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30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elisabethgrieger/Documents/Coursera/FinEngColumbia/"/>
    </mc:Choice>
  </mc:AlternateContent>
  <bookViews>
    <workbookView xWindow="21940" yWindow="-21140" windowWidth="37100" windowHeight="20220" tabRatio="815" activeTab="7"/>
  </bookViews>
  <sheets>
    <sheet name="ZCB+Options" sheetId="8" r:id="rId1"/>
    <sheet name="BondForward+Futures" sheetId="12" r:id="rId2"/>
    <sheet name="Caplets" sheetId="16" r:id="rId3"/>
    <sheet name="Swaps+Swaptions" sheetId="13" r:id="rId4"/>
    <sheet name="Elementary Prices" sheetId="9" r:id="rId5"/>
    <sheet name="BDT" sheetId="7" r:id="rId6"/>
    <sheet name="BDT_AssignmentQ1" sheetId="17" r:id="rId7"/>
    <sheet name="BDT_AssignmentQ2" sheetId="19" r:id="rId8"/>
    <sheet name="BDT_b=.005" sheetId="14" r:id="rId9"/>
    <sheet name="BDT_b=.01" sheetId="15" r:id="rId10"/>
  </sheets>
  <definedNames>
    <definedName name="_xlnm.Print_Area" localSheetId="5">BDT!$C$80:$L$105</definedName>
    <definedName name="_xlnm.Print_Area" localSheetId="6">BDT_AssignmentQ1!$C$80:$L$105</definedName>
    <definedName name="_xlnm.Print_Area" localSheetId="7">BDT_AssignmentQ2!$C$80:$L$105</definedName>
    <definedName name="_xlnm.Print_Area" localSheetId="8">'BDT_b=.005'!$C$80:$L$105</definedName>
    <definedName name="_xlnm.Print_Area" localSheetId="9">'BDT_b=.01'!$C$80:$L$105</definedName>
    <definedName name="solver_adj" localSheetId="5" hidden="1">BDT!$C$5:$P$5</definedName>
    <definedName name="solver_adj" localSheetId="6" hidden="1">BDT_AssignmentQ1!$C$5:$L$5</definedName>
    <definedName name="solver_adj" localSheetId="7" hidden="1">BDT_AssignmentQ2!$C$5:$L$5</definedName>
    <definedName name="solver_adj" localSheetId="8" hidden="1">'BDT_b=.005'!$C$5:$P$5</definedName>
    <definedName name="solver_adj" localSheetId="9" hidden="1">'BDT_b=.01'!$C$5:$P$5</definedName>
    <definedName name="solver_cvg" localSheetId="5" hidden="1">0.0001</definedName>
    <definedName name="solver_cvg" localSheetId="6" hidden="1">0.0001</definedName>
    <definedName name="solver_cvg" localSheetId="7" hidden="1">0.0001</definedName>
    <definedName name="solver_cvg" localSheetId="8" hidden="1">0.0001</definedName>
    <definedName name="solver_cvg" localSheetId="9" hidden="1">0.0001</definedName>
    <definedName name="solver_drv" localSheetId="5" hidden="1">1</definedName>
    <definedName name="solver_drv" localSheetId="6" hidden="1">1</definedName>
    <definedName name="solver_drv" localSheetId="7" hidden="1">1</definedName>
    <definedName name="solver_drv" localSheetId="8" hidden="1">1</definedName>
    <definedName name="solver_drv" localSheetId="9" hidden="1">1</definedName>
    <definedName name="solver_eng" localSheetId="5" hidden="1">1</definedName>
    <definedName name="solver_eng" localSheetId="6" hidden="1">1</definedName>
    <definedName name="solver_eng" localSheetId="7" hidden="1">1</definedName>
    <definedName name="solver_est" localSheetId="5" hidden="1">1</definedName>
    <definedName name="solver_est" localSheetId="6" hidden="1">1</definedName>
    <definedName name="solver_est" localSheetId="7" hidden="1">1</definedName>
    <definedName name="solver_est" localSheetId="8" hidden="1">1</definedName>
    <definedName name="solver_est" localSheetId="9" hidden="1">1</definedName>
    <definedName name="solver_itr" localSheetId="5" hidden="1">100</definedName>
    <definedName name="solver_itr" localSheetId="6" hidden="1">100</definedName>
    <definedName name="solver_itr" localSheetId="7" hidden="1">100</definedName>
    <definedName name="solver_itr" localSheetId="8" hidden="1">100</definedName>
    <definedName name="solver_itr" localSheetId="9" hidden="1">100</definedName>
    <definedName name="solver_lin" localSheetId="5" hidden="1">2</definedName>
    <definedName name="solver_lin" localSheetId="6" hidden="1">2</definedName>
    <definedName name="solver_lin" localSheetId="7" hidden="1">2</definedName>
    <definedName name="solver_lin" localSheetId="8" hidden="1">2</definedName>
    <definedName name="solver_lin" localSheetId="9" hidden="1">2</definedName>
    <definedName name="solver_mip" localSheetId="5" hidden="1">2147483647</definedName>
    <definedName name="solver_mip" localSheetId="6" hidden="1">2147483647</definedName>
    <definedName name="solver_mip" localSheetId="7" hidden="1">2147483647</definedName>
    <definedName name="solver_mni" localSheetId="5" hidden="1">30</definedName>
    <definedName name="solver_mni" localSheetId="6" hidden="1">30</definedName>
    <definedName name="solver_mni" localSheetId="7" hidden="1">30</definedName>
    <definedName name="solver_mrt" localSheetId="5" hidden="1">0.075</definedName>
    <definedName name="solver_mrt" localSheetId="6" hidden="1">0.075</definedName>
    <definedName name="solver_mrt" localSheetId="7" hidden="1">0.075</definedName>
    <definedName name="solver_msl" localSheetId="5" hidden="1">2</definedName>
    <definedName name="solver_msl" localSheetId="6" hidden="1">2</definedName>
    <definedName name="solver_msl" localSheetId="7" hidden="1">2</definedName>
    <definedName name="solver_neg" localSheetId="5" hidden="1">2</definedName>
    <definedName name="solver_neg" localSheetId="6" hidden="1">2</definedName>
    <definedName name="solver_neg" localSheetId="7" hidden="1">2</definedName>
    <definedName name="solver_neg" localSheetId="8" hidden="1">2</definedName>
    <definedName name="solver_neg" localSheetId="9" hidden="1">2</definedName>
    <definedName name="solver_nod" localSheetId="5" hidden="1">2147483647</definedName>
    <definedName name="solver_nod" localSheetId="6" hidden="1">2147483647</definedName>
    <definedName name="solver_nod" localSheetId="7" hidden="1">2147483647</definedName>
    <definedName name="solver_num" localSheetId="5" hidden="1">0</definedName>
    <definedName name="solver_num" localSheetId="6" hidden="1">0</definedName>
    <definedName name="solver_num" localSheetId="7" hidden="1">0</definedName>
    <definedName name="solver_num" localSheetId="8" hidden="1">0</definedName>
    <definedName name="solver_num" localSheetId="9" hidden="1">0</definedName>
    <definedName name="solver_nwt" localSheetId="5" hidden="1">1</definedName>
    <definedName name="solver_nwt" localSheetId="6" hidden="1">1</definedName>
    <definedName name="solver_nwt" localSheetId="7" hidden="1">1</definedName>
    <definedName name="solver_nwt" localSheetId="8" hidden="1">1</definedName>
    <definedName name="solver_nwt" localSheetId="9" hidden="1">1</definedName>
    <definedName name="solver_opt" localSheetId="5" hidden="1">BDT!$D$51</definedName>
    <definedName name="solver_opt" localSheetId="6" hidden="1">BDT_AssignmentQ1!$D$51</definedName>
    <definedName name="solver_opt" localSheetId="7" hidden="1">BDT_AssignmentQ2!$D$51</definedName>
    <definedName name="solver_opt" localSheetId="8" hidden="1">'BDT_b=.005'!$D$51</definedName>
    <definedName name="solver_opt" localSheetId="9" hidden="1">'BDT_b=.01'!$D$51</definedName>
    <definedName name="solver_pre" localSheetId="5" hidden="1">0.000001</definedName>
    <definedName name="solver_pre" localSheetId="6" hidden="1">0.000001</definedName>
    <definedName name="solver_pre" localSheetId="7" hidden="1">0.000001</definedName>
    <definedName name="solver_pre" localSheetId="8" hidden="1">0.000001</definedName>
    <definedName name="solver_pre" localSheetId="9" hidden="1">0.000001</definedName>
    <definedName name="solver_rbv" localSheetId="5" hidden="1">1</definedName>
    <definedName name="solver_rbv" localSheetId="6" hidden="1">1</definedName>
    <definedName name="solver_rbv" localSheetId="7" hidden="1">1</definedName>
    <definedName name="solver_rlx" localSheetId="5" hidden="1">1</definedName>
    <definedName name="solver_rlx" localSheetId="6" hidden="1">1</definedName>
    <definedName name="solver_rlx" localSheetId="7" hidden="1">1</definedName>
    <definedName name="solver_rsd" localSheetId="5" hidden="1">0</definedName>
    <definedName name="solver_rsd" localSheetId="6" hidden="1">0</definedName>
    <definedName name="solver_rsd" localSheetId="7" hidden="1">0</definedName>
    <definedName name="solver_scl" localSheetId="5" hidden="1">2</definedName>
    <definedName name="solver_scl" localSheetId="6" hidden="1">2</definedName>
    <definedName name="solver_scl" localSheetId="7" hidden="1">2</definedName>
    <definedName name="solver_scl" localSheetId="8" hidden="1">2</definedName>
    <definedName name="solver_scl" localSheetId="9" hidden="1">2</definedName>
    <definedName name="solver_sho" localSheetId="5" hidden="1">2</definedName>
    <definedName name="solver_sho" localSheetId="6" hidden="1">2</definedName>
    <definedName name="solver_sho" localSheetId="7" hidden="1">2</definedName>
    <definedName name="solver_sho" localSheetId="8" hidden="1">2</definedName>
    <definedName name="solver_sho" localSheetId="9" hidden="1">2</definedName>
    <definedName name="solver_ssz" localSheetId="5" hidden="1">100</definedName>
    <definedName name="solver_ssz" localSheetId="6" hidden="1">100</definedName>
    <definedName name="solver_ssz" localSheetId="7" hidden="1">100</definedName>
    <definedName name="solver_tim" localSheetId="5" hidden="1">100</definedName>
    <definedName name="solver_tim" localSheetId="6" hidden="1">100</definedName>
    <definedName name="solver_tim" localSheetId="7" hidden="1">100</definedName>
    <definedName name="solver_tim" localSheetId="8" hidden="1">100</definedName>
    <definedName name="solver_tim" localSheetId="9" hidden="1">100</definedName>
    <definedName name="solver_tol" localSheetId="5" hidden="1">0.05</definedName>
    <definedName name="solver_tol" localSheetId="6" hidden="1">0.05</definedName>
    <definedName name="solver_tol" localSheetId="7" hidden="1">0.05</definedName>
    <definedName name="solver_tol" localSheetId="8" hidden="1">0.05</definedName>
    <definedName name="solver_tol" localSheetId="9" hidden="1">0.05</definedName>
    <definedName name="solver_typ" localSheetId="5" hidden="1">2</definedName>
    <definedName name="solver_typ" localSheetId="6" hidden="1">2</definedName>
    <definedName name="solver_typ" localSheetId="7" hidden="1">2</definedName>
    <definedName name="solver_typ" localSheetId="8" hidden="1">2</definedName>
    <definedName name="solver_typ" localSheetId="9" hidden="1">2</definedName>
    <definedName name="solver_val" localSheetId="5" hidden="1">0</definedName>
    <definedName name="solver_val" localSheetId="6" hidden="1">0</definedName>
    <definedName name="solver_val" localSheetId="7" hidden="1">0</definedName>
    <definedName name="solver_val" localSheetId="8" hidden="1">0</definedName>
    <definedName name="solver_val" localSheetId="9" hidden="1">0</definedName>
    <definedName name="solver_ver" localSheetId="5" hidden="1">2</definedName>
    <definedName name="solver_ver" localSheetId="6" hidden="1">2</definedName>
    <definedName name="solver_ver" localSheetId="7" hidden="1">2</definedName>
    <definedName name="workspace" localSheetId="6">#REF!</definedName>
    <definedName name="workspace" localSheetId="7">#REF!</definedName>
    <definedName name="workspace" localSheetId="1">#REF!</definedName>
    <definedName name="workspace" localSheetId="2">#REF!</definedName>
    <definedName name="workspace" localSheetId="3">#REF!</definedName>
    <definedName name="workspace">#REF!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2" i="19" l="1"/>
  <c r="G21" i="19"/>
  <c r="H20" i="19"/>
  <c r="I19" i="19"/>
  <c r="J18" i="19"/>
  <c r="K17" i="19"/>
  <c r="L16" i="19"/>
  <c r="L58" i="19"/>
  <c r="B8" i="19"/>
  <c r="L17" i="19"/>
  <c r="L59" i="19"/>
  <c r="K59" i="19"/>
  <c r="K18" i="19"/>
  <c r="L18" i="19"/>
  <c r="L60" i="19"/>
  <c r="K60" i="19"/>
  <c r="J60" i="19"/>
  <c r="J19" i="19"/>
  <c r="K19" i="19"/>
  <c r="L19" i="19"/>
  <c r="L61" i="19"/>
  <c r="K61" i="19"/>
  <c r="J61" i="19"/>
  <c r="I61" i="19"/>
  <c r="I20" i="19"/>
  <c r="J20" i="19"/>
  <c r="K20" i="19"/>
  <c r="L20" i="19"/>
  <c r="L62" i="19"/>
  <c r="K62" i="19"/>
  <c r="J62" i="19"/>
  <c r="I62" i="19"/>
  <c r="H62" i="19"/>
  <c r="H21" i="19"/>
  <c r="I21" i="19"/>
  <c r="J21" i="19"/>
  <c r="K21" i="19"/>
  <c r="L21" i="19"/>
  <c r="L63" i="19"/>
  <c r="K63" i="19"/>
  <c r="J63" i="19"/>
  <c r="I63" i="19"/>
  <c r="H63" i="19"/>
  <c r="G63" i="19"/>
  <c r="G22" i="19"/>
  <c r="H22" i="19"/>
  <c r="I22" i="19"/>
  <c r="J22" i="19"/>
  <c r="K22" i="19"/>
  <c r="L22" i="19"/>
  <c r="L64" i="19"/>
  <c r="K64" i="19"/>
  <c r="J64" i="19"/>
  <c r="I64" i="19"/>
  <c r="H64" i="19"/>
  <c r="G64" i="19"/>
  <c r="F64" i="19"/>
  <c r="F23" i="19"/>
  <c r="G23" i="19"/>
  <c r="H23" i="19"/>
  <c r="I23" i="19"/>
  <c r="J23" i="19"/>
  <c r="K23" i="19"/>
  <c r="L23" i="19"/>
  <c r="L65" i="19"/>
  <c r="K65" i="19"/>
  <c r="J65" i="19"/>
  <c r="I65" i="19"/>
  <c r="H65" i="19"/>
  <c r="G65" i="19"/>
  <c r="F65" i="19"/>
  <c r="E23" i="19"/>
  <c r="E65" i="19"/>
  <c r="F24" i="19"/>
  <c r="G24" i="19"/>
  <c r="H24" i="19"/>
  <c r="I24" i="19"/>
  <c r="J24" i="19"/>
  <c r="K24" i="19"/>
  <c r="L24" i="19"/>
  <c r="L66" i="19"/>
  <c r="K66" i="19"/>
  <c r="J66" i="19"/>
  <c r="I66" i="19"/>
  <c r="H66" i="19"/>
  <c r="G66" i="19"/>
  <c r="F66" i="19"/>
  <c r="E24" i="19"/>
  <c r="E66" i="19"/>
  <c r="D24" i="19"/>
  <c r="D66" i="19"/>
  <c r="F25" i="19"/>
  <c r="G25" i="19"/>
  <c r="H25" i="19"/>
  <c r="I25" i="19"/>
  <c r="J25" i="19"/>
  <c r="K25" i="19"/>
  <c r="L25" i="19"/>
  <c r="L67" i="19"/>
  <c r="K67" i="19"/>
  <c r="J67" i="19"/>
  <c r="I67" i="19"/>
  <c r="H67" i="19"/>
  <c r="G67" i="19"/>
  <c r="F67" i="19"/>
  <c r="E25" i="19"/>
  <c r="E67" i="19"/>
  <c r="D25" i="19"/>
  <c r="D67" i="19"/>
  <c r="C25" i="19"/>
  <c r="C67" i="19"/>
  <c r="C75" i="19"/>
  <c r="C66" i="19"/>
  <c r="D65" i="19"/>
  <c r="C65" i="19"/>
  <c r="E64" i="19"/>
  <c r="D64" i="19"/>
  <c r="C64" i="19"/>
  <c r="F63" i="19"/>
  <c r="E63" i="19"/>
  <c r="D63" i="19"/>
  <c r="C63" i="19"/>
  <c r="G62" i="19"/>
  <c r="F62" i="19"/>
  <c r="E62" i="19"/>
  <c r="D62" i="19"/>
  <c r="C62" i="19"/>
  <c r="H61" i="19"/>
  <c r="G61" i="19"/>
  <c r="F61" i="19"/>
  <c r="E61" i="19"/>
  <c r="D61" i="19"/>
  <c r="C61" i="19"/>
  <c r="I60" i="19"/>
  <c r="H60" i="19"/>
  <c r="G60" i="19"/>
  <c r="F60" i="19"/>
  <c r="E60" i="19"/>
  <c r="D60" i="19"/>
  <c r="C60" i="19"/>
  <c r="J59" i="19"/>
  <c r="I59" i="19"/>
  <c r="H59" i="19"/>
  <c r="G59" i="19"/>
  <c r="F59" i="19"/>
  <c r="E59" i="19"/>
  <c r="D59" i="19"/>
  <c r="C59" i="19"/>
  <c r="K58" i="19"/>
  <c r="J58" i="19"/>
  <c r="I58" i="19"/>
  <c r="H58" i="19"/>
  <c r="G58" i="19"/>
  <c r="F58" i="19"/>
  <c r="E58" i="19"/>
  <c r="D58" i="19"/>
  <c r="C58" i="19"/>
  <c r="D30" i="19"/>
  <c r="D31" i="19"/>
  <c r="D32" i="19"/>
  <c r="D33" i="19"/>
  <c r="D34" i="19"/>
  <c r="D35" i="19"/>
  <c r="D36" i="19"/>
  <c r="D37" i="19"/>
  <c r="D38" i="19"/>
  <c r="D39" i="19"/>
  <c r="D40" i="19"/>
  <c r="D41" i="19"/>
  <c r="D42" i="19"/>
  <c r="D43" i="19"/>
  <c r="D44" i="19"/>
  <c r="D47" i="19"/>
  <c r="D48" i="19"/>
  <c r="D50" i="19"/>
  <c r="E30" i="19"/>
  <c r="E31" i="19"/>
  <c r="E32" i="19"/>
  <c r="E33" i="19"/>
  <c r="E34" i="19"/>
  <c r="E35" i="19"/>
  <c r="E36" i="19"/>
  <c r="E37" i="19"/>
  <c r="E38" i="19"/>
  <c r="E39" i="19"/>
  <c r="E40" i="19"/>
  <c r="E41" i="19"/>
  <c r="E42" i="19"/>
  <c r="E43" i="19"/>
  <c r="E44" i="19"/>
  <c r="E47" i="19"/>
  <c r="E48" i="19"/>
  <c r="E50" i="19"/>
  <c r="F30" i="19"/>
  <c r="F31" i="19"/>
  <c r="F32" i="19"/>
  <c r="F33" i="19"/>
  <c r="F34" i="19"/>
  <c r="F35" i="19"/>
  <c r="F36" i="19"/>
  <c r="F37" i="19"/>
  <c r="F38" i="19"/>
  <c r="F39" i="19"/>
  <c r="F40" i="19"/>
  <c r="F41" i="19"/>
  <c r="F42" i="19"/>
  <c r="F43" i="19"/>
  <c r="F44" i="19"/>
  <c r="F47" i="19"/>
  <c r="F48" i="19"/>
  <c r="F50" i="19"/>
  <c r="G30" i="19"/>
  <c r="G31" i="19"/>
  <c r="G32" i="19"/>
  <c r="G33" i="19"/>
  <c r="G34" i="19"/>
  <c r="G35" i="19"/>
  <c r="G36" i="19"/>
  <c r="G37" i="19"/>
  <c r="G38" i="19"/>
  <c r="G39" i="19"/>
  <c r="G40" i="19"/>
  <c r="G41" i="19"/>
  <c r="G42" i="19"/>
  <c r="G43" i="19"/>
  <c r="G44" i="19"/>
  <c r="G47" i="19"/>
  <c r="G48" i="19"/>
  <c r="G50" i="19"/>
  <c r="H30" i="19"/>
  <c r="H31" i="19"/>
  <c r="H32" i="19"/>
  <c r="H33" i="19"/>
  <c r="H34" i="19"/>
  <c r="H35" i="19"/>
  <c r="H36" i="19"/>
  <c r="H37" i="19"/>
  <c r="H38" i="19"/>
  <c r="H39" i="19"/>
  <c r="H40" i="19"/>
  <c r="H41" i="19"/>
  <c r="H42" i="19"/>
  <c r="H43" i="19"/>
  <c r="H44" i="19"/>
  <c r="H47" i="19"/>
  <c r="H48" i="19"/>
  <c r="H50" i="19"/>
  <c r="I30" i="19"/>
  <c r="I31" i="19"/>
  <c r="I32" i="19"/>
  <c r="I33" i="19"/>
  <c r="I34" i="19"/>
  <c r="I35" i="19"/>
  <c r="I36" i="19"/>
  <c r="I37" i="19"/>
  <c r="I38" i="19"/>
  <c r="I39" i="19"/>
  <c r="I40" i="19"/>
  <c r="I41" i="19"/>
  <c r="I42" i="19"/>
  <c r="I43" i="19"/>
  <c r="I44" i="19"/>
  <c r="I47" i="19"/>
  <c r="I48" i="19"/>
  <c r="I50" i="19"/>
  <c r="J30" i="19"/>
  <c r="J31" i="19"/>
  <c r="J32" i="19"/>
  <c r="J33" i="19"/>
  <c r="J34" i="19"/>
  <c r="J35" i="19"/>
  <c r="J36" i="19"/>
  <c r="J37" i="19"/>
  <c r="J38" i="19"/>
  <c r="J39" i="19"/>
  <c r="J40" i="19"/>
  <c r="J41" i="19"/>
  <c r="J42" i="19"/>
  <c r="J43" i="19"/>
  <c r="J44" i="19"/>
  <c r="J47" i="19"/>
  <c r="J48" i="19"/>
  <c r="J50" i="19"/>
  <c r="K30" i="19"/>
  <c r="K31" i="19"/>
  <c r="K32" i="19"/>
  <c r="K33" i="19"/>
  <c r="K34" i="19"/>
  <c r="K35" i="19"/>
  <c r="K36" i="19"/>
  <c r="K37" i="19"/>
  <c r="K38" i="19"/>
  <c r="K39" i="19"/>
  <c r="K40" i="19"/>
  <c r="K41" i="19"/>
  <c r="K42" i="19"/>
  <c r="K43" i="19"/>
  <c r="K44" i="19"/>
  <c r="K47" i="19"/>
  <c r="K48" i="19"/>
  <c r="K50" i="19"/>
  <c r="L30" i="19"/>
  <c r="L31" i="19"/>
  <c r="L32" i="19"/>
  <c r="L33" i="19"/>
  <c r="L34" i="19"/>
  <c r="L35" i="19"/>
  <c r="L36" i="19"/>
  <c r="L37" i="19"/>
  <c r="L38" i="19"/>
  <c r="L39" i="19"/>
  <c r="L40" i="19"/>
  <c r="L41" i="19"/>
  <c r="L42" i="19"/>
  <c r="L43" i="19"/>
  <c r="L44" i="19"/>
  <c r="L47" i="19"/>
  <c r="L48" i="19"/>
  <c r="L50" i="19"/>
  <c r="M30" i="19"/>
  <c r="M31" i="19"/>
  <c r="M32" i="19"/>
  <c r="M33" i="19"/>
  <c r="M34" i="19"/>
  <c r="M35" i="19"/>
  <c r="M36" i="19"/>
  <c r="M37" i="19"/>
  <c r="M38" i="19"/>
  <c r="M39" i="19"/>
  <c r="M40" i="19"/>
  <c r="M41" i="19"/>
  <c r="M42" i="19"/>
  <c r="M43" i="19"/>
  <c r="M44" i="19"/>
  <c r="M47" i="19"/>
  <c r="M48" i="19"/>
  <c r="M50" i="19"/>
  <c r="D51" i="19"/>
  <c r="D23" i="19"/>
  <c r="E22" i="19"/>
  <c r="D22" i="19"/>
  <c r="F21" i="19"/>
  <c r="E21" i="19"/>
  <c r="D21" i="19"/>
  <c r="G20" i="19"/>
  <c r="F20" i="19"/>
  <c r="E20" i="19"/>
  <c r="D20" i="19"/>
  <c r="H19" i="19"/>
  <c r="G19" i="19"/>
  <c r="F19" i="19"/>
  <c r="E19" i="19"/>
  <c r="D19" i="19"/>
  <c r="I18" i="19"/>
  <c r="H18" i="19"/>
  <c r="G18" i="19"/>
  <c r="F18" i="19"/>
  <c r="E18" i="19"/>
  <c r="D18" i="19"/>
  <c r="J17" i="19"/>
  <c r="I17" i="19"/>
  <c r="H17" i="19"/>
  <c r="G17" i="19"/>
  <c r="F17" i="19"/>
  <c r="E17" i="19"/>
  <c r="D17" i="19"/>
  <c r="K16" i="19"/>
  <c r="J16" i="19"/>
  <c r="I16" i="19"/>
  <c r="H16" i="19"/>
  <c r="G16" i="19"/>
  <c r="F16" i="19"/>
  <c r="E16" i="19"/>
  <c r="D16" i="19"/>
  <c r="L15" i="19"/>
  <c r="K15" i="19"/>
  <c r="J15" i="19"/>
  <c r="I15" i="19"/>
  <c r="H15" i="19"/>
  <c r="G15" i="19"/>
  <c r="F15" i="19"/>
  <c r="E15" i="19"/>
  <c r="D15" i="19"/>
  <c r="L14" i="19"/>
  <c r="K14" i="19"/>
  <c r="J14" i="19"/>
  <c r="I14" i="19"/>
  <c r="H14" i="19"/>
  <c r="G14" i="19"/>
  <c r="F14" i="19"/>
  <c r="E14" i="19"/>
  <c r="D14" i="19"/>
  <c r="L13" i="19"/>
  <c r="K13" i="19"/>
  <c r="J13" i="19"/>
  <c r="I13" i="19"/>
  <c r="H13" i="19"/>
  <c r="G13" i="19"/>
  <c r="F13" i="19"/>
  <c r="E13" i="19"/>
  <c r="D13" i="19"/>
  <c r="L12" i="19"/>
  <c r="K12" i="19"/>
  <c r="J12" i="19"/>
  <c r="I12" i="19"/>
  <c r="H12" i="19"/>
  <c r="G12" i="19"/>
  <c r="F12" i="19"/>
  <c r="E12" i="19"/>
  <c r="D12" i="19"/>
  <c r="C75" i="17"/>
  <c r="E67" i="17"/>
  <c r="E65" i="17"/>
  <c r="E66" i="17"/>
  <c r="F66" i="17"/>
  <c r="F67" i="17"/>
  <c r="F64" i="17"/>
  <c r="F65" i="17"/>
  <c r="L25" i="17"/>
  <c r="L67" i="17"/>
  <c r="K25" i="17"/>
  <c r="L24" i="17"/>
  <c r="L66" i="17"/>
  <c r="B8" i="17"/>
  <c r="K67" i="17"/>
  <c r="J25" i="17"/>
  <c r="K24" i="17"/>
  <c r="L23" i="17"/>
  <c r="L65" i="17"/>
  <c r="K66" i="17"/>
  <c r="J67" i="17"/>
  <c r="I25" i="17"/>
  <c r="J24" i="17"/>
  <c r="K23" i="17"/>
  <c r="L22" i="17"/>
  <c r="L64" i="17"/>
  <c r="K65" i="17"/>
  <c r="J66" i="17"/>
  <c r="I67" i="17"/>
  <c r="H25" i="17"/>
  <c r="I24" i="17"/>
  <c r="J23" i="17"/>
  <c r="K22" i="17"/>
  <c r="L21" i="17"/>
  <c r="L63" i="17"/>
  <c r="K64" i="17"/>
  <c r="J65" i="17"/>
  <c r="I66" i="17"/>
  <c r="H67" i="17"/>
  <c r="G25" i="17"/>
  <c r="H24" i="17"/>
  <c r="I23" i="17"/>
  <c r="J22" i="17"/>
  <c r="K21" i="17"/>
  <c r="L20" i="17"/>
  <c r="L62" i="17"/>
  <c r="K63" i="17"/>
  <c r="J64" i="17"/>
  <c r="I65" i="17"/>
  <c r="H66" i="17"/>
  <c r="G67" i="17"/>
  <c r="F25" i="17"/>
  <c r="G24" i="17"/>
  <c r="H23" i="17"/>
  <c r="I22" i="17"/>
  <c r="J21" i="17"/>
  <c r="K20" i="17"/>
  <c r="L19" i="17"/>
  <c r="L61" i="17"/>
  <c r="K62" i="17"/>
  <c r="J63" i="17"/>
  <c r="I64" i="17"/>
  <c r="H65" i="17"/>
  <c r="G66" i="17"/>
  <c r="E25" i="17"/>
  <c r="F24" i="17"/>
  <c r="G23" i="17"/>
  <c r="H22" i="17"/>
  <c r="I21" i="17"/>
  <c r="J20" i="17"/>
  <c r="K19" i="17"/>
  <c r="L18" i="17"/>
  <c r="L60" i="17"/>
  <c r="K61" i="17"/>
  <c r="J62" i="17"/>
  <c r="I63" i="17"/>
  <c r="H64" i="17"/>
  <c r="G65" i="17"/>
  <c r="E24" i="17"/>
  <c r="F23" i="17"/>
  <c r="G22" i="17"/>
  <c r="H21" i="17"/>
  <c r="I20" i="17"/>
  <c r="J19" i="17"/>
  <c r="K18" i="17"/>
  <c r="L17" i="17"/>
  <c r="L59" i="17"/>
  <c r="K60" i="17"/>
  <c r="J61" i="17"/>
  <c r="I62" i="17"/>
  <c r="H63" i="17"/>
  <c r="G64" i="17"/>
  <c r="D25" i="17"/>
  <c r="D67" i="17"/>
  <c r="E23" i="17"/>
  <c r="F22" i="17"/>
  <c r="G21" i="17"/>
  <c r="H20" i="17"/>
  <c r="I19" i="17"/>
  <c r="J18" i="17"/>
  <c r="K17" i="17"/>
  <c r="L16" i="17"/>
  <c r="L58" i="17"/>
  <c r="K59" i="17"/>
  <c r="J60" i="17"/>
  <c r="I61" i="17"/>
  <c r="H62" i="17"/>
  <c r="G63" i="17"/>
  <c r="D24" i="17"/>
  <c r="D66" i="17"/>
  <c r="C25" i="17"/>
  <c r="C67" i="17"/>
  <c r="C66" i="17"/>
  <c r="D65" i="17"/>
  <c r="C65" i="17"/>
  <c r="E64" i="17"/>
  <c r="D64" i="17"/>
  <c r="C64" i="17"/>
  <c r="F63" i="17"/>
  <c r="E63" i="17"/>
  <c r="D63" i="17"/>
  <c r="C63" i="17"/>
  <c r="G62" i="17"/>
  <c r="F62" i="17"/>
  <c r="E62" i="17"/>
  <c r="D62" i="17"/>
  <c r="C62" i="17"/>
  <c r="H61" i="17"/>
  <c r="G61" i="17"/>
  <c r="F61" i="17"/>
  <c r="E61" i="17"/>
  <c r="D61" i="17"/>
  <c r="C61" i="17"/>
  <c r="I60" i="17"/>
  <c r="H60" i="17"/>
  <c r="G60" i="17"/>
  <c r="F60" i="17"/>
  <c r="E60" i="17"/>
  <c r="D60" i="17"/>
  <c r="C60" i="17"/>
  <c r="J59" i="17"/>
  <c r="I59" i="17"/>
  <c r="H59" i="17"/>
  <c r="G59" i="17"/>
  <c r="F59" i="17"/>
  <c r="E59" i="17"/>
  <c r="D59" i="17"/>
  <c r="C59" i="17"/>
  <c r="K58" i="17"/>
  <c r="J58" i="17"/>
  <c r="I58" i="17"/>
  <c r="H58" i="17"/>
  <c r="G58" i="17"/>
  <c r="F58" i="17"/>
  <c r="E58" i="17"/>
  <c r="D58" i="17"/>
  <c r="C58" i="17"/>
  <c r="D30" i="17"/>
  <c r="D31" i="17"/>
  <c r="D32" i="17"/>
  <c r="D33" i="17"/>
  <c r="D34" i="17"/>
  <c r="D35" i="17"/>
  <c r="D36" i="17"/>
  <c r="D37" i="17"/>
  <c r="D38" i="17"/>
  <c r="D39" i="17"/>
  <c r="D40" i="17"/>
  <c r="D41" i="17"/>
  <c r="D42" i="17"/>
  <c r="D43" i="17"/>
  <c r="D44" i="17"/>
  <c r="D47" i="17"/>
  <c r="D48" i="17"/>
  <c r="D50" i="17"/>
  <c r="E30" i="17"/>
  <c r="E31" i="17"/>
  <c r="E32" i="17"/>
  <c r="E33" i="17"/>
  <c r="E34" i="17"/>
  <c r="E35" i="17"/>
  <c r="E36" i="17"/>
  <c r="E37" i="17"/>
  <c r="E38" i="17"/>
  <c r="E39" i="17"/>
  <c r="E40" i="17"/>
  <c r="E41" i="17"/>
  <c r="E42" i="17"/>
  <c r="E43" i="17"/>
  <c r="E44" i="17"/>
  <c r="E47" i="17"/>
  <c r="E48" i="17"/>
  <c r="E50" i="17"/>
  <c r="F30" i="17"/>
  <c r="F31" i="17"/>
  <c r="F32" i="17"/>
  <c r="F33" i="17"/>
  <c r="F34" i="17"/>
  <c r="F35" i="17"/>
  <c r="F36" i="17"/>
  <c r="F37" i="17"/>
  <c r="F38" i="17"/>
  <c r="F39" i="17"/>
  <c r="F40" i="17"/>
  <c r="F41" i="17"/>
  <c r="F42" i="17"/>
  <c r="F43" i="17"/>
  <c r="F44" i="17"/>
  <c r="F47" i="17"/>
  <c r="F48" i="17"/>
  <c r="F50" i="17"/>
  <c r="G30" i="17"/>
  <c r="G31" i="17"/>
  <c r="G32" i="17"/>
  <c r="G33" i="17"/>
  <c r="G34" i="17"/>
  <c r="G35" i="17"/>
  <c r="G36" i="17"/>
  <c r="G37" i="17"/>
  <c r="G38" i="17"/>
  <c r="G39" i="17"/>
  <c r="G40" i="17"/>
  <c r="G41" i="17"/>
  <c r="G42" i="17"/>
  <c r="G43" i="17"/>
  <c r="G44" i="17"/>
  <c r="G47" i="17"/>
  <c r="G48" i="17"/>
  <c r="G50" i="17"/>
  <c r="H30" i="17"/>
  <c r="H31" i="17"/>
  <c r="H32" i="17"/>
  <c r="H33" i="17"/>
  <c r="H34" i="17"/>
  <c r="H35" i="17"/>
  <c r="H36" i="17"/>
  <c r="H37" i="17"/>
  <c r="H38" i="17"/>
  <c r="H39" i="17"/>
  <c r="H40" i="17"/>
  <c r="H41" i="17"/>
  <c r="H42" i="17"/>
  <c r="H43" i="17"/>
  <c r="H44" i="17"/>
  <c r="H47" i="17"/>
  <c r="H48" i="17"/>
  <c r="H50" i="17"/>
  <c r="I30" i="17"/>
  <c r="I31" i="17"/>
  <c r="I32" i="17"/>
  <c r="I33" i="17"/>
  <c r="I34" i="17"/>
  <c r="I35" i="17"/>
  <c r="I36" i="17"/>
  <c r="I37" i="17"/>
  <c r="I38" i="17"/>
  <c r="I39" i="17"/>
  <c r="I40" i="17"/>
  <c r="I41" i="17"/>
  <c r="I42" i="17"/>
  <c r="I43" i="17"/>
  <c r="I44" i="17"/>
  <c r="I47" i="17"/>
  <c r="I48" i="17"/>
  <c r="I50" i="17"/>
  <c r="J30" i="17"/>
  <c r="J31" i="17"/>
  <c r="J32" i="17"/>
  <c r="J33" i="17"/>
  <c r="J34" i="17"/>
  <c r="J35" i="17"/>
  <c r="J36" i="17"/>
  <c r="J37" i="17"/>
  <c r="J38" i="17"/>
  <c r="J39" i="17"/>
  <c r="J40" i="17"/>
  <c r="J41" i="17"/>
  <c r="J42" i="17"/>
  <c r="J43" i="17"/>
  <c r="J44" i="17"/>
  <c r="J47" i="17"/>
  <c r="J48" i="17"/>
  <c r="J50" i="17"/>
  <c r="K30" i="17"/>
  <c r="K31" i="17"/>
  <c r="K32" i="17"/>
  <c r="K33" i="17"/>
  <c r="K34" i="17"/>
  <c r="K35" i="17"/>
  <c r="K36" i="17"/>
  <c r="K37" i="17"/>
  <c r="K38" i="17"/>
  <c r="K39" i="17"/>
  <c r="K40" i="17"/>
  <c r="K41" i="17"/>
  <c r="K42" i="17"/>
  <c r="K43" i="17"/>
  <c r="K44" i="17"/>
  <c r="K47" i="17"/>
  <c r="K48" i="17"/>
  <c r="K50" i="17"/>
  <c r="L30" i="17"/>
  <c r="L31" i="17"/>
  <c r="L32" i="17"/>
  <c r="L33" i="17"/>
  <c r="L34" i="17"/>
  <c r="L35" i="17"/>
  <c r="L36" i="17"/>
  <c r="L37" i="17"/>
  <c r="L38" i="17"/>
  <c r="L39" i="17"/>
  <c r="L40" i="17"/>
  <c r="L41" i="17"/>
  <c r="L42" i="17"/>
  <c r="L43" i="17"/>
  <c r="L44" i="17"/>
  <c r="L47" i="17"/>
  <c r="L48" i="17"/>
  <c r="L50" i="17"/>
  <c r="M30" i="17"/>
  <c r="M31" i="17"/>
  <c r="M32" i="17"/>
  <c r="M33" i="17"/>
  <c r="M34" i="17"/>
  <c r="M35" i="17"/>
  <c r="M36" i="17"/>
  <c r="M37" i="17"/>
  <c r="M38" i="17"/>
  <c r="M39" i="17"/>
  <c r="M40" i="17"/>
  <c r="M41" i="17"/>
  <c r="M42" i="17"/>
  <c r="M43" i="17"/>
  <c r="M44" i="17"/>
  <c r="M47" i="17"/>
  <c r="M48" i="17"/>
  <c r="M50" i="17"/>
  <c r="D51" i="17"/>
  <c r="D23" i="17"/>
  <c r="E22" i="17"/>
  <c r="D22" i="17"/>
  <c r="F21" i="17"/>
  <c r="E21" i="17"/>
  <c r="D21" i="17"/>
  <c r="G20" i="17"/>
  <c r="F20" i="17"/>
  <c r="E20" i="17"/>
  <c r="D20" i="17"/>
  <c r="H19" i="17"/>
  <c r="G19" i="17"/>
  <c r="F19" i="17"/>
  <c r="E19" i="17"/>
  <c r="D19" i="17"/>
  <c r="I18" i="17"/>
  <c r="H18" i="17"/>
  <c r="G18" i="17"/>
  <c r="F18" i="17"/>
  <c r="E18" i="17"/>
  <c r="D18" i="17"/>
  <c r="J17" i="17"/>
  <c r="I17" i="17"/>
  <c r="H17" i="17"/>
  <c r="G17" i="17"/>
  <c r="F17" i="17"/>
  <c r="E17" i="17"/>
  <c r="D17" i="17"/>
  <c r="K16" i="17"/>
  <c r="J16" i="17"/>
  <c r="I16" i="17"/>
  <c r="H16" i="17"/>
  <c r="G16" i="17"/>
  <c r="F16" i="17"/>
  <c r="E16" i="17"/>
  <c r="D16" i="17"/>
  <c r="L15" i="17"/>
  <c r="K15" i="17"/>
  <c r="J15" i="17"/>
  <c r="I15" i="17"/>
  <c r="H15" i="17"/>
  <c r="G15" i="17"/>
  <c r="F15" i="17"/>
  <c r="E15" i="17"/>
  <c r="D15" i="17"/>
  <c r="L14" i="17"/>
  <c r="K14" i="17"/>
  <c r="J14" i="17"/>
  <c r="I14" i="17"/>
  <c r="H14" i="17"/>
  <c r="G14" i="17"/>
  <c r="F14" i="17"/>
  <c r="E14" i="17"/>
  <c r="D14" i="17"/>
  <c r="L13" i="17"/>
  <c r="K13" i="17"/>
  <c r="J13" i="17"/>
  <c r="I13" i="17"/>
  <c r="H13" i="17"/>
  <c r="G13" i="17"/>
  <c r="F13" i="17"/>
  <c r="E13" i="17"/>
  <c r="D13" i="17"/>
  <c r="L12" i="17"/>
  <c r="K12" i="17"/>
  <c r="J12" i="17"/>
  <c r="I12" i="17"/>
  <c r="H12" i="17"/>
  <c r="G12" i="17"/>
  <c r="F12" i="17"/>
  <c r="E12" i="17"/>
  <c r="D12" i="17"/>
  <c r="M12" i="7"/>
  <c r="N12" i="7"/>
  <c r="O12" i="7"/>
  <c r="P12" i="7"/>
  <c r="M13" i="7"/>
  <c r="N13" i="7"/>
  <c r="O13" i="7"/>
  <c r="P13" i="7"/>
  <c r="M14" i="7"/>
  <c r="N14" i="7"/>
  <c r="O14" i="7"/>
  <c r="P14" i="7"/>
  <c r="M15" i="7"/>
  <c r="N15" i="7"/>
  <c r="O15" i="7"/>
  <c r="P15" i="7"/>
  <c r="M16" i="7"/>
  <c r="N16" i="7"/>
  <c r="O16" i="7"/>
  <c r="P16" i="7"/>
  <c r="M17" i="7"/>
  <c r="N17" i="7"/>
  <c r="O17" i="7"/>
  <c r="P17" i="7"/>
  <c r="M18" i="7"/>
  <c r="N18" i="7"/>
  <c r="O18" i="7"/>
  <c r="P18" i="7"/>
  <c r="M19" i="7"/>
  <c r="N19" i="7"/>
  <c r="O19" i="7"/>
  <c r="P19" i="7"/>
  <c r="M20" i="7"/>
  <c r="N20" i="7"/>
  <c r="O20" i="7"/>
  <c r="P20" i="7"/>
  <c r="M21" i="7"/>
  <c r="N21" i="7"/>
  <c r="O21" i="7"/>
  <c r="P21" i="7"/>
  <c r="M22" i="7"/>
  <c r="N22" i="7"/>
  <c r="O22" i="7"/>
  <c r="P22" i="7"/>
  <c r="M23" i="7"/>
  <c r="N23" i="7"/>
  <c r="O23" i="7"/>
  <c r="P23" i="7"/>
  <c r="M24" i="7"/>
  <c r="N24" i="7"/>
  <c r="O24" i="7"/>
  <c r="P24" i="7"/>
  <c r="M25" i="7"/>
  <c r="N25" i="7"/>
  <c r="O25" i="7"/>
  <c r="P25" i="7"/>
  <c r="N30" i="7"/>
  <c r="O30" i="7"/>
  <c r="P30" i="7"/>
  <c r="N33" i="7"/>
  <c r="O32" i="7"/>
  <c r="P31" i="7"/>
  <c r="Q30" i="7"/>
  <c r="N31" i="7"/>
  <c r="O31" i="7"/>
  <c r="N34" i="7"/>
  <c r="O33" i="7"/>
  <c r="P32" i="7"/>
  <c r="Q31" i="7"/>
  <c r="N32" i="7"/>
  <c r="N35" i="7"/>
  <c r="O34" i="7"/>
  <c r="P33" i="7"/>
  <c r="Q32" i="7"/>
  <c r="N36" i="7"/>
  <c r="O35" i="7"/>
  <c r="P34" i="7"/>
  <c r="Q33" i="7"/>
  <c r="N37" i="7"/>
  <c r="O36" i="7"/>
  <c r="P35" i="7"/>
  <c r="Q34" i="7"/>
  <c r="N38" i="7"/>
  <c r="O37" i="7"/>
  <c r="P36" i="7"/>
  <c r="Q35" i="7"/>
  <c r="N39" i="7"/>
  <c r="O38" i="7"/>
  <c r="P37" i="7"/>
  <c r="Q36" i="7"/>
  <c r="N40" i="7"/>
  <c r="O39" i="7"/>
  <c r="P38" i="7"/>
  <c r="Q37" i="7"/>
  <c r="N41" i="7"/>
  <c r="O40" i="7"/>
  <c r="P39" i="7"/>
  <c r="Q38" i="7"/>
  <c r="N42" i="7"/>
  <c r="O41" i="7"/>
  <c r="P40" i="7"/>
  <c r="Q39" i="7"/>
  <c r="N43" i="7"/>
  <c r="O42" i="7"/>
  <c r="P41" i="7"/>
  <c r="Q40" i="7"/>
  <c r="N44" i="7"/>
  <c r="O43" i="7"/>
  <c r="P42" i="7"/>
  <c r="Q41" i="7"/>
  <c r="O44" i="7"/>
  <c r="P43" i="7"/>
  <c r="Q42" i="7"/>
  <c r="P44" i="7"/>
  <c r="Q43" i="7"/>
  <c r="Q44" i="7"/>
  <c r="B16" i="16"/>
  <c r="C15" i="16"/>
  <c r="D14" i="16"/>
  <c r="C16" i="16"/>
  <c r="D16" i="16"/>
  <c r="E16" i="16"/>
  <c r="F16" i="16"/>
  <c r="G16" i="16"/>
  <c r="G29" i="16"/>
  <c r="B24" i="16"/>
  <c r="C24" i="16"/>
  <c r="D24" i="16"/>
  <c r="E24" i="16"/>
  <c r="B25" i="16"/>
  <c r="C25" i="16"/>
  <c r="D25" i="16"/>
  <c r="E25" i="16"/>
  <c r="B26" i="16"/>
  <c r="C26" i="16"/>
  <c r="D26" i="16"/>
  <c r="B27" i="16"/>
  <c r="C27" i="16"/>
  <c r="B28" i="16"/>
  <c r="F24" i="16"/>
  <c r="B6" i="16"/>
  <c r="C14" i="16"/>
  <c r="D13" i="16"/>
  <c r="C13" i="16"/>
  <c r="E12" i="16"/>
  <c r="D12" i="16"/>
  <c r="C12" i="16"/>
  <c r="F11" i="16"/>
  <c r="E11" i="16"/>
  <c r="D11" i="16"/>
  <c r="C11" i="16"/>
  <c r="C66" i="15"/>
  <c r="D65" i="15"/>
  <c r="C65" i="15"/>
  <c r="E64" i="15"/>
  <c r="D64" i="15"/>
  <c r="C64" i="15"/>
  <c r="F63" i="15"/>
  <c r="E63" i="15"/>
  <c r="D63" i="15"/>
  <c r="C63" i="15"/>
  <c r="G62" i="15"/>
  <c r="F62" i="15"/>
  <c r="E62" i="15"/>
  <c r="D62" i="15"/>
  <c r="C62" i="15"/>
  <c r="H61" i="15"/>
  <c r="G61" i="15"/>
  <c r="F61" i="15"/>
  <c r="E61" i="15"/>
  <c r="D61" i="15"/>
  <c r="C61" i="15"/>
  <c r="I60" i="15"/>
  <c r="H60" i="15"/>
  <c r="G60" i="15"/>
  <c r="F60" i="15"/>
  <c r="E60" i="15"/>
  <c r="D60" i="15"/>
  <c r="C60" i="15"/>
  <c r="J59" i="15"/>
  <c r="I59" i="15"/>
  <c r="H59" i="15"/>
  <c r="G59" i="15"/>
  <c r="F59" i="15"/>
  <c r="E59" i="15"/>
  <c r="D59" i="15"/>
  <c r="C59" i="15"/>
  <c r="K58" i="15"/>
  <c r="J58" i="15"/>
  <c r="I58" i="15"/>
  <c r="H58" i="15"/>
  <c r="G58" i="15"/>
  <c r="F58" i="15"/>
  <c r="E58" i="15"/>
  <c r="D58" i="15"/>
  <c r="C58" i="15"/>
  <c r="D42" i="15"/>
  <c r="E41" i="15"/>
  <c r="D41" i="15"/>
  <c r="F40" i="15"/>
  <c r="E40" i="15"/>
  <c r="D40" i="15"/>
  <c r="G39" i="15"/>
  <c r="F39" i="15"/>
  <c r="E39" i="15"/>
  <c r="D39" i="15"/>
  <c r="H38" i="15"/>
  <c r="G38" i="15"/>
  <c r="F38" i="15"/>
  <c r="E38" i="15"/>
  <c r="D38" i="15"/>
  <c r="I37" i="15"/>
  <c r="H37" i="15"/>
  <c r="G37" i="15"/>
  <c r="F37" i="15"/>
  <c r="E37" i="15"/>
  <c r="D37" i="15"/>
  <c r="J36" i="15"/>
  <c r="I36" i="15"/>
  <c r="H36" i="15"/>
  <c r="G36" i="15"/>
  <c r="F36" i="15"/>
  <c r="E36" i="15"/>
  <c r="D36" i="15"/>
  <c r="K35" i="15"/>
  <c r="J35" i="15"/>
  <c r="I35" i="15"/>
  <c r="H35" i="15"/>
  <c r="G35" i="15"/>
  <c r="F35" i="15"/>
  <c r="E35" i="15"/>
  <c r="D35" i="15"/>
  <c r="L34" i="15"/>
  <c r="K34" i="15"/>
  <c r="J34" i="15"/>
  <c r="I34" i="15"/>
  <c r="H34" i="15"/>
  <c r="G34" i="15"/>
  <c r="F34" i="15"/>
  <c r="E34" i="15"/>
  <c r="D34" i="15"/>
  <c r="M33" i="15"/>
  <c r="L33" i="15"/>
  <c r="K33" i="15"/>
  <c r="J33" i="15"/>
  <c r="I33" i="15"/>
  <c r="H33" i="15"/>
  <c r="G33" i="15"/>
  <c r="F33" i="15"/>
  <c r="E33" i="15"/>
  <c r="D33" i="15"/>
  <c r="N32" i="15"/>
  <c r="M32" i="15"/>
  <c r="L32" i="15"/>
  <c r="K32" i="15"/>
  <c r="J32" i="15"/>
  <c r="I32" i="15"/>
  <c r="H32" i="15"/>
  <c r="G32" i="15"/>
  <c r="F32" i="15"/>
  <c r="E32" i="15"/>
  <c r="D32" i="15"/>
  <c r="O31" i="15"/>
  <c r="N31" i="15"/>
  <c r="M31" i="15"/>
  <c r="L31" i="15"/>
  <c r="K31" i="15"/>
  <c r="J31" i="15"/>
  <c r="I31" i="15"/>
  <c r="H31" i="15"/>
  <c r="G31" i="15"/>
  <c r="F31" i="15"/>
  <c r="E31" i="15"/>
  <c r="D31" i="15"/>
  <c r="P30" i="15"/>
  <c r="O30" i="15"/>
  <c r="N30" i="15"/>
  <c r="M30" i="15"/>
  <c r="L30" i="15"/>
  <c r="K30" i="15"/>
  <c r="J30" i="15"/>
  <c r="I30" i="15"/>
  <c r="H30" i="15"/>
  <c r="G30" i="15"/>
  <c r="F30" i="15"/>
  <c r="E30" i="15"/>
  <c r="D30" i="15"/>
  <c r="P25" i="15"/>
  <c r="O25" i="15"/>
  <c r="N25" i="15"/>
  <c r="M25" i="15"/>
  <c r="L25" i="15"/>
  <c r="L67" i="15"/>
  <c r="K25" i="15"/>
  <c r="J25" i="15"/>
  <c r="I25" i="15"/>
  <c r="H25" i="15"/>
  <c r="G25" i="15"/>
  <c r="F25" i="15"/>
  <c r="E25" i="15"/>
  <c r="D25" i="15"/>
  <c r="C25" i="15"/>
  <c r="D43" i="15"/>
  <c r="D24" i="15"/>
  <c r="E42" i="15"/>
  <c r="E23" i="15"/>
  <c r="F41" i="15"/>
  <c r="F22" i="15"/>
  <c r="G40" i="15"/>
  <c r="G21" i="15"/>
  <c r="H39" i="15"/>
  <c r="H20" i="15"/>
  <c r="I38" i="15"/>
  <c r="I19" i="15"/>
  <c r="J37" i="15"/>
  <c r="J18" i="15"/>
  <c r="K36" i="15"/>
  <c r="K17" i="15"/>
  <c r="L35" i="15"/>
  <c r="L16" i="15"/>
  <c r="M34" i="15"/>
  <c r="M15" i="15"/>
  <c r="N33" i="15"/>
  <c r="N14" i="15"/>
  <c r="O32" i="15"/>
  <c r="O13" i="15"/>
  <c r="P31" i="15"/>
  <c r="P12" i="15"/>
  <c r="Q30" i="15"/>
  <c r="P24" i="15"/>
  <c r="O24" i="15"/>
  <c r="N24" i="15"/>
  <c r="M24" i="15"/>
  <c r="L24" i="15"/>
  <c r="L66" i="15"/>
  <c r="K24" i="15"/>
  <c r="J24" i="15"/>
  <c r="I24" i="15"/>
  <c r="H24" i="15"/>
  <c r="G24" i="15"/>
  <c r="F24" i="15"/>
  <c r="E24" i="15"/>
  <c r="P23" i="15"/>
  <c r="O23" i="15"/>
  <c r="N23" i="15"/>
  <c r="M23" i="15"/>
  <c r="L23" i="15"/>
  <c r="L65" i="15"/>
  <c r="K23" i="15"/>
  <c r="J23" i="15"/>
  <c r="I23" i="15"/>
  <c r="H23" i="15"/>
  <c r="G23" i="15"/>
  <c r="F23" i="15"/>
  <c r="D23" i="15"/>
  <c r="P22" i="15"/>
  <c r="O22" i="15"/>
  <c r="N22" i="15"/>
  <c r="M22" i="15"/>
  <c r="L22" i="15"/>
  <c r="L64" i="15"/>
  <c r="K22" i="15"/>
  <c r="J22" i="15"/>
  <c r="I22" i="15"/>
  <c r="H22" i="15"/>
  <c r="G22" i="15"/>
  <c r="E22" i="15"/>
  <c r="D22" i="15"/>
  <c r="P21" i="15"/>
  <c r="O21" i="15"/>
  <c r="N21" i="15"/>
  <c r="M21" i="15"/>
  <c r="L21" i="15"/>
  <c r="L63" i="15"/>
  <c r="K21" i="15"/>
  <c r="J21" i="15"/>
  <c r="I21" i="15"/>
  <c r="H21" i="15"/>
  <c r="F21" i="15"/>
  <c r="E21" i="15"/>
  <c r="D21" i="15"/>
  <c r="P20" i="15"/>
  <c r="O20" i="15"/>
  <c r="N20" i="15"/>
  <c r="M20" i="15"/>
  <c r="L20" i="15"/>
  <c r="L62" i="15"/>
  <c r="K20" i="15"/>
  <c r="J20" i="15"/>
  <c r="I20" i="15"/>
  <c r="G20" i="15"/>
  <c r="F20" i="15"/>
  <c r="E20" i="15"/>
  <c r="D20" i="15"/>
  <c r="P19" i="15"/>
  <c r="O19" i="15"/>
  <c r="N19" i="15"/>
  <c r="M19" i="15"/>
  <c r="L19" i="15"/>
  <c r="L61" i="15"/>
  <c r="K19" i="15"/>
  <c r="J19" i="15"/>
  <c r="H19" i="15"/>
  <c r="G19" i="15"/>
  <c r="F19" i="15"/>
  <c r="E19" i="15"/>
  <c r="D19" i="15"/>
  <c r="P18" i="15"/>
  <c r="O18" i="15"/>
  <c r="N18" i="15"/>
  <c r="M18" i="15"/>
  <c r="L18" i="15"/>
  <c r="L60" i="15"/>
  <c r="K18" i="15"/>
  <c r="I18" i="15"/>
  <c r="H18" i="15"/>
  <c r="G18" i="15"/>
  <c r="F18" i="15"/>
  <c r="E18" i="15"/>
  <c r="D18" i="15"/>
  <c r="P17" i="15"/>
  <c r="O17" i="15"/>
  <c r="N17" i="15"/>
  <c r="M17" i="15"/>
  <c r="L17" i="15"/>
  <c r="L59" i="15"/>
  <c r="J17" i="15"/>
  <c r="I17" i="15"/>
  <c r="H17" i="15"/>
  <c r="G17" i="15"/>
  <c r="F17" i="15"/>
  <c r="E17" i="15"/>
  <c r="D17" i="15"/>
  <c r="P16" i="15"/>
  <c r="O16" i="15"/>
  <c r="N16" i="15"/>
  <c r="M16" i="15"/>
  <c r="L58" i="15"/>
  <c r="K16" i="15"/>
  <c r="J16" i="15"/>
  <c r="I16" i="15"/>
  <c r="H16" i="15"/>
  <c r="G16" i="15"/>
  <c r="F16" i="15"/>
  <c r="E16" i="15"/>
  <c r="D16" i="15"/>
  <c r="P15" i="15"/>
  <c r="O15" i="15"/>
  <c r="N15" i="15"/>
  <c r="L15" i="15"/>
  <c r="K15" i="15"/>
  <c r="J15" i="15"/>
  <c r="I15" i="15"/>
  <c r="H15" i="15"/>
  <c r="G15" i="15"/>
  <c r="F15" i="15"/>
  <c r="E15" i="15"/>
  <c r="D15" i="15"/>
  <c r="P14" i="15"/>
  <c r="O14" i="15"/>
  <c r="M14" i="15"/>
  <c r="L14" i="15"/>
  <c r="K14" i="15"/>
  <c r="J14" i="15"/>
  <c r="I14" i="15"/>
  <c r="H14" i="15"/>
  <c r="G14" i="15"/>
  <c r="F14" i="15"/>
  <c r="E14" i="15"/>
  <c r="D14" i="15"/>
  <c r="P13" i="15"/>
  <c r="N13" i="15"/>
  <c r="M13" i="15"/>
  <c r="L13" i="15"/>
  <c r="K13" i="15"/>
  <c r="J13" i="15"/>
  <c r="I13" i="15"/>
  <c r="H13" i="15"/>
  <c r="G13" i="15"/>
  <c r="F13" i="15"/>
  <c r="E13" i="15"/>
  <c r="D13" i="15"/>
  <c r="O12" i="15"/>
  <c r="N12" i="15"/>
  <c r="M12" i="15"/>
  <c r="L12" i="15"/>
  <c r="K12" i="15"/>
  <c r="J12" i="15"/>
  <c r="I12" i="15"/>
  <c r="H12" i="15"/>
  <c r="G12" i="15"/>
  <c r="F12" i="15"/>
  <c r="E12" i="15"/>
  <c r="D12" i="15"/>
  <c r="B8" i="15"/>
  <c r="L24" i="14"/>
  <c r="L66" i="14"/>
  <c r="C66" i="14"/>
  <c r="D65" i="14"/>
  <c r="C65" i="14"/>
  <c r="E64" i="14"/>
  <c r="D64" i="14"/>
  <c r="C64" i="14"/>
  <c r="F63" i="14"/>
  <c r="E63" i="14"/>
  <c r="D63" i="14"/>
  <c r="C63" i="14"/>
  <c r="L20" i="14"/>
  <c r="L62" i="14"/>
  <c r="G62" i="14"/>
  <c r="F62" i="14"/>
  <c r="E62" i="14"/>
  <c r="D62" i="14"/>
  <c r="C62" i="14"/>
  <c r="H61" i="14"/>
  <c r="G61" i="14"/>
  <c r="F61" i="14"/>
  <c r="E61" i="14"/>
  <c r="D61" i="14"/>
  <c r="C61" i="14"/>
  <c r="I60" i="14"/>
  <c r="H60" i="14"/>
  <c r="G60" i="14"/>
  <c r="F60" i="14"/>
  <c r="E60" i="14"/>
  <c r="D60" i="14"/>
  <c r="C60" i="14"/>
  <c r="J59" i="14"/>
  <c r="I59" i="14"/>
  <c r="H59" i="14"/>
  <c r="G59" i="14"/>
  <c r="F59" i="14"/>
  <c r="E59" i="14"/>
  <c r="D59" i="14"/>
  <c r="C59" i="14"/>
  <c r="L16" i="14"/>
  <c r="L58" i="14"/>
  <c r="K58" i="14"/>
  <c r="J58" i="14"/>
  <c r="I58" i="14"/>
  <c r="H58" i="14"/>
  <c r="G58" i="14"/>
  <c r="F58" i="14"/>
  <c r="E58" i="14"/>
  <c r="D58" i="14"/>
  <c r="C58" i="14"/>
  <c r="D42" i="14"/>
  <c r="E41" i="14"/>
  <c r="D41" i="14"/>
  <c r="F40" i="14"/>
  <c r="E40" i="14"/>
  <c r="D40" i="14"/>
  <c r="G39" i="14"/>
  <c r="F39" i="14"/>
  <c r="E39" i="14"/>
  <c r="D39" i="14"/>
  <c r="H38" i="14"/>
  <c r="G38" i="14"/>
  <c r="F38" i="14"/>
  <c r="E38" i="14"/>
  <c r="D38" i="14"/>
  <c r="I37" i="14"/>
  <c r="H37" i="14"/>
  <c r="G37" i="14"/>
  <c r="F37" i="14"/>
  <c r="E37" i="14"/>
  <c r="D37" i="14"/>
  <c r="J36" i="14"/>
  <c r="I36" i="14"/>
  <c r="H36" i="14"/>
  <c r="G36" i="14"/>
  <c r="F36" i="14"/>
  <c r="E36" i="14"/>
  <c r="D36" i="14"/>
  <c r="K35" i="14"/>
  <c r="J35" i="14"/>
  <c r="I35" i="14"/>
  <c r="H35" i="14"/>
  <c r="G35" i="14"/>
  <c r="F35" i="14"/>
  <c r="E35" i="14"/>
  <c r="D35" i="14"/>
  <c r="L34" i="14"/>
  <c r="K34" i="14"/>
  <c r="J34" i="14"/>
  <c r="I34" i="14"/>
  <c r="H34" i="14"/>
  <c r="G34" i="14"/>
  <c r="F34" i="14"/>
  <c r="E34" i="14"/>
  <c r="D34" i="14"/>
  <c r="M33" i="14"/>
  <c r="L33" i="14"/>
  <c r="K33" i="14"/>
  <c r="J33" i="14"/>
  <c r="I33" i="14"/>
  <c r="H33" i="14"/>
  <c r="G33" i="14"/>
  <c r="F33" i="14"/>
  <c r="E33" i="14"/>
  <c r="D33" i="14"/>
  <c r="N32" i="14"/>
  <c r="M32" i="14"/>
  <c r="L32" i="14"/>
  <c r="K32" i="14"/>
  <c r="J32" i="14"/>
  <c r="I32" i="14"/>
  <c r="H32" i="14"/>
  <c r="G32" i="14"/>
  <c r="F32" i="14"/>
  <c r="E32" i="14"/>
  <c r="D32" i="14"/>
  <c r="O31" i="14"/>
  <c r="N31" i="14"/>
  <c r="M31" i="14"/>
  <c r="L31" i="14"/>
  <c r="K31" i="14"/>
  <c r="J31" i="14"/>
  <c r="I31" i="14"/>
  <c r="H31" i="14"/>
  <c r="G31" i="14"/>
  <c r="F31" i="14"/>
  <c r="E31" i="14"/>
  <c r="D31" i="14"/>
  <c r="P30" i="14"/>
  <c r="O30" i="14"/>
  <c r="N30" i="14"/>
  <c r="M30" i="14"/>
  <c r="L30" i="14"/>
  <c r="K30" i="14"/>
  <c r="J30" i="14"/>
  <c r="I30" i="14"/>
  <c r="H30" i="14"/>
  <c r="G30" i="14"/>
  <c r="F30" i="14"/>
  <c r="E30" i="14"/>
  <c r="D30" i="14"/>
  <c r="P25" i="14"/>
  <c r="O25" i="14"/>
  <c r="N25" i="14"/>
  <c r="M25" i="14"/>
  <c r="L25" i="14"/>
  <c r="L67" i="14"/>
  <c r="K25" i="14"/>
  <c r="B8" i="14"/>
  <c r="K67" i="14"/>
  <c r="J25" i="14"/>
  <c r="I25" i="14"/>
  <c r="H25" i="14"/>
  <c r="G25" i="14"/>
  <c r="F25" i="14"/>
  <c r="E25" i="14"/>
  <c r="D25" i="14"/>
  <c r="C25" i="14"/>
  <c r="D43" i="14"/>
  <c r="D24" i="14"/>
  <c r="E42" i="14"/>
  <c r="E23" i="14"/>
  <c r="F41" i="14"/>
  <c r="F22" i="14"/>
  <c r="G40" i="14"/>
  <c r="G21" i="14"/>
  <c r="H39" i="14"/>
  <c r="H20" i="14"/>
  <c r="I38" i="14"/>
  <c r="I19" i="14"/>
  <c r="J37" i="14"/>
  <c r="J18" i="14"/>
  <c r="K36" i="14"/>
  <c r="K17" i="14"/>
  <c r="L35" i="14"/>
  <c r="M34" i="14"/>
  <c r="M15" i="14"/>
  <c r="N33" i="14"/>
  <c r="N14" i="14"/>
  <c r="O32" i="14"/>
  <c r="O13" i="14"/>
  <c r="P31" i="14"/>
  <c r="P24" i="14"/>
  <c r="O24" i="14"/>
  <c r="N24" i="14"/>
  <c r="M24" i="14"/>
  <c r="K24" i="14"/>
  <c r="J24" i="14"/>
  <c r="I24" i="14"/>
  <c r="H24" i="14"/>
  <c r="G24" i="14"/>
  <c r="F24" i="14"/>
  <c r="E24" i="14"/>
  <c r="P23" i="14"/>
  <c r="O23" i="14"/>
  <c r="N23" i="14"/>
  <c r="M23" i="14"/>
  <c r="L23" i="14"/>
  <c r="L65" i="14"/>
  <c r="K66" i="14"/>
  <c r="K23" i="14"/>
  <c r="J23" i="14"/>
  <c r="I23" i="14"/>
  <c r="H23" i="14"/>
  <c r="G23" i="14"/>
  <c r="F23" i="14"/>
  <c r="D23" i="14"/>
  <c r="P22" i="14"/>
  <c r="O22" i="14"/>
  <c r="N22" i="14"/>
  <c r="M22" i="14"/>
  <c r="L22" i="14"/>
  <c r="L64" i="14"/>
  <c r="K22" i="14"/>
  <c r="J22" i="14"/>
  <c r="I22" i="14"/>
  <c r="H22" i="14"/>
  <c r="G22" i="14"/>
  <c r="E22" i="14"/>
  <c r="D22" i="14"/>
  <c r="P21" i="14"/>
  <c r="O21" i="14"/>
  <c r="N21" i="14"/>
  <c r="M21" i="14"/>
  <c r="L21" i="14"/>
  <c r="L63" i="14"/>
  <c r="K21" i="14"/>
  <c r="K63" i="14"/>
  <c r="J21" i="14"/>
  <c r="I21" i="14"/>
  <c r="H21" i="14"/>
  <c r="F21" i="14"/>
  <c r="E21" i="14"/>
  <c r="D21" i="14"/>
  <c r="P20" i="14"/>
  <c r="O20" i="14"/>
  <c r="N20" i="14"/>
  <c r="M20" i="14"/>
  <c r="K20" i="14"/>
  <c r="J20" i="14"/>
  <c r="I20" i="14"/>
  <c r="G20" i="14"/>
  <c r="F20" i="14"/>
  <c r="E20" i="14"/>
  <c r="D20" i="14"/>
  <c r="P19" i="14"/>
  <c r="O19" i="14"/>
  <c r="N19" i="14"/>
  <c r="M19" i="14"/>
  <c r="L19" i="14"/>
  <c r="L61" i="14"/>
  <c r="K62" i="14"/>
  <c r="K19" i="14"/>
  <c r="J19" i="14"/>
  <c r="H19" i="14"/>
  <c r="G19" i="14"/>
  <c r="F19" i="14"/>
  <c r="E19" i="14"/>
  <c r="D19" i="14"/>
  <c r="P18" i="14"/>
  <c r="O18" i="14"/>
  <c r="N18" i="14"/>
  <c r="M18" i="14"/>
  <c r="L18" i="14"/>
  <c r="L60" i="14"/>
  <c r="K18" i="14"/>
  <c r="I18" i="14"/>
  <c r="H18" i="14"/>
  <c r="G18" i="14"/>
  <c r="F18" i="14"/>
  <c r="E18" i="14"/>
  <c r="D18" i="14"/>
  <c r="P17" i="14"/>
  <c r="O17" i="14"/>
  <c r="N17" i="14"/>
  <c r="M17" i="14"/>
  <c r="L17" i="14"/>
  <c r="L59" i="14"/>
  <c r="K59" i="14"/>
  <c r="J17" i="14"/>
  <c r="I17" i="14"/>
  <c r="H17" i="14"/>
  <c r="G17" i="14"/>
  <c r="F17" i="14"/>
  <c r="E17" i="14"/>
  <c r="D17" i="14"/>
  <c r="P16" i="14"/>
  <c r="O16" i="14"/>
  <c r="N16" i="14"/>
  <c r="M16" i="14"/>
  <c r="K16" i="14"/>
  <c r="J16" i="14"/>
  <c r="I16" i="14"/>
  <c r="H16" i="14"/>
  <c r="G16" i="14"/>
  <c r="F16" i="14"/>
  <c r="E16" i="14"/>
  <c r="D16" i="14"/>
  <c r="P15" i="14"/>
  <c r="O15" i="14"/>
  <c r="N15" i="14"/>
  <c r="L15" i="14"/>
  <c r="K15" i="14"/>
  <c r="J15" i="14"/>
  <c r="I15" i="14"/>
  <c r="H15" i="14"/>
  <c r="G15" i="14"/>
  <c r="F15" i="14"/>
  <c r="E15" i="14"/>
  <c r="D15" i="14"/>
  <c r="P14" i="14"/>
  <c r="O14" i="14"/>
  <c r="M14" i="14"/>
  <c r="L14" i="14"/>
  <c r="K14" i="14"/>
  <c r="J14" i="14"/>
  <c r="I14" i="14"/>
  <c r="H14" i="14"/>
  <c r="G14" i="14"/>
  <c r="F14" i="14"/>
  <c r="E14" i="14"/>
  <c r="D14" i="14"/>
  <c r="P13" i="14"/>
  <c r="N13" i="14"/>
  <c r="M13" i="14"/>
  <c r="L13" i="14"/>
  <c r="K13" i="14"/>
  <c r="J13" i="14"/>
  <c r="I13" i="14"/>
  <c r="H13" i="14"/>
  <c r="G13" i="14"/>
  <c r="F13" i="14"/>
  <c r="E13" i="14"/>
  <c r="D13" i="14"/>
  <c r="P12" i="14"/>
  <c r="O12" i="14"/>
  <c r="N12" i="14"/>
  <c r="M12" i="14"/>
  <c r="L12" i="14"/>
  <c r="K12" i="14"/>
  <c r="J12" i="14"/>
  <c r="I12" i="14"/>
  <c r="H12" i="14"/>
  <c r="G12" i="14"/>
  <c r="F12" i="14"/>
  <c r="E12" i="14"/>
  <c r="D12" i="14"/>
  <c r="K61" i="15"/>
  <c r="K65" i="15"/>
  <c r="K66" i="15"/>
  <c r="J66" i="15"/>
  <c r="K60" i="15"/>
  <c r="J61" i="15"/>
  <c r="K64" i="15"/>
  <c r="J65" i="15"/>
  <c r="I66" i="15"/>
  <c r="K67" i="15"/>
  <c r="K59" i="15"/>
  <c r="J60" i="15"/>
  <c r="I61" i="15"/>
  <c r="K63" i="15"/>
  <c r="J64" i="15"/>
  <c r="I65" i="15"/>
  <c r="H66" i="15"/>
  <c r="K62" i="15"/>
  <c r="J63" i="15"/>
  <c r="I64" i="15"/>
  <c r="H65" i="15"/>
  <c r="G66" i="15"/>
  <c r="J67" i="15"/>
  <c r="D44" i="15"/>
  <c r="E43" i="15"/>
  <c r="F42" i="15"/>
  <c r="G41" i="15"/>
  <c r="H40" i="15"/>
  <c r="I39" i="15"/>
  <c r="J38" i="15"/>
  <c r="K37" i="15"/>
  <c r="L36" i="15"/>
  <c r="M35" i="15"/>
  <c r="N34" i="15"/>
  <c r="O33" i="15"/>
  <c r="P32" i="15"/>
  <c r="Q31" i="15"/>
  <c r="Q30" i="14"/>
  <c r="K60" i="14"/>
  <c r="K61" i="14"/>
  <c r="J61" i="14"/>
  <c r="J62" i="14"/>
  <c r="I62" i="14"/>
  <c r="J63" i="14"/>
  <c r="I63" i="14"/>
  <c r="H63" i="14"/>
  <c r="K64" i="14"/>
  <c r="J64" i="14"/>
  <c r="I64" i="14"/>
  <c r="H64" i="14"/>
  <c r="G64" i="14"/>
  <c r="J67" i="14"/>
  <c r="D44" i="14"/>
  <c r="D47" i="14"/>
  <c r="D48" i="14"/>
  <c r="D50" i="14"/>
  <c r="K65" i="14"/>
  <c r="J65" i="14"/>
  <c r="I67" i="15"/>
  <c r="H67" i="15"/>
  <c r="G67" i="15"/>
  <c r="F67" i="15"/>
  <c r="D47" i="15"/>
  <c r="D48" i="15"/>
  <c r="D50" i="15"/>
  <c r="J62" i="15"/>
  <c r="I63" i="15"/>
  <c r="H64" i="15"/>
  <c r="G65" i="15"/>
  <c r="F66" i="15"/>
  <c r="E44" i="15"/>
  <c r="I65" i="14"/>
  <c r="H65" i="14"/>
  <c r="J66" i="14"/>
  <c r="I67" i="14"/>
  <c r="E44" i="14"/>
  <c r="E43" i="14"/>
  <c r="J60" i="14"/>
  <c r="I61" i="14"/>
  <c r="H62" i="14"/>
  <c r="G63" i="14"/>
  <c r="F64" i="14"/>
  <c r="E67" i="15"/>
  <c r="F43" i="15"/>
  <c r="F44" i="15"/>
  <c r="E47" i="15"/>
  <c r="E48" i="15"/>
  <c r="E50" i="15"/>
  <c r="I62" i="15"/>
  <c r="F42" i="14"/>
  <c r="E47" i="14"/>
  <c r="E48" i="14"/>
  <c r="E50" i="14"/>
  <c r="G65" i="14"/>
  <c r="I66" i="14"/>
  <c r="H67" i="14"/>
  <c r="F43" i="14"/>
  <c r="G42" i="14"/>
  <c r="F44" i="14"/>
  <c r="H66" i="14"/>
  <c r="G67" i="14"/>
  <c r="H63" i="15"/>
  <c r="G64" i="15"/>
  <c r="F65" i="15"/>
  <c r="E66" i="15"/>
  <c r="D67" i="15"/>
  <c r="H62" i="15"/>
  <c r="G63" i="15"/>
  <c r="F64" i="15"/>
  <c r="E65" i="15"/>
  <c r="D66" i="15"/>
  <c r="C67" i="15"/>
  <c r="G42" i="15"/>
  <c r="F47" i="15"/>
  <c r="F48" i="15"/>
  <c r="F50" i="15"/>
  <c r="G43" i="15"/>
  <c r="H42" i="15"/>
  <c r="G44" i="15"/>
  <c r="G41" i="14"/>
  <c r="F47" i="14"/>
  <c r="F48" i="14"/>
  <c r="F50" i="14"/>
  <c r="G66" i="14"/>
  <c r="F67" i="14"/>
  <c r="G43" i="14"/>
  <c r="H42" i="14"/>
  <c r="G44" i="14"/>
  <c r="F65" i="14"/>
  <c r="H43" i="15"/>
  <c r="I42" i="15"/>
  <c r="H44" i="15"/>
  <c r="H41" i="15"/>
  <c r="G47" i="15"/>
  <c r="G48" i="15"/>
  <c r="G50" i="15"/>
  <c r="E65" i="14"/>
  <c r="H40" i="14"/>
  <c r="G47" i="14"/>
  <c r="G48" i="14"/>
  <c r="G50" i="14"/>
  <c r="H43" i="14"/>
  <c r="I42" i="14"/>
  <c r="H44" i="14"/>
  <c r="F66" i="14"/>
  <c r="E67" i="14"/>
  <c r="H41" i="14"/>
  <c r="I40" i="14"/>
  <c r="I40" i="15"/>
  <c r="H47" i="15"/>
  <c r="H48" i="15"/>
  <c r="H50" i="15"/>
  <c r="I41" i="15"/>
  <c r="J40" i="15"/>
  <c r="I43" i="15"/>
  <c r="J42" i="15"/>
  <c r="I44" i="15"/>
  <c r="I39" i="14"/>
  <c r="J39" i="14"/>
  <c r="I41" i="14"/>
  <c r="J40" i="14"/>
  <c r="K39" i="14"/>
  <c r="E66" i="14"/>
  <c r="D67" i="14"/>
  <c r="D66" i="14"/>
  <c r="C67" i="14"/>
  <c r="I44" i="14"/>
  <c r="I43" i="14"/>
  <c r="J42" i="14"/>
  <c r="H47" i="14"/>
  <c r="H48" i="14"/>
  <c r="H50" i="14"/>
  <c r="J39" i="15"/>
  <c r="I47" i="15"/>
  <c r="I48" i="15"/>
  <c r="I50" i="15"/>
  <c r="J43" i="15"/>
  <c r="K42" i="15"/>
  <c r="J44" i="15"/>
  <c r="J41" i="15"/>
  <c r="K40" i="15"/>
  <c r="J43" i="14"/>
  <c r="K42" i="14"/>
  <c r="J44" i="14"/>
  <c r="J41" i="14"/>
  <c r="K41" i="14"/>
  <c r="K40" i="14"/>
  <c r="L40" i="14"/>
  <c r="L39" i="14"/>
  <c r="M39" i="14"/>
  <c r="J38" i="14"/>
  <c r="K38" i="14"/>
  <c r="I47" i="14"/>
  <c r="I48" i="14"/>
  <c r="I50" i="14"/>
  <c r="K43" i="15"/>
  <c r="L42" i="15"/>
  <c r="K44" i="15"/>
  <c r="K38" i="15"/>
  <c r="J47" i="15"/>
  <c r="J48" i="15"/>
  <c r="J50" i="15"/>
  <c r="K39" i="15"/>
  <c r="L38" i="15"/>
  <c r="K41" i="15"/>
  <c r="L40" i="15"/>
  <c r="K37" i="14"/>
  <c r="L37" i="14"/>
  <c r="L38" i="14"/>
  <c r="M37" i="14"/>
  <c r="J47" i="14"/>
  <c r="J48" i="14"/>
  <c r="J50" i="14"/>
  <c r="L41" i="14"/>
  <c r="M40" i="14"/>
  <c r="N39" i="14"/>
  <c r="K43" i="14"/>
  <c r="L42" i="14"/>
  <c r="K44" i="14"/>
  <c r="M38" i="14"/>
  <c r="N37" i="14"/>
  <c r="L37" i="15"/>
  <c r="M37" i="15"/>
  <c r="L43" i="15"/>
  <c r="M42" i="15"/>
  <c r="L44" i="15"/>
  <c r="L39" i="15"/>
  <c r="M38" i="15"/>
  <c r="N37" i="15"/>
  <c r="K47" i="15"/>
  <c r="K48" i="15"/>
  <c r="K50" i="15"/>
  <c r="L41" i="15"/>
  <c r="M40" i="15"/>
  <c r="N38" i="14"/>
  <c r="O37" i="14"/>
  <c r="L43" i="14"/>
  <c r="M42" i="14"/>
  <c r="L44" i="14"/>
  <c r="L36" i="14"/>
  <c r="M36" i="14"/>
  <c r="K47" i="14"/>
  <c r="K48" i="14"/>
  <c r="K50" i="14"/>
  <c r="M41" i="14"/>
  <c r="N40" i="14"/>
  <c r="O39" i="14"/>
  <c r="M36" i="15"/>
  <c r="N36" i="15"/>
  <c r="L47" i="15"/>
  <c r="L48" i="15"/>
  <c r="L50" i="15"/>
  <c r="M41" i="15"/>
  <c r="N40" i="15"/>
  <c r="N41" i="15"/>
  <c r="O40" i="15"/>
  <c r="M43" i="15"/>
  <c r="N42" i="15"/>
  <c r="M44" i="15"/>
  <c r="M39" i="15"/>
  <c r="N38" i="15"/>
  <c r="O37" i="15"/>
  <c r="N36" i="14"/>
  <c r="N41" i="14"/>
  <c r="O40" i="14"/>
  <c r="P39" i="14"/>
  <c r="O38" i="14"/>
  <c r="P37" i="14"/>
  <c r="M44" i="14"/>
  <c r="M43" i="14"/>
  <c r="N42" i="14"/>
  <c r="M35" i="14"/>
  <c r="N35" i="14"/>
  <c r="L47" i="14"/>
  <c r="L48" i="14"/>
  <c r="L50" i="14"/>
  <c r="O36" i="15"/>
  <c r="N43" i="15"/>
  <c r="O42" i="15"/>
  <c r="N44" i="15"/>
  <c r="N39" i="15"/>
  <c r="O38" i="15"/>
  <c r="P37" i="15"/>
  <c r="N35" i="15"/>
  <c r="O35" i="15"/>
  <c r="M47" i="15"/>
  <c r="M48" i="15"/>
  <c r="M50" i="15"/>
  <c r="P36" i="15"/>
  <c r="O41" i="15"/>
  <c r="P40" i="15"/>
  <c r="O35" i="14"/>
  <c r="O36" i="14"/>
  <c r="N34" i="14"/>
  <c r="O34" i="14"/>
  <c r="M47" i="14"/>
  <c r="M48" i="14"/>
  <c r="M50" i="14"/>
  <c r="N43" i="14"/>
  <c r="O42" i="14"/>
  <c r="N44" i="14"/>
  <c r="O41" i="14"/>
  <c r="P40" i="14"/>
  <c r="Q39" i="14"/>
  <c r="P38" i="14"/>
  <c r="Q37" i="14"/>
  <c r="O34" i="15"/>
  <c r="P34" i="15"/>
  <c r="Q36" i="15"/>
  <c r="O39" i="15"/>
  <c r="P35" i="15"/>
  <c r="Q34" i="15"/>
  <c r="P41" i="15"/>
  <c r="Q40" i="15"/>
  <c r="N47" i="15"/>
  <c r="N48" i="15"/>
  <c r="N50" i="15"/>
  <c r="O43" i="15"/>
  <c r="P42" i="15"/>
  <c r="Q41" i="15"/>
  <c r="O44" i="15"/>
  <c r="O33" i="14"/>
  <c r="P33" i="14"/>
  <c r="O43" i="14"/>
  <c r="P42" i="14"/>
  <c r="O44" i="14"/>
  <c r="N47" i="14"/>
  <c r="N48" i="14"/>
  <c r="N50" i="14"/>
  <c r="Q38" i="14"/>
  <c r="P34" i="14"/>
  <c r="Q33" i="14"/>
  <c r="P35" i="14"/>
  <c r="P36" i="14"/>
  <c r="P41" i="14"/>
  <c r="Q40" i="14"/>
  <c r="Q35" i="15"/>
  <c r="P43" i="15"/>
  <c r="Q42" i="15"/>
  <c r="P44" i="15"/>
  <c r="P33" i="15"/>
  <c r="O47" i="15"/>
  <c r="O48" i="15"/>
  <c r="O50" i="15"/>
  <c r="P38" i="15"/>
  <c r="Q37" i="15"/>
  <c r="P39" i="15"/>
  <c r="Q35" i="14"/>
  <c r="Q36" i="14"/>
  <c r="Q41" i="14"/>
  <c r="P43" i="14"/>
  <c r="Q42" i="14"/>
  <c r="P44" i="14"/>
  <c r="P32" i="14"/>
  <c r="Q32" i="14"/>
  <c r="O47" i="14"/>
  <c r="O48" i="14"/>
  <c r="O50" i="14"/>
  <c r="Q34" i="14"/>
  <c r="Q32" i="15"/>
  <c r="P47" i="15"/>
  <c r="P48" i="15"/>
  <c r="P50" i="15"/>
  <c r="Q33" i="15"/>
  <c r="Q38" i="15"/>
  <c r="Q39" i="15"/>
  <c r="Q43" i="15"/>
  <c r="Q44" i="15"/>
  <c r="Q44" i="14"/>
  <c r="Q43" i="14"/>
  <c r="Q31" i="14"/>
  <c r="P47" i="14"/>
  <c r="P48" i="14"/>
  <c r="P50" i="14"/>
  <c r="Q47" i="15"/>
  <c r="Q48" i="15"/>
  <c r="Q50" i="15"/>
  <c r="D51" i="15"/>
  <c r="Q47" i="14"/>
  <c r="Q48" i="14"/>
  <c r="Q50" i="14"/>
  <c r="D51" i="14"/>
  <c r="B38" i="13"/>
  <c r="C38" i="13"/>
  <c r="B39" i="13"/>
  <c r="C39" i="13"/>
  <c r="B40" i="13"/>
  <c r="D38" i="13"/>
  <c r="B24" i="13"/>
  <c r="C24" i="13"/>
  <c r="D24" i="13"/>
  <c r="E24" i="13"/>
  <c r="B25" i="13"/>
  <c r="C25" i="13"/>
  <c r="D25" i="13"/>
  <c r="E25" i="13"/>
  <c r="B26" i="13"/>
  <c r="C26" i="13"/>
  <c r="D26" i="13"/>
  <c r="B27" i="13"/>
  <c r="C27" i="13"/>
  <c r="B28" i="13"/>
  <c r="F24" i="13"/>
  <c r="B16" i="13"/>
  <c r="C16" i="13"/>
  <c r="D16" i="13"/>
  <c r="C15" i="13"/>
  <c r="D15" i="13"/>
  <c r="E15" i="13"/>
  <c r="F15" i="13"/>
  <c r="G15" i="13"/>
  <c r="G28" i="13"/>
  <c r="C14" i="13"/>
  <c r="D13" i="13"/>
  <c r="C13" i="13"/>
  <c r="E12" i="13"/>
  <c r="D12" i="13"/>
  <c r="C12" i="13"/>
  <c r="F11" i="13"/>
  <c r="E11" i="13"/>
  <c r="D11" i="13"/>
  <c r="C11" i="13"/>
  <c r="B6" i="13"/>
  <c r="K11" i="12"/>
  <c r="L11" i="12"/>
  <c r="M11" i="12"/>
  <c r="N11" i="12"/>
  <c r="K12" i="12"/>
  <c r="L12" i="12"/>
  <c r="M12" i="12"/>
  <c r="N12" i="12"/>
  <c r="K13" i="12"/>
  <c r="L13" i="12"/>
  <c r="M13" i="12"/>
  <c r="K14" i="12"/>
  <c r="L14" i="12"/>
  <c r="K15" i="12"/>
  <c r="K41" i="12"/>
  <c r="B41" i="12"/>
  <c r="L40" i="12"/>
  <c r="K40" i="12"/>
  <c r="C40" i="12"/>
  <c r="B40" i="12"/>
  <c r="M39" i="12"/>
  <c r="L39" i="12"/>
  <c r="K39" i="12"/>
  <c r="D39" i="12"/>
  <c r="C39" i="12"/>
  <c r="B39" i="12"/>
  <c r="N38" i="12"/>
  <c r="M38" i="12"/>
  <c r="L38" i="12"/>
  <c r="K38" i="12"/>
  <c r="E38" i="12"/>
  <c r="D38" i="12"/>
  <c r="C38" i="12"/>
  <c r="B38" i="12"/>
  <c r="B29" i="12"/>
  <c r="C28" i="12"/>
  <c r="B28" i="12"/>
  <c r="D27" i="12"/>
  <c r="C27" i="12"/>
  <c r="B27" i="12"/>
  <c r="E26" i="12"/>
  <c r="D26" i="12"/>
  <c r="C26" i="12"/>
  <c r="B26" i="12"/>
  <c r="F25" i="12"/>
  <c r="E25" i="12"/>
  <c r="D25" i="12"/>
  <c r="C25" i="12"/>
  <c r="B25" i="12"/>
  <c r="G24" i="12"/>
  <c r="F24" i="12"/>
  <c r="E24" i="12"/>
  <c r="D24" i="12"/>
  <c r="C24" i="12"/>
  <c r="B24" i="12"/>
  <c r="B16" i="12"/>
  <c r="C16" i="12"/>
  <c r="D16" i="12"/>
  <c r="E16" i="12"/>
  <c r="C14" i="12"/>
  <c r="D13" i="12"/>
  <c r="C13" i="12"/>
  <c r="E12" i="12"/>
  <c r="D12" i="12"/>
  <c r="C12" i="12"/>
  <c r="F11" i="12"/>
  <c r="E11" i="12"/>
  <c r="D11" i="12"/>
  <c r="C11" i="12"/>
  <c r="B6" i="12"/>
  <c r="D14" i="13"/>
  <c r="E14" i="13"/>
  <c r="F14" i="13"/>
  <c r="C15" i="12"/>
  <c r="D14" i="12"/>
  <c r="E13" i="13"/>
  <c r="F13" i="13"/>
  <c r="D15" i="12"/>
  <c r="E15" i="12"/>
  <c r="C23" i="9"/>
  <c r="C24" i="9"/>
  <c r="C25" i="9"/>
  <c r="C26" i="9"/>
  <c r="C27" i="9"/>
  <c r="B16" i="9"/>
  <c r="C28" i="9"/>
  <c r="C29" i="9"/>
  <c r="C33" i="9"/>
  <c r="C34" i="9"/>
  <c r="D23" i="9"/>
  <c r="E23" i="9"/>
  <c r="F23" i="9"/>
  <c r="G23" i="9"/>
  <c r="D24" i="9"/>
  <c r="E24" i="9"/>
  <c r="F24" i="9"/>
  <c r="D25" i="9"/>
  <c r="E25" i="9"/>
  <c r="D26" i="9"/>
  <c r="C16" i="9"/>
  <c r="D16" i="9"/>
  <c r="E16" i="9"/>
  <c r="F16" i="9"/>
  <c r="G16" i="9"/>
  <c r="C15" i="9"/>
  <c r="D14" i="9"/>
  <c r="C14" i="9"/>
  <c r="D13" i="9"/>
  <c r="C13" i="9"/>
  <c r="E12" i="9"/>
  <c r="D12" i="9"/>
  <c r="C12" i="9"/>
  <c r="F11" i="9"/>
  <c r="E11" i="9"/>
  <c r="D11" i="9"/>
  <c r="C11" i="9"/>
  <c r="B6" i="9"/>
  <c r="E23" i="7"/>
  <c r="F22" i="7"/>
  <c r="G21" i="7"/>
  <c r="H20" i="7"/>
  <c r="I19" i="7"/>
  <c r="J18" i="7"/>
  <c r="K17" i="7"/>
  <c r="L16" i="7"/>
  <c r="L58" i="7"/>
  <c r="L17" i="7"/>
  <c r="L59" i="7"/>
  <c r="B8" i="7"/>
  <c r="K18" i="7"/>
  <c r="L18" i="7"/>
  <c r="L60" i="7"/>
  <c r="J19" i="7"/>
  <c r="K19" i="7"/>
  <c r="L19" i="7"/>
  <c r="L61" i="7"/>
  <c r="I20" i="7"/>
  <c r="J20" i="7"/>
  <c r="K20" i="7"/>
  <c r="L20" i="7"/>
  <c r="L62" i="7"/>
  <c r="H21" i="7"/>
  <c r="I21" i="7"/>
  <c r="J21" i="7"/>
  <c r="K21" i="7"/>
  <c r="L21" i="7"/>
  <c r="L63" i="7"/>
  <c r="G22" i="7"/>
  <c r="H22" i="7"/>
  <c r="I22" i="7"/>
  <c r="J22" i="7"/>
  <c r="K22" i="7"/>
  <c r="L22" i="7"/>
  <c r="L64" i="7"/>
  <c r="F23" i="7"/>
  <c r="G23" i="7"/>
  <c r="H23" i="7"/>
  <c r="I23" i="7"/>
  <c r="J23" i="7"/>
  <c r="K23" i="7"/>
  <c r="L23" i="7"/>
  <c r="L65" i="7"/>
  <c r="E24" i="7"/>
  <c r="F24" i="7"/>
  <c r="G24" i="7"/>
  <c r="H24" i="7"/>
  <c r="I24" i="7"/>
  <c r="J24" i="7"/>
  <c r="K24" i="7"/>
  <c r="L24" i="7"/>
  <c r="L66" i="7"/>
  <c r="D24" i="7"/>
  <c r="E25" i="7"/>
  <c r="F25" i="7"/>
  <c r="G25" i="7"/>
  <c r="H25" i="7"/>
  <c r="I25" i="7"/>
  <c r="J25" i="7"/>
  <c r="K25" i="7"/>
  <c r="L25" i="7"/>
  <c r="L67" i="7"/>
  <c r="D25" i="7"/>
  <c r="C25" i="7"/>
  <c r="E58" i="7"/>
  <c r="E59" i="7"/>
  <c r="E60" i="7"/>
  <c r="E61" i="7"/>
  <c r="E62" i="7"/>
  <c r="E63" i="7"/>
  <c r="E64" i="7"/>
  <c r="F58" i="7"/>
  <c r="G58" i="7"/>
  <c r="H58" i="7"/>
  <c r="I58" i="7"/>
  <c r="J58" i="7"/>
  <c r="F59" i="7"/>
  <c r="G59" i="7"/>
  <c r="H59" i="7"/>
  <c r="I59" i="7"/>
  <c r="J59" i="7"/>
  <c r="F60" i="7"/>
  <c r="G60" i="7"/>
  <c r="H60" i="7"/>
  <c r="I60" i="7"/>
  <c r="F61" i="7"/>
  <c r="G61" i="7"/>
  <c r="H61" i="7"/>
  <c r="F62" i="7"/>
  <c r="G62" i="7"/>
  <c r="F63" i="7"/>
  <c r="K58" i="7"/>
  <c r="C58" i="7"/>
  <c r="C59" i="7"/>
  <c r="C60" i="7"/>
  <c r="C61" i="7"/>
  <c r="C62" i="7"/>
  <c r="C63" i="7"/>
  <c r="C64" i="7"/>
  <c r="C65" i="7"/>
  <c r="C66" i="7"/>
  <c r="D58" i="7"/>
  <c r="D59" i="7"/>
  <c r="D60" i="7"/>
  <c r="D61" i="7"/>
  <c r="D62" i="7"/>
  <c r="D63" i="7"/>
  <c r="D64" i="7"/>
  <c r="D65" i="7"/>
  <c r="D43" i="7"/>
  <c r="E42" i="7"/>
  <c r="D44" i="7"/>
  <c r="E44" i="7"/>
  <c r="B16" i="8"/>
  <c r="C16" i="8"/>
  <c r="D16" i="8"/>
  <c r="E16" i="8"/>
  <c r="B6" i="8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E30" i="7"/>
  <c r="E31" i="7"/>
  <c r="E32" i="7"/>
  <c r="E33" i="7"/>
  <c r="E34" i="7"/>
  <c r="E35" i="7"/>
  <c r="E36" i="7"/>
  <c r="E37" i="7"/>
  <c r="E38" i="7"/>
  <c r="E39" i="7"/>
  <c r="E40" i="7"/>
  <c r="E41" i="7"/>
  <c r="F30" i="7"/>
  <c r="F31" i="7"/>
  <c r="F32" i="7"/>
  <c r="F33" i="7"/>
  <c r="F34" i="7"/>
  <c r="F35" i="7"/>
  <c r="F36" i="7"/>
  <c r="F37" i="7"/>
  <c r="F38" i="7"/>
  <c r="F39" i="7"/>
  <c r="F40" i="7"/>
  <c r="G30" i="7"/>
  <c r="G31" i="7"/>
  <c r="G32" i="7"/>
  <c r="G33" i="7"/>
  <c r="G34" i="7"/>
  <c r="G35" i="7"/>
  <c r="G36" i="7"/>
  <c r="G37" i="7"/>
  <c r="G38" i="7"/>
  <c r="G39" i="7"/>
  <c r="H30" i="7"/>
  <c r="H31" i="7"/>
  <c r="H32" i="7"/>
  <c r="H33" i="7"/>
  <c r="H34" i="7"/>
  <c r="H35" i="7"/>
  <c r="H36" i="7"/>
  <c r="H37" i="7"/>
  <c r="H38" i="7"/>
  <c r="I30" i="7"/>
  <c r="I31" i="7"/>
  <c r="I32" i="7"/>
  <c r="I33" i="7"/>
  <c r="I34" i="7"/>
  <c r="I35" i="7"/>
  <c r="I36" i="7"/>
  <c r="I37" i="7"/>
  <c r="J30" i="7"/>
  <c r="J31" i="7"/>
  <c r="J32" i="7"/>
  <c r="J33" i="7"/>
  <c r="J34" i="7"/>
  <c r="J35" i="7"/>
  <c r="J36" i="7"/>
  <c r="K30" i="7"/>
  <c r="K31" i="7"/>
  <c r="K32" i="7"/>
  <c r="K33" i="7"/>
  <c r="K34" i="7"/>
  <c r="K35" i="7"/>
  <c r="L30" i="7"/>
  <c r="L31" i="7"/>
  <c r="L32" i="7"/>
  <c r="L33" i="7"/>
  <c r="L34" i="7"/>
  <c r="M30" i="7"/>
  <c r="M31" i="7"/>
  <c r="M32" i="7"/>
  <c r="M33" i="7"/>
  <c r="E12" i="7"/>
  <c r="F12" i="7"/>
  <c r="G12" i="7"/>
  <c r="H12" i="7"/>
  <c r="I12" i="7"/>
  <c r="J12" i="7"/>
  <c r="K12" i="7"/>
  <c r="L12" i="7"/>
  <c r="E13" i="7"/>
  <c r="F13" i="7"/>
  <c r="G13" i="7"/>
  <c r="H13" i="7"/>
  <c r="I13" i="7"/>
  <c r="J13" i="7"/>
  <c r="K13" i="7"/>
  <c r="L13" i="7"/>
  <c r="E14" i="7"/>
  <c r="F14" i="7"/>
  <c r="G14" i="7"/>
  <c r="H14" i="7"/>
  <c r="I14" i="7"/>
  <c r="J14" i="7"/>
  <c r="K14" i="7"/>
  <c r="L14" i="7"/>
  <c r="E15" i="7"/>
  <c r="F15" i="7"/>
  <c r="G15" i="7"/>
  <c r="H15" i="7"/>
  <c r="I15" i="7"/>
  <c r="J15" i="7"/>
  <c r="K15" i="7"/>
  <c r="L15" i="7"/>
  <c r="E16" i="7"/>
  <c r="F16" i="7"/>
  <c r="G16" i="7"/>
  <c r="H16" i="7"/>
  <c r="I16" i="7"/>
  <c r="J16" i="7"/>
  <c r="K16" i="7"/>
  <c r="E17" i="7"/>
  <c r="F17" i="7"/>
  <c r="G17" i="7"/>
  <c r="H17" i="7"/>
  <c r="I17" i="7"/>
  <c r="J17" i="7"/>
  <c r="E18" i="7"/>
  <c r="F18" i="7"/>
  <c r="G18" i="7"/>
  <c r="H18" i="7"/>
  <c r="I18" i="7"/>
  <c r="E19" i="7"/>
  <c r="F19" i="7"/>
  <c r="G19" i="7"/>
  <c r="H19" i="7"/>
  <c r="E20" i="7"/>
  <c r="F20" i="7"/>
  <c r="G20" i="7"/>
  <c r="E21" i="7"/>
  <c r="F21" i="7"/>
  <c r="E22" i="7"/>
  <c r="D12" i="7"/>
  <c r="D13" i="7"/>
  <c r="D14" i="7"/>
  <c r="D15" i="7"/>
  <c r="D16" i="7"/>
  <c r="D17" i="7"/>
  <c r="D18" i="7"/>
  <c r="D19" i="7"/>
  <c r="D20" i="7"/>
  <c r="D21" i="7"/>
  <c r="D22" i="7"/>
  <c r="D23" i="7"/>
  <c r="B35" i="8"/>
  <c r="C35" i="8"/>
  <c r="B36" i="8"/>
  <c r="C36" i="8"/>
  <c r="B37" i="8"/>
  <c r="D35" i="8"/>
  <c r="D13" i="8"/>
  <c r="L35" i="8"/>
  <c r="L36" i="8"/>
  <c r="M35" i="8"/>
  <c r="B21" i="8"/>
  <c r="C21" i="8"/>
  <c r="D21" i="8"/>
  <c r="B22" i="8"/>
  <c r="C22" i="8"/>
  <c r="D22" i="8"/>
  <c r="B23" i="8"/>
  <c r="C23" i="8"/>
  <c r="D23" i="8"/>
  <c r="B24" i="8"/>
  <c r="C24" i="8"/>
  <c r="B25" i="8"/>
  <c r="E21" i="8"/>
  <c r="E22" i="8"/>
  <c r="E11" i="8"/>
  <c r="E12" i="8"/>
  <c r="D11" i="8"/>
  <c r="F11" i="8"/>
  <c r="D12" i="8"/>
  <c r="C11" i="8"/>
  <c r="C12" i="8"/>
  <c r="C13" i="8"/>
  <c r="C14" i="8"/>
  <c r="K64" i="7"/>
  <c r="K62" i="7"/>
  <c r="K66" i="7"/>
  <c r="E43" i="7"/>
  <c r="F42" i="7"/>
  <c r="K67" i="7"/>
  <c r="K65" i="7"/>
  <c r="J66" i="7"/>
  <c r="K59" i="7"/>
  <c r="D47" i="7"/>
  <c r="D48" i="7"/>
  <c r="D50" i="7"/>
  <c r="K63" i="7"/>
  <c r="K60" i="7"/>
  <c r="C15" i="8"/>
  <c r="D14" i="8"/>
  <c r="F44" i="7"/>
  <c r="J64" i="7"/>
  <c r="J63" i="7"/>
  <c r="K61" i="7"/>
  <c r="J62" i="7"/>
  <c r="E47" i="7"/>
  <c r="E48" i="7"/>
  <c r="E50" i="7"/>
  <c r="F41" i="7"/>
  <c r="G40" i="7"/>
  <c r="H39" i="7"/>
  <c r="I38" i="7"/>
  <c r="J37" i="7"/>
  <c r="K36" i="7"/>
  <c r="L35" i="7"/>
  <c r="M34" i="7"/>
  <c r="G41" i="7"/>
  <c r="H40" i="7"/>
  <c r="I39" i="7"/>
  <c r="J38" i="7"/>
  <c r="K37" i="7"/>
  <c r="L36" i="7"/>
  <c r="M35" i="7"/>
  <c r="J67" i="7"/>
  <c r="J60" i="7"/>
  <c r="J61" i="7"/>
  <c r="J65" i="7"/>
  <c r="I65" i="7"/>
  <c r="F43" i="7"/>
  <c r="G42" i="7"/>
  <c r="I67" i="7"/>
  <c r="I62" i="7"/>
  <c r="I64" i="7"/>
  <c r="D15" i="8"/>
  <c r="E15" i="8"/>
  <c r="I61" i="7"/>
  <c r="H62" i="7"/>
  <c r="I63" i="7"/>
  <c r="H64" i="7"/>
  <c r="H41" i="7"/>
  <c r="I40" i="7"/>
  <c r="J39" i="7"/>
  <c r="K38" i="7"/>
  <c r="L37" i="7"/>
  <c r="M36" i="7"/>
  <c r="F47" i="7"/>
  <c r="F48" i="7"/>
  <c r="F50" i="7"/>
  <c r="G43" i="7"/>
  <c r="H42" i="7"/>
  <c r="G44" i="7"/>
  <c r="I66" i="7"/>
  <c r="H67" i="7"/>
  <c r="H65" i="7"/>
  <c r="G65" i="7"/>
  <c r="H66" i="7"/>
  <c r="G67" i="7"/>
  <c r="I41" i="7"/>
  <c r="J40" i="7"/>
  <c r="K39" i="7"/>
  <c r="L38" i="7"/>
  <c r="M37" i="7"/>
  <c r="G47" i="7"/>
  <c r="G48" i="7"/>
  <c r="G50" i="7"/>
  <c r="H63" i="7"/>
  <c r="G64" i="7"/>
  <c r="H43" i="7"/>
  <c r="I42" i="7"/>
  <c r="J41" i="7"/>
  <c r="K40" i="7"/>
  <c r="L39" i="7"/>
  <c r="M38" i="7"/>
  <c r="H44" i="7"/>
  <c r="H47" i="7"/>
  <c r="H48" i="7"/>
  <c r="H50" i="7"/>
  <c r="G63" i="7"/>
  <c r="F64" i="7"/>
  <c r="F65" i="7"/>
  <c r="E65" i="7"/>
  <c r="G66" i="7"/>
  <c r="F67" i="7"/>
  <c r="I44" i="7"/>
  <c r="I43" i="7"/>
  <c r="J42" i="7"/>
  <c r="K41" i="7"/>
  <c r="F66" i="7"/>
  <c r="E67" i="7"/>
  <c r="E66" i="7"/>
  <c r="J43" i="7"/>
  <c r="K42" i="7"/>
  <c r="L41" i="7"/>
  <c r="J44" i="7"/>
  <c r="L40" i="7"/>
  <c r="M39" i="7"/>
  <c r="I47" i="7"/>
  <c r="I48" i="7"/>
  <c r="I50" i="7"/>
  <c r="D67" i="7"/>
  <c r="D66" i="7"/>
  <c r="C67" i="7"/>
  <c r="M40" i="7"/>
  <c r="K44" i="7"/>
  <c r="K43" i="7"/>
  <c r="L42" i="7"/>
  <c r="M41" i="7"/>
  <c r="J47" i="7"/>
  <c r="J48" i="7"/>
  <c r="J50" i="7"/>
  <c r="L44" i="7"/>
  <c r="L43" i="7"/>
  <c r="M42" i="7"/>
  <c r="K47" i="7"/>
  <c r="K48" i="7"/>
  <c r="K50" i="7"/>
  <c r="M43" i="7"/>
  <c r="M44" i="7"/>
  <c r="L47" i="7"/>
  <c r="L48" i="7"/>
  <c r="L50" i="7"/>
  <c r="M47" i="7"/>
  <c r="M48" i="7"/>
  <c r="M50" i="7"/>
  <c r="N47" i="7"/>
  <c r="N48" i="7"/>
  <c r="N50" i="7"/>
  <c r="O47" i="7"/>
  <c r="O48" i="7"/>
  <c r="O50" i="7"/>
  <c r="P47" i="7"/>
  <c r="P48" i="7"/>
  <c r="P50" i="7"/>
  <c r="Q47" i="7"/>
  <c r="Q48" i="7"/>
  <c r="Q50" i="7"/>
  <c r="D51" i="7"/>
  <c r="E13" i="8"/>
  <c r="F13" i="8"/>
  <c r="G13" i="8"/>
  <c r="E14" i="8"/>
  <c r="E24" i="8"/>
  <c r="E14" i="12"/>
  <c r="E13" i="12"/>
  <c r="F13" i="12"/>
  <c r="G13" i="12"/>
  <c r="G27" i="12"/>
  <c r="D15" i="16"/>
  <c r="E15" i="16"/>
  <c r="F15" i="16"/>
  <c r="G15" i="16"/>
  <c r="G28" i="16"/>
  <c r="F29" i="16"/>
  <c r="D27" i="9"/>
  <c r="E26" i="9"/>
  <c r="F15" i="8"/>
  <c r="G15" i="8"/>
  <c r="E25" i="8"/>
  <c r="D25" i="8"/>
  <c r="G13" i="13"/>
  <c r="G26" i="13"/>
  <c r="N16" i="12"/>
  <c r="F16" i="12"/>
  <c r="G16" i="12"/>
  <c r="G30" i="12"/>
  <c r="E14" i="16"/>
  <c r="F14" i="16"/>
  <c r="G14" i="16"/>
  <c r="G27" i="16"/>
  <c r="E13" i="16"/>
  <c r="F16" i="8"/>
  <c r="G16" i="8"/>
  <c r="E26" i="8"/>
  <c r="E38" i="8"/>
  <c r="G14" i="13"/>
  <c r="G27" i="13"/>
  <c r="F28" i="13"/>
  <c r="F12" i="8"/>
  <c r="E14" i="9"/>
  <c r="F14" i="9"/>
  <c r="G14" i="9"/>
  <c r="E13" i="9"/>
  <c r="F15" i="12"/>
  <c r="G15" i="12"/>
  <c r="G29" i="12"/>
  <c r="N15" i="12"/>
  <c r="M16" i="12"/>
  <c r="E36" i="8"/>
  <c r="F25" i="9"/>
  <c r="N14" i="12"/>
  <c r="F14" i="12"/>
  <c r="G14" i="12"/>
  <c r="G28" i="12"/>
  <c r="E16" i="13"/>
  <c r="F14" i="8"/>
  <c r="G14" i="8"/>
  <c r="F12" i="13"/>
  <c r="D29" i="9"/>
  <c r="D15" i="9"/>
  <c r="E15" i="9"/>
  <c r="F15" i="9"/>
  <c r="G15" i="9"/>
  <c r="D28" i="9"/>
  <c r="F29" i="12"/>
  <c r="F30" i="12"/>
  <c r="F28" i="16"/>
  <c r="F28" i="12"/>
  <c r="E23" i="8"/>
  <c r="E35" i="8"/>
  <c r="N13" i="12"/>
  <c r="F12" i="12"/>
  <c r="F27" i="13"/>
  <c r="E28" i="13"/>
  <c r="E40" i="13"/>
  <c r="M15" i="12"/>
  <c r="L16" i="12"/>
  <c r="G11" i="8"/>
  <c r="G12" i="8"/>
  <c r="E27" i="9"/>
  <c r="D33" i="9"/>
  <c r="D34" i="9"/>
  <c r="D26" i="8"/>
  <c r="E37" i="8"/>
  <c r="D37" i="8"/>
  <c r="M14" i="12"/>
  <c r="L15" i="12"/>
  <c r="K16" i="12"/>
  <c r="G11" i="13"/>
  <c r="G24" i="13"/>
  <c r="G12" i="13"/>
  <c r="G25" i="13"/>
  <c r="F25" i="13"/>
  <c r="F26" i="13"/>
  <c r="E26" i="13"/>
  <c r="E27" i="13"/>
  <c r="F41" i="12"/>
  <c r="E30" i="12"/>
  <c r="O41" i="12"/>
  <c r="C26" i="8"/>
  <c r="N36" i="8"/>
  <c r="F42" i="12"/>
  <c r="O42" i="12"/>
  <c r="F12" i="9"/>
  <c r="F13" i="9"/>
  <c r="G13" i="9"/>
  <c r="D24" i="8"/>
  <c r="E29" i="16"/>
  <c r="F40" i="12"/>
  <c r="E29" i="12"/>
  <c r="D30" i="12"/>
  <c r="O40" i="12"/>
  <c r="N41" i="12"/>
  <c r="E29" i="9"/>
  <c r="E28" i="9"/>
  <c r="F16" i="13"/>
  <c r="F12" i="16"/>
  <c r="F13" i="16"/>
  <c r="G13" i="16"/>
  <c r="G26" i="16"/>
  <c r="F27" i="16"/>
  <c r="E28" i="16"/>
  <c r="D29" i="16"/>
  <c r="G11" i="12"/>
  <c r="G25" i="12"/>
  <c r="G12" i="12"/>
  <c r="G26" i="12"/>
  <c r="F27" i="12"/>
  <c r="F27" i="9"/>
  <c r="E42" i="12"/>
  <c r="E38" i="13"/>
  <c r="D27" i="13"/>
  <c r="G12" i="16"/>
  <c r="G25" i="16"/>
  <c r="F26" i="16"/>
  <c r="E27" i="16"/>
  <c r="D28" i="16"/>
  <c r="C29" i="16"/>
  <c r="G11" i="16"/>
  <c r="G24" i="16"/>
  <c r="G16" i="13"/>
  <c r="G29" i="13"/>
  <c r="F29" i="13"/>
  <c r="E29" i="13"/>
  <c r="C25" i="8"/>
  <c r="N35" i="8"/>
  <c r="M36" i="8"/>
  <c r="D36" i="8"/>
  <c r="F39" i="12"/>
  <c r="E28" i="12"/>
  <c r="D29" i="12"/>
  <c r="C30" i="12"/>
  <c r="O39" i="12"/>
  <c r="N42" i="12"/>
  <c r="M42" i="12"/>
  <c r="D28" i="13"/>
  <c r="E39" i="13"/>
  <c r="D40" i="13"/>
  <c r="F26" i="9"/>
  <c r="E33" i="9"/>
  <c r="E34" i="9"/>
  <c r="F29" i="9"/>
  <c r="F28" i="9"/>
  <c r="G27" i="9"/>
  <c r="G12" i="9"/>
  <c r="G11" i="9"/>
  <c r="N37" i="8"/>
  <c r="M37" i="8"/>
  <c r="D38" i="8"/>
  <c r="C38" i="8"/>
  <c r="G24" i="9"/>
  <c r="G26" i="9"/>
  <c r="E41" i="12"/>
  <c r="D42" i="12"/>
  <c r="F26" i="12"/>
  <c r="F38" i="12"/>
  <c r="E39" i="12"/>
  <c r="H26" i="9"/>
  <c r="E27" i="12"/>
  <c r="F25" i="16"/>
  <c r="E26" i="16"/>
  <c r="D27" i="16"/>
  <c r="C28" i="16"/>
  <c r="B29" i="16"/>
  <c r="E41" i="13"/>
  <c r="D41" i="13"/>
  <c r="C41" i="13"/>
  <c r="D29" i="13"/>
  <c r="D28" i="12"/>
  <c r="C29" i="12"/>
  <c r="B30" i="12"/>
  <c r="D39" i="13"/>
  <c r="C40" i="13"/>
  <c r="H23" i="9"/>
  <c r="G29" i="9"/>
  <c r="G28" i="9"/>
  <c r="H27" i="9"/>
  <c r="G25" i="9"/>
  <c r="H24" i="9"/>
  <c r="F33" i="9"/>
  <c r="F34" i="9"/>
  <c r="E40" i="12"/>
  <c r="D41" i="12"/>
  <c r="C42" i="12"/>
  <c r="C28" i="13"/>
  <c r="B26" i="8"/>
  <c r="C37" i="8"/>
  <c r="N40" i="12"/>
  <c r="M41" i="12"/>
  <c r="L42" i="12"/>
  <c r="C29" i="13"/>
  <c r="L37" i="8"/>
  <c r="O38" i="12"/>
  <c r="N39" i="12"/>
  <c r="H29" i="9"/>
  <c r="H28" i="9"/>
  <c r="B41" i="13"/>
  <c r="D40" i="12"/>
  <c r="C41" i="12"/>
  <c r="B42" i="12"/>
  <c r="C44" i="12"/>
  <c r="M40" i="12"/>
  <c r="L41" i="12"/>
  <c r="K42" i="12"/>
  <c r="L44" i="12"/>
  <c r="B29" i="13"/>
  <c r="G33" i="9"/>
  <c r="G34" i="9"/>
  <c r="H25" i="9"/>
  <c r="B38" i="8"/>
  <c r="H33" i="9"/>
  <c r="H34" i="9"/>
</calcChain>
</file>

<file path=xl/comments1.xml><?xml version="1.0" encoding="utf-8"?>
<comments xmlns="http://schemas.openxmlformats.org/spreadsheetml/2006/main">
  <authors>
    <author>mhaugh</author>
  </authors>
  <commentList>
    <comment ref="B6" authorId="0">
      <text>
        <r>
          <rPr>
            <b/>
            <sz val="8"/>
            <color indexed="81"/>
            <rFont val="Tahoma"/>
            <family val="2"/>
          </rPr>
          <t>Fixing the volatility parameter, b. This is not a good idea if we wish to use the model to price fixed derivatives that are sensitive to volatility, e.g. swaptions.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D51" authorId="0">
      <text>
        <r>
          <rPr>
            <b/>
            <sz val="8"/>
            <color indexed="81"/>
            <rFont val="Tahoma"/>
            <family val="2"/>
          </rPr>
          <t>Now use Solver to match the term structure of zero prices by setting the objective function to 0 and by varying cells C5 to P5.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mhaugh</author>
  </authors>
  <commentList>
    <comment ref="B6" authorId="0">
      <text>
        <r>
          <rPr>
            <b/>
            <sz val="8"/>
            <color indexed="81"/>
            <rFont val="Tahoma"/>
            <family val="2"/>
          </rPr>
          <t>Fixing the volatility parameter, b. This is not a good idea if we wish to use the model to price fixed derivatives that are sensitive to volatility, e.g. swaptions.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D51" authorId="0">
      <text>
        <r>
          <rPr>
            <b/>
            <sz val="8"/>
            <color indexed="81"/>
            <rFont val="Tahoma"/>
            <family val="2"/>
          </rPr>
          <t>Now use Solver to match the term structure of zero prices by setting the objective function to 0 and by varying cells C5 to P5.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mhaugh</author>
  </authors>
  <commentList>
    <comment ref="B6" authorId="0">
      <text>
        <r>
          <rPr>
            <b/>
            <sz val="8"/>
            <color indexed="81"/>
            <rFont val="Tahoma"/>
            <family val="2"/>
          </rPr>
          <t>Fixing the volatility parameter, b. This is not a good idea if we wish to use the model to price fixed derivatives that are sensitive to volatility, e.g. swaptions.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D51" authorId="0">
      <text>
        <r>
          <rPr>
            <b/>
            <sz val="8"/>
            <color indexed="81"/>
            <rFont val="Tahoma"/>
            <family val="2"/>
          </rPr>
          <t>Now use Solver to match the term structure of zero prices by setting the objective function to 0 and by varying cells C5 to P5.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mhaugh</author>
  </authors>
  <commentList>
    <comment ref="B6" authorId="0">
      <text>
        <r>
          <rPr>
            <b/>
            <sz val="8"/>
            <color indexed="81"/>
            <rFont val="Tahoma"/>
            <family val="2"/>
          </rPr>
          <t>Fixing the volatility parameter, b. This is not a good idea if we wish to use the model to price fixed derivatives that are sensitive to volatility, e.g. swaptions.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D51" authorId="0">
      <text>
        <r>
          <rPr>
            <b/>
            <sz val="8"/>
            <color indexed="81"/>
            <rFont val="Tahoma"/>
            <family val="2"/>
          </rPr>
          <t>Now use Solver to match the term structure of zero prices by setting the objective function to 0 and by varying cells C5 to P5.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mhaugh</author>
  </authors>
  <commentList>
    <comment ref="B6" authorId="0">
      <text>
        <r>
          <rPr>
            <b/>
            <sz val="8"/>
            <color indexed="81"/>
            <rFont val="Tahoma"/>
            <family val="2"/>
          </rPr>
          <t>Fixing the volatility parameter, b. This is not a good idea if we wish to use the model to price fixed derivatives that are sensitive to volatility, e.g. swaptions.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D51" authorId="0">
      <text>
        <r>
          <rPr>
            <b/>
            <sz val="8"/>
            <color indexed="81"/>
            <rFont val="Tahoma"/>
            <family val="2"/>
          </rPr>
          <t>Now use Solver to match the term structure of zero prices by setting the objective function to 0 and by varying cells C5 to P5.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<sst xmlns="http://schemas.openxmlformats.org/spreadsheetml/2006/main" count="205" uniqueCount="51">
  <si>
    <t>European Zero Option Value</t>
  </si>
  <si>
    <t>American Zero Option Value</t>
  </si>
  <si>
    <t>r(0,0)</t>
  </si>
  <si>
    <t>u</t>
  </si>
  <si>
    <t>d</t>
  </si>
  <si>
    <t>q</t>
  </si>
  <si>
    <t>1-q</t>
  </si>
  <si>
    <t xml:space="preserve"> </t>
  </si>
  <si>
    <t>Option type</t>
  </si>
  <si>
    <t>A Bond Forward</t>
  </si>
  <si>
    <t xml:space="preserve">Coupon </t>
  </si>
  <si>
    <t>A Bond Future</t>
  </si>
  <si>
    <t>Coupon</t>
  </si>
  <si>
    <t>Elementary Prices</t>
  </si>
  <si>
    <t>Spot Rates</t>
  </si>
  <si>
    <t>Year</t>
  </si>
  <si>
    <t>a</t>
  </si>
  <si>
    <t>Short Rate Lattice</t>
  </si>
  <si>
    <t>b</t>
  </si>
  <si>
    <t>Objective Function</t>
  </si>
  <si>
    <t>Squared Differences</t>
  </si>
  <si>
    <t>Fitting the Term-Structure of Zero Bond Prices in the Black-Derman-Toy Model</t>
  </si>
  <si>
    <t>Fixed Rate</t>
  </si>
  <si>
    <t>Option Expiration</t>
  </si>
  <si>
    <t>Swap Maturity</t>
  </si>
  <si>
    <t>Option strike</t>
  </si>
  <si>
    <t xml:space="preserve"> This is fixed but could easily be made variable</t>
  </si>
  <si>
    <t>Note that the values at a node are the discounted values of the nodes 1 period ahead. We therefore start from t=9 even though final payoff occurs at t=10</t>
  </si>
  <si>
    <t>Pricing a Payer Swaption</t>
  </si>
  <si>
    <t>Principal in $m</t>
  </si>
  <si>
    <t>First payment of underlying swap at t=3 (based on t=2 spot rate) and final payment at t=10</t>
  </si>
  <si>
    <t>(Strike is commonly 0)</t>
  </si>
  <si>
    <t>Short-Rate Lattice</t>
  </si>
  <si>
    <t>Expiration</t>
  </si>
  <si>
    <t>Strike</t>
  </si>
  <si>
    <t>Term Structure Lattice</t>
  </si>
  <si>
    <t>Bond Forward Price</t>
  </si>
  <si>
    <t>Maturity</t>
  </si>
  <si>
    <t>6-Year 10% Coupon Bond</t>
  </si>
  <si>
    <t>4-Year Zero-Coupon Bond</t>
  </si>
  <si>
    <t>Zero Coupon Bond Prices</t>
  </si>
  <si>
    <t>BDT Model ZCB Prices</t>
  </si>
  <si>
    <t>BDT Model Spot Rates</t>
  </si>
  <si>
    <t>Market Spot Rates</t>
  </si>
  <si>
    <t>Bond Futures Price</t>
  </si>
  <si>
    <t>Swap With Expiration t = 6</t>
  </si>
  <si>
    <t>Swaption Strike</t>
  </si>
  <si>
    <t>Swaption:  Expiration t = 3</t>
  </si>
  <si>
    <t>Caplet With Expiration t = 6</t>
  </si>
  <si>
    <t>First payment of underlying swap at t=4 (based on t=3 spot rate) and final payment at t=10</t>
  </si>
  <si>
    <t>Answer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</si>
</sst>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0"/>
    <numFmt numFmtId="165" formatCode="0.000"/>
    <numFmt numFmtId="166" formatCode="0.0%"/>
    <numFmt numFmtId="167" formatCode="0.0000000"/>
    <numFmt numFmtId="168" formatCode="0.00000"/>
  </numFmts>
  <fonts count="11" x14ac:knownFonts="1">
    <font>
      <sz val="10"/>
      <name val="Times New Roman"/>
    </font>
    <font>
      <sz val="11"/>
      <color theme="1"/>
      <name val="Calibri"/>
      <family val="2"/>
      <scheme val="minor"/>
    </font>
    <font>
      <b/>
      <sz val="10"/>
      <name val="Times New Roman"/>
      <family val="1"/>
    </font>
    <font>
      <sz val="10"/>
      <name val="Times New Roman"/>
      <family val="1"/>
    </font>
    <font>
      <sz val="8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u/>
      <sz val="10"/>
      <color theme="10"/>
      <name val="Times New Roman"/>
      <family val="1"/>
    </font>
    <font>
      <u/>
      <sz val="10"/>
      <color theme="11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</borders>
  <cellStyleXfs count="10">
    <xf numFmtId="0" fontId="0" fillId="0" borderId="0"/>
    <xf numFmtId="9" fontId="3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145">
    <xf numFmtId="0" fontId="0" fillId="0" borderId="0" xfId="0"/>
    <xf numFmtId="0" fontId="2" fillId="0" borderId="0" xfId="0" applyFont="1"/>
    <xf numFmtId="2" fontId="2" fillId="0" borderId="0" xfId="0" applyNumberFormat="1" applyFont="1"/>
    <xf numFmtId="164" fontId="2" fillId="0" borderId="0" xfId="0" applyNumberFormat="1" applyFont="1"/>
    <xf numFmtId="2" fontId="3" fillId="0" borderId="0" xfId="0" applyNumberFormat="1" applyFont="1"/>
    <xf numFmtId="2" fontId="0" fillId="0" borderId="0" xfId="0" applyNumberFormat="1"/>
    <xf numFmtId="164" fontId="0" fillId="0" borderId="0" xfId="0" applyNumberFormat="1"/>
    <xf numFmtId="10" fontId="0" fillId="0" borderId="0" xfId="0" applyNumberFormat="1"/>
    <xf numFmtId="165" fontId="3" fillId="0" borderId="0" xfId="0" applyNumberFormat="1" applyFont="1"/>
    <xf numFmtId="165" fontId="2" fillId="0" borderId="0" xfId="0" applyNumberFormat="1" applyFont="1"/>
    <xf numFmtId="165" fontId="0" fillId="0" borderId="0" xfId="0" applyNumberFormat="1"/>
    <xf numFmtId="9" fontId="0" fillId="0" borderId="0" xfId="0" applyNumberFormat="1"/>
    <xf numFmtId="0" fontId="3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164" fontId="0" fillId="0" borderId="0" xfId="1" applyNumberFormat="1" applyFont="1" applyAlignment="1">
      <alignment horizontal="center"/>
    </xf>
    <xf numFmtId="164" fontId="5" fillId="0" borderId="0" xfId="0" applyNumberFormat="1" applyFont="1"/>
    <xf numFmtId="164" fontId="6" fillId="0" borderId="0" xfId="0" applyNumberFormat="1" applyFont="1"/>
    <xf numFmtId="10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64" fontId="2" fillId="0" borderId="0" xfId="0" applyNumberFormat="1" applyFont="1" applyBorder="1"/>
    <xf numFmtId="164" fontId="3" fillId="0" borderId="0" xfId="0" applyNumberFormat="1" applyFont="1" applyBorder="1"/>
    <xf numFmtId="2" fontId="3" fillId="0" borderId="0" xfId="0" applyNumberFormat="1" applyFont="1" applyBorder="1"/>
    <xf numFmtId="2" fontId="2" fillId="0" borderId="0" xfId="0" applyNumberFormat="1" applyFont="1" applyBorder="1"/>
    <xf numFmtId="0" fontId="0" fillId="0" borderId="4" xfId="0" applyBorder="1"/>
    <xf numFmtId="0" fontId="2" fillId="3" borderId="9" xfId="0" applyFont="1" applyFill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5" fillId="3" borderId="9" xfId="0" applyFont="1" applyFill="1" applyBorder="1"/>
    <xf numFmtId="0" fontId="5" fillId="3" borderId="10" xfId="0" applyFont="1" applyFill="1" applyBorder="1"/>
    <xf numFmtId="0" fontId="2" fillId="3" borderId="11" xfId="0" applyFont="1" applyFill="1" applyBorder="1" applyAlignment="1">
      <alignment horizontal="left"/>
    </xf>
    <xf numFmtId="0" fontId="0" fillId="0" borderId="9" xfId="0" applyBorder="1" applyAlignment="1">
      <alignment horizontal="center"/>
    </xf>
    <xf numFmtId="2" fontId="0" fillId="0" borderId="10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2" fontId="3" fillId="0" borderId="4" xfId="0" applyNumberFormat="1" applyFont="1" applyBorder="1" applyAlignment="1">
      <alignment horizontal="center"/>
    </xf>
    <xf numFmtId="0" fontId="3" fillId="0" borderId="4" xfId="0" applyNumberFormat="1" applyFon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2" fontId="3" fillId="0" borderId="6" xfId="0" applyNumberFormat="1" applyFont="1" applyBorder="1" applyAlignment="1">
      <alignment horizontal="center"/>
    </xf>
    <xf numFmtId="10" fontId="0" fillId="0" borderId="4" xfId="0" applyNumberFormat="1" applyBorder="1" applyAlignment="1">
      <alignment horizontal="center"/>
    </xf>
    <xf numFmtId="2" fontId="5" fillId="3" borderId="1" xfId="0" applyNumberFormat="1" applyFont="1" applyFill="1" applyBorder="1" applyAlignment="1">
      <alignment horizontal="center"/>
    </xf>
    <xf numFmtId="0" fontId="5" fillId="3" borderId="11" xfId="0" applyFont="1" applyFill="1" applyBorder="1"/>
    <xf numFmtId="1" fontId="0" fillId="0" borderId="11" xfId="0" applyNumberFormat="1" applyBorder="1" applyAlignment="1">
      <alignment horizontal="center"/>
    </xf>
    <xf numFmtId="0" fontId="2" fillId="3" borderId="9" xfId="0" applyFont="1" applyFill="1" applyBorder="1"/>
    <xf numFmtId="166" fontId="0" fillId="0" borderId="9" xfId="0" applyNumberFormat="1" applyBorder="1" applyAlignment="1">
      <alignment horizontal="center"/>
    </xf>
    <xf numFmtId="2" fontId="2" fillId="0" borderId="13" xfId="0" applyNumberFormat="1" applyFont="1" applyBorder="1"/>
    <xf numFmtId="2" fontId="0" fillId="0" borderId="13" xfId="0" applyNumberFormat="1" applyBorder="1"/>
    <xf numFmtId="0" fontId="0" fillId="0" borderId="13" xfId="0" applyBorder="1"/>
    <xf numFmtId="0" fontId="0" fillId="0" borderId="2" xfId="0" applyBorder="1"/>
    <xf numFmtId="0" fontId="0" fillId="0" borderId="3" xfId="0" applyBorder="1"/>
    <xf numFmtId="2" fontId="0" fillId="0" borderId="0" xfId="0" applyNumberFormat="1" applyBorder="1"/>
    <xf numFmtId="0" fontId="0" fillId="0" borderId="0" xfId="0" applyBorder="1"/>
    <xf numFmtId="2" fontId="5" fillId="0" borderId="0" xfId="0" applyNumberFormat="1" applyFont="1" applyBorder="1"/>
    <xf numFmtId="0" fontId="2" fillId="0" borderId="0" xfId="0" applyFont="1" applyBorder="1"/>
    <xf numFmtId="0" fontId="0" fillId="0" borderId="5" xfId="0" applyBorder="1"/>
    <xf numFmtId="2" fontId="2" fillId="0" borderId="14" xfId="0" applyNumberFormat="1" applyFont="1" applyBorder="1"/>
    <xf numFmtId="2" fontId="0" fillId="0" borderId="14" xfId="0" applyNumberFormat="1" applyBorder="1"/>
    <xf numFmtId="0" fontId="0" fillId="0" borderId="14" xfId="0" applyBorder="1"/>
    <xf numFmtId="164" fontId="0" fillId="0" borderId="0" xfId="0" applyNumberFormat="1" applyBorder="1"/>
    <xf numFmtId="0" fontId="0" fillId="0" borderId="0" xfId="0" applyNumberFormat="1" applyBorder="1"/>
    <xf numFmtId="0" fontId="2" fillId="0" borderId="0" xfId="0" applyFont="1" applyBorder="1" applyAlignment="1">
      <alignment horizontal="left"/>
    </xf>
    <xf numFmtId="0" fontId="0" fillId="0" borderId="6" xfId="0" applyBorder="1"/>
    <xf numFmtId="165" fontId="0" fillId="0" borderId="13" xfId="0" applyNumberFormat="1" applyBorder="1"/>
    <xf numFmtId="165" fontId="0" fillId="0" borderId="2" xfId="0" applyNumberFormat="1" applyBorder="1"/>
    <xf numFmtId="165" fontId="0" fillId="0" borderId="3" xfId="0" applyNumberFormat="1" applyBorder="1"/>
    <xf numFmtId="1" fontId="0" fillId="0" borderId="0" xfId="0" applyNumberFormat="1" applyBorder="1"/>
    <xf numFmtId="1" fontId="0" fillId="0" borderId="4" xfId="0" applyNumberFormat="1" applyBorder="1"/>
    <xf numFmtId="1" fontId="0" fillId="0" borderId="3" xfId="0" applyNumberFormat="1" applyBorder="1"/>
    <xf numFmtId="10" fontId="2" fillId="0" borderId="0" xfId="0" applyNumberFormat="1" applyFont="1" applyBorder="1"/>
    <xf numFmtId="10" fontId="0" fillId="0" borderId="0" xfId="0" applyNumberFormat="1" applyBorder="1"/>
    <xf numFmtId="10" fontId="0" fillId="0" borderId="4" xfId="0" applyNumberFormat="1" applyBorder="1"/>
    <xf numFmtId="1" fontId="0" fillId="0" borderId="5" xfId="0" applyNumberFormat="1" applyBorder="1"/>
    <xf numFmtId="10" fontId="0" fillId="0" borderId="14" xfId="0" applyNumberFormat="1" applyBorder="1"/>
    <xf numFmtId="10" fontId="2" fillId="0" borderId="14" xfId="0" applyNumberFormat="1" applyFont="1" applyBorder="1"/>
    <xf numFmtId="10" fontId="0" fillId="0" borderId="6" xfId="0" applyNumberFormat="1" applyBorder="1"/>
    <xf numFmtId="164" fontId="0" fillId="0" borderId="14" xfId="0" applyNumberFormat="1" applyBorder="1"/>
    <xf numFmtId="2" fontId="3" fillId="0" borderId="12" xfId="0" applyNumberFormat="1" applyFont="1" applyBorder="1"/>
    <xf numFmtId="10" fontId="3" fillId="0" borderId="12" xfId="1" applyNumberFormat="1" applyFont="1" applyBorder="1"/>
    <xf numFmtId="2" fontId="2" fillId="0" borderId="7" xfId="0" applyNumberFormat="1" applyFont="1" applyBorder="1"/>
    <xf numFmtId="2" fontId="3" fillId="0" borderId="8" xfId="0" applyNumberFormat="1" applyFont="1" applyBorder="1"/>
    <xf numFmtId="10" fontId="2" fillId="0" borderId="7" xfId="1" applyNumberFormat="1" applyFont="1" applyBorder="1"/>
    <xf numFmtId="10" fontId="3" fillId="0" borderId="8" xfId="1" applyNumberFormat="1" applyFont="1" applyBorder="1"/>
    <xf numFmtId="0" fontId="2" fillId="5" borderId="15" xfId="0" applyFont="1" applyFill="1" applyBorder="1"/>
    <xf numFmtId="0" fontId="2" fillId="5" borderId="3" xfId="0" applyFont="1" applyFill="1" applyBorder="1"/>
    <xf numFmtId="0" fontId="2" fillId="5" borderId="5" xfId="0" applyFont="1" applyFill="1" applyBorder="1"/>
    <xf numFmtId="0" fontId="0" fillId="0" borderId="10" xfId="0" applyBorder="1" applyAlignment="1">
      <alignment horizontal="center"/>
    </xf>
    <xf numFmtId="0" fontId="0" fillId="0" borderId="1" xfId="0" applyBorder="1"/>
    <xf numFmtId="0" fontId="0" fillId="0" borderId="7" xfId="0" applyBorder="1"/>
    <xf numFmtId="0" fontId="0" fillId="0" borderId="12" xfId="0" applyBorder="1"/>
    <xf numFmtId="0" fontId="0" fillId="0" borderId="8" xfId="0" applyBorder="1"/>
    <xf numFmtId="2" fontId="2" fillId="0" borderId="5" xfId="0" applyNumberFormat="1" applyFont="1" applyBorder="1"/>
    <xf numFmtId="2" fontId="3" fillId="0" borderId="14" xfId="0" applyNumberFormat="1" applyFont="1" applyBorder="1"/>
    <xf numFmtId="2" fontId="3" fillId="0" borderId="6" xfId="0" applyNumberFormat="1" applyFont="1" applyBorder="1"/>
    <xf numFmtId="165" fontId="2" fillId="0" borderId="16" xfId="0" applyNumberFormat="1" applyFont="1" applyBorder="1"/>
    <xf numFmtId="165" fontId="3" fillId="0" borderId="17" xfId="0" applyNumberFormat="1" applyFont="1" applyBorder="1"/>
    <xf numFmtId="165" fontId="3" fillId="0" borderId="18" xfId="0" applyNumberFormat="1" applyFont="1" applyBorder="1"/>
    <xf numFmtId="0" fontId="0" fillId="3" borderId="1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0" xfId="0" applyNumberFormat="1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2" fontId="0" fillId="6" borderId="7" xfId="0" applyNumberFormat="1" applyFill="1" applyBorder="1" applyAlignment="1">
      <alignment horizontal="center"/>
    </xf>
    <xf numFmtId="2" fontId="0" fillId="6" borderId="12" xfId="0" applyNumberFormat="1" applyFill="1" applyBorder="1" applyAlignment="1">
      <alignment horizontal="center"/>
    </xf>
    <xf numFmtId="2" fontId="0" fillId="6" borderId="8" xfId="0" applyNumberFormat="1" applyFill="1" applyBorder="1" applyAlignment="1">
      <alignment horizontal="center"/>
    </xf>
    <xf numFmtId="167" fontId="6" fillId="0" borderId="0" xfId="0" applyNumberFormat="1" applyFont="1"/>
    <xf numFmtId="164" fontId="0" fillId="0" borderId="4" xfId="0" applyNumberFormat="1" applyBorder="1"/>
    <xf numFmtId="164" fontId="0" fillId="0" borderId="6" xfId="0" applyNumberFormat="1" applyBorder="1"/>
    <xf numFmtId="2" fontId="0" fillId="0" borderId="4" xfId="0" applyNumberFormat="1" applyBorder="1"/>
    <xf numFmtId="9" fontId="0" fillId="0" borderId="9" xfId="1" applyFont="1" applyBorder="1" applyAlignment="1">
      <alignment horizontal="center"/>
    </xf>
    <xf numFmtId="166" fontId="5" fillId="6" borderId="1" xfId="1" quotePrefix="1" applyNumberFormat="1" applyFont="1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164" fontId="3" fillId="0" borderId="0" xfId="0" applyNumberFormat="1" applyFont="1"/>
    <xf numFmtId="168" fontId="3" fillId="7" borderId="0" xfId="0" applyNumberFormat="1" applyFont="1" applyFill="1"/>
    <xf numFmtId="164" fontId="0" fillId="0" borderId="0" xfId="0" applyNumberFormat="1" applyFont="1" applyBorder="1"/>
    <xf numFmtId="0" fontId="2" fillId="2" borderId="7" xfId="0" quotePrefix="1" applyFont="1" applyFill="1" applyBorder="1" applyAlignment="1">
      <alignment horizontal="center"/>
    </xf>
    <xf numFmtId="0" fontId="2" fillId="2" borderId="8" xfId="0" quotePrefix="1" applyFont="1" applyFill="1" applyBorder="1" applyAlignment="1">
      <alignment horizontal="center"/>
    </xf>
    <xf numFmtId="0" fontId="5" fillId="2" borderId="7" xfId="0" quotePrefix="1" applyFont="1" applyFill="1" applyBorder="1" applyAlignment="1">
      <alignment horizontal="center"/>
    </xf>
    <xf numFmtId="165" fontId="5" fillId="2" borderId="7" xfId="0" applyNumberFormat="1" applyFont="1" applyFill="1" applyBorder="1" applyAlignment="1">
      <alignment horizontal="center"/>
    </xf>
    <xf numFmtId="165" fontId="5" fillId="2" borderId="8" xfId="0" applyNumberFormat="1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5" fillId="2" borderId="12" xfId="0" quotePrefix="1" applyFont="1" applyFill="1" applyBorder="1" applyAlignment="1">
      <alignment horizontal="center"/>
    </xf>
    <xf numFmtId="0" fontId="5" fillId="2" borderId="8" xfId="0" quotePrefix="1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5" fillId="2" borderId="12" xfId="0" applyFont="1" applyFill="1" applyBorder="1" applyAlignment="1">
      <alignment horizontal="center"/>
    </xf>
    <xf numFmtId="0" fontId="5" fillId="2" borderId="8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left"/>
    </xf>
    <xf numFmtId="0" fontId="2" fillId="2" borderId="8" xfId="0" applyFont="1" applyFill="1" applyBorder="1" applyAlignment="1">
      <alignment horizontal="left"/>
    </xf>
    <xf numFmtId="0" fontId="5" fillId="2" borderId="12" xfId="0" quotePrefix="1" applyFont="1" applyFill="1" applyBorder="1" applyAlignment="1">
      <alignment horizontal="left"/>
    </xf>
    <xf numFmtId="0" fontId="5" fillId="2" borderId="8" xfId="0" quotePrefix="1" applyFont="1" applyFill="1" applyBorder="1" applyAlignment="1">
      <alignment horizontal="left"/>
    </xf>
    <xf numFmtId="0" fontId="2" fillId="5" borderId="7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center"/>
    </xf>
    <xf numFmtId="0" fontId="2" fillId="5" borderId="12" xfId="0" applyFont="1" applyFill="1" applyBorder="1" applyAlignment="1">
      <alignment horizontal="center"/>
    </xf>
    <xf numFmtId="0" fontId="2" fillId="5" borderId="15" xfId="0" applyFont="1" applyFill="1" applyBorder="1" applyAlignment="1">
      <alignment horizontal="left"/>
    </xf>
    <xf numFmtId="0" fontId="2" fillId="5" borderId="2" xfId="0" applyFont="1" applyFill="1" applyBorder="1" applyAlignment="1">
      <alignment horizontal="left"/>
    </xf>
    <xf numFmtId="0" fontId="2" fillId="5" borderId="3" xfId="0" applyFont="1" applyFill="1" applyBorder="1" applyAlignment="1">
      <alignment horizontal="left"/>
    </xf>
    <xf numFmtId="0" fontId="2" fillId="5" borderId="4" xfId="0" applyFont="1" applyFill="1" applyBorder="1" applyAlignment="1">
      <alignment horizontal="left"/>
    </xf>
    <xf numFmtId="0" fontId="2" fillId="5" borderId="5" xfId="0" applyFont="1" applyFill="1" applyBorder="1" applyAlignment="1">
      <alignment horizontal="left"/>
    </xf>
    <xf numFmtId="0" fontId="2" fillId="5" borderId="6" xfId="0" applyFont="1" applyFill="1" applyBorder="1" applyAlignment="1">
      <alignment horizontal="left"/>
    </xf>
    <xf numFmtId="0" fontId="2" fillId="4" borderId="7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2" fillId="8" borderId="0" xfId="0" applyFont="1" applyFill="1"/>
    <xf numFmtId="3" fontId="2" fillId="8" borderId="0" xfId="0" applyNumberFormat="1" applyFont="1" applyFill="1"/>
  </cellXfs>
  <cellStyles count="10">
    <cellStyle name="Followed Hyperlink" xfId="5" builtinId="9" hidden="1"/>
    <cellStyle name="Followed Hyperlink" xfId="7" builtinId="9" hidden="1"/>
    <cellStyle name="Followed Hyperlink" xfId="9" builtinId="9" hidden="1"/>
    <cellStyle name="Hyperlink" xfId="4" builtinId="8" hidden="1"/>
    <cellStyle name="Hyperlink" xfId="6" builtinId="8" hidden="1"/>
    <cellStyle name="Hyperlink" xfId="8" builtinId="8" hidden="1"/>
    <cellStyle name="Normal" xfId="0" builtinId="0"/>
    <cellStyle name="Normal 2" xfId="2"/>
    <cellStyle name="Percent" xfId="1" builtinId="5"/>
    <cellStyle name="Percent 2" xfId="3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 enableFormatConditionsCalculation="0"/>
  <dimension ref="A1:Q46"/>
  <sheetViews>
    <sheetView showGridLines="0" workbookViewId="0">
      <selection activeCell="C44" sqref="C44"/>
    </sheetView>
  </sheetViews>
  <sheetFormatPr baseColWidth="10" defaultColWidth="8.796875" defaultRowHeight="13" x14ac:dyDescent="0.15"/>
  <cols>
    <col min="1" max="1" width="11.3984375" customWidth="1"/>
    <col min="2" max="2" width="15.796875" customWidth="1"/>
    <col min="4" max="4" width="10.796875" customWidth="1"/>
    <col min="7" max="7" width="9.796875" bestFit="1" customWidth="1"/>
    <col min="10" max="10" width="11.3984375" bestFit="1" customWidth="1"/>
    <col min="11" max="11" width="16" customWidth="1"/>
    <col min="12" max="12" width="14" customWidth="1"/>
    <col min="13" max="13" width="13.796875" customWidth="1"/>
    <col min="15" max="15" width="11.19921875" customWidth="1"/>
  </cols>
  <sheetData>
    <row r="1" spans="1:11" ht="14" thickBot="1" x14ac:dyDescent="0.2">
      <c r="A1" s="115" t="s">
        <v>35</v>
      </c>
      <c r="B1" s="114"/>
      <c r="E1" s="1"/>
    </row>
    <row r="2" spans="1:11" x14ac:dyDescent="0.15">
      <c r="A2" s="25" t="s">
        <v>2</v>
      </c>
      <c r="B2" s="38">
        <v>0.06</v>
      </c>
    </row>
    <row r="3" spans="1:11" x14ac:dyDescent="0.15">
      <c r="A3" s="26" t="s">
        <v>3</v>
      </c>
      <c r="B3" s="34">
        <v>1.25</v>
      </c>
    </row>
    <row r="4" spans="1:11" x14ac:dyDescent="0.15">
      <c r="A4" s="26" t="s">
        <v>4</v>
      </c>
      <c r="B4" s="35">
        <v>0.9</v>
      </c>
    </row>
    <row r="5" spans="1:11" x14ac:dyDescent="0.15">
      <c r="A5" s="26" t="s">
        <v>5</v>
      </c>
      <c r="B5" s="36">
        <v>0.5</v>
      </c>
      <c r="F5" s="1"/>
    </row>
    <row r="6" spans="1:11" ht="14" thickBot="1" x14ac:dyDescent="0.2">
      <c r="A6" s="27" t="s">
        <v>6</v>
      </c>
      <c r="B6" s="37">
        <f>1-B5</f>
        <v>0.5</v>
      </c>
    </row>
    <row r="7" spans="1:11" x14ac:dyDescent="0.15">
      <c r="C7" s="7"/>
      <c r="D7" s="7"/>
      <c r="E7" s="7"/>
      <c r="F7" s="7"/>
      <c r="G7" s="7"/>
      <c r="H7" s="7"/>
      <c r="I7" s="7"/>
      <c r="J7" s="7"/>
      <c r="K7" s="7"/>
    </row>
    <row r="8" spans="1:11" ht="14" thickBot="1" x14ac:dyDescent="0.2">
      <c r="A8" s="10"/>
      <c r="B8" s="10"/>
      <c r="C8" s="10"/>
      <c r="D8" s="10"/>
      <c r="E8" s="10"/>
      <c r="F8" s="10"/>
      <c r="G8" s="10"/>
    </row>
    <row r="9" spans="1:11" ht="14" thickBot="1" x14ac:dyDescent="0.2">
      <c r="A9" s="116" t="s">
        <v>32</v>
      </c>
      <c r="B9" s="117"/>
      <c r="C9" s="61"/>
      <c r="D9" s="61"/>
      <c r="E9" s="61"/>
      <c r="F9" s="61"/>
      <c r="G9" s="62"/>
    </row>
    <row r="10" spans="1:11" x14ac:dyDescent="0.15">
      <c r="A10" s="63"/>
      <c r="B10" s="64">
        <v>0</v>
      </c>
      <c r="C10" s="64">
        <v>1</v>
      </c>
      <c r="D10" s="64">
        <v>2</v>
      </c>
      <c r="E10" s="64">
        <v>3</v>
      </c>
      <c r="F10" s="64">
        <v>4</v>
      </c>
      <c r="G10" s="65">
        <v>5</v>
      </c>
    </row>
    <row r="11" spans="1:11" x14ac:dyDescent="0.15">
      <c r="A11" s="66">
        <v>5</v>
      </c>
      <c r="B11" s="67"/>
      <c r="C11" s="68" t="str">
        <f t="shared" ref="C11:G16" ca="1" si="0">IF($A11 &lt; C$10, $B$4*OFFSET(C11,0,-1),IF($A11=C$10,$B$3*OFFSET(C11,1,-1),""))</f>
        <v/>
      </c>
      <c r="D11" s="68" t="str">
        <f t="shared" ca="1" si="0"/>
        <v/>
      </c>
      <c r="E11" s="68" t="str">
        <f t="shared" ca="1" si="0"/>
        <v/>
      </c>
      <c r="F11" s="68" t="str">
        <f t="shared" ca="1" si="0"/>
        <v/>
      </c>
      <c r="G11" s="69">
        <f t="shared" ca="1" si="0"/>
        <v>0.18310546875</v>
      </c>
      <c r="H11" s="7"/>
      <c r="I11" s="7"/>
      <c r="J11" s="7"/>
      <c r="K11" s="7"/>
    </row>
    <row r="12" spans="1:11" x14ac:dyDescent="0.15">
      <c r="A12" s="66">
        <v>4</v>
      </c>
      <c r="B12" s="68"/>
      <c r="C12" s="68" t="str">
        <f t="shared" ca="1" si="0"/>
        <v/>
      </c>
      <c r="D12" s="68" t="str">
        <f t="shared" ca="1" si="0"/>
        <v/>
      </c>
      <c r="E12" s="68" t="str">
        <f t="shared" ca="1" si="0"/>
        <v/>
      </c>
      <c r="F12" s="68">
        <f t="shared" ca="1" si="0"/>
        <v>0.146484375</v>
      </c>
      <c r="G12" s="69">
        <f t="shared" ca="1" si="0"/>
        <v>0.1318359375</v>
      </c>
      <c r="H12" s="7"/>
      <c r="I12" s="7"/>
      <c r="J12" s="7"/>
      <c r="K12" s="7"/>
    </row>
    <row r="13" spans="1:11" x14ac:dyDescent="0.15">
      <c r="A13" s="66">
        <v>3</v>
      </c>
      <c r="B13" s="68"/>
      <c r="C13" s="68" t="str">
        <f t="shared" ca="1" si="0"/>
        <v/>
      </c>
      <c r="D13" s="68" t="str">
        <f t="shared" ca="1" si="0"/>
        <v/>
      </c>
      <c r="E13" s="68">
        <f t="shared" ca="1" si="0"/>
        <v>0.1171875</v>
      </c>
      <c r="F13" s="68">
        <f t="shared" ca="1" si="0"/>
        <v>0.10546875</v>
      </c>
      <c r="G13" s="69">
        <f t="shared" ca="1" si="0"/>
        <v>9.4921875000000003E-2</v>
      </c>
      <c r="H13" s="7"/>
      <c r="I13" s="7"/>
      <c r="J13" s="7"/>
      <c r="K13" s="7"/>
    </row>
    <row r="14" spans="1:11" x14ac:dyDescent="0.15">
      <c r="A14" s="66">
        <v>2</v>
      </c>
      <c r="B14" s="68"/>
      <c r="C14" s="68" t="str">
        <f t="shared" ca="1" si="0"/>
        <v/>
      </c>
      <c r="D14" s="68">
        <f t="shared" ca="1" si="0"/>
        <v>9.375E-2</v>
      </c>
      <c r="E14" s="68">
        <f t="shared" ca="1" si="0"/>
        <v>8.4375000000000006E-2</v>
      </c>
      <c r="F14" s="68">
        <f t="shared" ca="1" si="0"/>
        <v>7.5937500000000005E-2</v>
      </c>
      <c r="G14" s="69">
        <f t="shared" ca="1" si="0"/>
        <v>6.8343750000000009E-2</v>
      </c>
      <c r="H14" s="7"/>
      <c r="I14" s="7"/>
      <c r="J14" s="7"/>
      <c r="K14" s="7"/>
    </row>
    <row r="15" spans="1:11" x14ac:dyDescent="0.15">
      <c r="A15" s="66">
        <v>1</v>
      </c>
      <c r="B15" s="68"/>
      <c r="C15" s="68">
        <f t="shared" ca="1" si="0"/>
        <v>7.4999999999999997E-2</v>
      </c>
      <c r="D15" s="68">
        <f t="shared" ca="1" si="0"/>
        <v>6.7500000000000004E-2</v>
      </c>
      <c r="E15" s="68">
        <f t="shared" ca="1" si="0"/>
        <v>6.0750000000000005E-2</v>
      </c>
      <c r="F15" s="68">
        <f t="shared" ca="1" si="0"/>
        <v>5.4675000000000008E-2</v>
      </c>
      <c r="G15" s="69">
        <f t="shared" ca="1" si="0"/>
        <v>4.9207500000000008E-2</v>
      </c>
      <c r="H15" s="7"/>
      <c r="I15" s="7"/>
      <c r="J15" s="7"/>
      <c r="K15" s="7"/>
    </row>
    <row r="16" spans="1:11" ht="14" thickBot="1" x14ac:dyDescent="0.2">
      <c r="A16" s="70">
        <v>0</v>
      </c>
      <c r="B16" s="71">
        <f>$B$2</f>
        <v>0.06</v>
      </c>
      <c r="C16" s="72">
        <f t="shared" ca="1" si="0"/>
        <v>5.3999999999999999E-2</v>
      </c>
      <c r="D16" s="71">
        <f t="shared" ca="1" si="0"/>
        <v>4.8599999999999997E-2</v>
      </c>
      <c r="E16" s="71">
        <f t="shared" ca="1" si="0"/>
        <v>4.3740000000000001E-2</v>
      </c>
      <c r="F16" s="71">
        <f t="shared" ca="1" si="0"/>
        <v>3.9366000000000005E-2</v>
      </c>
      <c r="G16" s="73">
        <f t="shared" ca="1" si="0"/>
        <v>3.5429400000000007E-2</v>
      </c>
      <c r="H16" s="7"/>
      <c r="I16" s="7"/>
      <c r="J16" s="7"/>
      <c r="K16" s="7"/>
    </row>
    <row r="17" spans="1:17" x14ac:dyDescent="0.15">
      <c r="C17" s="7"/>
      <c r="D17" s="7"/>
      <c r="E17" s="7"/>
      <c r="F17" s="7"/>
      <c r="G17" s="7"/>
      <c r="H17" s="7"/>
      <c r="I17" s="7"/>
      <c r="J17" s="7"/>
      <c r="K17" s="7"/>
    </row>
    <row r="18" spans="1:17" ht="14" thickBot="1" x14ac:dyDescent="0.2">
      <c r="A18" s="1"/>
      <c r="J18" s="1"/>
    </row>
    <row r="19" spans="1:17" ht="14" thickBot="1" x14ac:dyDescent="0.2">
      <c r="A19" s="118" t="s">
        <v>39</v>
      </c>
      <c r="B19" s="119"/>
      <c r="C19" s="120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7"/>
      <c r="Q19" t="s">
        <v>7</v>
      </c>
    </row>
    <row r="20" spans="1:17" x14ac:dyDescent="0.15">
      <c r="A20" s="48"/>
      <c r="B20" s="50">
        <v>0</v>
      </c>
      <c r="C20" s="50">
        <v>1</v>
      </c>
      <c r="D20" s="50">
        <v>2</v>
      </c>
      <c r="E20" s="50">
        <v>3</v>
      </c>
      <c r="F20" s="50">
        <v>4</v>
      </c>
      <c r="G20" s="50"/>
      <c r="H20" s="50"/>
      <c r="I20" s="50"/>
      <c r="J20" s="50"/>
      <c r="K20" s="50"/>
      <c r="P20" s="24"/>
    </row>
    <row r="21" spans="1:17" x14ac:dyDescent="0.15">
      <c r="A21" s="48">
        <v>5</v>
      </c>
      <c r="B21" s="49" t="str">
        <f t="shared" ref="B21:E26" si="1">IF($A21 &lt;=B$20,($B$5*C20 + $B$6*C21)/(1+B11), "")</f>
        <v/>
      </c>
      <c r="C21" s="49" t="str">
        <f t="shared" si="1"/>
        <v/>
      </c>
      <c r="D21" s="49" t="str">
        <f t="shared" si="1"/>
        <v/>
      </c>
      <c r="E21" s="49" t="str">
        <f t="shared" si="1"/>
        <v/>
      </c>
      <c r="F21" s="49"/>
      <c r="G21" s="57"/>
      <c r="H21" s="57"/>
      <c r="I21" s="57"/>
      <c r="J21" s="50"/>
      <c r="K21" s="50"/>
      <c r="P21" s="24"/>
    </row>
    <row r="22" spans="1:17" x14ac:dyDescent="0.15">
      <c r="A22" s="48">
        <v>4</v>
      </c>
      <c r="B22" s="49" t="str">
        <f t="shared" si="1"/>
        <v/>
      </c>
      <c r="C22" s="49" t="str">
        <f t="shared" si="1"/>
        <v/>
      </c>
      <c r="D22" s="49" t="str">
        <f t="shared" si="1"/>
        <v/>
      </c>
      <c r="E22" s="49" t="str">
        <f t="shared" si="1"/>
        <v/>
      </c>
      <c r="F22" s="49">
        <v>100</v>
      </c>
      <c r="G22" s="57"/>
      <c r="H22" s="57"/>
      <c r="I22" s="57"/>
      <c r="J22" s="50"/>
      <c r="K22" s="50"/>
      <c r="P22" s="24"/>
    </row>
    <row r="23" spans="1:17" x14ac:dyDescent="0.15">
      <c r="A23" s="48">
        <v>3</v>
      </c>
      <c r="B23" s="49" t="str">
        <f t="shared" si="1"/>
        <v/>
      </c>
      <c r="C23" s="49" t="str">
        <f t="shared" si="1"/>
        <v/>
      </c>
      <c r="D23" s="49" t="str">
        <f t="shared" si="1"/>
        <v/>
      </c>
      <c r="E23" s="49">
        <f t="shared" ca="1" si="1"/>
        <v>89.510489510489506</v>
      </c>
      <c r="F23" s="49">
        <v>100</v>
      </c>
      <c r="G23" s="57"/>
      <c r="H23" s="57"/>
      <c r="I23" s="57"/>
      <c r="J23" s="50"/>
      <c r="K23" s="50"/>
      <c r="P23" s="24"/>
    </row>
    <row r="24" spans="1:17" x14ac:dyDescent="0.15">
      <c r="A24" s="48">
        <v>2</v>
      </c>
      <c r="B24" s="49" t="str">
        <f t="shared" si="1"/>
        <v/>
      </c>
      <c r="C24" s="49" t="str">
        <f t="shared" si="1"/>
        <v/>
      </c>
      <c r="D24" s="49">
        <f t="shared" ca="1" si="1"/>
        <v>83.076347283840079</v>
      </c>
      <c r="E24" s="49">
        <f t="shared" ca="1" si="1"/>
        <v>92.21902017291066</v>
      </c>
      <c r="F24" s="49">
        <v>100</v>
      </c>
      <c r="G24" s="57"/>
      <c r="H24" s="57"/>
      <c r="I24" s="57"/>
      <c r="J24" s="50"/>
      <c r="K24" s="50"/>
      <c r="P24" s="24"/>
    </row>
    <row r="25" spans="1:17" x14ac:dyDescent="0.15">
      <c r="A25" s="48">
        <v>1</v>
      </c>
      <c r="B25" s="49" t="str">
        <f t="shared" si="1"/>
        <v/>
      </c>
      <c r="C25" s="49">
        <f t="shared" ca="1" si="1"/>
        <v>79.268001029924179</v>
      </c>
      <c r="D25" s="49">
        <f t="shared" ca="1" si="1"/>
        <v>87.349854930496903</v>
      </c>
      <c r="E25" s="49">
        <f t="shared" ca="1" si="1"/>
        <v>94.272920103700201</v>
      </c>
      <c r="F25" s="49">
        <v>100</v>
      </c>
      <c r="G25" s="57"/>
      <c r="H25" s="57"/>
      <c r="I25" s="57"/>
      <c r="J25" s="50"/>
      <c r="K25" s="50"/>
      <c r="P25" s="24"/>
    </row>
    <row r="26" spans="1:17" x14ac:dyDescent="0.15">
      <c r="A26" s="48">
        <v>0</v>
      </c>
      <c r="B26" s="49">
        <f t="shared" ca="1" si="1"/>
        <v>77.217740328716005</v>
      </c>
      <c r="C26" s="49">
        <f t="shared" ca="1" si="1"/>
        <v>84.433608466953771</v>
      </c>
      <c r="D26" s="49">
        <f t="shared" ca="1" si="1"/>
        <v>90.636191717841641</v>
      </c>
      <c r="E26" s="23">
        <f t="shared" ca="1" si="1"/>
        <v>95.809301166957283</v>
      </c>
      <c r="F26" s="49">
        <v>100</v>
      </c>
      <c r="G26" s="57" t="s">
        <v>7</v>
      </c>
      <c r="H26" s="57"/>
      <c r="I26" s="57"/>
      <c r="J26" s="50"/>
      <c r="K26" s="50"/>
      <c r="P26" s="24"/>
    </row>
    <row r="27" spans="1:17" x14ac:dyDescent="0.15">
      <c r="A27" s="48"/>
      <c r="B27" s="57"/>
      <c r="C27" s="57"/>
      <c r="D27" s="57"/>
      <c r="E27" s="57"/>
      <c r="F27" s="57"/>
      <c r="G27" s="57"/>
      <c r="H27" s="57"/>
      <c r="I27" s="57"/>
      <c r="J27" s="50"/>
      <c r="K27" s="50"/>
      <c r="P27" s="24"/>
    </row>
    <row r="28" spans="1:17" ht="14" thickBot="1" x14ac:dyDescent="0.2">
      <c r="A28" s="48"/>
      <c r="B28" s="50"/>
      <c r="C28" s="57"/>
      <c r="D28" s="50"/>
      <c r="E28" s="50"/>
      <c r="F28" s="50"/>
      <c r="G28" s="50"/>
      <c r="H28" s="50"/>
      <c r="I28" s="50"/>
      <c r="J28" s="50"/>
      <c r="K28" s="50"/>
      <c r="L28" s="50"/>
      <c r="M28" s="50"/>
      <c r="N28" s="50"/>
      <c r="O28" s="50"/>
      <c r="P28" s="24"/>
    </row>
    <row r="29" spans="1:17" ht="14" thickBot="1" x14ac:dyDescent="0.2">
      <c r="A29" s="113" t="s">
        <v>1</v>
      </c>
      <c r="B29" s="114"/>
      <c r="C29" s="57"/>
      <c r="D29" s="50"/>
      <c r="E29" s="50"/>
      <c r="F29" s="50"/>
      <c r="G29" s="50"/>
      <c r="H29" s="50"/>
      <c r="I29" s="50"/>
      <c r="J29" s="50"/>
      <c r="K29" s="113" t="s">
        <v>0</v>
      </c>
      <c r="L29" s="114"/>
      <c r="M29" s="50"/>
      <c r="N29" s="50"/>
      <c r="O29" s="50"/>
      <c r="P29" s="24"/>
    </row>
    <row r="30" spans="1:17" x14ac:dyDescent="0.15">
      <c r="A30" s="28" t="s">
        <v>33</v>
      </c>
      <c r="B30" s="31">
        <v>3</v>
      </c>
      <c r="C30" s="50"/>
      <c r="D30" s="50"/>
      <c r="E30" s="50"/>
      <c r="F30" s="50"/>
      <c r="G30" s="50"/>
      <c r="H30" s="50"/>
      <c r="I30" s="50"/>
      <c r="J30" s="50"/>
      <c r="K30" s="28" t="s">
        <v>33</v>
      </c>
      <c r="L30" s="31">
        <v>2</v>
      </c>
      <c r="M30" s="50"/>
      <c r="N30" s="50"/>
      <c r="O30" s="50"/>
      <c r="P30" s="24"/>
    </row>
    <row r="31" spans="1:17" x14ac:dyDescent="0.15">
      <c r="A31" s="29" t="s">
        <v>34</v>
      </c>
      <c r="B31" s="32">
        <v>88</v>
      </c>
      <c r="C31" s="50"/>
      <c r="D31" s="50"/>
      <c r="E31" s="50"/>
      <c r="F31" s="50"/>
      <c r="G31" s="50"/>
      <c r="H31" s="50"/>
      <c r="I31" s="50"/>
      <c r="J31" s="50"/>
      <c r="K31" s="29" t="s">
        <v>34</v>
      </c>
      <c r="L31" s="32">
        <v>84</v>
      </c>
      <c r="M31" s="50"/>
      <c r="N31" s="50"/>
      <c r="O31" s="50"/>
      <c r="P31" s="24"/>
    </row>
    <row r="32" spans="1:17" ht="14" thickBot="1" x14ac:dyDescent="0.2">
      <c r="A32" s="30" t="s">
        <v>8</v>
      </c>
      <c r="B32" s="33">
        <v>-1</v>
      </c>
      <c r="C32" s="50"/>
      <c r="D32" s="59"/>
      <c r="E32" s="50"/>
      <c r="F32" s="50"/>
      <c r="G32" s="50"/>
      <c r="H32" s="50"/>
      <c r="I32" s="50"/>
      <c r="J32" s="50"/>
      <c r="K32" s="30" t="s">
        <v>8</v>
      </c>
      <c r="L32" s="33">
        <v>1</v>
      </c>
      <c r="M32" s="50"/>
      <c r="N32" s="50"/>
      <c r="O32" s="50"/>
      <c r="P32" s="24"/>
    </row>
    <row r="33" spans="1:16" x14ac:dyDescent="0.15">
      <c r="A33" s="48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24"/>
    </row>
    <row r="34" spans="1:16" x14ac:dyDescent="0.15">
      <c r="A34" s="48"/>
      <c r="B34" s="50">
        <v>0</v>
      </c>
      <c r="C34" s="50">
        <v>1</v>
      </c>
      <c r="D34" s="50">
        <v>2</v>
      </c>
      <c r="E34" s="50">
        <v>3</v>
      </c>
      <c r="F34" s="50"/>
      <c r="G34" s="50"/>
      <c r="H34" s="50"/>
      <c r="I34" s="50"/>
      <c r="J34" s="50"/>
      <c r="K34" s="58"/>
      <c r="L34" s="58">
        <v>0</v>
      </c>
      <c r="M34" s="58">
        <v>1</v>
      </c>
      <c r="N34" s="58">
        <v>2</v>
      </c>
      <c r="O34" s="50"/>
      <c r="P34" s="24"/>
    </row>
    <row r="35" spans="1:16" x14ac:dyDescent="0.15">
      <c r="A35" s="48">
        <v>3</v>
      </c>
      <c r="B35" s="49" t="str">
        <f t="shared" ref="B35:D38" si="2">IF($A35 &lt;=B$34, MAX($B$32*(B23-$B$31), ( $B$5*C34 + $B$6*C35   )/(1+B13 )),"")</f>
        <v/>
      </c>
      <c r="C35" s="49" t="str">
        <f t="shared" si="2"/>
        <v/>
      </c>
      <c r="D35" s="49" t="str">
        <f t="shared" si="2"/>
        <v/>
      </c>
      <c r="E35" s="49">
        <f ca="1">MAX(0, $B$32*(E23-$B$31))</f>
        <v>0</v>
      </c>
      <c r="F35" s="50"/>
      <c r="G35" s="50"/>
      <c r="H35" s="50"/>
      <c r="I35" s="50"/>
      <c r="J35" s="50"/>
      <c r="K35" s="58">
        <v>2</v>
      </c>
      <c r="L35" s="49" t="str">
        <f t="shared" ref="L35:M37" si="3">IF($A24 &lt;= L$34, ($B$5*M34 + $B$6*M35  )/(1+B14),"")</f>
        <v/>
      </c>
      <c r="M35" s="49" t="str">
        <f t="shared" si="3"/>
        <v/>
      </c>
      <c r="N35" s="49">
        <f ca="1">MAX(0,$L$32*(D24-$L$31))</f>
        <v>0</v>
      </c>
      <c r="O35" s="50"/>
      <c r="P35" s="24"/>
    </row>
    <row r="36" spans="1:16" x14ac:dyDescent="0.15">
      <c r="A36" s="48">
        <v>2</v>
      </c>
      <c r="B36" s="49" t="str">
        <f t="shared" si="2"/>
        <v/>
      </c>
      <c r="C36" s="49" t="str">
        <f t="shared" si="2"/>
        <v/>
      </c>
      <c r="D36" s="49">
        <f t="shared" ca="1" si="2"/>
        <v>4.9236527161599213</v>
      </c>
      <c r="E36" s="49">
        <f ca="1">MAX(0, $B$32*(E24-$B$31))</f>
        <v>0</v>
      </c>
      <c r="F36" s="50"/>
      <c r="G36" s="50"/>
      <c r="H36" s="50"/>
      <c r="I36" s="50"/>
      <c r="J36" s="50"/>
      <c r="K36" s="58">
        <v>1</v>
      </c>
      <c r="L36" s="49" t="str">
        <f t="shared" si="3"/>
        <v/>
      </c>
      <c r="M36" s="49">
        <f t="shared" ca="1" si="3"/>
        <v>1.5580720606962342</v>
      </c>
      <c r="N36" s="49">
        <f ca="1">MAX(0,$L$32*(D25-$L$31))</f>
        <v>3.3498549304969032</v>
      </c>
      <c r="O36" s="50"/>
      <c r="P36" s="24"/>
    </row>
    <row r="37" spans="1:16" x14ac:dyDescent="0.15">
      <c r="A37" s="48">
        <v>1</v>
      </c>
      <c r="B37" s="49" t="str">
        <f t="shared" si="2"/>
        <v/>
      </c>
      <c r="C37" s="49">
        <f t="shared" ca="1" si="2"/>
        <v>8.7319989700758214</v>
      </c>
      <c r="D37" s="49">
        <f t="shared" ca="1" si="2"/>
        <v>0.65014506950309681</v>
      </c>
      <c r="E37" s="49">
        <f ca="1">MAX(0, $B$32*(E25-$B$31))</f>
        <v>0</v>
      </c>
      <c r="F37" s="50"/>
      <c r="G37" s="50"/>
      <c r="H37" s="50"/>
      <c r="I37" s="50"/>
      <c r="J37" s="50"/>
      <c r="K37" s="58">
        <v>0</v>
      </c>
      <c r="L37" s="49">
        <f t="shared" ca="1" si="3"/>
        <v>2.9694744531806512</v>
      </c>
      <c r="M37" s="23">
        <f t="shared" ca="1" si="3"/>
        <v>4.7372137800467469</v>
      </c>
      <c r="N37" s="49">
        <f ca="1">MAX(0,$L$32*(D26-$L$31))</f>
        <v>6.6361917178416405</v>
      </c>
      <c r="O37" s="50"/>
      <c r="P37" s="24"/>
    </row>
    <row r="38" spans="1:16" ht="14" thickBot="1" x14ac:dyDescent="0.2">
      <c r="A38" s="53">
        <v>0</v>
      </c>
      <c r="B38" s="55">
        <f t="shared" ca="1" si="2"/>
        <v>10.782259671283995</v>
      </c>
      <c r="C38" s="55">
        <f t="shared" ca="1" si="2"/>
        <v>3.5663915330462288</v>
      </c>
      <c r="D38" s="54">
        <f t="shared" ca="1" si="2"/>
        <v>0</v>
      </c>
      <c r="E38" s="55">
        <f ca="1">MAX(0, $B$32*(E26-$B$31))</f>
        <v>0</v>
      </c>
      <c r="F38" s="56"/>
      <c r="G38" s="56"/>
      <c r="H38" s="56"/>
      <c r="I38" s="56"/>
      <c r="J38" s="56"/>
      <c r="K38" s="56"/>
      <c r="L38" s="56"/>
      <c r="M38" s="56"/>
      <c r="N38" s="56"/>
      <c r="O38" s="56"/>
      <c r="P38" s="60"/>
    </row>
    <row r="39" spans="1:16" x14ac:dyDescent="0.15">
      <c r="B39" s="5"/>
      <c r="C39" s="5"/>
      <c r="D39" s="2"/>
      <c r="E39" s="5"/>
    </row>
    <row r="40" spans="1:16" x14ac:dyDescent="0.15">
      <c r="B40" s="5"/>
      <c r="C40" s="5"/>
      <c r="D40" s="2"/>
      <c r="E40" s="5"/>
    </row>
    <row r="43" spans="1:16" x14ac:dyDescent="0.15">
      <c r="B43" s="6" t="s">
        <v>7</v>
      </c>
      <c r="C43" s="3"/>
      <c r="D43" s="6"/>
      <c r="E43" s="6"/>
      <c r="F43" s="6"/>
      <c r="G43" s="6"/>
    </row>
    <row r="46" spans="1:16" x14ac:dyDescent="0.15">
      <c r="A46" s="1"/>
    </row>
  </sheetData>
  <mergeCells count="5">
    <mergeCell ref="K29:L29"/>
    <mergeCell ref="A1:B1"/>
    <mergeCell ref="A9:B9"/>
    <mergeCell ref="A19:C19"/>
    <mergeCell ref="A29:B29"/>
  </mergeCells>
  <phoneticPr fontId="4" type="noConversion"/>
  <pageMargins left="0.75" right="0.75" top="1" bottom="1" header="0.5" footer="0.5"/>
  <pageSetup orientation="portrait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S115"/>
  <sheetViews>
    <sheetView showGridLines="0" workbookViewId="0">
      <selection activeCell="D51" sqref="D51"/>
    </sheetView>
  </sheetViews>
  <sheetFormatPr baseColWidth="10" defaultColWidth="8.796875" defaultRowHeight="13" x14ac:dyDescent="0.15"/>
  <cols>
    <col min="1" max="1" width="10.59765625" customWidth="1"/>
    <col min="3" max="3" width="9.59765625" bestFit="1" customWidth="1"/>
    <col min="4" max="4" width="12.3984375" bestFit="1" customWidth="1"/>
  </cols>
  <sheetData>
    <row r="1" spans="1:16" ht="14" thickBot="1" x14ac:dyDescent="0.2">
      <c r="A1" s="131" t="s">
        <v>21</v>
      </c>
      <c r="B1" s="133"/>
      <c r="C1" s="133"/>
      <c r="D1" s="133"/>
      <c r="E1" s="133"/>
      <c r="F1" s="133"/>
      <c r="G1" s="133"/>
      <c r="H1" s="132"/>
    </row>
    <row r="2" spans="1:16" ht="14" thickBot="1" x14ac:dyDescent="0.2"/>
    <row r="3" spans="1:16" x14ac:dyDescent="0.15">
      <c r="A3" s="134" t="s">
        <v>15</v>
      </c>
      <c r="B3" s="135"/>
      <c r="C3" s="95">
        <v>0</v>
      </c>
      <c r="D3" s="95">
        <v>1</v>
      </c>
      <c r="E3" s="95">
        <v>2</v>
      </c>
      <c r="F3" s="95">
        <v>3</v>
      </c>
      <c r="G3" s="95">
        <v>4</v>
      </c>
      <c r="H3" s="95">
        <v>5</v>
      </c>
      <c r="I3" s="95">
        <v>6</v>
      </c>
      <c r="J3" s="95">
        <v>7</v>
      </c>
      <c r="K3" s="95">
        <v>8</v>
      </c>
      <c r="L3" s="95">
        <v>9</v>
      </c>
      <c r="M3" s="95">
        <v>10</v>
      </c>
      <c r="N3" s="95">
        <v>11</v>
      </c>
      <c r="O3" s="95">
        <v>12</v>
      </c>
      <c r="P3" s="96">
        <v>13</v>
      </c>
    </row>
    <row r="4" spans="1:16" ht="14" thickBot="1" x14ac:dyDescent="0.2">
      <c r="A4" s="136" t="s">
        <v>43</v>
      </c>
      <c r="B4" s="137"/>
      <c r="C4" s="97">
        <v>7.3</v>
      </c>
      <c r="D4" s="97">
        <v>7.62</v>
      </c>
      <c r="E4" s="97">
        <v>8.1</v>
      </c>
      <c r="F4" s="97">
        <v>8.4499999999999993</v>
      </c>
      <c r="G4" s="97">
        <v>9.1999999999999993</v>
      </c>
      <c r="H4" s="97">
        <v>9.64</v>
      </c>
      <c r="I4" s="97">
        <v>10.119999999999999</v>
      </c>
      <c r="J4" s="97">
        <v>10.45</v>
      </c>
      <c r="K4" s="98">
        <v>10.75</v>
      </c>
      <c r="L4" s="97">
        <v>11.22</v>
      </c>
      <c r="M4" s="97">
        <v>11.55</v>
      </c>
      <c r="N4" s="97">
        <v>11.92</v>
      </c>
      <c r="O4" s="97">
        <v>12.2</v>
      </c>
      <c r="P4" s="99">
        <v>12.32</v>
      </c>
    </row>
    <row r="5" spans="1:16" ht="14" thickBot="1" x14ac:dyDescent="0.2">
      <c r="A5" s="138" t="s">
        <v>16</v>
      </c>
      <c r="B5" s="139"/>
      <c r="C5" s="100">
        <v>7.2999975272283564</v>
      </c>
      <c r="D5" s="101">
        <v>7.9012646992223168</v>
      </c>
      <c r="E5" s="101">
        <v>8.9760501223067521</v>
      </c>
      <c r="F5" s="101">
        <v>9.3650269905201782</v>
      </c>
      <c r="G5" s="101">
        <v>12.00938375100705</v>
      </c>
      <c r="H5" s="101">
        <v>11.573127223859411</v>
      </c>
      <c r="I5" s="101">
        <v>12.659448901993134</v>
      </c>
      <c r="J5" s="101">
        <v>12.346632768955727</v>
      </c>
      <c r="K5" s="101">
        <v>12.663744757704864</v>
      </c>
      <c r="L5" s="101">
        <v>14.857249546813584</v>
      </c>
      <c r="M5" s="101">
        <v>14.176474554745401</v>
      </c>
      <c r="N5" s="101">
        <v>15.214771236747589</v>
      </c>
      <c r="O5" s="101">
        <v>14.705630840924183</v>
      </c>
      <c r="P5" s="102">
        <v>13.019523143714936</v>
      </c>
    </row>
    <row r="6" spans="1:16" x14ac:dyDescent="0.15">
      <c r="A6" s="81" t="s">
        <v>18</v>
      </c>
      <c r="B6" s="109">
        <v>0.01</v>
      </c>
    </row>
    <row r="7" spans="1:16" x14ac:dyDescent="0.15">
      <c r="A7" s="82" t="s">
        <v>5</v>
      </c>
      <c r="B7" s="84">
        <v>0.5</v>
      </c>
    </row>
    <row r="8" spans="1:16" ht="14" thickBot="1" x14ac:dyDescent="0.2">
      <c r="A8" s="83" t="s">
        <v>6</v>
      </c>
      <c r="B8" s="33">
        <f>1-B7</f>
        <v>0.5</v>
      </c>
      <c r="C8" t="s">
        <v>7</v>
      </c>
    </row>
    <row r="9" spans="1:16" ht="14" thickBot="1" x14ac:dyDescent="0.2"/>
    <row r="10" spans="1:16" ht="14" thickBot="1" x14ac:dyDescent="0.2">
      <c r="A10" s="131" t="s">
        <v>17</v>
      </c>
      <c r="B10" s="13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</row>
    <row r="11" spans="1:16" x14ac:dyDescent="0.15">
      <c r="A11" s="12"/>
      <c r="B11" s="12"/>
      <c r="C11" s="12">
        <v>0</v>
      </c>
      <c r="D11" s="12">
        <v>1</v>
      </c>
      <c r="E11" s="12">
        <v>2</v>
      </c>
      <c r="F11" s="12">
        <v>3</v>
      </c>
      <c r="G11" s="12">
        <v>4</v>
      </c>
      <c r="H11" s="12">
        <v>5</v>
      </c>
      <c r="I11" s="12">
        <v>6</v>
      </c>
      <c r="J11" s="12">
        <v>7</v>
      </c>
      <c r="K11" s="12">
        <v>8</v>
      </c>
      <c r="L11" s="12">
        <v>9</v>
      </c>
      <c r="M11" s="12">
        <v>10</v>
      </c>
      <c r="N11" s="12">
        <v>11</v>
      </c>
      <c r="O11" s="12">
        <v>12</v>
      </c>
      <c r="P11" s="12">
        <v>13</v>
      </c>
    </row>
    <row r="12" spans="1:16" x14ac:dyDescent="0.15">
      <c r="A12" s="12"/>
      <c r="B12" s="12">
        <v>13</v>
      </c>
      <c r="C12" s="4"/>
      <c r="D12" s="4" t="str">
        <f t="shared" ref="D12:P25" si="0">IF( $B12 &lt;=D$11,D$5*EXP($B$6*$B12),"")</f>
        <v/>
      </c>
      <c r="E12" s="4" t="str">
        <f t="shared" si="0"/>
        <v/>
      </c>
      <c r="F12" s="4" t="str">
        <f t="shared" si="0"/>
        <v/>
      </c>
      <c r="G12" s="4" t="str">
        <f t="shared" si="0"/>
        <v/>
      </c>
      <c r="H12" s="4" t="str">
        <f t="shared" si="0"/>
        <v/>
      </c>
      <c r="I12" s="4" t="str">
        <f t="shared" si="0"/>
        <v/>
      </c>
      <c r="J12" s="4" t="str">
        <f t="shared" si="0"/>
        <v/>
      </c>
      <c r="K12" s="4" t="str">
        <f t="shared" si="0"/>
        <v/>
      </c>
      <c r="L12" s="4" t="str">
        <f t="shared" si="0"/>
        <v/>
      </c>
      <c r="M12" s="4" t="str">
        <f t="shared" si="0"/>
        <v/>
      </c>
      <c r="N12" s="4" t="str">
        <f t="shared" si="0"/>
        <v/>
      </c>
      <c r="O12" s="4" t="str">
        <f t="shared" si="0"/>
        <v/>
      </c>
      <c r="P12" s="4">
        <f t="shared" si="0"/>
        <v>14.827002493414378</v>
      </c>
    </row>
    <row r="13" spans="1:16" x14ac:dyDescent="0.15">
      <c r="A13" s="12"/>
      <c r="B13" s="12">
        <v>12</v>
      </c>
      <c r="C13" s="4"/>
      <c r="D13" s="4" t="str">
        <f t="shared" si="0"/>
        <v/>
      </c>
      <c r="E13" s="4" t="str">
        <f t="shared" si="0"/>
        <v/>
      </c>
      <c r="F13" s="4" t="str">
        <f t="shared" si="0"/>
        <v/>
      </c>
      <c r="G13" s="4" t="str">
        <f t="shared" si="0"/>
        <v/>
      </c>
      <c r="H13" s="4" t="str">
        <f t="shared" si="0"/>
        <v/>
      </c>
      <c r="I13" s="4" t="str">
        <f t="shared" si="0"/>
        <v/>
      </c>
      <c r="J13" s="4" t="str">
        <f t="shared" si="0"/>
        <v/>
      </c>
      <c r="K13" s="4" t="str">
        <f t="shared" si="0"/>
        <v/>
      </c>
      <c r="L13" s="4" t="str">
        <f t="shared" si="0"/>
        <v/>
      </c>
      <c r="M13" s="4" t="str">
        <f t="shared" si="0"/>
        <v/>
      </c>
      <c r="N13" s="4" t="str">
        <f t="shared" si="0"/>
        <v/>
      </c>
      <c r="O13" s="4">
        <f t="shared" si="0"/>
        <v>16.580552473630583</v>
      </c>
      <c r="P13" s="4">
        <f t="shared" si="0"/>
        <v>14.679471353603407</v>
      </c>
    </row>
    <row r="14" spans="1:16" x14ac:dyDescent="0.15">
      <c r="A14" s="12"/>
      <c r="B14" s="12">
        <v>11</v>
      </c>
      <c r="C14" s="4"/>
      <c r="D14" s="4" t="str">
        <f t="shared" si="0"/>
        <v/>
      </c>
      <c r="E14" s="4" t="str">
        <f t="shared" si="0"/>
        <v/>
      </c>
      <c r="F14" s="4" t="str">
        <f t="shared" si="0"/>
        <v/>
      </c>
      <c r="G14" s="4" t="str">
        <f t="shared" si="0"/>
        <v/>
      </c>
      <c r="H14" s="4" t="str">
        <f t="shared" si="0"/>
        <v/>
      </c>
      <c r="I14" s="4" t="str">
        <f t="shared" si="0"/>
        <v/>
      </c>
      <c r="J14" s="4" t="str">
        <f t="shared" si="0"/>
        <v/>
      </c>
      <c r="K14" s="4" t="str">
        <f t="shared" si="0"/>
        <v/>
      </c>
      <c r="L14" s="4" t="str">
        <f t="shared" si="0"/>
        <v/>
      </c>
      <c r="M14" s="4" t="str">
        <f t="shared" si="0"/>
        <v/>
      </c>
      <c r="N14" s="4">
        <f t="shared" si="0"/>
        <v>16.983915478629733</v>
      </c>
      <c r="O14" s="4">
        <f t="shared" si="0"/>
        <v>16.415573219987316</v>
      </c>
      <c r="P14" s="4">
        <f t="shared" si="0"/>
        <v>14.533408173160726</v>
      </c>
    </row>
    <row r="15" spans="1:16" x14ac:dyDescent="0.15">
      <c r="A15" s="12"/>
      <c r="B15" s="12">
        <v>10</v>
      </c>
      <c r="C15" s="4"/>
      <c r="D15" s="4" t="str">
        <f t="shared" si="0"/>
        <v/>
      </c>
      <c r="E15" s="4" t="str">
        <f t="shared" si="0"/>
        <v/>
      </c>
      <c r="F15" s="4" t="str">
        <f t="shared" si="0"/>
        <v/>
      </c>
      <c r="G15" s="4" t="str">
        <f t="shared" si="0"/>
        <v/>
      </c>
      <c r="H15" s="4" t="str">
        <f t="shared" si="0"/>
        <v/>
      </c>
      <c r="I15" s="4" t="str">
        <f t="shared" si="0"/>
        <v/>
      </c>
      <c r="J15" s="4" t="str">
        <f t="shared" si="0"/>
        <v/>
      </c>
      <c r="K15" s="4" t="str">
        <f t="shared" si="0"/>
        <v/>
      </c>
      <c r="L15" s="4" t="str">
        <f t="shared" si="0"/>
        <v/>
      </c>
      <c r="M15" s="4">
        <f t="shared" si="0"/>
        <v>15.667427398744033</v>
      </c>
      <c r="N15" s="4">
        <f t="shared" si="0"/>
        <v>16.814922696027292</v>
      </c>
      <c r="O15" s="4">
        <f t="shared" si="0"/>
        <v>16.25223553734574</v>
      </c>
      <c r="P15" s="4">
        <f t="shared" si="0"/>
        <v>14.388798345646579</v>
      </c>
    </row>
    <row r="16" spans="1:16" x14ac:dyDescent="0.15">
      <c r="A16" s="12"/>
      <c r="B16" s="12">
        <v>9</v>
      </c>
      <c r="C16" s="4"/>
      <c r="D16" s="4" t="str">
        <f t="shared" si="0"/>
        <v/>
      </c>
      <c r="E16" s="4" t="str">
        <f t="shared" si="0"/>
        <v/>
      </c>
      <c r="F16" s="4" t="str">
        <f t="shared" si="0"/>
        <v/>
      </c>
      <c r="G16" s="4" t="str">
        <f t="shared" si="0"/>
        <v/>
      </c>
      <c r="H16" s="4" t="str">
        <f t="shared" si="0"/>
        <v/>
      </c>
      <c r="I16" s="4" t="str">
        <f t="shared" si="0"/>
        <v/>
      </c>
      <c r="J16" s="4" t="str">
        <f t="shared" si="0"/>
        <v/>
      </c>
      <c r="K16" s="4" t="str">
        <f t="shared" si="0"/>
        <v/>
      </c>
      <c r="L16" s="4">
        <f t="shared" si="0"/>
        <v>16.256420380714314</v>
      </c>
      <c r="M16" s="4">
        <f t="shared" si="0"/>
        <v>15.51153389140369</v>
      </c>
      <c r="N16" s="4">
        <f t="shared" si="0"/>
        <v>16.647611419706934</v>
      </c>
      <c r="O16" s="4">
        <f t="shared" si="0"/>
        <v>16.090523091801469</v>
      </c>
      <c r="P16" s="4">
        <f t="shared" si="0"/>
        <v>14.2456274099577</v>
      </c>
    </row>
    <row r="17" spans="1:17" x14ac:dyDescent="0.15">
      <c r="A17" s="12"/>
      <c r="B17" s="12">
        <v>8</v>
      </c>
      <c r="C17" s="4"/>
      <c r="D17" s="4" t="str">
        <f t="shared" si="0"/>
        <v/>
      </c>
      <c r="E17" s="4" t="str">
        <f t="shared" si="0"/>
        <v/>
      </c>
      <c r="F17" s="4" t="str">
        <f t="shared" si="0"/>
        <v/>
      </c>
      <c r="G17" s="4" t="str">
        <f t="shared" si="0"/>
        <v/>
      </c>
      <c r="H17" s="4" t="str">
        <f t="shared" si="0"/>
        <v/>
      </c>
      <c r="I17" s="4" t="str">
        <f t="shared" si="0"/>
        <v/>
      </c>
      <c r="J17" s="4" t="str">
        <f t="shared" si="0"/>
        <v/>
      </c>
      <c r="K17" s="4">
        <f t="shared" si="0"/>
        <v>13.718470924358231</v>
      </c>
      <c r="L17" s="4">
        <f t="shared" si="0"/>
        <v>16.094666295282796</v>
      </c>
      <c r="M17" s="4">
        <f t="shared" si="0"/>
        <v>15.357191550378809</v>
      </c>
      <c r="N17" s="4">
        <f t="shared" si="0"/>
        <v>16.481964918401601</v>
      </c>
      <c r="O17" s="4">
        <f t="shared" si="0"/>
        <v>15.930419711975194</v>
      </c>
      <c r="P17" s="4">
        <f t="shared" si="0"/>
        <v>14.103881048881213</v>
      </c>
    </row>
    <row r="18" spans="1:17" x14ac:dyDescent="0.15">
      <c r="A18" s="12"/>
      <c r="B18" s="12">
        <v>7</v>
      </c>
      <c r="C18" s="4"/>
      <c r="D18" s="4" t="str">
        <f t="shared" si="0"/>
        <v/>
      </c>
      <c r="E18" s="4" t="str">
        <f t="shared" si="0"/>
        <v/>
      </c>
      <c r="F18" s="4" t="str">
        <f t="shared" si="0"/>
        <v/>
      </c>
      <c r="G18" s="4" t="str">
        <f t="shared" si="0"/>
        <v/>
      </c>
      <c r="H18" s="4" t="str">
        <f t="shared" si="0"/>
        <v/>
      </c>
      <c r="I18" s="4" t="str">
        <f t="shared" si="0"/>
        <v/>
      </c>
      <c r="J18" s="4">
        <f t="shared" si="0"/>
        <v>13.241864655646419</v>
      </c>
      <c r="K18" s="4">
        <f t="shared" si="0"/>
        <v>13.581969857953663</v>
      </c>
      <c r="L18" s="4">
        <f t="shared" si="0"/>
        <v>15.934521689893071</v>
      </c>
      <c r="M18" s="4">
        <f t="shared" si="0"/>
        <v>15.204384941306669</v>
      </c>
      <c r="N18" s="4">
        <f t="shared" si="0"/>
        <v>16.317966627323123</v>
      </c>
      <c r="O18" s="4">
        <f t="shared" si="0"/>
        <v>15.77190938739551</v>
      </c>
      <c r="P18" s="4">
        <f t="shared" si="0"/>
        <v>13.963545087662887</v>
      </c>
    </row>
    <row r="19" spans="1:17" x14ac:dyDescent="0.15">
      <c r="A19" s="12"/>
      <c r="B19" s="12">
        <v>6</v>
      </c>
      <c r="C19" s="4"/>
      <c r="D19" s="4" t="str">
        <f t="shared" si="0"/>
        <v/>
      </c>
      <c r="E19" s="4" t="str">
        <f t="shared" si="0"/>
        <v/>
      </c>
      <c r="F19" s="4" t="str">
        <f t="shared" si="0"/>
        <v/>
      </c>
      <c r="G19" s="4" t="str">
        <f t="shared" si="0"/>
        <v/>
      </c>
      <c r="H19" s="4" t="str">
        <f t="shared" si="0"/>
        <v/>
      </c>
      <c r="I19" s="4">
        <f t="shared" si="0"/>
        <v>13.442265503259835</v>
      </c>
      <c r="J19" s="4">
        <f t="shared" si="0"/>
        <v>13.110105900851721</v>
      </c>
      <c r="K19" s="4">
        <f t="shared" si="0"/>
        <v>13.446826999853235</v>
      </c>
      <c r="L19" s="4">
        <f t="shared" si="0"/>
        <v>15.775970549951145</v>
      </c>
      <c r="M19" s="4">
        <f t="shared" si="0"/>
        <v>15.053098783399021</v>
      </c>
      <c r="N19" s="4">
        <f t="shared" si="0"/>
        <v>16.15560014650573</v>
      </c>
      <c r="O19" s="4">
        <f t="shared" si="0"/>
        <v>15.614976266897868</v>
      </c>
      <c r="P19" s="4">
        <f t="shared" si="0"/>
        <v>13.824605492589653</v>
      </c>
    </row>
    <row r="20" spans="1:17" x14ac:dyDescent="0.15">
      <c r="A20" s="12"/>
      <c r="B20" s="12">
        <v>5</v>
      </c>
      <c r="C20" s="4"/>
      <c r="D20" s="4" t="str">
        <f t="shared" si="0"/>
        <v/>
      </c>
      <c r="E20" s="4" t="str">
        <f t="shared" si="0"/>
        <v/>
      </c>
      <c r="F20" s="4" t="str">
        <f t="shared" si="0"/>
        <v/>
      </c>
      <c r="G20" s="4" t="str">
        <f t="shared" si="0"/>
        <v/>
      </c>
      <c r="H20" s="4">
        <f t="shared" si="0"/>
        <v>12.166494145125895</v>
      </c>
      <c r="I20" s="4">
        <f t="shared" si="0"/>
        <v>13.308512726714577</v>
      </c>
      <c r="J20" s="4">
        <f t="shared" si="0"/>
        <v>12.979658167572234</v>
      </c>
      <c r="K20" s="4">
        <f t="shared" si="0"/>
        <v>13.313028835658519</v>
      </c>
      <c r="L20" s="4">
        <f t="shared" si="0"/>
        <v>15.618997020210903</v>
      </c>
      <c r="M20" s="4">
        <f t="shared" si="0"/>
        <v>14.903317947914006</v>
      </c>
      <c r="N20" s="4">
        <f t="shared" si="0"/>
        <v>15.994849239166035</v>
      </c>
      <c r="O20" s="4">
        <f t="shared" si="0"/>
        <v>15.459604657039439</v>
      </c>
      <c r="P20" s="4">
        <f t="shared" si="0"/>
        <v>13.687048369586222</v>
      </c>
    </row>
    <row r="21" spans="1:17" x14ac:dyDescent="0.15">
      <c r="A21" s="12"/>
      <c r="B21" s="12">
        <v>4</v>
      </c>
      <c r="C21" s="4"/>
      <c r="D21" s="4" t="str">
        <f t="shared" si="0"/>
        <v/>
      </c>
      <c r="E21" s="4" t="str">
        <f t="shared" si="0"/>
        <v/>
      </c>
      <c r="F21" s="4" t="str">
        <f t="shared" si="0"/>
        <v/>
      </c>
      <c r="G21" s="4">
        <f t="shared" si="0"/>
        <v>12.499495999459135</v>
      </c>
      <c r="H21" s="4">
        <f t="shared" si="0"/>
        <v>12.045435505692117</v>
      </c>
      <c r="I21" s="4">
        <f t="shared" si="0"/>
        <v>13.176090812532452</v>
      </c>
      <c r="J21" s="4">
        <f t="shared" si="0"/>
        <v>12.85050841092592</v>
      </c>
      <c r="K21" s="4">
        <f t="shared" si="0"/>
        <v>13.180561985441598</v>
      </c>
      <c r="L21" s="4">
        <f t="shared" si="0"/>
        <v>15.463585403188555</v>
      </c>
      <c r="M21" s="4">
        <f t="shared" si="0"/>
        <v>14.755027456643253</v>
      </c>
      <c r="N21" s="4">
        <f t="shared" si="0"/>
        <v>15.835697830079338</v>
      </c>
      <c r="O21" s="4">
        <f t="shared" si="0"/>
        <v>15.30577902052976</v>
      </c>
      <c r="P21" s="4">
        <f t="shared" si="0"/>
        <v>13.550859962825658</v>
      </c>
    </row>
    <row r="22" spans="1:17" x14ac:dyDescent="0.15">
      <c r="A22" s="12"/>
      <c r="B22" s="12">
        <v>3</v>
      </c>
      <c r="C22" s="4"/>
      <c r="D22" s="4" t="str">
        <f t="shared" si="0"/>
        <v/>
      </c>
      <c r="E22" s="4" t="str">
        <f t="shared" si="0"/>
        <v/>
      </c>
      <c r="F22" s="4">
        <f t="shared" si="0"/>
        <v>9.6502345229785771</v>
      </c>
      <c r="G22" s="4">
        <f t="shared" si="0"/>
        <v>12.375123936212908</v>
      </c>
      <c r="H22" s="4">
        <f t="shared" si="0"/>
        <v>11.925581419846807</v>
      </c>
      <c r="I22" s="4">
        <f t="shared" si="0"/>
        <v>13.044986518411696</v>
      </c>
      <c r="J22" s="4">
        <f t="shared" si="0"/>
        <v>12.722643715829495</v>
      </c>
      <c r="K22" s="4">
        <f t="shared" si="0"/>
        <v>13.049413202407058</v>
      </c>
      <c r="L22" s="4">
        <f t="shared" si="0"/>
        <v>15.309720157592892</v>
      </c>
      <c r="M22" s="4">
        <f t="shared" si="0"/>
        <v>14.608212480414064</v>
      </c>
      <c r="N22" s="4">
        <f t="shared" si="0"/>
        <v>15.678130003972111</v>
      </c>
      <c r="O22" s="4">
        <f t="shared" si="0"/>
        <v>15.153483974676995</v>
      </c>
      <c r="P22" s="4">
        <f t="shared" si="0"/>
        <v>13.416026653353802</v>
      </c>
    </row>
    <row r="23" spans="1:17" x14ac:dyDescent="0.15">
      <c r="A23" s="12"/>
      <c r="B23" s="12">
        <v>2</v>
      </c>
      <c r="C23" s="4"/>
      <c r="D23" s="4" t="str">
        <f t="shared" si="0"/>
        <v/>
      </c>
      <c r="E23" s="4">
        <f t="shared" si="0"/>
        <v>9.157378362924673</v>
      </c>
      <c r="F23" s="4">
        <f t="shared" si="0"/>
        <v>9.5542130851154212</v>
      </c>
      <c r="G23" s="4">
        <f t="shared" si="0"/>
        <v>12.25198939567294</v>
      </c>
      <c r="H23" s="4">
        <f t="shared" si="0"/>
        <v>11.806919902081498</v>
      </c>
      <c r="I23" s="4">
        <f t="shared" si="0"/>
        <v>12.915186733813638</v>
      </c>
      <c r="J23" s="4">
        <f t="shared" si="0"/>
        <v>12.596051295706888</v>
      </c>
      <c r="K23" s="4">
        <f t="shared" si="0"/>
        <v>12.919569371567306</v>
      </c>
      <c r="L23" s="4">
        <f t="shared" si="0"/>
        <v>15.157385896771128</v>
      </c>
      <c r="M23" s="4">
        <f t="shared" si="0"/>
        <v>14.462858337606464</v>
      </c>
      <c r="N23" s="4">
        <f t="shared" si="0"/>
        <v>15.522130003930432</v>
      </c>
      <c r="O23" s="4">
        <f t="shared" si="0"/>
        <v>15.002704289849639</v>
      </c>
      <c r="P23" s="4">
        <f t="shared" si="0"/>
        <v>13.282534957727337</v>
      </c>
    </row>
    <row r="24" spans="1:17" x14ac:dyDescent="0.15">
      <c r="A24" s="12"/>
      <c r="B24" s="12">
        <v>1</v>
      </c>
      <c r="C24" s="4"/>
      <c r="D24" s="4">
        <f t="shared" si="0"/>
        <v>7.9806737296257388</v>
      </c>
      <c r="E24" s="4">
        <f t="shared" si="0"/>
        <v>9.0662609257918003</v>
      </c>
      <c r="F24" s="4">
        <f t="shared" si="0"/>
        <v>9.4591470765226493</v>
      </c>
      <c r="G24" s="4">
        <f t="shared" si="0"/>
        <v>12.130080064282563</v>
      </c>
      <c r="H24" s="4">
        <f t="shared" si="0"/>
        <v>11.68943908614553</v>
      </c>
      <c r="I24" s="4">
        <f t="shared" si="0"/>
        <v>12.786678478651652</v>
      </c>
      <c r="J24" s="4">
        <f t="shared" si="0"/>
        <v>12.470718491210596</v>
      </c>
      <c r="K24" s="4">
        <f t="shared" si="0"/>
        <v>12.791017508431054</v>
      </c>
      <c r="L24" s="4">
        <f t="shared" si="0"/>
        <v>15.006567387170239</v>
      </c>
      <c r="M24" s="4">
        <f t="shared" si="0"/>
        <v>14.318950492685047</v>
      </c>
      <c r="N24" s="4">
        <f t="shared" si="0"/>
        <v>15.367682229824295</v>
      </c>
      <c r="O24" s="4">
        <f t="shared" si="0"/>
        <v>14.853424887953564</v>
      </c>
      <c r="P24" s="4">
        <f t="shared" si="0"/>
        <v>13.150371526665463</v>
      </c>
    </row>
    <row r="25" spans="1:17" x14ac:dyDescent="0.15">
      <c r="A25" s="12"/>
      <c r="B25" s="12">
        <v>0</v>
      </c>
      <c r="C25" s="4">
        <f>IF( $B25 &lt;=C$11,(C$5+$B$6*$B25),"")</f>
        <v>7.2999975272283564</v>
      </c>
      <c r="D25" s="2">
        <f t="shared" si="0"/>
        <v>7.9012646992223168</v>
      </c>
      <c r="E25" s="4">
        <f t="shared" si="0"/>
        <v>8.9760501223067521</v>
      </c>
      <c r="F25" s="4">
        <f t="shared" si="0"/>
        <v>9.3650269905201782</v>
      </c>
      <c r="G25" s="4">
        <f t="shared" si="0"/>
        <v>12.00938375100705</v>
      </c>
      <c r="H25" s="4">
        <f t="shared" si="0"/>
        <v>11.573127223859411</v>
      </c>
      <c r="I25" s="4">
        <f t="shared" si="0"/>
        <v>12.659448901993134</v>
      </c>
      <c r="J25" s="4">
        <f t="shared" si="0"/>
        <v>12.346632768955727</v>
      </c>
      <c r="K25" s="4">
        <f t="shared" si="0"/>
        <v>12.663744757704864</v>
      </c>
      <c r="L25" s="4">
        <f t="shared" si="0"/>
        <v>14.857249546813584</v>
      </c>
      <c r="M25" s="4">
        <f t="shared" si="0"/>
        <v>14.176474554745401</v>
      </c>
      <c r="N25" s="4">
        <f t="shared" si="0"/>
        <v>15.214771236747589</v>
      </c>
      <c r="O25" s="4">
        <f t="shared" si="0"/>
        <v>14.705630840924183</v>
      </c>
      <c r="P25" s="4">
        <f t="shared" si="0"/>
        <v>13.019523143714936</v>
      </c>
    </row>
    <row r="27" spans="1:17" ht="14" thickBot="1" x14ac:dyDescent="0.2"/>
    <row r="28" spans="1:17" ht="14" thickBot="1" x14ac:dyDescent="0.2">
      <c r="A28" s="131" t="s">
        <v>13</v>
      </c>
      <c r="B28" s="132"/>
    </row>
    <row r="29" spans="1:17" x14ac:dyDescent="0.15">
      <c r="C29">
        <v>0</v>
      </c>
      <c r="D29">
        <v>1</v>
      </c>
      <c r="E29">
        <v>2</v>
      </c>
      <c r="F29">
        <v>3</v>
      </c>
      <c r="G29">
        <v>4</v>
      </c>
      <c r="H29">
        <v>5</v>
      </c>
      <c r="I29">
        <v>6</v>
      </c>
      <c r="J29">
        <v>7</v>
      </c>
      <c r="K29">
        <v>8</v>
      </c>
      <c r="L29">
        <v>9</v>
      </c>
      <c r="M29">
        <v>10</v>
      </c>
      <c r="N29">
        <v>11</v>
      </c>
      <c r="O29">
        <v>12</v>
      </c>
      <c r="P29">
        <v>13</v>
      </c>
      <c r="Q29">
        <v>14</v>
      </c>
    </row>
    <row r="30" spans="1:17" x14ac:dyDescent="0.15">
      <c r="B30">
        <v>14</v>
      </c>
      <c r="C30" s="8"/>
      <c r="D30" s="8" t="str">
        <f t="shared" ref="D30:Q44" si="1">IF($B30=0,$B$8*C30/(1+C11/100), IF($B30=D$29, $B$7*C31/(1 +C12/100 ), IF(AND(0 &lt; $B30, $B30 &lt; D$29), $B$7*C31/(1+C12/100) + $B$8*C30/(1+C11/100 ),"")))</f>
        <v/>
      </c>
      <c r="E30" s="8" t="str">
        <f t="shared" si="1"/>
        <v/>
      </c>
      <c r="F30" s="8" t="str">
        <f t="shared" si="1"/>
        <v/>
      </c>
      <c r="G30" s="8" t="str">
        <f t="shared" si="1"/>
        <v/>
      </c>
      <c r="H30" s="8" t="str">
        <f t="shared" si="1"/>
        <v/>
      </c>
      <c r="I30" s="8" t="str">
        <f t="shared" si="1"/>
        <v/>
      </c>
      <c r="J30" s="8" t="str">
        <f t="shared" si="1"/>
        <v/>
      </c>
      <c r="K30" s="8" t="str">
        <f t="shared" si="1"/>
        <v/>
      </c>
      <c r="L30" s="8" t="str">
        <f t="shared" si="1"/>
        <v/>
      </c>
      <c r="M30" s="8" t="str">
        <f t="shared" si="1"/>
        <v/>
      </c>
      <c r="N30" s="8" t="str">
        <f t="shared" si="1"/>
        <v/>
      </c>
      <c r="O30" s="8" t="str">
        <f t="shared" si="1"/>
        <v/>
      </c>
      <c r="P30" s="8" t="str">
        <f t="shared" si="1"/>
        <v/>
      </c>
      <c r="Q30" s="8">
        <f t="shared" si="1"/>
        <v>1.1337588864100057E-5</v>
      </c>
    </row>
    <row r="31" spans="1:17" x14ac:dyDescent="0.15">
      <c r="B31">
        <v>13</v>
      </c>
      <c r="C31" s="8"/>
      <c r="D31" s="8" t="str">
        <f t="shared" si="1"/>
        <v/>
      </c>
      <c r="E31" s="8" t="str">
        <f t="shared" si="1"/>
        <v/>
      </c>
      <c r="F31" s="8" t="str">
        <f t="shared" si="1"/>
        <v/>
      </c>
      <c r="G31" s="8" t="str">
        <f t="shared" si="1"/>
        <v/>
      </c>
      <c r="H31" s="8" t="str">
        <f t="shared" si="1"/>
        <v/>
      </c>
      <c r="I31" s="8" t="str">
        <f t="shared" si="1"/>
        <v/>
      </c>
      <c r="J31" s="8" t="str">
        <f t="shared" si="1"/>
        <v/>
      </c>
      <c r="K31" s="8" t="str">
        <f t="shared" si="1"/>
        <v/>
      </c>
      <c r="L31" s="8" t="str">
        <f t="shared" si="1"/>
        <v/>
      </c>
      <c r="M31" s="8" t="str">
        <f t="shared" si="1"/>
        <v/>
      </c>
      <c r="N31" s="8" t="str">
        <f t="shared" si="1"/>
        <v/>
      </c>
      <c r="O31" s="8" t="str">
        <f t="shared" si="1"/>
        <v/>
      </c>
      <c r="P31" s="8">
        <f t="shared" si="1"/>
        <v>2.6037226895346483E-5</v>
      </c>
      <c r="Q31" s="8">
        <f t="shared" si="1"/>
        <v>1.6004093539070434E-4</v>
      </c>
    </row>
    <row r="32" spans="1:17" x14ac:dyDescent="0.15">
      <c r="B32">
        <v>12</v>
      </c>
      <c r="C32" s="8"/>
      <c r="D32" s="8" t="str">
        <f t="shared" si="1"/>
        <v/>
      </c>
      <c r="E32" s="8" t="str">
        <f t="shared" si="1"/>
        <v/>
      </c>
      <c r="F32" s="8" t="str">
        <f t="shared" si="1"/>
        <v/>
      </c>
      <c r="G32" s="8" t="str">
        <f t="shared" si="1"/>
        <v/>
      </c>
      <c r="H32" s="8" t="str">
        <f t="shared" si="1"/>
        <v/>
      </c>
      <c r="I32" s="8" t="str">
        <f t="shared" si="1"/>
        <v/>
      </c>
      <c r="J32" s="8" t="str">
        <f t="shared" si="1"/>
        <v/>
      </c>
      <c r="K32" s="8" t="str">
        <f t="shared" si="1"/>
        <v/>
      </c>
      <c r="L32" s="8" t="str">
        <f t="shared" si="1"/>
        <v/>
      </c>
      <c r="M32" s="8" t="str">
        <f t="shared" si="1"/>
        <v/>
      </c>
      <c r="N32" s="8" t="str">
        <f t="shared" si="1"/>
        <v/>
      </c>
      <c r="O32" s="8">
        <f t="shared" si="1"/>
        <v>6.0708685926815322E-5</v>
      </c>
      <c r="P32" s="8">
        <f t="shared" si="1"/>
        <v>3.4106442336365357E-4</v>
      </c>
      <c r="Q32" s="8">
        <f t="shared" si="1"/>
        <v>1.0488324384198831E-3</v>
      </c>
    </row>
    <row r="33" spans="1:17" x14ac:dyDescent="0.15">
      <c r="B33">
        <v>11</v>
      </c>
      <c r="C33" s="8"/>
      <c r="D33" s="8" t="str">
        <f t="shared" si="1"/>
        <v/>
      </c>
      <c r="E33" s="8" t="str">
        <f t="shared" si="1"/>
        <v/>
      </c>
      <c r="F33" s="8" t="str">
        <f t="shared" si="1"/>
        <v/>
      </c>
      <c r="G33" s="8" t="str">
        <f t="shared" si="1"/>
        <v/>
      </c>
      <c r="H33" s="8" t="str">
        <f t="shared" si="1"/>
        <v/>
      </c>
      <c r="I33" s="8" t="str">
        <f t="shared" si="1"/>
        <v/>
      </c>
      <c r="J33" s="8" t="str">
        <f t="shared" si="1"/>
        <v/>
      </c>
      <c r="K33" s="8" t="str">
        <f t="shared" si="1"/>
        <v/>
      </c>
      <c r="L33" s="8" t="str">
        <f t="shared" si="1"/>
        <v/>
      </c>
      <c r="M33" s="8" t="str">
        <f t="shared" si="1"/>
        <v/>
      </c>
      <c r="N33" s="8">
        <f t="shared" si="1"/>
        <v>1.4203879566562484E-4</v>
      </c>
      <c r="O33" s="8">
        <f t="shared" si="1"/>
        <v>7.3348143313487065E-4</v>
      </c>
      <c r="P33" s="8">
        <f t="shared" si="1"/>
        <v>2.061897053806988E-3</v>
      </c>
      <c r="Q33" s="8">
        <f t="shared" si="1"/>
        <v>4.229677264731801E-3</v>
      </c>
    </row>
    <row r="34" spans="1:17" x14ac:dyDescent="0.15">
      <c r="B34">
        <v>10</v>
      </c>
      <c r="C34" s="8"/>
      <c r="D34" s="8" t="str">
        <f t="shared" si="1"/>
        <v/>
      </c>
      <c r="E34" s="8" t="str">
        <f t="shared" si="1"/>
        <v/>
      </c>
      <c r="F34" s="8" t="str">
        <f t="shared" si="1"/>
        <v/>
      </c>
      <c r="G34" s="8" t="str">
        <f t="shared" si="1"/>
        <v/>
      </c>
      <c r="H34" s="8" t="str">
        <f t="shared" si="1"/>
        <v/>
      </c>
      <c r="I34" s="8" t="str">
        <f t="shared" si="1"/>
        <v/>
      </c>
      <c r="J34" s="8" t="str">
        <f t="shared" si="1"/>
        <v/>
      </c>
      <c r="K34" s="8" t="str">
        <f t="shared" si="1"/>
        <v/>
      </c>
      <c r="L34" s="8" t="str">
        <f t="shared" si="1"/>
        <v/>
      </c>
      <c r="M34" s="8">
        <f t="shared" si="1"/>
        <v>3.28585241709174E-4</v>
      </c>
      <c r="N34" s="8">
        <f t="shared" si="1"/>
        <v>1.5717979291420578E-3</v>
      </c>
      <c r="O34" s="8">
        <f t="shared" si="1"/>
        <v>4.0615505221685173E-3</v>
      </c>
      <c r="P34" s="8">
        <f t="shared" si="1"/>
        <v>7.6172602904988366E-3</v>
      </c>
      <c r="Q34" s="8">
        <f t="shared" si="1"/>
        <v>1.1726290042926994E-2</v>
      </c>
    </row>
    <row r="35" spans="1:17" x14ac:dyDescent="0.15">
      <c r="B35">
        <v>9</v>
      </c>
      <c r="C35" s="8"/>
      <c r="D35" s="8" t="str">
        <f t="shared" si="1"/>
        <v/>
      </c>
      <c r="E35" s="8" t="str">
        <f t="shared" si="1"/>
        <v/>
      </c>
      <c r="F35" s="8" t="str">
        <f t="shared" si="1"/>
        <v/>
      </c>
      <c r="G35" s="8" t="str">
        <f t="shared" si="1"/>
        <v/>
      </c>
      <c r="H35" s="8" t="str">
        <f t="shared" si="1"/>
        <v/>
      </c>
      <c r="I35" s="8" t="str">
        <f t="shared" si="1"/>
        <v/>
      </c>
      <c r="J35" s="8" t="str">
        <f t="shared" si="1"/>
        <v/>
      </c>
      <c r="K35" s="8" t="str">
        <f t="shared" si="1"/>
        <v/>
      </c>
      <c r="L35" s="8">
        <f t="shared" si="1"/>
        <v>7.6400287982080709E-4</v>
      </c>
      <c r="M35" s="8">
        <f t="shared" si="1"/>
        <v>3.3030734120621389E-3</v>
      </c>
      <c r="N35" s="8">
        <f t="shared" si="1"/>
        <v>7.9058566616265428E-3</v>
      </c>
      <c r="O35" s="8">
        <f t="shared" si="1"/>
        <v>1.3629933922773389E-2</v>
      </c>
      <c r="P35" s="8">
        <f t="shared" si="1"/>
        <v>1.9185820862954377E-2</v>
      </c>
      <c r="Q35" s="8">
        <f t="shared" si="1"/>
        <v>2.3642371424081002E-2</v>
      </c>
    </row>
    <row r="36" spans="1:17" x14ac:dyDescent="0.15">
      <c r="B36">
        <v>8</v>
      </c>
      <c r="C36" s="8"/>
      <c r="D36" s="8" t="str">
        <f t="shared" si="1"/>
        <v/>
      </c>
      <c r="E36" s="8" t="str">
        <f t="shared" si="1"/>
        <v/>
      </c>
      <c r="F36" s="8" t="str">
        <f t="shared" si="1"/>
        <v/>
      </c>
      <c r="G36" s="8" t="str">
        <f t="shared" si="1"/>
        <v/>
      </c>
      <c r="H36" s="8" t="str">
        <f t="shared" si="1"/>
        <v/>
      </c>
      <c r="I36" s="8" t="str">
        <f t="shared" si="1"/>
        <v/>
      </c>
      <c r="J36" s="8" t="str">
        <f t="shared" si="1"/>
        <v/>
      </c>
      <c r="K36" s="8">
        <f t="shared" si="1"/>
        <v>1.7376247855005681E-3</v>
      </c>
      <c r="L36" s="8">
        <f t="shared" si="1"/>
        <v>6.9064442307278746E-3</v>
      </c>
      <c r="M36" s="8">
        <f t="shared" si="1"/>
        <v>1.4941288461074939E-2</v>
      </c>
      <c r="N36" s="8">
        <f t="shared" si="1"/>
        <v>2.3858199822668361E-2</v>
      </c>
      <c r="O36" s="8">
        <f t="shared" si="1"/>
        <v>3.0873268767433008E-2</v>
      </c>
      <c r="P36" s="8">
        <f t="shared" si="1"/>
        <v>3.4791710022881436E-2</v>
      </c>
      <c r="Q36" s="8">
        <f t="shared" si="1"/>
        <v>3.5748887036846991E-2</v>
      </c>
    </row>
    <row r="37" spans="1:17" x14ac:dyDescent="0.15">
      <c r="B37">
        <v>7</v>
      </c>
      <c r="C37" s="8"/>
      <c r="D37" s="8" t="str">
        <f t="shared" si="1"/>
        <v/>
      </c>
      <c r="E37" s="8" t="str">
        <f t="shared" si="1"/>
        <v/>
      </c>
      <c r="F37" s="8" t="str">
        <f t="shared" si="1"/>
        <v/>
      </c>
      <c r="G37" s="8" t="str">
        <f t="shared" si="1"/>
        <v/>
      </c>
      <c r="H37" s="8" t="str">
        <f t="shared" si="1"/>
        <v/>
      </c>
      <c r="I37" s="8" t="str">
        <f t="shared" si="1"/>
        <v/>
      </c>
      <c r="J37" s="8">
        <f t="shared" si="1"/>
        <v>3.9354374156390396E-3</v>
      </c>
      <c r="K37" s="8">
        <f t="shared" si="1"/>
        <v>1.3953411767459494E-2</v>
      </c>
      <c r="L37" s="8">
        <f t="shared" si="1"/>
        <v>2.7747305357266508E-2</v>
      </c>
      <c r="M37" s="8">
        <f t="shared" si="1"/>
        <v>4.0049888076537005E-2</v>
      </c>
      <c r="N37" s="8">
        <f t="shared" si="1"/>
        <v>4.799770774280282E-2</v>
      </c>
      <c r="O37" s="8">
        <f t="shared" si="1"/>
        <v>4.9726997900585275E-2</v>
      </c>
      <c r="P37" s="8">
        <f t="shared" si="1"/>
        <v>4.6732478171824916E-2</v>
      </c>
      <c r="Q37" s="8">
        <f t="shared" si="1"/>
        <v>4.11826838972945E-2</v>
      </c>
    </row>
    <row r="38" spans="1:17" x14ac:dyDescent="0.15">
      <c r="B38">
        <v>6</v>
      </c>
      <c r="C38" s="8"/>
      <c r="D38" s="8" t="str">
        <f t="shared" si="1"/>
        <v/>
      </c>
      <c r="E38" s="8" t="str">
        <f t="shared" si="1"/>
        <v/>
      </c>
      <c r="F38" s="8" t="str">
        <f t="shared" si="1"/>
        <v/>
      </c>
      <c r="G38" s="8" t="str">
        <f t="shared" si="1"/>
        <v/>
      </c>
      <c r="H38" s="8" t="str">
        <f t="shared" si="1"/>
        <v/>
      </c>
      <c r="I38" s="8">
        <f t="shared" si="1"/>
        <v>8.9288987235277336E-3</v>
      </c>
      <c r="J38" s="8">
        <f t="shared" si="1"/>
        <v>2.7634579183832404E-2</v>
      </c>
      <c r="K38" s="8">
        <f t="shared" si="1"/>
        <v>4.902006538569631E-2</v>
      </c>
      <c r="L38" s="8">
        <f t="shared" si="1"/>
        <v>6.5026934888844271E-2</v>
      </c>
      <c r="M38" s="8">
        <f t="shared" si="1"/>
        <v>7.0448405559101077E-2</v>
      </c>
      <c r="N38" s="8">
        <f t="shared" si="1"/>
        <v>6.7590677220084952E-2</v>
      </c>
      <c r="O38" s="8">
        <f t="shared" si="1"/>
        <v>5.839989598545639E-2</v>
      </c>
      <c r="P38" s="8">
        <f t="shared" si="1"/>
        <v>4.7076551068733513E-2</v>
      </c>
      <c r="Q38" s="8">
        <f t="shared" si="1"/>
        <v>3.6321429835157751E-2</v>
      </c>
    </row>
    <row r="39" spans="1:17" x14ac:dyDescent="0.15">
      <c r="B39">
        <v>5</v>
      </c>
      <c r="C39" s="8"/>
      <c r="D39" s="8" t="str">
        <f t="shared" si="1"/>
        <v/>
      </c>
      <c r="E39" s="8" t="str">
        <f t="shared" si="1"/>
        <v/>
      </c>
      <c r="F39" s="8" t="str">
        <f t="shared" si="1"/>
        <v/>
      </c>
      <c r="G39" s="8" t="str">
        <f t="shared" si="1"/>
        <v/>
      </c>
      <c r="H39" s="8">
        <f t="shared" si="1"/>
        <v>2.0030465327899913E-2</v>
      </c>
      <c r="I39" s="8">
        <f t="shared" si="1"/>
        <v>5.3706290133071016E-2</v>
      </c>
      <c r="J39" s="8">
        <f t="shared" si="1"/>
        <v>8.3162695863168212E-2</v>
      </c>
      <c r="K39" s="8">
        <f t="shared" si="1"/>
        <v>9.8405727400220244E-2</v>
      </c>
      <c r="L39" s="8">
        <f t="shared" si="1"/>
        <v>9.7964710987796938E-2</v>
      </c>
      <c r="M39" s="8">
        <f t="shared" si="1"/>
        <v>8.4971168558842403E-2</v>
      </c>
      <c r="N39" s="8">
        <f t="shared" si="1"/>
        <v>6.7984605972392073E-2</v>
      </c>
      <c r="O39" s="8">
        <f t="shared" si="1"/>
        <v>5.0387385439443239E-2</v>
      </c>
      <c r="P39" s="8">
        <f t="shared" si="1"/>
        <v>3.5565863989767348E-2</v>
      </c>
      <c r="Q39" s="8">
        <f t="shared" si="1"/>
        <v>2.4405746595136592E-2</v>
      </c>
    </row>
    <row r="40" spans="1:17" x14ac:dyDescent="0.15">
      <c r="B40">
        <v>4</v>
      </c>
      <c r="C40" s="8"/>
      <c r="D40" s="8" t="str">
        <f t="shared" si="1"/>
        <v/>
      </c>
      <c r="E40" s="8" t="str">
        <f t="shared" si="1"/>
        <v/>
      </c>
      <c r="F40" s="8" t="str">
        <f t="shared" si="1"/>
        <v/>
      </c>
      <c r="G40" s="8">
        <f t="shared" si="1"/>
        <v>4.5068345080467628E-2</v>
      </c>
      <c r="H40" s="8">
        <f t="shared" si="1"/>
        <v>0.10034204642582228</v>
      </c>
      <c r="I40" s="8">
        <f t="shared" si="1"/>
        <v>0.13459705196577618</v>
      </c>
      <c r="J40" s="8">
        <f t="shared" si="1"/>
        <v>0.13903509676205628</v>
      </c>
      <c r="K40" s="8">
        <f t="shared" si="1"/>
        <v>0.12346333318577818</v>
      </c>
      <c r="L40" s="8">
        <f t="shared" si="1"/>
        <v>9.838848581707188E-2</v>
      </c>
      <c r="M40" s="8">
        <f t="shared" si="1"/>
        <v>7.1169998972132331E-2</v>
      </c>
      <c r="N40" s="8">
        <f t="shared" si="1"/>
        <v>4.8841831786768063E-2</v>
      </c>
      <c r="O40" s="8">
        <f t="shared" si="1"/>
        <v>3.1698738230336157E-2</v>
      </c>
      <c r="P40" s="8">
        <f t="shared" si="1"/>
        <v>1.9902611478972154E-2</v>
      </c>
      <c r="Q40" s="8">
        <f t="shared" si="1"/>
        <v>1.2298802388914249E-2</v>
      </c>
    </row>
    <row r="41" spans="1:17" x14ac:dyDescent="0.15">
      <c r="B41">
        <v>3</v>
      </c>
      <c r="C41" s="8"/>
      <c r="D41" s="8" t="str">
        <f t="shared" si="1"/>
        <v/>
      </c>
      <c r="E41" s="8" t="str">
        <f t="shared" si="1"/>
        <v/>
      </c>
      <c r="F41" s="8">
        <f t="shared" si="1"/>
        <v>9.8835092152716061E-2</v>
      </c>
      <c r="G41" s="8">
        <f t="shared" si="1"/>
        <v>0.18050047758784482</v>
      </c>
      <c r="H41" s="8">
        <f t="shared" si="1"/>
        <v>0.20106235461379296</v>
      </c>
      <c r="I41" s="8">
        <f t="shared" si="1"/>
        <v>0.17990327936098879</v>
      </c>
      <c r="J41" s="8">
        <f t="shared" si="1"/>
        <v>0.13946470262119681</v>
      </c>
      <c r="K41" s="8">
        <f t="shared" si="1"/>
        <v>9.9134942581554378E-2</v>
      </c>
      <c r="L41" s="8">
        <f t="shared" si="1"/>
        <v>6.5874478678681819E-2</v>
      </c>
      <c r="M41" s="8">
        <f t="shared" si="1"/>
        <v>4.0874555015409542E-2</v>
      </c>
      <c r="N41" s="8">
        <f t="shared" si="1"/>
        <v>2.4561621531769367E-2</v>
      </c>
      <c r="O41" s="8">
        <f t="shared" si="1"/>
        <v>1.4180230275707244E-2</v>
      </c>
      <c r="P41" s="8">
        <f t="shared" si="1"/>
        <v>8.018647401847807E-3</v>
      </c>
      <c r="Q41" s="8">
        <f t="shared" si="1"/>
        <v>4.5072460904231285E-3</v>
      </c>
    </row>
    <row r="42" spans="1:17" x14ac:dyDescent="0.15">
      <c r="B42">
        <v>2</v>
      </c>
      <c r="C42" s="8"/>
      <c r="D42" s="8" t="str">
        <f t="shared" si="1"/>
        <v/>
      </c>
      <c r="E42" s="8">
        <f t="shared" si="1"/>
        <v>0.21577159099297108</v>
      </c>
      <c r="F42" s="8">
        <f t="shared" si="1"/>
        <v>0.29674321406569576</v>
      </c>
      <c r="G42" s="8">
        <f t="shared" si="1"/>
        <v>0.27109029096445619</v>
      </c>
      <c r="H42" s="8">
        <f t="shared" si="1"/>
        <v>0.20143943904385969</v>
      </c>
      <c r="I42" s="8">
        <f t="shared" si="1"/>
        <v>0.13525694680594219</v>
      </c>
      <c r="J42" s="8">
        <f t="shared" si="1"/>
        <v>8.3935983893653601E-2</v>
      </c>
      <c r="K42" s="8">
        <f t="shared" si="1"/>
        <v>4.9749274969382959E-2</v>
      </c>
      <c r="L42" s="8">
        <f t="shared" si="1"/>
        <v>2.8352685394684662E-2</v>
      </c>
      <c r="M42" s="8">
        <f t="shared" si="1"/>
        <v>1.5405153069845464E-2</v>
      </c>
      <c r="N42" s="8">
        <f t="shared" si="1"/>
        <v>8.2341096302635322E-3</v>
      </c>
      <c r="O42" s="8">
        <f t="shared" si="1"/>
        <v>4.281659755364535E-3</v>
      </c>
      <c r="P42" s="8">
        <f t="shared" si="1"/>
        <v>2.2026358751546099E-3</v>
      </c>
      <c r="Q42" s="8">
        <f t="shared" si="1"/>
        <v>1.1355675068323227E-3</v>
      </c>
    </row>
    <row r="43" spans="1:17" x14ac:dyDescent="0.15">
      <c r="B43">
        <v>1</v>
      </c>
      <c r="C43" s="8"/>
      <c r="D43" s="8">
        <f t="shared" si="1"/>
        <v>0.46598323534268526</v>
      </c>
      <c r="E43" s="8">
        <f t="shared" si="1"/>
        <v>0.43170197727788906</v>
      </c>
      <c r="F43" s="8">
        <f t="shared" si="1"/>
        <v>0.29698052637367245</v>
      </c>
      <c r="G43" s="8">
        <f t="shared" si="1"/>
        <v>0.18095253051867066</v>
      </c>
      <c r="H43" s="8">
        <f t="shared" si="1"/>
        <v>0.1009076733221394</v>
      </c>
      <c r="I43" s="8">
        <f t="shared" si="1"/>
        <v>5.4234205067750486E-2</v>
      </c>
      <c r="J43" s="8">
        <f t="shared" si="1"/>
        <v>2.8064180849621527E-2</v>
      </c>
      <c r="K43" s="8">
        <f t="shared" si="1"/>
        <v>1.4265926162080196E-2</v>
      </c>
      <c r="L43" s="8">
        <f t="shared" si="1"/>
        <v>7.1183228422625399E-3</v>
      </c>
      <c r="M43" s="8">
        <f t="shared" si="1"/>
        <v>3.4405104037590639E-3</v>
      </c>
      <c r="N43" s="8">
        <f t="shared" si="1"/>
        <v>1.6562022370275608E-3</v>
      </c>
      <c r="O43" s="8">
        <f t="shared" si="1"/>
        <v>7.8350353920418072E-4</v>
      </c>
      <c r="P43" s="8">
        <f t="shared" si="1"/>
        <v>3.697315817422396E-4</v>
      </c>
      <c r="Q43" s="8">
        <f t="shared" si="1"/>
        <v>1.7605239257816022E-4</v>
      </c>
    </row>
    <row r="44" spans="1:17" x14ac:dyDescent="0.15">
      <c r="B44">
        <v>0</v>
      </c>
      <c r="C44" s="8">
        <v>1</v>
      </c>
      <c r="D44" s="9">
        <f t="shared" si="1"/>
        <v>0.46598323534268526</v>
      </c>
      <c r="E44" s="8">
        <f t="shared" si="1"/>
        <v>0.21593038628491801</v>
      </c>
      <c r="F44" s="8">
        <f t="shared" si="1"/>
        <v>9.9072404460692751E-2</v>
      </c>
      <c r="G44" s="8">
        <f t="shared" si="1"/>
        <v>4.5294372061591683E-2</v>
      </c>
      <c r="H44" s="8">
        <f t="shared" si="1"/>
        <v>2.0219007794150309E-2</v>
      </c>
      <c r="I44" s="8">
        <f t="shared" si="1"/>
        <v>9.0608770665641814E-3</v>
      </c>
      <c r="J44" s="8">
        <f t="shared" si="1"/>
        <v>4.0213569100833223E-3</v>
      </c>
      <c r="K44" s="8">
        <f t="shared" si="1"/>
        <v>1.7897095849563043E-3</v>
      </c>
      <c r="L44" s="8">
        <f t="shared" si="1"/>
        <v>7.9427041449991814E-4</v>
      </c>
      <c r="M44" s="8">
        <f t="shared" si="1"/>
        <v>3.4576416274716251E-4</v>
      </c>
      <c r="N44" s="8">
        <f t="shared" si="1"/>
        <v>1.5141655235701611E-4</v>
      </c>
      <c r="O44" s="8">
        <f t="shared" si="1"/>
        <v>6.5710564162766829E-5</v>
      </c>
      <c r="P44" s="8">
        <f t="shared" si="1"/>
        <v>2.8643129234821703E-5</v>
      </c>
      <c r="Q44" s="8">
        <f t="shared" si="1"/>
        <v>1.267176167360009E-5</v>
      </c>
    </row>
    <row r="46" spans="1:17" ht="14" thickBot="1" x14ac:dyDescent="0.2"/>
    <row r="47" spans="1:17" ht="14" thickBot="1" x14ac:dyDescent="0.2">
      <c r="A47" s="131" t="s">
        <v>41</v>
      </c>
      <c r="B47" s="133"/>
      <c r="C47" s="132"/>
      <c r="D47" s="92">
        <f>SUM(D30:D44)</f>
        <v>0.93196647068537053</v>
      </c>
      <c r="E47" s="93">
        <f>SUM(E30:E44)</f>
        <v>0.86340395455577812</v>
      </c>
      <c r="F47" s="93">
        <f t="shared" ref="F47:Q47" si="2">SUM(F30:F44)</f>
        <v>0.79163123705277705</v>
      </c>
      <c r="G47" s="93">
        <f t="shared" si="2"/>
        <v>0.72290601621303097</v>
      </c>
      <c r="H47" s="93">
        <f t="shared" si="2"/>
        <v>0.64400098652766469</v>
      </c>
      <c r="I47" s="93">
        <f t="shared" si="2"/>
        <v>0.57568754912362052</v>
      </c>
      <c r="J47" s="93">
        <f t="shared" si="2"/>
        <v>0.50925403349925114</v>
      </c>
      <c r="K47" s="93">
        <f t="shared" si="2"/>
        <v>0.45152001582262863</v>
      </c>
      <c r="L47" s="93">
        <f t="shared" si="2"/>
        <v>0.39893764149165722</v>
      </c>
      <c r="M47" s="93">
        <f t="shared" si="2"/>
        <v>0.34527839093322032</v>
      </c>
      <c r="N47" s="93">
        <f t="shared" si="2"/>
        <v>0.300496065882568</v>
      </c>
      <c r="O47" s="93">
        <f t="shared" si="2"/>
        <v>0.25888306502169645</v>
      </c>
      <c r="P47" s="93">
        <f t="shared" si="2"/>
        <v>0.22392095257767805</v>
      </c>
      <c r="Q47" s="94">
        <f t="shared" si="2"/>
        <v>0.1966076371992718</v>
      </c>
    </row>
    <row r="48" spans="1:17" ht="14" thickBot="1" x14ac:dyDescent="0.2">
      <c r="A48" s="131" t="s">
        <v>42</v>
      </c>
      <c r="B48" s="133"/>
      <c r="C48" s="132"/>
      <c r="D48" s="89">
        <f>100*((1/D47)^(1/D29)-1)</f>
        <v>7.2999975272283635</v>
      </c>
      <c r="E48" s="90">
        <f t="shared" ref="E48:Q48" si="3">100*((1/E47)^(1/E29)-1)</f>
        <v>7.6199988975423683</v>
      </c>
      <c r="F48" s="90">
        <f t="shared" si="3"/>
        <v>8.0999996183435119</v>
      </c>
      <c r="G48" s="90">
        <f t="shared" si="3"/>
        <v>8.4499959748896014</v>
      </c>
      <c r="H48" s="90">
        <f t="shared" si="3"/>
        <v>9.2000138550814228</v>
      </c>
      <c r="I48" s="90">
        <f t="shared" si="3"/>
        <v>9.6399580119879591</v>
      </c>
      <c r="J48" s="90">
        <f t="shared" si="3"/>
        <v>10.120076194139905</v>
      </c>
      <c r="K48" s="90">
        <f t="shared" si="3"/>
        <v>10.449911974841886</v>
      </c>
      <c r="L48" s="90">
        <f t="shared" si="3"/>
        <v>10.750038822315533</v>
      </c>
      <c r="M48" s="90">
        <f t="shared" si="3"/>
        <v>11.220043369018097</v>
      </c>
      <c r="N48" s="90">
        <f t="shared" si="3"/>
        <v>11.549903998109045</v>
      </c>
      <c r="O48" s="90">
        <f t="shared" si="3"/>
        <v>11.920084622803472</v>
      </c>
      <c r="P48" s="90">
        <f t="shared" si="3"/>
        <v>12.199962778771155</v>
      </c>
      <c r="Q48" s="91">
        <f t="shared" si="3"/>
        <v>12.320005339909024</v>
      </c>
    </row>
    <row r="49" spans="1:17" ht="14" thickBot="1" x14ac:dyDescent="0.2"/>
    <row r="50" spans="1:17" ht="14" thickBot="1" x14ac:dyDescent="0.2">
      <c r="A50" s="131" t="s">
        <v>20</v>
      </c>
      <c r="B50" s="133"/>
      <c r="C50" s="132"/>
      <c r="D50" s="86">
        <f t="shared" ref="D50:Q50" si="4">(D48-C4)^2</f>
        <v>6.1145995654951176E-12</v>
      </c>
      <c r="E50" s="87">
        <f t="shared" si="4"/>
        <v>1.2154128300285111E-12</v>
      </c>
      <c r="F50" s="87">
        <f t="shared" si="4"/>
        <v>1.4566167463921977E-13</v>
      </c>
      <c r="G50" s="87">
        <f t="shared" si="4"/>
        <v>1.6201513715090451E-11</v>
      </c>
      <c r="H50" s="87">
        <f t="shared" si="4"/>
        <v>1.9196328125143034E-10</v>
      </c>
      <c r="I50" s="87">
        <f t="shared" si="4"/>
        <v>1.7629931551947754E-9</v>
      </c>
      <c r="J50" s="87">
        <f t="shared" si="4"/>
        <v>5.8055469559989598E-9</v>
      </c>
      <c r="K50" s="87">
        <f t="shared" si="4"/>
        <v>7.7484284609384323E-9</v>
      </c>
      <c r="L50" s="87">
        <f t="shared" si="4"/>
        <v>1.5071721833424576E-9</v>
      </c>
      <c r="M50" s="87">
        <f t="shared" si="4"/>
        <v>1.8808717306001993E-9</v>
      </c>
      <c r="N50" s="87">
        <f t="shared" si="4"/>
        <v>9.2163630671147295E-9</v>
      </c>
      <c r="O50" s="87">
        <f t="shared" si="4"/>
        <v>7.1610188674778E-9</v>
      </c>
      <c r="P50" s="87">
        <f t="shared" si="4"/>
        <v>1.3854198766555934E-9</v>
      </c>
      <c r="Q50" s="88">
        <f t="shared" si="4"/>
        <v>2.8514628378244258E-11</v>
      </c>
    </row>
    <row r="51" spans="1:17" ht="14" thickBot="1" x14ac:dyDescent="0.2">
      <c r="A51" s="131" t="s">
        <v>19</v>
      </c>
      <c r="B51" s="133"/>
      <c r="C51" s="132"/>
      <c r="D51" s="85">
        <f>SUM(D50:Q50)</f>
        <v>3.6711969394737879E-8</v>
      </c>
    </row>
    <row r="55" spans="1:17" ht="14" thickBot="1" x14ac:dyDescent="0.2"/>
    <row r="56" spans="1:17" ht="14" thickBot="1" x14ac:dyDescent="0.2">
      <c r="A56" s="140" t="s">
        <v>28</v>
      </c>
      <c r="B56" s="141"/>
      <c r="C56" s="14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</row>
    <row r="57" spans="1:17" x14ac:dyDescent="0.15">
      <c r="A57" s="12"/>
      <c r="B57" s="12"/>
      <c r="C57" s="12">
        <v>0</v>
      </c>
      <c r="D57" s="12">
        <v>1</v>
      </c>
      <c r="E57" s="12">
        <v>2</v>
      </c>
      <c r="F57" s="12">
        <v>3</v>
      </c>
      <c r="G57" s="12">
        <v>4</v>
      </c>
      <c r="H57" s="12">
        <v>5</v>
      </c>
      <c r="I57" s="12">
        <v>6</v>
      </c>
      <c r="J57" s="12">
        <v>7</v>
      </c>
      <c r="K57" s="12">
        <v>8</v>
      </c>
      <c r="L57" s="12">
        <v>9</v>
      </c>
      <c r="M57" s="12"/>
      <c r="N57" s="12"/>
      <c r="O57" s="12"/>
      <c r="P57" s="12"/>
    </row>
    <row r="58" spans="1:17" x14ac:dyDescent="0.15">
      <c r="A58" s="12"/>
      <c r="B58" s="12">
        <v>9</v>
      </c>
      <c r="C58" s="3" t="str">
        <f t="shared" ref="C58:D67" si="5">IF($B58&lt;= C$57, ($B$7*D57+$B$8*D58)/(1+C16/100),"")</f>
        <v/>
      </c>
      <c r="D58" s="3" t="str">
        <f t="shared" si="5"/>
        <v/>
      </c>
      <c r="E58" s="3" t="str">
        <f t="shared" ref="E58:E67" si="6">IF($B58&lt;= E$57, MAX((E16/100-$C$70)/(1+E16/100) +($B$7*F57+$B$8*F58)/(1+E16/100) - $C$73,0),"")</f>
        <v/>
      </c>
      <c r="F58" s="110" t="str">
        <f t="shared" ref="F58:K67" si="7">IF($B58&lt;= F$57, (F16/100-$C$70)/(1+F16/100) +($B$7*G57+$B$8*G58)/(1+F16/100),"")</f>
        <v/>
      </c>
      <c r="G58" s="110" t="str">
        <f t="shared" si="7"/>
        <v/>
      </c>
      <c r="H58" s="110" t="str">
        <f t="shared" si="7"/>
        <v/>
      </c>
      <c r="I58" s="110" t="str">
        <f t="shared" si="7"/>
        <v/>
      </c>
      <c r="J58" s="110" t="str">
        <f t="shared" si="7"/>
        <v/>
      </c>
      <c r="K58" s="110" t="str">
        <f t="shared" si="7"/>
        <v/>
      </c>
      <c r="L58" s="110">
        <f t="shared" ref="L58:L67" si="8">IF($B58&lt;= L$57, (L16/100-$C$70)/(1+L16/100),"")</f>
        <v>3.9622933216327295E-2</v>
      </c>
      <c r="M58" s="4"/>
      <c r="N58" s="4"/>
      <c r="O58" s="4"/>
      <c r="P58" s="4"/>
    </row>
    <row r="59" spans="1:17" x14ac:dyDescent="0.15">
      <c r="A59" s="12"/>
      <c r="B59" s="12">
        <v>8</v>
      </c>
      <c r="C59" s="3" t="str">
        <f t="shared" si="5"/>
        <v/>
      </c>
      <c r="D59" s="3" t="str">
        <f t="shared" si="5"/>
        <v/>
      </c>
      <c r="E59" s="3" t="str">
        <f t="shared" si="6"/>
        <v/>
      </c>
      <c r="F59" s="110" t="str">
        <f t="shared" si="7"/>
        <v/>
      </c>
      <c r="G59" s="110" t="str">
        <f t="shared" si="7"/>
        <v/>
      </c>
      <c r="H59" s="110" t="str">
        <f t="shared" si="7"/>
        <v/>
      </c>
      <c r="I59" s="110" t="str">
        <f t="shared" si="7"/>
        <v/>
      </c>
      <c r="J59" s="110" t="str">
        <f t="shared" si="7"/>
        <v/>
      </c>
      <c r="K59" s="110">
        <f t="shared" si="7"/>
        <v>5.2444073357238545E-2</v>
      </c>
      <c r="L59" s="110">
        <f t="shared" si="8"/>
        <v>3.8284844921108931E-2</v>
      </c>
      <c r="M59" s="4"/>
      <c r="N59" s="4"/>
      <c r="O59" s="4"/>
      <c r="P59" s="4"/>
    </row>
    <row r="60" spans="1:17" x14ac:dyDescent="0.15">
      <c r="A60" s="12"/>
      <c r="B60" s="12">
        <v>7</v>
      </c>
      <c r="C60" s="3" t="str">
        <f t="shared" si="5"/>
        <v/>
      </c>
      <c r="D60" s="3" t="str">
        <f t="shared" si="5"/>
        <v/>
      </c>
      <c r="E60" s="3" t="str">
        <f t="shared" si="6"/>
        <v/>
      </c>
      <c r="F60" s="110" t="str">
        <f t="shared" si="7"/>
        <v/>
      </c>
      <c r="G60" s="110" t="str">
        <f t="shared" si="7"/>
        <v/>
      </c>
      <c r="H60" s="110" t="str">
        <f t="shared" si="7"/>
        <v/>
      </c>
      <c r="I60" s="110" t="str">
        <f t="shared" si="7"/>
        <v/>
      </c>
      <c r="J60" s="110">
        <f t="shared" si="7"/>
        <v>5.9347681308968905E-2</v>
      </c>
      <c r="K60" s="110">
        <f t="shared" si="7"/>
        <v>5.0131475418166996E-2</v>
      </c>
      <c r="L60" s="110">
        <f t="shared" si="8"/>
        <v>3.6956392517437597E-2</v>
      </c>
      <c r="M60" s="4"/>
      <c r="N60" s="4"/>
      <c r="O60" s="4"/>
      <c r="P60" s="4"/>
    </row>
    <row r="61" spans="1:17" x14ac:dyDescent="0.15">
      <c r="A61" s="12"/>
      <c r="B61" s="12">
        <v>6</v>
      </c>
      <c r="C61" s="3" t="str">
        <f t="shared" si="5"/>
        <v/>
      </c>
      <c r="D61" s="3" t="str">
        <f t="shared" si="5"/>
        <v/>
      </c>
      <c r="E61" s="3" t="str">
        <f t="shared" si="6"/>
        <v/>
      </c>
      <c r="F61" s="110" t="str">
        <f t="shared" si="7"/>
        <v/>
      </c>
      <c r="G61" s="110" t="str">
        <f t="shared" si="7"/>
        <v/>
      </c>
      <c r="H61" s="110" t="str">
        <f t="shared" si="7"/>
        <v/>
      </c>
      <c r="I61" s="110">
        <f t="shared" si="7"/>
        <v>6.673293438821068E-2</v>
      </c>
      <c r="J61" s="110">
        <f t="shared" si="7"/>
        <v>5.6213713839414703E-2</v>
      </c>
      <c r="K61" s="110">
        <f t="shared" si="7"/>
        <v>4.7833189073926044E-2</v>
      </c>
      <c r="L61" s="110">
        <f t="shared" si="8"/>
        <v>3.563753799991691E-2</v>
      </c>
      <c r="M61" s="4"/>
      <c r="N61" s="4"/>
      <c r="O61" s="4"/>
      <c r="P61" s="4"/>
    </row>
    <row r="62" spans="1:17" x14ac:dyDescent="0.15">
      <c r="A62" s="12"/>
      <c r="B62" s="12">
        <v>5</v>
      </c>
      <c r="C62" s="3" t="str">
        <f t="shared" si="5"/>
        <v/>
      </c>
      <c r="D62" s="3" t="str">
        <f t="shared" si="5"/>
        <v/>
      </c>
      <c r="E62" s="3" t="str">
        <f t="shared" si="6"/>
        <v/>
      </c>
      <c r="F62" s="110" t="str">
        <f t="shared" si="7"/>
        <v/>
      </c>
      <c r="G62" s="110" t="str">
        <f t="shared" si="7"/>
        <v/>
      </c>
      <c r="H62" s="110">
        <f t="shared" si="7"/>
        <v>6.2378447030170064E-2</v>
      </c>
      <c r="I62" s="110">
        <f t="shared" si="7"/>
        <v>6.2872616981103746E-2</v>
      </c>
      <c r="J62" s="110">
        <f t="shared" si="7"/>
        <v>5.3096086053598661E-2</v>
      </c>
      <c r="K62" s="110">
        <f t="shared" si="7"/>
        <v>4.5549200622060824E-2</v>
      </c>
      <c r="L62" s="110">
        <f t="shared" si="8"/>
        <v>3.4328242957488188E-2</v>
      </c>
      <c r="M62" s="4"/>
      <c r="N62" s="4"/>
      <c r="O62" s="4"/>
      <c r="P62" s="4"/>
    </row>
    <row r="63" spans="1:17" x14ac:dyDescent="0.15">
      <c r="A63" s="12"/>
      <c r="B63" s="12">
        <v>4</v>
      </c>
      <c r="C63" s="3" t="str">
        <f t="shared" si="5"/>
        <v/>
      </c>
      <c r="D63" s="3" t="str">
        <f t="shared" si="5"/>
        <v/>
      </c>
      <c r="E63" s="3" t="str">
        <f t="shared" si="6"/>
        <v/>
      </c>
      <c r="F63" s="110" t="str">
        <f t="shared" si="7"/>
        <v/>
      </c>
      <c r="G63" s="110">
        <f t="shared" si="7"/>
        <v>6.1020615992404964E-2</v>
      </c>
      <c r="H63" s="110">
        <f t="shared" si="7"/>
        <v>5.7927403875089128E-2</v>
      </c>
      <c r="I63" s="110">
        <f t="shared" si="7"/>
        <v>5.9028696803023507E-2</v>
      </c>
      <c r="J63" s="110">
        <f t="shared" si="7"/>
        <v>4.9994840694240983E-2</v>
      </c>
      <c r="K63" s="110">
        <f t="shared" si="7"/>
        <v>4.327949496478764E-2</v>
      </c>
      <c r="L63" s="110">
        <f t="shared" si="8"/>
        <v>3.3028468584894992E-2</v>
      </c>
      <c r="M63" s="4"/>
      <c r="N63" s="4"/>
      <c r="O63" s="4"/>
      <c r="P63" s="4"/>
    </row>
    <row r="64" spans="1:17" x14ac:dyDescent="0.15">
      <c r="A64" s="12"/>
      <c r="B64" s="12">
        <v>3</v>
      </c>
      <c r="C64" s="3" t="str">
        <f t="shared" si="5"/>
        <v/>
      </c>
      <c r="D64" s="3" t="str">
        <f t="shared" si="5"/>
        <v/>
      </c>
      <c r="E64" s="3" t="str">
        <f t="shared" si="6"/>
        <v/>
      </c>
      <c r="F64" s="110">
        <f t="shared" si="7"/>
        <v>3.5135634181923295E-2</v>
      </c>
      <c r="G64" s="110">
        <f t="shared" si="7"/>
        <v>5.6027304111252917E-2</v>
      </c>
      <c r="H64" s="110">
        <f t="shared" si="7"/>
        <v>5.3491622266931466E-2</v>
      </c>
      <c r="I64" s="110">
        <f t="shared" si="7"/>
        <v>5.5201293266382928E-2</v>
      </c>
      <c r="J64" s="110">
        <f t="shared" si="7"/>
        <v>4.6910017999468083E-2</v>
      </c>
      <c r="K64" s="110">
        <f t="shared" si="7"/>
        <v>4.1024055631766247E-2</v>
      </c>
      <c r="L64" s="110">
        <f t="shared" si="8"/>
        <v>3.1738175694045412E-2</v>
      </c>
      <c r="M64" s="4"/>
      <c r="N64" s="4"/>
      <c r="O64" s="4"/>
      <c r="P64" s="4"/>
    </row>
    <row r="65" spans="1:16" x14ac:dyDescent="0.15">
      <c r="A65" s="12"/>
      <c r="B65" s="12">
        <v>2</v>
      </c>
      <c r="C65" s="3" t="str">
        <f t="shared" si="5"/>
        <v/>
      </c>
      <c r="D65" s="3" t="str">
        <f t="shared" si="5"/>
        <v/>
      </c>
      <c r="E65" s="110">
        <f t="shared" si="6"/>
        <v>6.880561435719211E-3</v>
      </c>
      <c r="F65" s="110">
        <f t="shared" si="7"/>
        <v>2.9738079519346261E-2</v>
      </c>
      <c r="G65" s="110">
        <f t="shared" si="7"/>
        <v>5.1047072194530023E-2</v>
      </c>
      <c r="H65" s="110">
        <f t="shared" si="7"/>
        <v>4.9071297952820461E-2</v>
      </c>
      <c r="I65" s="110">
        <f t="shared" si="7"/>
        <v>5.1390522286030582E-2</v>
      </c>
      <c r="J65" s="110">
        <f t="shared" si="7"/>
        <v>4.3841655729766248E-2</v>
      </c>
      <c r="K65" s="110">
        <f t="shared" si="7"/>
        <v>3.8782864802845686E-2</v>
      </c>
      <c r="L65" s="110">
        <f t="shared" si="8"/>
        <v>3.0457324725269488E-2</v>
      </c>
      <c r="M65" s="4"/>
      <c r="N65" s="4"/>
      <c r="O65" s="4"/>
      <c r="P65" s="4"/>
    </row>
    <row r="66" spans="1:16" x14ac:dyDescent="0.15">
      <c r="A66" s="12"/>
      <c r="B66" s="12">
        <v>1</v>
      </c>
      <c r="C66" s="3" t="str">
        <f t="shared" si="5"/>
        <v/>
      </c>
      <c r="D66" s="110">
        <f t="shared" si="5"/>
        <v>3.6986532151432961E-3</v>
      </c>
      <c r="E66" s="110">
        <f t="shared" si="6"/>
        <v>1.1070998855491794E-3</v>
      </c>
      <c r="F66" s="110">
        <f t="shared" si="7"/>
        <v>2.4351646864582171E-2</v>
      </c>
      <c r="G66" s="110">
        <f t="shared" si="7"/>
        <v>4.6080196189133844E-2</v>
      </c>
      <c r="H66" s="110">
        <f t="shared" si="7"/>
        <v>4.4666622522836805E-2</v>
      </c>
      <c r="I66" s="110">
        <f t="shared" si="7"/>
        <v>4.7596496300023571E-2</v>
      </c>
      <c r="J66" s="110">
        <f t="shared" si="7"/>
        <v>4.0789789195222519E-2</v>
      </c>
      <c r="K66" s="110">
        <f t="shared" si="7"/>
        <v>3.6555903330776331E-2</v>
      </c>
      <c r="L66" s="110">
        <f t="shared" si="8"/>
        <v>2.9185875758471563E-2</v>
      </c>
      <c r="M66" s="4"/>
      <c r="N66" s="4"/>
      <c r="O66" s="4"/>
      <c r="P66" s="4"/>
    </row>
    <row r="67" spans="1:16" x14ac:dyDescent="0.15">
      <c r="A67" s="12"/>
      <c r="B67" s="12">
        <v>0</v>
      </c>
      <c r="C67" s="111">
        <f t="shared" si="5"/>
        <v>1.9625668975457207E-3</v>
      </c>
      <c r="D67" s="3">
        <f t="shared" si="5"/>
        <v>5.1301524993022562E-4</v>
      </c>
      <c r="E67" s="3">
        <f t="shared" si="6"/>
        <v>0</v>
      </c>
      <c r="F67" s="110">
        <f t="shared" si="7"/>
        <v>1.8976671367420556E-2</v>
      </c>
      <c r="G67" s="110">
        <f t="shared" si="7"/>
        <v>4.1126947526226226E-2</v>
      </c>
      <c r="H67" s="110">
        <f t="shared" si="7"/>
        <v>4.0277783416474269E-2</v>
      </c>
      <c r="I67" s="110">
        <f t="shared" si="7"/>
        <v>4.3819324291215024E-2</v>
      </c>
      <c r="J67" s="110">
        <f t="shared" si="7"/>
        <v>3.7754451283034923E-2</v>
      </c>
      <c r="K67" s="3">
        <f t="shared" si="7"/>
        <v>3.4343150763880212E-2</v>
      </c>
      <c r="L67" s="3">
        <f t="shared" si="8"/>
        <v>2.7923788524174702E-2</v>
      </c>
      <c r="M67" s="4"/>
      <c r="N67" s="4"/>
      <c r="O67" s="4"/>
      <c r="P67" s="4"/>
    </row>
    <row r="70" spans="1:16" x14ac:dyDescent="0.15">
      <c r="A70" s="1" t="s">
        <v>22</v>
      </c>
      <c r="B70" s="11"/>
      <c r="C70" s="18">
        <v>0.11650000000000001</v>
      </c>
      <c r="D70" s="1" t="s">
        <v>30</v>
      </c>
    </row>
    <row r="71" spans="1:16" x14ac:dyDescent="0.15">
      <c r="A71" s="1" t="s">
        <v>23</v>
      </c>
      <c r="C71" s="19">
        <v>2</v>
      </c>
      <c r="D71" s="1" t="s">
        <v>26</v>
      </c>
    </row>
    <row r="72" spans="1:16" x14ac:dyDescent="0.15">
      <c r="A72" s="1" t="s">
        <v>24</v>
      </c>
      <c r="C72" s="14">
        <v>10</v>
      </c>
      <c r="D72" s="1" t="s">
        <v>27</v>
      </c>
    </row>
    <row r="73" spans="1:16" x14ac:dyDescent="0.15">
      <c r="A73" s="1" t="s">
        <v>25</v>
      </c>
      <c r="C73" s="15">
        <v>0</v>
      </c>
      <c r="D73" s="1" t="s">
        <v>31</v>
      </c>
    </row>
    <row r="74" spans="1:16" x14ac:dyDescent="0.15">
      <c r="A74" s="1" t="s">
        <v>29</v>
      </c>
      <c r="C74" s="14">
        <v>1</v>
      </c>
    </row>
    <row r="85" spans="15:19" x14ac:dyDescent="0.15">
      <c r="O85" t="s">
        <v>7</v>
      </c>
    </row>
    <row r="87" spans="15:19" x14ac:dyDescent="0.15">
      <c r="S87" t="s">
        <v>7</v>
      </c>
    </row>
    <row r="115" spans="9:9" x14ac:dyDescent="0.15">
      <c r="I115" t="s">
        <v>7</v>
      </c>
    </row>
  </sheetData>
  <mergeCells count="11">
    <mergeCell ref="A47:C47"/>
    <mergeCell ref="A48:C48"/>
    <mergeCell ref="A50:C50"/>
    <mergeCell ref="A51:C51"/>
    <mergeCell ref="A56:C56"/>
    <mergeCell ref="A28:B28"/>
    <mergeCell ref="A1:H1"/>
    <mergeCell ref="A3:B3"/>
    <mergeCell ref="A4:B4"/>
    <mergeCell ref="A5:B5"/>
    <mergeCell ref="A10:B10"/>
  </mergeCells>
  <pageMargins left="0.53" right="0.38" top="0.63" bottom="5.31" header="0.5" footer="0.5"/>
  <pageSetup orientation="portrait"/>
  <headerFooter alignWithMargin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Q51"/>
  <sheetViews>
    <sheetView showGridLines="0" topLeftCell="A5" workbookViewId="0">
      <selection activeCell="K49" sqref="K49"/>
    </sheetView>
  </sheetViews>
  <sheetFormatPr baseColWidth="10" defaultColWidth="8.796875" defaultRowHeight="13" x14ac:dyDescent="0.15"/>
  <cols>
    <col min="1" max="1" width="11.3984375" customWidth="1"/>
    <col min="2" max="2" width="15.796875" customWidth="1"/>
    <col min="4" max="4" width="10.796875" customWidth="1"/>
    <col min="7" max="7" width="9.796875" bestFit="1" customWidth="1"/>
    <col min="10" max="10" width="11.3984375" bestFit="1" customWidth="1"/>
    <col min="11" max="11" width="16" customWidth="1"/>
    <col min="12" max="12" width="14" customWidth="1"/>
    <col min="13" max="13" width="13.796875" customWidth="1"/>
    <col min="15" max="15" width="11.19921875" customWidth="1"/>
  </cols>
  <sheetData>
    <row r="1" spans="1:16" ht="14" thickBot="1" x14ac:dyDescent="0.2">
      <c r="A1" s="115" t="s">
        <v>35</v>
      </c>
      <c r="B1" s="114"/>
      <c r="E1" s="1"/>
    </row>
    <row r="2" spans="1:16" x14ac:dyDescent="0.15">
      <c r="A2" s="25" t="s">
        <v>2</v>
      </c>
      <c r="B2" s="38">
        <v>0.06</v>
      </c>
    </row>
    <row r="3" spans="1:16" x14ac:dyDescent="0.15">
      <c r="A3" s="26" t="s">
        <v>3</v>
      </c>
      <c r="B3" s="34">
        <v>1.25</v>
      </c>
    </row>
    <row r="4" spans="1:16" x14ac:dyDescent="0.15">
      <c r="A4" s="26" t="s">
        <v>4</v>
      </c>
      <c r="B4" s="35">
        <v>0.9</v>
      </c>
    </row>
    <row r="5" spans="1:16" x14ac:dyDescent="0.15">
      <c r="A5" s="26" t="s">
        <v>5</v>
      </c>
      <c r="B5" s="36">
        <v>0.5</v>
      </c>
      <c r="F5" s="1"/>
    </row>
    <row r="6" spans="1:16" ht="14" thickBot="1" x14ac:dyDescent="0.2">
      <c r="A6" s="27" t="s">
        <v>6</v>
      </c>
      <c r="B6" s="37">
        <f>1-B5</f>
        <v>0.5</v>
      </c>
    </row>
    <row r="7" spans="1:16" x14ac:dyDescent="0.15">
      <c r="C7" s="7"/>
      <c r="D7" s="7"/>
      <c r="E7" s="7"/>
      <c r="F7" s="7"/>
      <c r="G7" s="7"/>
      <c r="H7" s="7"/>
      <c r="I7" s="7"/>
      <c r="J7" s="7"/>
      <c r="K7" s="7"/>
    </row>
    <row r="8" spans="1:16" ht="14" thickBot="1" x14ac:dyDescent="0.2">
      <c r="A8" s="10"/>
      <c r="B8" s="10"/>
      <c r="C8" s="10"/>
      <c r="D8" s="10"/>
      <c r="E8" s="10"/>
      <c r="F8" s="10"/>
      <c r="G8" s="10"/>
    </row>
    <row r="9" spans="1:16" ht="14" thickBot="1" x14ac:dyDescent="0.2">
      <c r="A9" s="116" t="s">
        <v>32</v>
      </c>
      <c r="B9" s="117"/>
      <c r="C9" s="61"/>
      <c r="D9" s="61"/>
      <c r="E9" s="61"/>
      <c r="F9" s="61"/>
      <c r="G9" s="61"/>
      <c r="H9" s="47"/>
      <c r="J9" s="118" t="s">
        <v>39</v>
      </c>
      <c r="K9" s="125"/>
      <c r="L9" s="126"/>
      <c r="M9" s="46"/>
      <c r="N9" s="46"/>
      <c r="O9" s="46"/>
      <c r="P9" s="47"/>
    </row>
    <row r="10" spans="1:16" x14ac:dyDescent="0.15">
      <c r="A10" s="63"/>
      <c r="B10" s="64">
        <v>0</v>
      </c>
      <c r="C10" s="64">
        <v>1</v>
      </c>
      <c r="D10" s="64">
        <v>2</v>
      </c>
      <c r="E10" s="64">
        <v>3</v>
      </c>
      <c r="F10" s="64">
        <v>4</v>
      </c>
      <c r="G10" s="64">
        <v>5</v>
      </c>
      <c r="H10" s="24"/>
      <c r="J10" s="48"/>
      <c r="K10" s="50">
        <v>0</v>
      </c>
      <c r="L10" s="50">
        <v>1</v>
      </c>
      <c r="M10" s="50">
        <v>2</v>
      </c>
      <c r="N10" s="50">
        <v>3</v>
      </c>
      <c r="O10" s="50">
        <v>4</v>
      </c>
      <c r="P10" s="24"/>
    </row>
    <row r="11" spans="1:16" x14ac:dyDescent="0.15">
      <c r="A11" s="66">
        <v>5</v>
      </c>
      <c r="B11" s="67"/>
      <c r="C11" s="68" t="str">
        <f t="shared" ref="C11:G16" ca="1" si="0">IF($A11 &lt; C$10, $B$4*OFFSET(C11,0,-1),IF($A11=C$10,$B$3*OFFSET(C11,1,-1),""))</f>
        <v/>
      </c>
      <c r="D11" s="68" t="str">
        <f t="shared" ca="1" si="0"/>
        <v/>
      </c>
      <c r="E11" s="68" t="str">
        <f t="shared" ca="1" si="0"/>
        <v/>
      </c>
      <c r="F11" s="68" t="str">
        <f t="shared" ca="1" si="0"/>
        <v/>
      </c>
      <c r="G11" s="68">
        <f t="shared" ca="1" si="0"/>
        <v>0.18310546875</v>
      </c>
      <c r="H11" s="69"/>
      <c r="I11" s="7"/>
      <c r="J11" s="48">
        <v>5</v>
      </c>
      <c r="K11" s="49" t="str">
        <f t="shared" ref="K11:N16" si="1">IF($J11 &lt;=K$10,($B$5*L10 + $B$6*L11)/(1+B11), "")</f>
        <v/>
      </c>
      <c r="L11" s="49" t="str">
        <f t="shared" si="1"/>
        <v/>
      </c>
      <c r="M11" s="49" t="str">
        <f t="shared" si="1"/>
        <v/>
      </c>
      <c r="N11" s="49" t="str">
        <f t="shared" si="1"/>
        <v/>
      </c>
      <c r="O11" s="49"/>
      <c r="P11" s="104"/>
    </row>
    <row r="12" spans="1:16" x14ac:dyDescent="0.15">
      <c r="A12" s="66">
        <v>4</v>
      </c>
      <c r="B12" s="68"/>
      <c r="C12" s="68" t="str">
        <f t="shared" ca="1" si="0"/>
        <v/>
      </c>
      <c r="D12" s="68" t="str">
        <f t="shared" ca="1" si="0"/>
        <v/>
      </c>
      <c r="E12" s="68" t="str">
        <f t="shared" ca="1" si="0"/>
        <v/>
      </c>
      <c r="F12" s="68">
        <f t="shared" ca="1" si="0"/>
        <v>0.146484375</v>
      </c>
      <c r="G12" s="68">
        <f t="shared" ca="1" si="0"/>
        <v>0.1318359375</v>
      </c>
      <c r="H12" s="69"/>
      <c r="I12" s="7"/>
      <c r="J12" s="48">
        <v>4</v>
      </c>
      <c r="K12" s="49" t="str">
        <f t="shared" si="1"/>
        <v/>
      </c>
      <c r="L12" s="49" t="str">
        <f t="shared" si="1"/>
        <v/>
      </c>
      <c r="M12" s="49" t="str">
        <f t="shared" si="1"/>
        <v/>
      </c>
      <c r="N12" s="49" t="str">
        <f t="shared" si="1"/>
        <v/>
      </c>
      <c r="O12" s="49">
        <v>100</v>
      </c>
      <c r="P12" s="104"/>
    </row>
    <row r="13" spans="1:16" x14ac:dyDescent="0.15">
      <c r="A13" s="66">
        <v>3</v>
      </c>
      <c r="B13" s="68"/>
      <c r="C13" s="68" t="str">
        <f t="shared" ca="1" si="0"/>
        <v/>
      </c>
      <c r="D13" s="68" t="str">
        <f t="shared" ca="1" si="0"/>
        <v/>
      </c>
      <c r="E13" s="68">
        <f t="shared" ca="1" si="0"/>
        <v>0.1171875</v>
      </c>
      <c r="F13" s="68">
        <f t="shared" ca="1" si="0"/>
        <v>0.10546875</v>
      </c>
      <c r="G13" s="68">
        <f t="shared" ca="1" si="0"/>
        <v>9.4921875000000003E-2</v>
      </c>
      <c r="H13" s="69"/>
      <c r="I13" s="7"/>
      <c r="J13" s="48">
        <v>3</v>
      </c>
      <c r="K13" s="49" t="str">
        <f t="shared" si="1"/>
        <v/>
      </c>
      <c r="L13" s="49" t="str">
        <f t="shared" si="1"/>
        <v/>
      </c>
      <c r="M13" s="49" t="str">
        <f t="shared" si="1"/>
        <v/>
      </c>
      <c r="N13" s="49">
        <f t="shared" ca="1" si="1"/>
        <v>89.510489510489506</v>
      </c>
      <c r="O13" s="49">
        <v>100</v>
      </c>
      <c r="P13" s="104"/>
    </row>
    <row r="14" spans="1:16" x14ac:dyDescent="0.15">
      <c r="A14" s="66">
        <v>2</v>
      </c>
      <c r="B14" s="68"/>
      <c r="C14" s="68" t="str">
        <f t="shared" ca="1" si="0"/>
        <v/>
      </c>
      <c r="D14" s="68">
        <f t="shared" ca="1" si="0"/>
        <v>9.375E-2</v>
      </c>
      <c r="E14" s="68">
        <f t="shared" ca="1" si="0"/>
        <v>8.4375000000000006E-2</v>
      </c>
      <c r="F14" s="68">
        <f t="shared" ca="1" si="0"/>
        <v>7.5937500000000005E-2</v>
      </c>
      <c r="G14" s="68">
        <f t="shared" ca="1" si="0"/>
        <v>6.8343750000000009E-2</v>
      </c>
      <c r="H14" s="69"/>
      <c r="I14" s="7"/>
      <c r="J14" s="48">
        <v>2</v>
      </c>
      <c r="K14" s="49" t="str">
        <f t="shared" si="1"/>
        <v/>
      </c>
      <c r="L14" s="49" t="str">
        <f t="shared" si="1"/>
        <v/>
      </c>
      <c r="M14" s="49">
        <f t="shared" ca="1" si="1"/>
        <v>83.076347283840079</v>
      </c>
      <c r="N14" s="49">
        <f t="shared" ca="1" si="1"/>
        <v>92.21902017291066</v>
      </c>
      <c r="O14" s="49">
        <v>100</v>
      </c>
      <c r="P14" s="104"/>
    </row>
    <row r="15" spans="1:16" x14ac:dyDescent="0.15">
      <c r="A15" s="66">
        <v>1</v>
      </c>
      <c r="B15" s="68"/>
      <c r="C15" s="68">
        <f t="shared" ca="1" si="0"/>
        <v>7.4999999999999997E-2</v>
      </c>
      <c r="D15" s="68">
        <f t="shared" ca="1" si="0"/>
        <v>6.7500000000000004E-2</v>
      </c>
      <c r="E15" s="68">
        <f t="shared" ca="1" si="0"/>
        <v>6.0750000000000005E-2</v>
      </c>
      <c r="F15" s="68">
        <f t="shared" ca="1" si="0"/>
        <v>5.4675000000000008E-2</v>
      </c>
      <c r="G15" s="68">
        <f t="shared" ca="1" si="0"/>
        <v>4.9207500000000008E-2</v>
      </c>
      <c r="H15" s="69"/>
      <c r="I15" s="7"/>
      <c r="J15" s="48">
        <v>1</v>
      </c>
      <c r="K15" s="49" t="str">
        <f t="shared" si="1"/>
        <v/>
      </c>
      <c r="L15" s="49">
        <f t="shared" ca="1" si="1"/>
        <v>79.268001029924179</v>
      </c>
      <c r="M15" s="49">
        <f t="shared" ca="1" si="1"/>
        <v>87.349854930496903</v>
      </c>
      <c r="N15" s="49">
        <f t="shared" ca="1" si="1"/>
        <v>94.272920103700201</v>
      </c>
      <c r="O15" s="49">
        <v>100</v>
      </c>
      <c r="P15" s="104"/>
    </row>
    <row r="16" spans="1:16" x14ac:dyDescent="0.15">
      <c r="A16" s="66">
        <v>0</v>
      </c>
      <c r="B16" s="68">
        <f>$B$2</f>
        <v>0.06</v>
      </c>
      <c r="C16" s="67">
        <f t="shared" ca="1" si="0"/>
        <v>5.3999999999999999E-2</v>
      </c>
      <c r="D16" s="68">
        <f t="shared" ca="1" si="0"/>
        <v>4.8599999999999997E-2</v>
      </c>
      <c r="E16" s="68">
        <f t="shared" ca="1" si="0"/>
        <v>4.3740000000000001E-2</v>
      </c>
      <c r="F16" s="68">
        <f t="shared" ca="1" si="0"/>
        <v>3.9366000000000005E-2</v>
      </c>
      <c r="G16" s="68">
        <f t="shared" ca="1" si="0"/>
        <v>3.5429400000000007E-2</v>
      </c>
      <c r="H16" s="69"/>
      <c r="I16" s="7"/>
      <c r="J16" s="48">
        <v>0</v>
      </c>
      <c r="K16" s="49">
        <f t="shared" ca="1" si="1"/>
        <v>77.217740328716005</v>
      </c>
      <c r="L16" s="49">
        <f t="shared" ca="1" si="1"/>
        <v>84.433608466953771</v>
      </c>
      <c r="M16" s="49">
        <f t="shared" ca="1" si="1"/>
        <v>90.636191717841641</v>
      </c>
      <c r="N16" s="23">
        <f t="shared" ca="1" si="1"/>
        <v>95.809301166957283</v>
      </c>
      <c r="O16" s="49">
        <v>100</v>
      </c>
      <c r="P16" s="104" t="s">
        <v>7</v>
      </c>
    </row>
    <row r="17" spans="1:17" ht="14" thickBot="1" x14ac:dyDescent="0.2">
      <c r="A17" s="53"/>
      <c r="B17" s="56"/>
      <c r="C17" s="71"/>
      <c r="D17" s="71"/>
      <c r="E17" s="71"/>
      <c r="F17" s="71"/>
      <c r="G17" s="71"/>
      <c r="H17" s="73"/>
      <c r="I17" s="7"/>
      <c r="J17" s="53"/>
      <c r="K17" s="74"/>
      <c r="L17" s="74"/>
      <c r="M17" s="74"/>
      <c r="N17" s="74"/>
      <c r="O17" s="74"/>
      <c r="P17" s="105"/>
    </row>
    <row r="18" spans="1:17" x14ac:dyDescent="0.15">
      <c r="A18" s="1"/>
      <c r="H18" s="7"/>
      <c r="I18" s="7"/>
      <c r="J18" s="7"/>
      <c r="K18" s="7"/>
    </row>
    <row r="19" spans="1:17" x14ac:dyDescent="0.15">
      <c r="B19" s="5"/>
      <c r="C19" s="5"/>
      <c r="D19" s="2"/>
      <c r="E19" s="5"/>
    </row>
    <row r="20" spans="1:17" ht="14" thickBot="1" x14ac:dyDescent="0.2">
      <c r="B20" s="5"/>
      <c r="C20" s="5"/>
      <c r="D20" s="2"/>
      <c r="E20" s="5"/>
    </row>
    <row r="21" spans="1:17" ht="14" thickBot="1" x14ac:dyDescent="0.2">
      <c r="A21" s="118" t="s">
        <v>38</v>
      </c>
      <c r="B21" s="119"/>
      <c r="C21" s="120"/>
      <c r="D21" s="44"/>
      <c r="E21" s="45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7"/>
      <c r="Q21" s="50"/>
    </row>
    <row r="22" spans="1:17" x14ac:dyDescent="0.15">
      <c r="A22" s="48"/>
      <c r="B22" s="49"/>
      <c r="C22" s="49"/>
      <c r="D22" s="23"/>
      <c r="E22" s="49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24"/>
      <c r="Q22" s="50"/>
    </row>
    <row r="23" spans="1:17" x14ac:dyDescent="0.15">
      <c r="A23" s="48"/>
      <c r="B23" s="50">
        <v>0</v>
      </c>
      <c r="C23" s="50">
        <v>1</v>
      </c>
      <c r="D23" s="50">
        <v>2</v>
      </c>
      <c r="E23" s="50">
        <v>3</v>
      </c>
      <c r="F23" s="50">
        <v>4</v>
      </c>
      <c r="G23" s="50">
        <v>5</v>
      </c>
      <c r="H23" s="50">
        <v>6</v>
      </c>
      <c r="I23" s="50"/>
      <c r="J23" s="50"/>
      <c r="K23" s="50"/>
      <c r="L23" s="50"/>
      <c r="M23" s="50"/>
      <c r="N23" s="50"/>
      <c r="O23" s="50"/>
      <c r="P23" s="24"/>
      <c r="Q23" s="50"/>
    </row>
    <row r="24" spans="1:17" x14ac:dyDescent="0.15">
      <c r="A24" s="48">
        <v>6</v>
      </c>
      <c r="B24" s="22" t="str">
        <f t="shared" ref="B24:G30" si="2">IF($A24 &lt;=B$23, 100*$B$34  + ( $B$5 *C23   +   $B$6*C24  )/(1+B10),"")</f>
        <v/>
      </c>
      <c r="C24" s="22" t="str">
        <f t="shared" si="2"/>
        <v/>
      </c>
      <c r="D24" s="22" t="str">
        <f t="shared" si="2"/>
        <v/>
      </c>
      <c r="E24" s="22" t="str">
        <f t="shared" si="2"/>
        <v/>
      </c>
      <c r="F24" s="22" t="str">
        <f t="shared" si="2"/>
        <v/>
      </c>
      <c r="G24" s="22" t="str">
        <f t="shared" si="2"/>
        <v/>
      </c>
      <c r="H24" s="49">
        <v>110</v>
      </c>
      <c r="I24" s="50"/>
      <c r="J24" s="50"/>
      <c r="K24" s="50"/>
      <c r="L24" s="50"/>
      <c r="M24" s="50"/>
      <c r="N24" s="50"/>
      <c r="O24" s="50"/>
      <c r="P24" s="24"/>
      <c r="Q24" s="50"/>
    </row>
    <row r="25" spans="1:17" x14ac:dyDescent="0.15">
      <c r="A25" s="48">
        <v>5</v>
      </c>
      <c r="B25" s="22" t="str">
        <f t="shared" si="2"/>
        <v/>
      </c>
      <c r="C25" s="22" t="str">
        <f t="shared" si="2"/>
        <v/>
      </c>
      <c r="D25" s="22" t="str">
        <f t="shared" si="2"/>
        <v/>
      </c>
      <c r="E25" s="22" t="str">
        <f t="shared" si="2"/>
        <v/>
      </c>
      <c r="F25" s="22" t="str">
        <f t="shared" si="2"/>
        <v/>
      </c>
      <c r="G25" s="22">
        <f t="shared" ca="1" si="2"/>
        <v>102.97565002063557</v>
      </c>
      <c r="H25" s="49">
        <v>110</v>
      </c>
      <c r="I25" s="50"/>
      <c r="J25" s="50"/>
      <c r="K25" s="50"/>
      <c r="L25" s="50"/>
      <c r="M25" s="50"/>
      <c r="N25" s="50"/>
      <c r="O25" s="50"/>
      <c r="P25" s="24"/>
      <c r="Q25" s="50"/>
    </row>
    <row r="26" spans="1:17" x14ac:dyDescent="0.15">
      <c r="A26" s="48">
        <v>4</v>
      </c>
      <c r="B26" s="22" t="str">
        <f t="shared" si="2"/>
        <v/>
      </c>
      <c r="C26" s="22" t="str">
        <f t="shared" si="2"/>
        <v/>
      </c>
      <c r="D26" s="22" t="str">
        <f t="shared" si="2"/>
        <v/>
      </c>
      <c r="E26" s="22" t="str">
        <f t="shared" si="2"/>
        <v/>
      </c>
      <c r="F26" s="22">
        <f t="shared" ca="1" si="2"/>
        <v>101.65536180623702</v>
      </c>
      <c r="G26" s="22">
        <f t="shared" ca="1" si="2"/>
        <v>107.18723037100949</v>
      </c>
      <c r="H26" s="49">
        <v>110</v>
      </c>
      <c r="I26" s="50"/>
      <c r="J26" s="50"/>
      <c r="K26" s="50"/>
      <c r="L26" s="50"/>
      <c r="M26" s="50"/>
      <c r="N26" s="50"/>
      <c r="O26" s="50"/>
      <c r="P26" s="24"/>
      <c r="Q26" s="50"/>
    </row>
    <row r="27" spans="1:17" x14ac:dyDescent="0.15">
      <c r="A27" s="48">
        <v>3</v>
      </c>
      <c r="B27" s="22" t="str">
        <f t="shared" si="2"/>
        <v/>
      </c>
      <c r="C27" s="22" t="str">
        <f t="shared" si="2"/>
        <v/>
      </c>
      <c r="D27" s="22" t="str">
        <f t="shared" si="2"/>
        <v/>
      </c>
      <c r="E27" s="22">
        <f t="shared" ca="1" si="2"/>
        <v>104.02997509364626</v>
      </c>
      <c r="F27" s="22">
        <f t="shared" ca="1" si="2"/>
        <v>108.44286379362883</v>
      </c>
      <c r="G27" s="22">
        <f t="shared" ca="1" si="2"/>
        <v>110.46378879771673</v>
      </c>
      <c r="H27" s="49">
        <v>110</v>
      </c>
      <c r="I27" s="50"/>
      <c r="J27" s="50"/>
      <c r="K27" s="50"/>
      <c r="L27" s="50"/>
      <c r="M27" s="50"/>
      <c r="N27" s="50"/>
      <c r="O27" s="50"/>
      <c r="P27" s="24"/>
      <c r="Q27" s="50"/>
    </row>
    <row r="28" spans="1:17" x14ac:dyDescent="0.15">
      <c r="A28" s="48">
        <v>2</v>
      </c>
      <c r="B28" s="22" t="str">
        <f t="shared" si="2"/>
        <v/>
      </c>
      <c r="C28" s="22" t="str">
        <f t="shared" si="2"/>
        <v/>
      </c>
      <c r="D28" s="22">
        <f t="shared" ca="1" si="2"/>
        <v>108.97984711421685</v>
      </c>
      <c r="E28" s="22">
        <f t="shared" ca="1" si="2"/>
        <v>112.4884404687031</v>
      </c>
      <c r="F28" s="22">
        <f t="shared" ca="1" si="2"/>
        <v>113.82894147287107</v>
      </c>
      <c r="G28" s="22">
        <f t="shared" ca="1" si="2"/>
        <v>112.96311463421769</v>
      </c>
      <c r="H28" s="49">
        <v>110</v>
      </c>
      <c r="I28" s="50"/>
      <c r="J28" s="50"/>
      <c r="K28" s="50"/>
      <c r="L28" s="50"/>
      <c r="M28" s="50"/>
      <c r="N28" s="50"/>
      <c r="O28" s="50"/>
      <c r="P28" s="24"/>
      <c r="Q28" s="50"/>
    </row>
    <row r="29" spans="1:17" x14ac:dyDescent="0.15">
      <c r="A29" s="48">
        <v>1</v>
      </c>
      <c r="B29" s="22" t="str">
        <f t="shared" si="2"/>
        <v/>
      </c>
      <c r="C29" s="22">
        <f t="shared" ca="1" si="2"/>
        <v>115.82977130637603</v>
      </c>
      <c r="D29" s="22">
        <f t="shared" ca="1" si="2"/>
        <v>118.55416119449161</v>
      </c>
      <c r="E29" s="22">
        <f t="shared" ca="1" si="2"/>
        <v>119.27469368153648</v>
      </c>
      <c r="F29" s="22">
        <f t="shared" ca="1" si="2"/>
        <v>117.99732117250858</v>
      </c>
      <c r="G29" s="22">
        <f t="shared" ca="1" si="2"/>
        <v>114.84103478101328</v>
      </c>
      <c r="H29" s="49">
        <v>110</v>
      </c>
      <c r="I29" s="50"/>
      <c r="J29" s="50"/>
      <c r="K29" s="50"/>
      <c r="L29" s="50"/>
      <c r="M29" s="50"/>
      <c r="N29" s="50"/>
      <c r="O29" s="50"/>
      <c r="P29" s="24"/>
      <c r="Q29" s="50"/>
    </row>
    <row r="30" spans="1:17" x14ac:dyDescent="0.15">
      <c r="A30" s="48">
        <v>0</v>
      </c>
      <c r="B30" s="22">
        <f t="shared" ca="1" si="2"/>
        <v>124.13712572733934</v>
      </c>
      <c r="C30" s="22">
        <f t="shared" ca="1" si="2"/>
        <v>126.14093523558337</v>
      </c>
      <c r="D30" s="22">
        <f t="shared" ca="1" si="2"/>
        <v>126.27093028211813</v>
      </c>
      <c r="E30" s="22">
        <f t="shared" ca="1" si="2"/>
        <v>124.56870130612165</v>
      </c>
      <c r="F30" s="22">
        <f t="shared" ca="1" si="2"/>
        <v>121.16255142999428</v>
      </c>
      <c r="G30" s="51">
        <f t="shared" ca="1" si="2"/>
        <v>116.23611807816158</v>
      </c>
      <c r="H30" s="49">
        <v>110</v>
      </c>
      <c r="I30" s="50"/>
      <c r="J30" s="50"/>
      <c r="K30" s="50"/>
      <c r="L30" s="50"/>
      <c r="M30" s="50"/>
      <c r="N30" s="50"/>
      <c r="O30" s="50"/>
      <c r="P30" s="24"/>
      <c r="Q30" s="50"/>
    </row>
    <row r="31" spans="1:17" x14ac:dyDescent="0.15">
      <c r="A31" s="48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24"/>
      <c r="Q31" s="50"/>
    </row>
    <row r="32" spans="1:17" ht="14" thickBot="1" x14ac:dyDescent="0.2">
      <c r="A32" s="48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24"/>
      <c r="Q32" s="50"/>
    </row>
    <row r="33" spans="1:16" ht="14" thickBot="1" x14ac:dyDescent="0.2">
      <c r="A33" s="121" t="s">
        <v>9</v>
      </c>
      <c r="B33" s="122"/>
      <c r="C33" s="52"/>
      <c r="D33" s="50"/>
      <c r="E33" s="50"/>
      <c r="F33" s="50"/>
      <c r="G33" s="50"/>
      <c r="H33" s="50"/>
      <c r="I33" s="50"/>
      <c r="J33" s="121" t="s">
        <v>11</v>
      </c>
      <c r="K33" s="122"/>
      <c r="L33" s="52"/>
      <c r="M33" s="50"/>
      <c r="N33" s="50"/>
      <c r="O33" s="50"/>
      <c r="P33" s="24"/>
    </row>
    <row r="34" spans="1:16" x14ac:dyDescent="0.15">
      <c r="A34" s="42" t="s">
        <v>10</v>
      </c>
      <c r="B34" s="43">
        <v>0.1</v>
      </c>
      <c r="C34" s="50"/>
      <c r="D34" s="50"/>
      <c r="E34" s="50"/>
      <c r="F34" s="50"/>
      <c r="G34" s="50"/>
      <c r="H34" s="50"/>
      <c r="I34" s="50"/>
      <c r="J34" s="42" t="s">
        <v>12</v>
      </c>
      <c r="K34" s="43">
        <v>0.1</v>
      </c>
      <c r="L34" s="50"/>
      <c r="M34" s="50"/>
      <c r="N34" s="50"/>
      <c r="O34" s="50"/>
      <c r="P34" s="24"/>
    </row>
    <row r="35" spans="1:16" ht="14" thickBot="1" x14ac:dyDescent="0.2">
      <c r="A35" s="40" t="s">
        <v>37</v>
      </c>
      <c r="B35" s="41">
        <v>4</v>
      </c>
      <c r="C35" s="50"/>
      <c r="D35" s="50"/>
      <c r="E35" s="50"/>
      <c r="F35" s="50"/>
      <c r="G35" s="50"/>
      <c r="H35" s="50"/>
      <c r="I35" s="50"/>
      <c r="J35" s="40" t="s">
        <v>37</v>
      </c>
      <c r="K35" s="41">
        <v>4</v>
      </c>
      <c r="L35" s="50"/>
      <c r="M35" s="50"/>
      <c r="N35" s="50"/>
      <c r="O35" s="50"/>
      <c r="P35" s="24"/>
    </row>
    <row r="36" spans="1:16" x14ac:dyDescent="0.15">
      <c r="A36" s="48"/>
      <c r="B36" s="50"/>
      <c r="C36" s="50"/>
      <c r="D36" s="50"/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24"/>
    </row>
    <row r="37" spans="1:16" x14ac:dyDescent="0.15">
      <c r="A37" s="48"/>
      <c r="B37" s="50">
        <v>0</v>
      </c>
      <c r="C37" s="50">
        <v>1</v>
      </c>
      <c r="D37" s="50">
        <v>2</v>
      </c>
      <c r="E37" s="50">
        <v>3</v>
      </c>
      <c r="F37" s="50">
        <v>4</v>
      </c>
      <c r="G37" s="50"/>
      <c r="H37" s="50"/>
      <c r="I37" s="50"/>
      <c r="J37" s="50"/>
      <c r="K37" s="50">
        <v>0</v>
      </c>
      <c r="L37" s="50">
        <v>1</v>
      </c>
      <c r="M37" s="50">
        <v>2</v>
      </c>
      <c r="N37" s="50">
        <v>3</v>
      </c>
      <c r="O37" s="50">
        <v>4</v>
      </c>
      <c r="P37" s="24"/>
    </row>
    <row r="38" spans="1:16" x14ac:dyDescent="0.15">
      <c r="A38" s="48">
        <v>4</v>
      </c>
      <c r="B38" s="22" t="str">
        <f t="shared" ref="B38:E42" si="3">IF($A38 &lt;=B$37,  ( $B$5 *C37   +   $B$6*C38  )/(1+B12),"")</f>
        <v/>
      </c>
      <c r="C38" s="22" t="str">
        <f t="shared" si="3"/>
        <v/>
      </c>
      <c r="D38" s="22" t="str">
        <f t="shared" si="3"/>
        <v/>
      </c>
      <c r="E38" s="22" t="str">
        <f t="shared" si="3"/>
        <v/>
      </c>
      <c r="F38" s="22">
        <f ca="1">IF($A38 &lt;=F$37,  F26-100*$B$34,"")</f>
        <v>91.655361806237025</v>
      </c>
      <c r="G38" s="49"/>
      <c r="H38" s="49"/>
      <c r="I38" s="50"/>
      <c r="J38" s="50">
        <v>4</v>
      </c>
      <c r="K38" s="22" t="str">
        <f>IF($A38 &lt;=K$37,  ( $B$5 *#REF!   +   $B$6*L38  ),"")</f>
        <v/>
      </c>
      <c r="L38" s="22" t="str">
        <f>IF($A38 &lt;=L$37,  ( $B$5 *#REF!   +   $B$6*M38  ),"")</f>
        <v/>
      </c>
      <c r="M38" s="22" t="str">
        <f>IF($A38 &lt;=M$37,  ( $B$5 *#REF!   +   $B$6*N38  ),"")</f>
        <v/>
      </c>
      <c r="N38" s="22" t="str">
        <f>IF($A38 &lt;=N$37,  ( $B$5 *#REF!   +   $B$6*O38  ),"")</f>
        <v/>
      </c>
      <c r="O38" s="22">
        <f ca="1">IF($J38 &lt;=O$37, F26-100*$K$34,"")</f>
        <v>91.655361806237025</v>
      </c>
      <c r="P38" s="24"/>
    </row>
    <row r="39" spans="1:16" x14ac:dyDescent="0.15">
      <c r="A39" s="48">
        <v>3</v>
      </c>
      <c r="B39" s="22" t="str">
        <f t="shared" si="3"/>
        <v/>
      </c>
      <c r="C39" s="22" t="str">
        <f t="shared" si="3"/>
        <v/>
      </c>
      <c r="D39" s="22" t="str">
        <f t="shared" si="3"/>
        <v/>
      </c>
      <c r="E39" s="22">
        <f t="shared" ca="1" si="3"/>
        <v>85.078926142597311</v>
      </c>
      <c r="F39" s="22">
        <f ca="1">IF($A39 &lt;=F$37,  F27-100*$B$34,"")</f>
        <v>98.442863793628831</v>
      </c>
      <c r="G39" s="49"/>
      <c r="H39" s="49"/>
      <c r="I39" s="50"/>
      <c r="J39" s="50">
        <v>3</v>
      </c>
      <c r="K39" s="22" t="str">
        <f t="shared" ref="K39:N42" si="4">IF($A39 &lt;=K$37,  ( $B$5 *L38   +   $B$6*L39  ),"")</f>
        <v/>
      </c>
      <c r="L39" s="22" t="str">
        <f t="shared" si="4"/>
        <v/>
      </c>
      <c r="M39" s="22" t="str">
        <f t="shared" si="4"/>
        <v/>
      </c>
      <c r="N39" s="22">
        <f t="shared" ca="1" si="4"/>
        <v>95.049112799932928</v>
      </c>
      <c r="O39" s="22">
        <f ca="1">IF($J39 &lt;=O$37, F27-100*$K$34,"")</f>
        <v>98.442863793628831</v>
      </c>
      <c r="P39" s="24"/>
    </row>
    <row r="40" spans="1:16" x14ac:dyDescent="0.15">
      <c r="A40" s="48">
        <v>2</v>
      </c>
      <c r="B40" s="22" t="str">
        <f t="shared" si="3"/>
        <v/>
      </c>
      <c r="C40" s="22" t="str">
        <f t="shared" si="3"/>
        <v/>
      </c>
      <c r="D40" s="22">
        <f t="shared" ca="1" si="3"/>
        <v>81.529355242975697</v>
      </c>
      <c r="E40" s="22">
        <f t="shared" ca="1" si="3"/>
        <v>93.266538451412046</v>
      </c>
      <c r="F40" s="22">
        <f ca="1">IF($A40 &lt;=F$37,  F28-100*$B$34,"")</f>
        <v>103.82894147287107</v>
      </c>
      <c r="G40" s="49"/>
      <c r="H40" s="49"/>
      <c r="I40" s="50"/>
      <c r="J40" s="50">
        <v>2</v>
      </c>
      <c r="K40" s="22" t="str">
        <f t="shared" si="4"/>
        <v/>
      </c>
      <c r="L40" s="22" t="str">
        <f t="shared" si="4"/>
        <v/>
      </c>
      <c r="M40" s="22">
        <f t="shared" ca="1" si="4"/>
        <v>98.092507716591427</v>
      </c>
      <c r="N40" s="22">
        <f t="shared" ca="1" si="4"/>
        <v>101.13590263324994</v>
      </c>
      <c r="O40" s="22">
        <f ca="1">IF($J40 &lt;=O$37, F28-100*$K$34,"")</f>
        <v>103.82894147287107</v>
      </c>
      <c r="P40" s="24"/>
    </row>
    <row r="41" spans="1:16" x14ac:dyDescent="0.15">
      <c r="A41" s="48">
        <v>1</v>
      </c>
      <c r="B41" s="22" t="str">
        <f t="shared" si="3"/>
        <v/>
      </c>
      <c r="C41" s="22">
        <f t="shared" ca="1" si="3"/>
        <v>79.99109276539005</v>
      </c>
      <c r="D41" s="22">
        <f t="shared" ca="1" si="3"/>
        <v>90.451494202612892</v>
      </c>
      <c r="E41" s="22">
        <f t="shared" ca="1" si="3"/>
        <v>99.847401671166452</v>
      </c>
      <c r="F41" s="22">
        <f ca="1">IF($A41 &lt;=F$37,  F29-100*$B$34,"")</f>
        <v>107.99732117250858</v>
      </c>
      <c r="G41" s="49"/>
      <c r="H41" s="49"/>
      <c r="I41" s="50"/>
      <c r="J41" s="50">
        <v>1</v>
      </c>
      <c r="K41" s="22" t="str">
        <f t="shared" si="4"/>
        <v/>
      </c>
      <c r="L41" s="22">
        <f t="shared" ca="1" si="4"/>
        <v>100.80851234728065</v>
      </c>
      <c r="M41" s="22">
        <f t="shared" ca="1" si="4"/>
        <v>103.52451697796988</v>
      </c>
      <c r="N41" s="22">
        <f t="shared" ca="1" si="4"/>
        <v>105.91313132268982</v>
      </c>
      <c r="O41" s="22">
        <f ca="1">IF($J41 &lt;=O$37, F29-100*$K$34,"")</f>
        <v>107.99732117250858</v>
      </c>
      <c r="P41" s="24"/>
    </row>
    <row r="42" spans="1:16" x14ac:dyDescent="0.15">
      <c r="A42" s="48">
        <v>0</v>
      </c>
      <c r="B42" s="22">
        <f t="shared" ca="1" si="3"/>
        <v>79.82696286654145</v>
      </c>
      <c r="C42" s="22">
        <f t="shared" ca="1" si="3"/>
        <v>89.242068511677829</v>
      </c>
      <c r="D42" s="22">
        <f t="shared" ca="1" si="3"/>
        <v>97.67078622000399</v>
      </c>
      <c r="E42" s="51">
        <f t="shared" ca="1" si="3"/>
        <v>104.98777118942591</v>
      </c>
      <c r="F42" s="22">
        <f ca="1">IF($A42 &lt;=F$37,  F30-100*$B$34,"")</f>
        <v>111.16255142999428</v>
      </c>
      <c r="G42" s="23"/>
      <c r="H42" s="49"/>
      <c r="I42" s="50"/>
      <c r="J42" s="50">
        <v>0</v>
      </c>
      <c r="K42" s="22">
        <f t="shared" ca="1" si="4"/>
        <v>103.22201887112544</v>
      </c>
      <c r="L42" s="22">
        <f t="shared" ca="1" si="4"/>
        <v>105.63552539497024</v>
      </c>
      <c r="M42" s="22">
        <f t="shared" ca="1" si="4"/>
        <v>107.74653381197062</v>
      </c>
      <c r="N42" s="23">
        <f t="shared" ca="1" si="4"/>
        <v>109.57993630125142</v>
      </c>
      <c r="O42" s="22">
        <f ca="1">IF($J42 &lt;=O$37, F30-100*$K$34,"")</f>
        <v>111.16255142999428</v>
      </c>
      <c r="P42" s="24"/>
    </row>
    <row r="43" spans="1:16" ht="14" thickBot="1" x14ac:dyDescent="0.2">
      <c r="A43" s="48"/>
      <c r="B43" s="50"/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24"/>
    </row>
    <row r="44" spans="1:16" ht="14" thickBot="1" x14ac:dyDescent="0.2">
      <c r="A44" s="123" t="s">
        <v>36</v>
      </c>
      <c r="B44" s="124"/>
      <c r="C44" s="39">
        <f ca="1">100*B42/K16</f>
        <v>103.3790454456683</v>
      </c>
      <c r="D44" s="56"/>
      <c r="E44" s="56"/>
      <c r="F44" s="56"/>
      <c r="G44" s="56"/>
      <c r="H44" s="56"/>
      <c r="I44" s="56"/>
      <c r="J44" s="124" t="s">
        <v>44</v>
      </c>
      <c r="K44" s="124"/>
      <c r="L44" s="39">
        <f ca="1">K42</f>
        <v>103.22201887112544</v>
      </c>
      <c r="M44" s="56"/>
      <c r="N44" s="56"/>
      <c r="O44" s="56"/>
      <c r="P44" s="60"/>
    </row>
    <row r="47" spans="1:16" x14ac:dyDescent="0.15">
      <c r="B47" s="6"/>
      <c r="C47" s="6"/>
      <c r="D47" s="6"/>
      <c r="E47" s="6"/>
      <c r="F47" s="6"/>
      <c r="G47" s="6"/>
    </row>
    <row r="48" spans="1:16" x14ac:dyDescent="0.15">
      <c r="B48" s="6" t="s">
        <v>7</v>
      </c>
      <c r="C48" s="3"/>
      <c r="D48" s="6"/>
      <c r="E48" s="6"/>
      <c r="F48" s="6"/>
      <c r="G48" s="6"/>
    </row>
    <row r="51" spans="1:1" x14ac:dyDescent="0.15">
      <c r="A51" s="1"/>
    </row>
  </sheetData>
  <mergeCells count="8">
    <mergeCell ref="A33:B33"/>
    <mergeCell ref="J33:K33"/>
    <mergeCell ref="A44:B44"/>
    <mergeCell ref="J44:K44"/>
    <mergeCell ref="A1:B1"/>
    <mergeCell ref="A9:B9"/>
    <mergeCell ref="J9:L9"/>
    <mergeCell ref="A21:C21"/>
  </mergeCells>
  <pageMargins left="0.75" right="0.75" top="1" bottom="1" header="0.5" footer="0.5"/>
  <pageSetup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1"/>
  <sheetViews>
    <sheetView showGridLines="0" zoomScale="130" zoomScaleNormal="130" zoomScalePageLayoutView="130" workbookViewId="0">
      <selection activeCell="B29" sqref="B29"/>
    </sheetView>
  </sheetViews>
  <sheetFormatPr baseColWidth="10" defaultColWidth="8.796875" defaultRowHeight="13" x14ac:dyDescent="0.15"/>
  <cols>
    <col min="1" max="1" width="11.3984375" customWidth="1"/>
    <col min="2" max="2" width="15.796875" customWidth="1"/>
    <col min="4" max="4" width="10.796875" customWidth="1"/>
    <col min="6" max="7" width="9.796875" bestFit="1" customWidth="1"/>
    <col min="10" max="10" width="11.3984375" bestFit="1" customWidth="1"/>
    <col min="11" max="11" width="16" customWidth="1"/>
    <col min="12" max="12" width="14" customWidth="1"/>
    <col min="13" max="13" width="13.796875" customWidth="1"/>
    <col min="15" max="15" width="11.19921875" customWidth="1"/>
  </cols>
  <sheetData>
    <row r="1" spans="1:9" ht="14" thickBot="1" x14ac:dyDescent="0.2">
      <c r="A1" s="115" t="s">
        <v>35</v>
      </c>
      <c r="B1" s="114"/>
      <c r="E1" s="1"/>
    </row>
    <row r="2" spans="1:9" x14ac:dyDescent="0.15">
      <c r="A2" s="25" t="s">
        <v>2</v>
      </c>
      <c r="B2" s="38">
        <v>0.06</v>
      </c>
    </row>
    <row r="3" spans="1:9" x14ac:dyDescent="0.15">
      <c r="A3" s="26" t="s">
        <v>3</v>
      </c>
      <c r="B3" s="34">
        <v>1.25</v>
      </c>
    </row>
    <row r="4" spans="1:9" x14ac:dyDescent="0.15">
      <c r="A4" s="26" t="s">
        <v>4</v>
      </c>
      <c r="B4" s="35">
        <v>0.9</v>
      </c>
    </row>
    <row r="5" spans="1:9" x14ac:dyDescent="0.15">
      <c r="A5" s="26" t="s">
        <v>5</v>
      </c>
      <c r="B5" s="36">
        <v>0.5</v>
      </c>
      <c r="F5" s="1"/>
    </row>
    <row r="6" spans="1:9" ht="14" thickBot="1" x14ac:dyDescent="0.2">
      <c r="A6" s="27" t="s">
        <v>6</v>
      </c>
      <c r="B6" s="37">
        <f>1-B5</f>
        <v>0.5</v>
      </c>
    </row>
    <row r="7" spans="1:9" x14ac:dyDescent="0.15">
      <c r="C7" s="7"/>
      <c r="D7" s="7"/>
      <c r="E7" s="7"/>
      <c r="F7" s="7"/>
      <c r="G7" s="7"/>
      <c r="H7" s="7"/>
      <c r="I7" s="7"/>
    </row>
    <row r="8" spans="1:9" ht="14" thickBot="1" x14ac:dyDescent="0.2">
      <c r="A8" s="10"/>
      <c r="B8" s="10"/>
      <c r="C8" s="10"/>
      <c r="D8" s="10"/>
      <c r="E8" s="10"/>
      <c r="F8" s="10"/>
      <c r="G8" s="10"/>
    </row>
    <row r="9" spans="1:9" ht="14" thickBot="1" x14ac:dyDescent="0.2">
      <c r="A9" s="116" t="s">
        <v>32</v>
      </c>
      <c r="B9" s="117"/>
      <c r="C9" s="61"/>
      <c r="D9" s="61"/>
      <c r="E9" s="61"/>
      <c r="F9" s="61"/>
      <c r="G9" s="61"/>
      <c r="H9" s="47"/>
    </row>
    <row r="10" spans="1:9" x14ac:dyDescent="0.15">
      <c r="A10" s="63"/>
      <c r="B10" s="64">
        <v>0</v>
      </c>
      <c r="C10" s="64">
        <v>1</v>
      </c>
      <c r="D10" s="64">
        <v>2</v>
      </c>
      <c r="E10" s="64">
        <v>3</v>
      </c>
      <c r="F10" s="64">
        <v>4</v>
      </c>
      <c r="G10" s="64">
        <v>5</v>
      </c>
      <c r="H10" s="24"/>
    </row>
    <row r="11" spans="1:9" x14ac:dyDescent="0.15">
      <c r="A11" s="66">
        <v>5</v>
      </c>
      <c r="B11" s="67"/>
      <c r="C11" s="68" t="str">
        <f t="shared" ref="C11:G16" ca="1" si="0">IF($A11 &lt; C$10, $B$4*OFFSET(C11,0,-1),IF($A11=C$10,$B$3*OFFSET(C11,1,-1),""))</f>
        <v/>
      </c>
      <c r="D11" s="68" t="str">
        <f t="shared" ca="1" si="0"/>
        <v/>
      </c>
      <c r="E11" s="68" t="str">
        <f t="shared" ca="1" si="0"/>
        <v/>
      </c>
      <c r="F11" s="68" t="str">
        <f t="shared" ca="1" si="0"/>
        <v/>
      </c>
      <c r="G11" s="68">
        <f t="shared" ca="1" si="0"/>
        <v>0.18310546875</v>
      </c>
      <c r="H11" s="69"/>
      <c r="I11" s="7"/>
    </row>
    <row r="12" spans="1:9" x14ac:dyDescent="0.15">
      <c r="A12" s="66">
        <v>4</v>
      </c>
      <c r="B12" s="68"/>
      <c r="C12" s="68" t="str">
        <f t="shared" ca="1" si="0"/>
        <v/>
      </c>
      <c r="D12" s="68" t="str">
        <f t="shared" ca="1" si="0"/>
        <v/>
      </c>
      <c r="E12" s="68" t="str">
        <f t="shared" ca="1" si="0"/>
        <v/>
      </c>
      <c r="F12" s="68">
        <f t="shared" ca="1" si="0"/>
        <v>0.146484375</v>
      </c>
      <c r="G12" s="68">
        <f t="shared" ca="1" si="0"/>
        <v>0.1318359375</v>
      </c>
      <c r="H12" s="69"/>
      <c r="I12" s="7"/>
    </row>
    <row r="13" spans="1:9" x14ac:dyDescent="0.15">
      <c r="A13" s="66">
        <v>3</v>
      </c>
      <c r="B13" s="68"/>
      <c r="C13" s="68" t="str">
        <f t="shared" ca="1" si="0"/>
        <v/>
      </c>
      <c r="D13" s="68" t="str">
        <f t="shared" ca="1" si="0"/>
        <v/>
      </c>
      <c r="E13" s="68">
        <f t="shared" ca="1" si="0"/>
        <v>0.1171875</v>
      </c>
      <c r="F13" s="68">
        <f t="shared" ca="1" si="0"/>
        <v>0.10546875</v>
      </c>
      <c r="G13" s="68">
        <f t="shared" ca="1" si="0"/>
        <v>9.4921875000000003E-2</v>
      </c>
      <c r="H13" s="69"/>
      <c r="I13" s="7"/>
    </row>
    <row r="14" spans="1:9" x14ac:dyDescent="0.15">
      <c r="A14" s="66">
        <v>2</v>
      </c>
      <c r="B14" s="68"/>
      <c r="C14" s="68" t="str">
        <f t="shared" ca="1" si="0"/>
        <v/>
      </c>
      <c r="D14" s="68">
        <f t="shared" ca="1" si="0"/>
        <v>9.375E-2</v>
      </c>
      <c r="E14" s="68">
        <f t="shared" ca="1" si="0"/>
        <v>8.4375000000000006E-2</v>
      </c>
      <c r="F14" s="68">
        <f t="shared" ca="1" si="0"/>
        <v>7.5937500000000005E-2</v>
      </c>
      <c r="G14" s="68">
        <f t="shared" ca="1" si="0"/>
        <v>6.8343750000000009E-2</v>
      </c>
      <c r="H14" s="69"/>
      <c r="I14" s="7"/>
    </row>
    <row r="15" spans="1:9" x14ac:dyDescent="0.15">
      <c r="A15" s="66">
        <v>1</v>
      </c>
      <c r="B15" s="68"/>
      <c r="C15" s="68">
        <f t="shared" ca="1" si="0"/>
        <v>7.4999999999999997E-2</v>
      </c>
      <c r="D15" s="68">
        <f t="shared" ca="1" si="0"/>
        <v>6.7500000000000004E-2</v>
      </c>
      <c r="E15" s="68">
        <f t="shared" ca="1" si="0"/>
        <v>6.0750000000000005E-2</v>
      </c>
      <c r="F15" s="68">
        <f t="shared" ca="1" si="0"/>
        <v>5.4675000000000008E-2</v>
      </c>
      <c r="G15" s="68">
        <f t="shared" ca="1" si="0"/>
        <v>4.9207500000000008E-2</v>
      </c>
      <c r="H15" s="69"/>
      <c r="I15" s="7"/>
    </row>
    <row r="16" spans="1:9" x14ac:dyDescent="0.15">
      <c r="A16" s="66">
        <v>0</v>
      </c>
      <c r="B16" s="68">
        <f>$B$2</f>
        <v>0.06</v>
      </c>
      <c r="C16" s="67">
        <f t="shared" ca="1" si="0"/>
        <v>5.3999999999999999E-2</v>
      </c>
      <c r="D16" s="68">
        <f t="shared" ca="1" si="0"/>
        <v>4.8599999999999997E-2</v>
      </c>
      <c r="E16" s="68">
        <f t="shared" ca="1" si="0"/>
        <v>4.3740000000000001E-2</v>
      </c>
      <c r="F16" s="68">
        <f t="shared" ca="1" si="0"/>
        <v>3.9366000000000005E-2</v>
      </c>
      <c r="G16" s="68">
        <f t="shared" ca="1" si="0"/>
        <v>3.5429400000000007E-2</v>
      </c>
      <c r="H16" s="69"/>
      <c r="I16" s="7"/>
    </row>
    <row r="17" spans="1:17" ht="14" thickBot="1" x14ac:dyDescent="0.2">
      <c r="A17" s="53"/>
      <c r="B17" s="56"/>
      <c r="C17" s="71"/>
      <c r="D17" s="71"/>
      <c r="E17" s="71"/>
      <c r="F17" s="71"/>
      <c r="G17" s="71"/>
      <c r="H17" s="73"/>
      <c r="I17" s="7"/>
    </row>
    <row r="18" spans="1:17" x14ac:dyDescent="0.15">
      <c r="A18" s="1"/>
      <c r="H18" s="7"/>
      <c r="I18" s="7"/>
    </row>
    <row r="19" spans="1:17" ht="14" thickBot="1" x14ac:dyDescent="0.2">
      <c r="B19" s="5"/>
      <c r="C19" s="5"/>
      <c r="D19" s="2"/>
      <c r="E19" s="5"/>
    </row>
    <row r="20" spans="1:17" ht="14" thickBot="1" x14ac:dyDescent="0.2">
      <c r="A20" s="127" t="s">
        <v>22</v>
      </c>
      <c r="B20" s="128"/>
      <c r="C20" s="108">
        <v>0.02</v>
      </c>
      <c r="D20" s="2"/>
      <c r="E20" s="5"/>
    </row>
    <row r="21" spans="1:17" ht="14" thickBot="1" x14ac:dyDescent="0.2">
      <c r="A21" s="127" t="s">
        <v>48</v>
      </c>
      <c r="B21" s="129"/>
      <c r="C21" s="130"/>
      <c r="D21" s="44"/>
      <c r="E21" s="45"/>
      <c r="F21" s="46"/>
      <c r="G21" s="46"/>
      <c r="H21" s="47"/>
      <c r="Q21" s="50"/>
    </row>
    <row r="22" spans="1:17" x14ac:dyDescent="0.15">
      <c r="A22" s="48"/>
      <c r="B22" s="49"/>
      <c r="C22" s="49"/>
      <c r="D22" s="23"/>
      <c r="E22" s="49"/>
      <c r="F22" s="50"/>
      <c r="G22" s="50"/>
      <c r="H22" s="24"/>
      <c r="Q22" s="50"/>
    </row>
    <row r="23" spans="1:17" x14ac:dyDescent="0.15">
      <c r="A23" s="48"/>
      <c r="B23" s="50">
        <v>0</v>
      </c>
      <c r="C23" s="50">
        <v>1</v>
      </c>
      <c r="D23" s="50">
        <v>2</v>
      </c>
      <c r="E23" s="50">
        <v>3</v>
      </c>
      <c r="F23" s="50">
        <v>4</v>
      </c>
      <c r="G23" s="50">
        <v>5</v>
      </c>
      <c r="H23" s="24"/>
      <c r="Q23" s="50"/>
    </row>
    <row r="24" spans="1:17" x14ac:dyDescent="0.15">
      <c r="A24" s="48">
        <v>5</v>
      </c>
      <c r="B24" s="112" t="str">
        <f t="shared" ref="B24:E28" si="1">IF($A24 &lt;=B$23,  ($B$5*C23 + $B$6*C24 )/(1+B11 ),"")</f>
        <v/>
      </c>
      <c r="C24" s="112" t="str">
        <f t="shared" si="1"/>
        <v/>
      </c>
      <c r="D24" s="112" t="str">
        <f t="shared" si="1"/>
        <v/>
      </c>
      <c r="E24" s="112" t="str">
        <f t="shared" si="1"/>
        <v/>
      </c>
      <c r="F24" s="112" t="str">
        <f t="shared" ref="F24:F28" si="2">IF($A24 &lt;=F$23,  ($B$5*G23 + $B$6*G24 )/(1+F11 ),"")</f>
        <v/>
      </c>
      <c r="G24" s="21">
        <f t="shared" ref="G24:G28" ca="1" si="3">MAX(0,(G11-$C$20)/(1+G11))</f>
        <v>0.13786215435410648</v>
      </c>
      <c r="H24" s="106"/>
      <c r="Q24" s="50"/>
    </row>
    <row r="25" spans="1:17" x14ac:dyDescent="0.15">
      <c r="A25" s="48">
        <v>4</v>
      </c>
      <c r="B25" s="112" t="str">
        <f t="shared" si="1"/>
        <v/>
      </c>
      <c r="C25" s="112" t="str">
        <f t="shared" si="1"/>
        <v/>
      </c>
      <c r="D25" s="112" t="str">
        <f t="shared" si="1"/>
        <v/>
      </c>
      <c r="E25" s="112" t="str">
        <f t="shared" si="1"/>
        <v/>
      </c>
      <c r="F25" s="112">
        <f t="shared" ca="1" si="2"/>
        <v>0.10321617890868268</v>
      </c>
      <c r="G25" s="21">
        <f t="shared" ca="1" si="3"/>
        <v>9.8809318377911987E-2</v>
      </c>
      <c r="H25" s="106"/>
      <c r="Q25" s="50"/>
    </row>
    <row r="26" spans="1:17" x14ac:dyDescent="0.15">
      <c r="A26" s="48">
        <v>3</v>
      </c>
      <c r="B26" s="112" t="str">
        <f t="shared" si="1"/>
        <v/>
      </c>
      <c r="C26" s="112" t="str">
        <f t="shared" si="1"/>
        <v/>
      </c>
      <c r="D26" s="112" t="str">
        <f t="shared" si="1"/>
        <v/>
      </c>
      <c r="E26" s="112">
        <f t="shared" ca="1" si="1"/>
        <v>8.0047660622954347E-2</v>
      </c>
      <c r="F26" s="112">
        <f t="shared" ca="1" si="2"/>
        <v>7.5640312795730941E-2</v>
      </c>
      <c r="G26" s="21">
        <f t="shared" ca="1" si="3"/>
        <v>6.8426685693899383E-2</v>
      </c>
      <c r="H26" s="106"/>
      <c r="Q26" s="50"/>
    </row>
    <row r="27" spans="1:17" x14ac:dyDescent="0.15">
      <c r="A27" s="48">
        <v>2</v>
      </c>
      <c r="B27" s="112" t="str">
        <f t="shared" si="1"/>
        <v/>
      </c>
      <c r="C27" s="112" t="str">
        <f t="shared" si="1"/>
        <v/>
      </c>
      <c r="D27" s="112">
        <f t="shared" ca="1" si="1"/>
        <v>6.3672438860078243E-2</v>
      </c>
      <c r="E27" s="112">
        <f t="shared" ca="1" si="1"/>
        <v>5.9235799383466806E-2</v>
      </c>
      <c r="F27" s="112">
        <f t="shared" ca="1" si="2"/>
        <v>5.2827327117162703E-2</v>
      </c>
      <c r="G27" s="21">
        <f t="shared" ca="1" si="3"/>
        <v>4.5251118846345112E-2</v>
      </c>
      <c r="H27" s="106"/>
      <c r="Q27" s="50"/>
    </row>
    <row r="28" spans="1:17" x14ac:dyDescent="0.15">
      <c r="A28" s="48">
        <v>1</v>
      </c>
      <c r="B28" s="112" t="str">
        <f t="shared" si="1"/>
        <v/>
      </c>
      <c r="C28" s="112">
        <f t="shared" ca="1" si="1"/>
        <v>5.1502670054143648E-2</v>
      </c>
      <c r="D28" s="112">
        <f t="shared" ca="1" si="1"/>
        <v>4.7058301756330592E-2</v>
      </c>
      <c r="E28" s="112">
        <f t="shared" ca="1" si="1"/>
        <v>4.1233674866299003E-2</v>
      </c>
      <c r="F28" s="112">
        <f t="shared" ca="1" si="2"/>
        <v>3.4649914111690626E-2</v>
      </c>
      <c r="G28" s="21">
        <f t="shared" ca="1" si="3"/>
        <v>2.7837677485149512E-2</v>
      </c>
      <c r="H28" s="106"/>
      <c r="Q28" s="50"/>
    </row>
    <row r="29" spans="1:17" x14ac:dyDescent="0.15">
      <c r="A29" s="48">
        <v>0</v>
      </c>
      <c r="B29" s="112">
        <f t="shared" ref="B29:E29" ca="1" si="4">IF($A29 &lt;=B$23,  ($B$5*C28 + $B$6*C29 )/(1+B16 ),"")</f>
        <v>4.2045224917924694E-2</v>
      </c>
      <c r="C29" s="112">
        <f t="shared" ca="1" si="4"/>
        <v>3.7633206771856706E-2</v>
      </c>
      <c r="D29" s="112">
        <f t="shared" ca="1" si="4"/>
        <v>3.2272498118743338E-2</v>
      </c>
      <c r="E29" s="112">
        <f t="shared" ca="1" si="4"/>
        <v>2.6448208188329523E-2</v>
      </c>
      <c r="F29" s="20">
        <f ca="1">IF($A29 &lt;=F$23,  ($B$5*G28 + $B$6*G29 )/(1+F16 ),"")</f>
        <v>2.0560191517283496E-2</v>
      </c>
      <c r="G29" s="21">
        <f ca="1">MAX(0,(G16-$C$20)/(1+G16))</f>
        <v>1.4901450547956246E-2</v>
      </c>
      <c r="H29" s="106"/>
      <c r="Q29" s="50"/>
    </row>
    <row r="30" spans="1:17" ht="14" thickBot="1" x14ac:dyDescent="0.2">
      <c r="A30" s="53"/>
      <c r="B30" s="56"/>
      <c r="C30" s="56"/>
      <c r="D30" s="56"/>
      <c r="E30" s="56"/>
      <c r="F30" s="56"/>
      <c r="G30" s="56"/>
      <c r="H30" s="60"/>
      <c r="Q30" s="50"/>
    </row>
    <row r="31" spans="1:17" x14ac:dyDescent="0.15">
      <c r="A31" s="48"/>
      <c r="B31" s="50"/>
      <c r="C31" s="50"/>
      <c r="D31" s="50"/>
      <c r="E31" s="50"/>
      <c r="F31" s="50"/>
      <c r="G31" s="50"/>
      <c r="H31" s="50"/>
      <c r="Q31" s="50"/>
    </row>
  </sheetData>
  <mergeCells count="4">
    <mergeCell ref="A1:B1"/>
    <mergeCell ref="A9:B9"/>
    <mergeCell ref="A20:B20"/>
    <mergeCell ref="A21:C21"/>
  </mergeCells>
  <pageMargins left="0.75" right="0.75" top="1" bottom="1" header="0.5" footer="0.5"/>
  <pageSetup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Q42"/>
  <sheetViews>
    <sheetView showGridLines="0" topLeftCell="A3" zoomScale="115" zoomScaleNormal="115" zoomScalePageLayoutView="115" workbookViewId="0">
      <selection activeCell="B41" sqref="B41"/>
    </sheetView>
  </sheetViews>
  <sheetFormatPr baseColWidth="10" defaultColWidth="8.796875" defaultRowHeight="13" x14ac:dyDescent="0.15"/>
  <cols>
    <col min="1" max="1" width="11.3984375" customWidth="1"/>
    <col min="2" max="2" width="15.796875" customWidth="1"/>
    <col min="4" max="4" width="10.796875" customWidth="1"/>
    <col min="6" max="7" width="9.796875" bestFit="1" customWidth="1"/>
    <col min="10" max="10" width="11.3984375" bestFit="1" customWidth="1"/>
    <col min="11" max="11" width="16" customWidth="1"/>
    <col min="12" max="12" width="14" customWidth="1"/>
    <col min="13" max="13" width="13.796875" customWidth="1"/>
    <col min="15" max="15" width="11.19921875" customWidth="1"/>
  </cols>
  <sheetData>
    <row r="1" spans="1:9" ht="14" thickBot="1" x14ac:dyDescent="0.2">
      <c r="A1" s="115" t="s">
        <v>35</v>
      </c>
      <c r="B1" s="114"/>
      <c r="E1" s="1"/>
    </row>
    <row r="2" spans="1:9" x14ac:dyDescent="0.15">
      <c r="A2" s="25" t="s">
        <v>2</v>
      </c>
      <c r="B2" s="38">
        <v>0.06</v>
      </c>
    </row>
    <row r="3" spans="1:9" x14ac:dyDescent="0.15">
      <c r="A3" s="26" t="s">
        <v>3</v>
      </c>
      <c r="B3" s="34">
        <v>1.25</v>
      </c>
    </row>
    <row r="4" spans="1:9" x14ac:dyDescent="0.15">
      <c r="A4" s="26" t="s">
        <v>4</v>
      </c>
      <c r="B4" s="35">
        <v>0.9</v>
      </c>
    </row>
    <row r="5" spans="1:9" x14ac:dyDescent="0.15">
      <c r="A5" s="26" t="s">
        <v>5</v>
      </c>
      <c r="B5" s="36">
        <v>0.5</v>
      </c>
      <c r="F5" s="1"/>
    </row>
    <row r="6" spans="1:9" ht="14" thickBot="1" x14ac:dyDescent="0.2">
      <c r="A6" s="27" t="s">
        <v>6</v>
      </c>
      <c r="B6" s="37">
        <f>1-B5</f>
        <v>0.5</v>
      </c>
    </row>
    <row r="7" spans="1:9" x14ac:dyDescent="0.15">
      <c r="C7" s="7"/>
      <c r="D7" s="7"/>
      <c r="E7" s="7"/>
      <c r="F7" s="7"/>
      <c r="G7" s="7"/>
      <c r="H7" s="7"/>
      <c r="I7" s="7"/>
    </row>
    <row r="8" spans="1:9" ht="14" thickBot="1" x14ac:dyDescent="0.2">
      <c r="A8" s="10"/>
      <c r="B8" s="10"/>
      <c r="C8" s="10"/>
      <c r="D8" s="10"/>
      <c r="E8" s="10"/>
      <c r="F8" s="10"/>
      <c r="G8" s="10"/>
    </row>
    <row r="9" spans="1:9" ht="14" thickBot="1" x14ac:dyDescent="0.2">
      <c r="A9" s="116" t="s">
        <v>32</v>
      </c>
      <c r="B9" s="117"/>
      <c r="C9" s="61"/>
      <c r="D9" s="61"/>
      <c r="E9" s="61"/>
      <c r="F9" s="61"/>
      <c r="G9" s="61"/>
      <c r="H9" s="47"/>
    </row>
    <row r="10" spans="1:9" x14ac:dyDescent="0.15">
      <c r="A10" s="63"/>
      <c r="B10" s="64">
        <v>0</v>
      </c>
      <c r="C10" s="64">
        <v>1</v>
      </c>
      <c r="D10" s="64">
        <v>2</v>
      </c>
      <c r="E10" s="64">
        <v>3</v>
      </c>
      <c r="F10" s="64">
        <v>4</v>
      </c>
      <c r="G10" s="64">
        <v>5</v>
      </c>
      <c r="H10" s="24"/>
    </row>
    <row r="11" spans="1:9" x14ac:dyDescent="0.15">
      <c r="A11" s="66">
        <v>5</v>
      </c>
      <c r="B11" s="67"/>
      <c r="C11" s="68" t="str">
        <f t="shared" ref="C11:G16" ca="1" si="0">IF($A11 &lt; C$10, $B$4*OFFSET(C11,0,-1),IF($A11=C$10,$B$3*OFFSET(C11,1,-1),""))</f>
        <v/>
      </c>
      <c r="D11" s="68" t="str">
        <f t="shared" ca="1" si="0"/>
        <v/>
      </c>
      <c r="E11" s="68" t="str">
        <f t="shared" ca="1" si="0"/>
        <v/>
      </c>
      <c r="F11" s="68" t="str">
        <f t="shared" ca="1" si="0"/>
        <v/>
      </c>
      <c r="G11" s="68">
        <f t="shared" ca="1" si="0"/>
        <v>0.18310546875</v>
      </c>
      <c r="H11" s="69"/>
      <c r="I11" s="7"/>
    </row>
    <row r="12" spans="1:9" x14ac:dyDescent="0.15">
      <c r="A12" s="66">
        <v>4</v>
      </c>
      <c r="B12" s="68"/>
      <c r="C12" s="68" t="str">
        <f t="shared" ca="1" si="0"/>
        <v/>
      </c>
      <c r="D12" s="68" t="str">
        <f t="shared" ca="1" si="0"/>
        <v/>
      </c>
      <c r="E12" s="68" t="str">
        <f t="shared" ca="1" si="0"/>
        <v/>
      </c>
      <c r="F12" s="68">
        <f t="shared" ca="1" si="0"/>
        <v>0.146484375</v>
      </c>
      <c r="G12" s="68">
        <f t="shared" ca="1" si="0"/>
        <v>0.1318359375</v>
      </c>
      <c r="H12" s="69"/>
      <c r="I12" s="7"/>
    </row>
    <row r="13" spans="1:9" x14ac:dyDescent="0.15">
      <c r="A13" s="66">
        <v>3</v>
      </c>
      <c r="B13" s="68"/>
      <c r="C13" s="68" t="str">
        <f t="shared" ca="1" si="0"/>
        <v/>
      </c>
      <c r="D13" s="68" t="str">
        <f t="shared" ca="1" si="0"/>
        <v/>
      </c>
      <c r="E13" s="68">
        <f t="shared" ca="1" si="0"/>
        <v>0.1171875</v>
      </c>
      <c r="F13" s="68">
        <f t="shared" ca="1" si="0"/>
        <v>0.10546875</v>
      </c>
      <c r="G13" s="68">
        <f t="shared" ca="1" si="0"/>
        <v>9.4921875000000003E-2</v>
      </c>
      <c r="H13" s="69"/>
      <c r="I13" s="7"/>
    </row>
    <row r="14" spans="1:9" x14ac:dyDescent="0.15">
      <c r="A14" s="66">
        <v>2</v>
      </c>
      <c r="B14" s="68"/>
      <c r="C14" s="68" t="str">
        <f t="shared" ca="1" si="0"/>
        <v/>
      </c>
      <c r="D14" s="68">
        <f t="shared" ca="1" si="0"/>
        <v>9.375E-2</v>
      </c>
      <c r="E14" s="68">
        <f t="shared" ca="1" si="0"/>
        <v>8.4375000000000006E-2</v>
      </c>
      <c r="F14" s="68">
        <f t="shared" ca="1" si="0"/>
        <v>7.5937500000000005E-2</v>
      </c>
      <c r="G14" s="68">
        <f t="shared" ca="1" si="0"/>
        <v>6.8343750000000009E-2</v>
      </c>
      <c r="H14" s="69"/>
      <c r="I14" s="7"/>
    </row>
    <row r="15" spans="1:9" x14ac:dyDescent="0.15">
      <c r="A15" s="66">
        <v>1</v>
      </c>
      <c r="B15" s="68"/>
      <c r="C15" s="68">
        <f t="shared" ca="1" si="0"/>
        <v>7.4999999999999997E-2</v>
      </c>
      <c r="D15" s="68">
        <f t="shared" ca="1" si="0"/>
        <v>6.7500000000000004E-2</v>
      </c>
      <c r="E15" s="68">
        <f t="shared" ca="1" si="0"/>
        <v>6.0750000000000005E-2</v>
      </c>
      <c r="F15" s="68">
        <f t="shared" ca="1" si="0"/>
        <v>5.4675000000000008E-2</v>
      </c>
      <c r="G15" s="68">
        <f t="shared" ca="1" si="0"/>
        <v>4.9207500000000008E-2</v>
      </c>
      <c r="H15" s="69"/>
      <c r="I15" s="7"/>
    </row>
    <row r="16" spans="1:9" x14ac:dyDescent="0.15">
      <c r="A16" s="66">
        <v>0</v>
      </c>
      <c r="B16" s="68">
        <f>$B$2</f>
        <v>0.06</v>
      </c>
      <c r="C16" s="67">
        <f t="shared" ca="1" si="0"/>
        <v>5.3999999999999999E-2</v>
      </c>
      <c r="D16" s="68">
        <f t="shared" ca="1" si="0"/>
        <v>4.8599999999999997E-2</v>
      </c>
      <c r="E16" s="68">
        <f t="shared" ca="1" si="0"/>
        <v>4.3740000000000001E-2</v>
      </c>
      <c r="F16" s="68">
        <f t="shared" ca="1" si="0"/>
        <v>3.9366000000000005E-2</v>
      </c>
      <c r="G16" s="68">
        <f t="shared" ca="1" si="0"/>
        <v>3.5429400000000007E-2</v>
      </c>
      <c r="H16" s="69"/>
      <c r="I16" s="7"/>
    </row>
    <row r="17" spans="1:17" ht="14" thickBot="1" x14ac:dyDescent="0.2">
      <c r="A17" s="53"/>
      <c r="B17" s="56"/>
      <c r="C17" s="71"/>
      <c r="D17" s="71"/>
      <c r="E17" s="71"/>
      <c r="F17" s="71"/>
      <c r="G17" s="71"/>
      <c r="H17" s="73"/>
      <c r="I17" s="7"/>
    </row>
    <row r="18" spans="1:17" x14ac:dyDescent="0.15">
      <c r="A18" s="1"/>
      <c r="H18" s="7"/>
      <c r="I18" s="7"/>
    </row>
    <row r="19" spans="1:17" ht="14" thickBot="1" x14ac:dyDescent="0.2">
      <c r="B19" s="5"/>
      <c r="C19" s="5"/>
      <c r="D19" s="2"/>
      <c r="E19" s="5"/>
    </row>
    <row r="20" spans="1:17" ht="14" thickBot="1" x14ac:dyDescent="0.2">
      <c r="A20" s="127" t="s">
        <v>22</v>
      </c>
      <c r="B20" s="128"/>
      <c r="C20" s="108">
        <v>0.05</v>
      </c>
      <c r="D20" s="2"/>
      <c r="E20" s="5"/>
    </row>
    <row r="21" spans="1:17" ht="14" thickBot="1" x14ac:dyDescent="0.2">
      <c r="A21" s="127" t="s">
        <v>45</v>
      </c>
      <c r="B21" s="129"/>
      <c r="C21" s="130"/>
      <c r="D21" s="44"/>
      <c r="E21" s="45"/>
      <c r="F21" s="46"/>
      <c r="G21" s="46"/>
      <c r="H21" s="47"/>
      <c r="Q21" s="50"/>
    </row>
    <row r="22" spans="1:17" x14ac:dyDescent="0.15">
      <c r="A22" s="48"/>
      <c r="B22" s="49"/>
      <c r="C22" s="49"/>
      <c r="D22" s="23"/>
      <c r="E22" s="49"/>
      <c r="F22" s="50"/>
      <c r="G22" s="50"/>
      <c r="H22" s="24"/>
      <c r="Q22" s="50"/>
    </row>
    <row r="23" spans="1:17" x14ac:dyDescent="0.15">
      <c r="A23" s="48"/>
      <c r="B23" s="50">
        <v>0</v>
      </c>
      <c r="C23" s="50">
        <v>1</v>
      </c>
      <c r="D23" s="50">
        <v>2</v>
      </c>
      <c r="E23" s="50">
        <v>3</v>
      </c>
      <c r="F23" s="50">
        <v>4</v>
      </c>
      <c r="G23" s="50">
        <v>5</v>
      </c>
      <c r="H23" s="24"/>
      <c r="Q23" s="50"/>
    </row>
    <row r="24" spans="1:17" x14ac:dyDescent="0.15">
      <c r="A24" s="48">
        <v>5</v>
      </c>
      <c r="B24" s="21" t="str">
        <f t="shared" ref="B24:F29" si="1">IF($A24 &lt;=B$23,  ((B11-$C$20)+$B$5*C23 + $B$6*C24 )/(1+B11 ),"")</f>
        <v/>
      </c>
      <c r="C24" s="21" t="str">
        <f t="shared" si="1"/>
        <v/>
      </c>
      <c r="D24" s="21" t="str">
        <f t="shared" si="1"/>
        <v/>
      </c>
      <c r="E24" s="21" t="str">
        <f t="shared" si="1"/>
        <v/>
      </c>
      <c r="F24" s="21" t="str">
        <f t="shared" si="1"/>
        <v/>
      </c>
      <c r="G24" s="21">
        <f t="shared" ref="G24:G29" ca="1" si="2">(G11-$C$20)/(1+G11)</f>
        <v>0.11250515889393314</v>
      </c>
      <c r="H24" s="106"/>
      <c r="Q24" s="50"/>
    </row>
    <row r="25" spans="1:17" x14ac:dyDescent="0.15">
      <c r="A25" s="48">
        <v>4</v>
      </c>
      <c r="B25" s="21" t="str">
        <f t="shared" si="1"/>
        <v/>
      </c>
      <c r="C25" s="21" t="str">
        <f t="shared" si="1"/>
        <v/>
      </c>
      <c r="D25" s="21" t="str">
        <f t="shared" si="1"/>
        <v/>
      </c>
      <c r="E25" s="21" t="str">
        <f t="shared" si="1"/>
        <v/>
      </c>
      <c r="F25" s="21">
        <f t="shared" ca="1" si="1"/>
        <v>0.16475480487418007</v>
      </c>
      <c r="G25" s="21">
        <f t="shared" ca="1" si="2"/>
        <v>7.2303710094909407E-2</v>
      </c>
      <c r="H25" s="106"/>
      <c r="Q25" s="50"/>
    </row>
    <row r="26" spans="1:17" x14ac:dyDescent="0.15">
      <c r="A26" s="48">
        <v>3</v>
      </c>
      <c r="B26" s="21" t="str">
        <f t="shared" si="1"/>
        <v/>
      </c>
      <c r="C26" s="21" t="str">
        <f t="shared" si="1"/>
        <v/>
      </c>
      <c r="D26" s="21" t="str">
        <f t="shared" si="1"/>
        <v/>
      </c>
      <c r="E26" s="21">
        <f t="shared" ca="1" si="1"/>
        <v>0.17927421131892446</v>
      </c>
      <c r="F26" s="21">
        <f t="shared" ca="1" si="1"/>
        <v>0.10143601104154178</v>
      </c>
      <c r="G26" s="21">
        <f t="shared" ca="1" si="2"/>
        <v>4.1027470567249376E-2</v>
      </c>
      <c r="H26" s="106"/>
      <c r="Q26" s="50"/>
    </row>
    <row r="27" spans="1:17" x14ac:dyDescent="0.15">
      <c r="A27" s="48">
        <v>2</v>
      </c>
      <c r="B27" s="21" t="str">
        <f t="shared" si="1"/>
        <v/>
      </c>
      <c r="C27" s="21" t="str">
        <f t="shared" si="1"/>
        <v/>
      </c>
      <c r="D27" s="21">
        <f t="shared" ca="1" si="1"/>
        <v>0.16860895555048425</v>
      </c>
      <c r="E27" s="21">
        <f t="shared" ca="1" si="1"/>
        <v>0.10205787894775988</v>
      </c>
      <c r="F27" s="21">
        <f t="shared" ca="1" si="1"/>
        <v>5.1152013926412429E-2</v>
      </c>
      <c r="G27" s="21">
        <f t="shared" ca="1" si="2"/>
        <v>1.7170269400649377E-2</v>
      </c>
      <c r="H27" s="106"/>
      <c r="Q27" s="50"/>
    </row>
    <row r="28" spans="1:17" x14ac:dyDescent="0.15">
      <c r="A28" s="48">
        <v>1</v>
      </c>
      <c r="B28" s="21" t="str">
        <f t="shared" si="1"/>
        <v/>
      </c>
      <c r="C28" s="21">
        <f t="shared" ca="1" si="1"/>
        <v>0.14025186699204412</v>
      </c>
      <c r="D28" s="21">
        <f t="shared" ca="1" si="1"/>
        <v>8.2932558482410587E-2</v>
      </c>
      <c r="E28" s="21">
        <f t="shared" ca="1" si="1"/>
        <v>4.0003133412186698E-2</v>
      </c>
      <c r="F28" s="21">
        <f t="shared" ca="1" si="1"/>
        <v>1.221463360754166E-2</v>
      </c>
      <c r="G28" s="21">
        <f t="shared" ca="1" si="2"/>
        <v>-7.5533200058138601E-4</v>
      </c>
      <c r="H28" s="106"/>
      <c r="Q28" s="50"/>
    </row>
    <row r="29" spans="1:17" x14ac:dyDescent="0.15">
      <c r="A29" s="48">
        <v>0</v>
      </c>
      <c r="B29" s="21">
        <f t="shared" ca="1" si="1"/>
        <v>9.9004427031513742E-2</v>
      </c>
      <c r="C29" s="21">
        <f t="shared" ca="1" si="1"/>
        <v>4.9637518314765032E-2</v>
      </c>
      <c r="D29" s="21">
        <f t="shared" ca="1" si="1"/>
        <v>1.3703330125114111E-2</v>
      </c>
      <c r="E29" s="21">
        <f t="shared" ca="1" si="1"/>
        <v>-8.4645094737973731E-3</v>
      </c>
      <c r="F29" s="20">
        <f t="shared" ca="1" si="1"/>
        <v>-1.7364127843904197E-2</v>
      </c>
      <c r="G29" s="21">
        <f t="shared" ca="1" si="2"/>
        <v>-1.407203620063328E-2</v>
      </c>
      <c r="H29" s="106"/>
      <c r="Q29" s="50"/>
    </row>
    <row r="30" spans="1:17" ht="14" thickBot="1" x14ac:dyDescent="0.2">
      <c r="A30" s="53"/>
      <c r="B30" s="56"/>
      <c r="C30" s="56"/>
      <c r="D30" s="56"/>
      <c r="E30" s="56"/>
      <c r="F30" s="56"/>
      <c r="G30" s="56"/>
      <c r="H30" s="60"/>
      <c r="Q30" s="50"/>
    </row>
    <row r="31" spans="1:17" x14ac:dyDescent="0.15">
      <c r="A31" s="48"/>
      <c r="B31" s="50"/>
      <c r="C31" s="50"/>
      <c r="D31" s="50"/>
      <c r="E31" s="50"/>
      <c r="F31" s="50"/>
      <c r="G31" s="50"/>
      <c r="H31" s="50"/>
      <c r="Q31" s="50"/>
    </row>
    <row r="33" spans="1:6" ht="14" thickBot="1" x14ac:dyDescent="0.2"/>
    <row r="34" spans="1:6" ht="14" thickBot="1" x14ac:dyDescent="0.2">
      <c r="A34" s="127" t="s">
        <v>46</v>
      </c>
      <c r="B34" s="129"/>
      <c r="C34" s="107">
        <v>0</v>
      </c>
      <c r="D34" s="2"/>
      <c r="E34" s="5"/>
    </row>
    <row r="35" spans="1:6" ht="14" thickBot="1" x14ac:dyDescent="0.2">
      <c r="A35" s="127" t="s">
        <v>47</v>
      </c>
      <c r="B35" s="129"/>
      <c r="C35" s="130"/>
      <c r="D35" s="44"/>
      <c r="E35" s="45"/>
      <c r="F35" s="47"/>
    </row>
    <row r="36" spans="1:6" x14ac:dyDescent="0.15">
      <c r="A36" s="48"/>
      <c r="B36" s="49"/>
      <c r="C36" s="49"/>
      <c r="D36" s="23"/>
      <c r="E36" s="49"/>
      <c r="F36" s="24"/>
    </row>
    <row r="37" spans="1:6" x14ac:dyDescent="0.15">
      <c r="A37" s="48"/>
      <c r="B37" s="50">
        <v>0</v>
      </c>
      <c r="C37" s="50">
        <v>1</v>
      </c>
      <c r="D37" s="50">
        <v>2</v>
      </c>
      <c r="E37" s="50">
        <v>3</v>
      </c>
      <c r="F37" s="24"/>
    </row>
    <row r="38" spans="1:6" x14ac:dyDescent="0.15">
      <c r="A38" s="48">
        <v>3</v>
      </c>
      <c r="B38" s="21" t="str">
        <f t="shared" ref="B38:D40" si="3">IF($A38 &lt;=B$37,  ($B$5*C37 + $B$6*C38 )/(1+B13 ),"")</f>
        <v/>
      </c>
      <c r="C38" s="21" t="str">
        <f t="shared" si="3"/>
        <v/>
      </c>
      <c r="D38" s="21" t="str">
        <f t="shared" si="3"/>
        <v/>
      </c>
      <c r="E38" s="21">
        <f ca="1">MAX(E26,0)</f>
        <v>0.17927421131892446</v>
      </c>
      <c r="F38" s="24"/>
    </row>
    <row r="39" spans="1:6" x14ac:dyDescent="0.15">
      <c r="A39" s="48">
        <v>2</v>
      </c>
      <c r="B39" s="21" t="str">
        <f t="shared" si="3"/>
        <v/>
      </c>
      <c r="C39" s="21" t="str">
        <f t="shared" si="3"/>
        <v/>
      </c>
      <c r="D39" s="21">
        <f t="shared" ca="1" si="3"/>
        <v>0.12860895555048427</v>
      </c>
      <c r="E39" s="21">
        <f t="shared" ref="E39:E41" ca="1" si="4">MAX(E27,0)</f>
        <v>0.10205787894775988</v>
      </c>
      <c r="F39" s="24"/>
    </row>
    <row r="40" spans="1:6" x14ac:dyDescent="0.15">
      <c r="A40" s="48">
        <v>1</v>
      </c>
      <c r="B40" s="21" t="str">
        <f t="shared" si="3"/>
        <v/>
      </c>
      <c r="C40" s="21">
        <f t="shared" ca="1" si="3"/>
        <v>9.0766544841834426E-2</v>
      </c>
      <c r="D40" s="21">
        <f t="shared" ca="1" si="3"/>
        <v>6.6539115859459749E-2</v>
      </c>
      <c r="E40" s="21">
        <f t="shared" ca="1" si="4"/>
        <v>4.0003133412186698E-2</v>
      </c>
      <c r="F40" s="24"/>
    </row>
    <row r="41" spans="1:6" x14ac:dyDescent="0.15">
      <c r="A41" s="48">
        <v>0</v>
      </c>
      <c r="B41" s="21">
        <f t="shared" ref="B41:C41" ca="1" si="5">IF($A41 &lt;=B$37,  ($B$5*C40 + $B$6*C41 )/(1+B16 ),"")</f>
        <v>6.1971809159149363E-2</v>
      </c>
      <c r="C41" s="21">
        <f t="shared" ca="1" si="5"/>
        <v>4.0613690575562231E-2</v>
      </c>
      <c r="D41" s="20">
        <f ca="1">IF($A41 &lt;=D$37,  ($B$5*E40 + $B$6*E41 )/(1+D16 ),"")</f>
        <v>1.9074543873825435E-2</v>
      </c>
      <c r="E41" s="21">
        <f t="shared" ca="1" si="4"/>
        <v>0</v>
      </c>
      <c r="F41" s="24"/>
    </row>
    <row r="42" spans="1:6" ht="14" thickBot="1" x14ac:dyDescent="0.2">
      <c r="A42" s="53"/>
      <c r="B42" s="56"/>
      <c r="C42" s="56"/>
      <c r="D42" s="56"/>
      <c r="E42" s="56"/>
      <c r="F42" s="60"/>
    </row>
  </sheetData>
  <mergeCells count="6">
    <mergeCell ref="A35:C35"/>
    <mergeCell ref="A34:B34"/>
    <mergeCell ref="A20:B20"/>
    <mergeCell ref="A1:B1"/>
    <mergeCell ref="A9:B9"/>
    <mergeCell ref="A21:C21"/>
  </mergeCells>
  <pageMargins left="0.75" right="0.75" top="1" bottom="1" header="0.5" footer="0.5"/>
  <pageSetup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 enableFormatConditionsCalculation="0"/>
  <dimension ref="A1:I34"/>
  <sheetViews>
    <sheetView showGridLines="0" workbookViewId="0">
      <selection activeCell="F34" sqref="F34"/>
    </sheetView>
  </sheetViews>
  <sheetFormatPr baseColWidth="10" defaultColWidth="8.796875" defaultRowHeight="13" x14ac:dyDescent="0.15"/>
  <cols>
    <col min="1" max="1" width="18.3984375" bestFit="1" customWidth="1"/>
  </cols>
  <sheetData>
    <row r="1" spans="1:8" ht="14" thickBot="1" x14ac:dyDescent="0.2">
      <c r="A1" s="115" t="s">
        <v>35</v>
      </c>
      <c r="B1" s="114"/>
      <c r="C1" s="1"/>
    </row>
    <row r="2" spans="1:8" x14ac:dyDescent="0.15">
      <c r="A2" s="25" t="s">
        <v>2</v>
      </c>
      <c r="B2" s="38">
        <v>0.06</v>
      </c>
    </row>
    <row r="3" spans="1:8" x14ac:dyDescent="0.15">
      <c r="A3" s="26" t="s">
        <v>3</v>
      </c>
      <c r="B3" s="34">
        <v>1.25</v>
      </c>
    </row>
    <row r="4" spans="1:8" x14ac:dyDescent="0.15">
      <c r="A4" s="26" t="s">
        <v>4</v>
      </c>
      <c r="B4" s="35">
        <v>0.9</v>
      </c>
    </row>
    <row r="5" spans="1:8" x14ac:dyDescent="0.15">
      <c r="A5" s="26" t="s">
        <v>5</v>
      </c>
      <c r="B5" s="36">
        <v>0.5</v>
      </c>
    </row>
    <row r="6" spans="1:8" ht="14" thickBot="1" x14ac:dyDescent="0.2">
      <c r="A6" s="27" t="s">
        <v>6</v>
      </c>
      <c r="B6" s="37">
        <f>1-B5</f>
        <v>0.5</v>
      </c>
    </row>
    <row r="7" spans="1:8" x14ac:dyDescent="0.15">
      <c r="C7" s="7"/>
      <c r="D7" s="7"/>
      <c r="E7" s="7"/>
      <c r="F7" s="7"/>
      <c r="G7" s="7"/>
      <c r="H7" s="7"/>
    </row>
    <row r="8" spans="1:8" ht="14" thickBot="1" x14ac:dyDescent="0.2"/>
    <row r="9" spans="1:8" ht="14" thickBot="1" x14ac:dyDescent="0.2">
      <c r="A9" s="116" t="s">
        <v>32</v>
      </c>
      <c r="B9" s="117"/>
      <c r="C9" s="61"/>
      <c r="D9" s="61"/>
      <c r="E9" s="61"/>
      <c r="F9" s="61"/>
      <c r="G9" s="61"/>
      <c r="H9" s="47"/>
    </row>
    <row r="10" spans="1:8" x14ac:dyDescent="0.15">
      <c r="A10" s="63"/>
      <c r="B10" s="64">
        <v>0</v>
      </c>
      <c r="C10" s="64">
        <v>1</v>
      </c>
      <c r="D10" s="64">
        <v>2</v>
      </c>
      <c r="E10" s="64">
        <v>3</v>
      </c>
      <c r="F10" s="64">
        <v>4</v>
      </c>
      <c r="G10" s="64">
        <v>5</v>
      </c>
      <c r="H10" s="24"/>
    </row>
    <row r="11" spans="1:8" x14ac:dyDescent="0.15">
      <c r="A11" s="66">
        <v>5</v>
      </c>
      <c r="B11" s="67"/>
      <c r="C11" s="68" t="str">
        <f t="shared" ref="C11:G16" ca="1" si="0">IF($A11 &lt; C$10, $B$4*OFFSET(C11,0,-1),IF($A11=C$10,$B$3*OFFSET(C11,1,-1),""))</f>
        <v/>
      </c>
      <c r="D11" s="68" t="str">
        <f t="shared" ca="1" si="0"/>
        <v/>
      </c>
      <c r="E11" s="68" t="str">
        <f t="shared" ca="1" si="0"/>
        <v/>
      </c>
      <c r="F11" s="68" t="str">
        <f t="shared" ca="1" si="0"/>
        <v/>
      </c>
      <c r="G11" s="68">
        <f t="shared" ca="1" si="0"/>
        <v>0.18310546875</v>
      </c>
      <c r="H11" s="69"/>
    </row>
    <row r="12" spans="1:8" x14ac:dyDescent="0.15">
      <c r="A12" s="66">
        <v>4</v>
      </c>
      <c r="B12" s="68"/>
      <c r="C12" s="68" t="str">
        <f t="shared" ca="1" si="0"/>
        <v/>
      </c>
      <c r="D12" s="68" t="str">
        <f t="shared" ca="1" si="0"/>
        <v/>
      </c>
      <c r="E12" s="68" t="str">
        <f t="shared" ca="1" si="0"/>
        <v/>
      </c>
      <c r="F12" s="68">
        <f t="shared" ca="1" si="0"/>
        <v>0.146484375</v>
      </c>
      <c r="G12" s="68">
        <f t="shared" ca="1" si="0"/>
        <v>0.1318359375</v>
      </c>
      <c r="H12" s="69"/>
    </row>
    <row r="13" spans="1:8" x14ac:dyDescent="0.15">
      <c r="A13" s="66">
        <v>3</v>
      </c>
      <c r="B13" s="68"/>
      <c r="C13" s="68" t="str">
        <f t="shared" ca="1" si="0"/>
        <v/>
      </c>
      <c r="D13" s="68" t="str">
        <f t="shared" ca="1" si="0"/>
        <v/>
      </c>
      <c r="E13" s="68">
        <f t="shared" ca="1" si="0"/>
        <v>0.1171875</v>
      </c>
      <c r="F13" s="68">
        <f t="shared" ca="1" si="0"/>
        <v>0.10546875</v>
      </c>
      <c r="G13" s="68">
        <f t="shared" ca="1" si="0"/>
        <v>9.4921875000000003E-2</v>
      </c>
      <c r="H13" s="69"/>
    </row>
    <row r="14" spans="1:8" x14ac:dyDescent="0.15">
      <c r="A14" s="66">
        <v>2</v>
      </c>
      <c r="B14" s="68"/>
      <c r="C14" s="68" t="str">
        <f t="shared" ca="1" si="0"/>
        <v/>
      </c>
      <c r="D14" s="68">
        <f t="shared" ca="1" si="0"/>
        <v>9.375E-2</v>
      </c>
      <c r="E14" s="68">
        <f t="shared" ca="1" si="0"/>
        <v>8.4375000000000006E-2</v>
      </c>
      <c r="F14" s="68">
        <f t="shared" ca="1" si="0"/>
        <v>7.5937500000000005E-2</v>
      </c>
      <c r="G14" s="68">
        <f t="shared" ca="1" si="0"/>
        <v>6.8343750000000009E-2</v>
      </c>
      <c r="H14" s="69"/>
    </row>
    <row r="15" spans="1:8" x14ac:dyDescent="0.15">
      <c r="A15" s="66">
        <v>1</v>
      </c>
      <c r="B15" s="68"/>
      <c r="C15" s="68">
        <f t="shared" ca="1" si="0"/>
        <v>7.4999999999999997E-2</v>
      </c>
      <c r="D15" s="68">
        <f t="shared" ca="1" si="0"/>
        <v>6.7500000000000004E-2</v>
      </c>
      <c r="E15" s="68">
        <f t="shared" ca="1" si="0"/>
        <v>6.0750000000000005E-2</v>
      </c>
      <c r="F15" s="68">
        <f t="shared" ca="1" si="0"/>
        <v>5.4675000000000008E-2</v>
      </c>
      <c r="G15" s="68">
        <f t="shared" ca="1" si="0"/>
        <v>4.9207500000000008E-2</v>
      </c>
      <c r="H15" s="69"/>
    </row>
    <row r="16" spans="1:8" x14ac:dyDescent="0.15">
      <c r="A16" s="66">
        <v>0</v>
      </c>
      <c r="B16" s="68">
        <f>$B$2</f>
        <v>0.06</v>
      </c>
      <c r="C16" s="67">
        <f t="shared" ca="1" si="0"/>
        <v>5.3999999999999999E-2</v>
      </c>
      <c r="D16" s="68">
        <f t="shared" ca="1" si="0"/>
        <v>4.8599999999999997E-2</v>
      </c>
      <c r="E16" s="68">
        <f t="shared" ca="1" si="0"/>
        <v>4.3740000000000001E-2</v>
      </c>
      <c r="F16" s="68">
        <f t="shared" ca="1" si="0"/>
        <v>3.9366000000000005E-2</v>
      </c>
      <c r="G16" s="68">
        <f t="shared" ca="1" si="0"/>
        <v>3.5429400000000007E-2</v>
      </c>
      <c r="H16" s="69"/>
    </row>
    <row r="17" spans="1:9" ht="14" thickBot="1" x14ac:dyDescent="0.2">
      <c r="A17" s="53"/>
      <c r="B17" s="56"/>
      <c r="C17" s="56"/>
      <c r="D17" s="56"/>
      <c r="E17" s="56"/>
      <c r="F17" s="56"/>
      <c r="G17" s="56"/>
      <c r="H17" s="60"/>
    </row>
    <row r="20" spans="1:9" ht="14" thickBot="1" x14ac:dyDescent="0.2"/>
    <row r="21" spans="1:9" ht="14" thickBot="1" x14ac:dyDescent="0.2">
      <c r="A21" s="116" t="s">
        <v>13</v>
      </c>
      <c r="B21" s="117"/>
      <c r="C21" s="46"/>
      <c r="D21" s="46"/>
      <c r="E21" s="46"/>
      <c r="F21" s="46"/>
      <c r="G21" s="46"/>
      <c r="H21" s="46"/>
      <c r="I21" s="47"/>
    </row>
    <row r="22" spans="1:9" x14ac:dyDescent="0.15">
      <c r="A22" s="48"/>
      <c r="B22" s="50">
        <v>0</v>
      </c>
      <c r="C22" s="50">
        <v>1</v>
      </c>
      <c r="D22" s="50">
        <v>2</v>
      </c>
      <c r="E22" s="50">
        <v>3</v>
      </c>
      <c r="F22" s="50">
        <v>4</v>
      </c>
      <c r="G22" s="50">
        <v>5</v>
      </c>
      <c r="H22" s="50">
        <v>6</v>
      </c>
      <c r="I22" s="24"/>
    </row>
    <row r="23" spans="1:9" x14ac:dyDescent="0.15">
      <c r="A23" s="48">
        <v>6</v>
      </c>
      <c r="B23" s="57"/>
      <c r="C23" s="21" t="str">
        <f t="shared" ref="C23:H28" si="1">IF($A23=0,$B$5*B23/(1+B10), IF($A23=C$22, $B$5*B24/(1 +B11 ), IF(AND(0 &lt; $A23, $A23 &lt; C$22), $B$5*B24/(1+B11) + $B$6*B23/(1+B10 ),"")))</f>
        <v/>
      </c>
      <c r="D23" s="21" t="str">
        <f t="shared" si="1"/>
        <v/>
      </c>
      <c r="E23" s="21" t="str">
        <f t="shared" si="1"/>
        <v/>
      </c>
      <c r="F23" s="21" t="str">
        <f t="shared" si="1"/>
        <v/>
      </c>
      <c r="G23" s="21" t="str">
        <f t="shared" si="1"/>
        <v/>
      </c>
      <c r="H23" s="21">
        <f t="shared" ca="1" si="1"/>
        <v>8.273132131083329E-3</v>
      </c>
      <c r="I23" s="24"/>
    </row>
    <row r="24" spans="1:9" x14ac:dyDescent="0.15">
      <c r="A24" s="48">
        <v>5</v>
      </c>
      <c r="B24" s="57"/>
      <c r="C24" s="21" t="str">
        <f t="shared" si="1"/>
        <v/>
      </c>
      <c r="D24" s="21" t="str">
        <f t="shared" si="1"/>
        <v/>
      </c>
      <c r="E24" s="21" t="str">
        <f t="shared" si="1"/>
        <v/>
      </c>
      <c r="F24" s="21" t="str">
        <f t="shared" si="1"/>
        <v/>
      </c>
      <c r="G24" s="21">
        <f t="shared" ca="1" si="1"/>
        <v>1.9575975735952055E-2</v>
      </c>
      <c r="H24" s="21">
        <f t="shared" ca="1" si="1"/>
        <v>5.4253219267040222E-2</v>
      </c>
      <c r="I24" s="24"/>
    </row>
    <row r="25" spans="1:9" x14ac:dyDescent="0.15">
      <c r="A25" s="48">
        <v>4</v>
      </c>
      <c r="B25" s="57"/>
      <c r="C25" s="21" t="str">
        <f t="shared" si="1"/>
        <v/>
      </c>
      <c r="D25" s="21" t="str">
        <f t="shared" si="1"/>
        <v/>
      </c>
      <c r="E25" s="21" t="str">
        <f t="shared" si="1"/>
        <v/>
      </c>
      <c r="F25" s="21">
        <f t="shared" ca="1" si="1"/>
        <v>4.4887100613296316E-2</v>
      </c>
      <c r="G25" s="21">
        <f t="shared" ca="1" si="1"/>
        <v>0.10408383005971493</v>
      </c>
      <c r="H25" s="21">
        <f t="shared" ca="1" si="1"/>
        <v>0.14613116919921304</v>
      </c>
      <c r="I25" s="24"/>
    </row>
    <row r="26" spans="1:9" x14ac:dyDescent="0.15">
      <c r="A26" s="48">
        <v>3</v>
      </c>
      <c r="B26" s="57"/>
      <c r="C26" s="21" t="str">
        <f t="shared" si="1"/>
        <v/>
      </c>
      <c r="D26" s="21" t="str">
        <f t="shared" si="1"/>
        <v/>
      </c>
      <c r="E26" s="21">
        <f t="shared" ca="1" si="1"/>
        <v>0.10029461543283395</v>
      </c>
      <c r="F26" s="21">
        <f t="shared" ca="1" si="1"/>
        <v>0.18684158416894447</v>
      </c>
      <c r="G26" s="21">
        <f t="shared" ca="1" si="1"/>
        <v>0.21931522111195856</v>
      </c>
      <c r="H26" s="21">
        <f t="shared" ca="1" si="1"/>
        <v>0.20745099327213951</v>
      </c>
      <c r="I26" s="24"/>
    </row>
    <row r="27" spans="1:9" x14ac:dyDescent="0.15">
      <c r="A27" s="48">
        <v>2</v>
      </c>
      <c r="B27" s="57"/>
      <c r="C27" s="21" t="str">
        <f t="shared" si="1"/>
        <v/>
      </c>
      <c r="D27" s="21">
        <f t="shared" ca="1" si="1"/>
        <v>0.21939447125932426</v>
      </c>
      <c r="E27" s="21">
        <f t="shared" ca="1" si="1"/>
        <v>0.307863786211312</v>
      </c>
      <c r="F27" s="21">
        <f t="shared" ca="1" si="1"/>
        <v>0.29008860240734857</v>
      </c>
      <c r="G27" s="21">
        <f t="shared" ca="1" si="1"/>
        <v>0.22926637903113095</v>
      </c>
      <c r="H27" s="21">
        <f t="shared" ca="1" si="1"/>
        <v>0.16403204418995573</v>
      </c>
      <c r="I27" s="24"/>
    </row>
    <row r="28" spans="1:9" x14ac:dyDescent="0.15">
      <c r="A28" s="48">
        <v>1</v>
      </c>
      <c r="B28" s="57"/>
      <c r="C28" s="21">
        <f t="shared" si="1"/>
        <v>0.47169811320754712</v>
      </c>
      <c r="D28" s="21">
        <f t="shared" ca="1" si="1"/>
        <v>0.44316017961205056</v>
      </c>
      <c r="E28" s="21">
        <f t="shared" ca="1" si="1"/>
        <v>0.31426653314388253</v>
      </c>
      <c r="F28" s="21">
        <f t="shared" ca="1" si="1"/>
        <v>0.1992471174746355</v>
      </c>
      <c r="G28" s="21">
        <f t="shared" ca="1" si="1"/>
        <v>0.119047558829477</v>
      </c>
      <c r="H28" s="21">
        <f t="shared" ca="1" si="1"/>
        <v>6.8605731792609759E-2</v>
      </c>
      <c r="I28" s="24"/>
    </row>
    <row r="29" spans="1:9" x14ac:dyDescent="0.15">
      <c r="A29" s="48">
        <v>0</v>
      </c>
      <c r="B29" s="57">
        <v>1</v>
      </c>
      <c r="C29" s="21">
        <f>IF($A29=0,$B$5*B29/(1+B16), IF($A29=C$22, $B$5*B30/(1 +B17 ), IF(AND(0 &lt; $A29, $A29 &lt; C$22), $B$5*B30/(1+B17) + $B$6*B29/(1+B16 ),"")))</f>
        <v>0.47169811320754712</v>
      </c>
      <c r="D29" s="21">
        <f t="shared" ref="D29:H29" ca="1" si="2">IF($A29=0,$B$5*C29/(1+C16), IF($A29=D$22, $B$5*C30/(1 +C17 ), IF(AND(0 &lt; $A29, $A29 &lt; D$22), $B$5*C30/(1+C17) + $B$6*C29/(1+C16 ),"")))</f>
        <v>0.22376570835272633</v>
      </c>
      <c r="E29" s="21">
        <f t="shared" ca="1" si="2"/>
        <v>0.1066973623654045</v>
      </c>
      <c r="F29" s="21">
        <f t="shared" ca="1" si="2"/>
        <v>5.1112998622935064E-2</v>
      </c>
      <c r="G29" s="21">
        <f t="shared" ca="1" si="2"/>
        <v>2.4588546586541731E-2</v>
      </c>
      <c r="H29" s="21">
        <f t="shared" ca="1" si="2"/>
        <v>1.1873598811537383E-2</v>
      </c>
      <c r="I29" s="24"/>
    </row>
    <row r="30" spans="1:9" ht="14" thickBot="1" x14ac:dyDescent="0.2">
      <c r="A30" s="53"/>
      <c r="B30" s="56"/>
      <c r="C30" s="56"/>
      <c r="D30" s="56"/>
      <c r="E30" s="56"/>
      <c r="F30" s="56"/>
      <c r="G30" s="56"/>
      <c r="H30" s="56"/>
      <c r="I30" s="60"/>
    </row>
    <row r="32" spans="1:9" ht="14" thickBot="1" x14ac:dyDescent="0.2"/>
    <row r="33" spans="1:8" ht="14" thickBot="1" x14ac:dyDescent="0.2">
      <c r="A33" s="116" t="s">
        <v>40</v>
      </c>
      <c r="B33" s="117"/>
      <c r="C33" s="77">
        <f>SUM(C23:C29)*100</f>
        <v>94.339622641509422</v>
      </c>
      <c r="D33" s="75">
        <f t="shared" ref="D33:H33" ca="1" si="3">SUM(D23:D29)*100</f>
        <v>88.632035922410125</v>
      </c>
      <c r="E33" s="75">
        <f t="shared" ca="1" si="3"/>
        <v>82.912229715343301</v>
      </c>
      <c r="F33" s="75">
        <f t="shared" ca="1" si="3"/>
        <v>77.217740328716005</v>
      </c>
      <c r="G33" s="75">
        <f t="shared" ca="1" si="3"/>
        <v>71.587751135477532</v>
      </c>
      <c r="H33" s="78">
        <f t="shared" ca="1" si="3"/>
        <v>66.061988866357908</v>
      </c>
    </row>
    <row r="34" spans="1:8" ht="14" thickBot="1" x14ac:dyDescent="0.2">
      <c r="A34" s="116" t="s">
        <v>14</v>
      </c>
      <c r="B34" s="117"/>
      <c r="C34" s="79">
        <f>(100/C33)^(1/C22)-1</f>
        <v>6.0000000000000053E-2</v>
      </c>
      <c r="D34" s="76">
        <f t="shared" ref="D34:H34" ca="1" si="4">(100/D33)^(1/D22)-1</f>
        <v>6.2195940523159576E-2</v>
      </c>
      <c r="E34" s="76">
        <f t="shared" ca="1" si="4"/>
        <v>6.4454580516027038E-2</v>
      </c>
      <c r="F34" s="76">
        <f t="shared" ca="1" si="4"/>
        <v>6.6769838003144066E-2</v>
      </c>
      <c r="G34" s="76">
        <f t="shared" ca="1" si="4"/>
        <v>6.9134283378631478E-2</v>
      </c>
      <c r="H34" s="80">
        <f t="shared" ca="1" si="4"/>
        <v>7.1539189743532461E-2</v>
      </c>
    </row>
  </sheetData>
  <mergeCells count="5">
    <mergeCell ref="A34:B34"/>
    <mergeCell ref="A1:B1"/>
    <mergeCell ref="A9:B9"/>
    <mergeCell ref="A21:B21"/>
    <mergeCell ref="A33:B33"/>
  </mergeCells>
  <phoneticPr fontId="4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 enableFormatConditionsCalculation="0">
    <pageSetUpPr fitToPage="1"/>
  </sheetPr>
  <dimension ref="A1:S115"/>
  <sheetViews>
    <sheetView showGridLines="0" topLeftCell="A28" workbookViewId="0">
      <selection activeCell="X26" sqref="X26"/>
    </sheetView>
  </sheetViews>
  <sheetFormatPr baseColWidth="10" defaultColWidth="8.796875" defaultRowHeight="13" x14ac:dyDescent="0.15"/>
  <cols>
    <col min="1" max="1" width="10.59765625" customWidth="1"/>
    <col min="3" max="3" width="9.59765625" bestFit="1" customWidth="1"/>
    <col min="4" max="4" width="12.3984375" bestFit="1" customWidth="1"/>
  </cols>
  <sheetData>
    <row r="1" spans="1:16" ht="14" thickBot="1" x14ac:dyDescent="0.2">
      <c r="A1" s="131" t="s">
        <v>21</v>
      </c>
      <c r="B1" s="133"/>
      <c r="C1" s="133"/>
      <c r="D1" s="133"/>
      <c r="E1" s="133"/>
      <c r="F1" s="133"/>
      <c r="G1" s="133"/>
      <c r="H1" s="132"/>
    </row>
    <row r="2" spans="1:16" ht="14" thickBot="1" x14ac:dyDescent="0.2"/>
    <row r="3" spans="1:16" x14ac:dyDescent="0.15">
      <c r="A3" s="134" t="s">
        <v>15</v>
      </c>
      <c r="B3" s="135"/>
      <c r="C3" s="95">
        <v>1</v>
      </c>
      <c r="D3" s="95">
        <v>2</v>
      </c>
      <c r="E3" s="95">
        <v>3</v>
      </c>
      <c r="F3" s="95">
        <v>4</v>
      </c>
      <c r="G3" s="95">
        <v>5</v>
      </c>
      <c r="H3" s="95">
        <v>6</v>
      </c>
      <c r="I3" s="95">
        <v>7</v>
      </c>
      <c r="J3" s="95">
        <v>8</v>
      </c>
      <c r="K3" s="95">
        <v>9</v>
      </c>
      <c r="L3" s="95">
        <v>10</v>
      </c>
      <c r="M3" s="95">
        <v>11</v>
      </c>
      <c r="N3" s="95">
        <v>12</v>
      </c>
      <c r="O3" s="95">
        <v>13</v>
      </c>
      <c r="P3" s="96">
        <v>14</v>
      </c>
    </row>
    <row r="4" spans="1:16" ht="14" thickBot="1" x14ac:dyDescent="0.2">
      <c r="A4" s="136" t="s">
        <v>43</v>
      </c>
      <c r="B4" s="137"/>
      <c r="C4" s="97">
        <v>7.3</v>
      </c>
      <c r="D4" s="97">
        <v>7.62</v>
      </c>
      <c r="E4" s="97">
        <v>8.1</v>
      </c>
      <c r="F4" s="97">
        <v>8.4499999999999993</v>
      </c>
      <c r="G4" s="97">
        <v>9.1999999999999993</v>
      </c>
      <c r="H4" s="97">
        <v>9.64</v>
      </c>
      <c r="I4" s="97">
        <v>10.119999999999999</v>
      </c>
      <c r="J4" s="97">
        <v>10.45</v>
      </c>
      <c r="K4" s="98">
        <v>10.75</v>
      </c>
      <c r="L4" s="97">
        <v>11.22</v>
      </c>
      <c r="M4" s="97">
        <v>11.55</v>
      </c>
      <c r="N4" s="97">
        <v>11.92</v>
      </c>
      <c r="O4" s="97">
        <v>12.2</v>
      </c>
      <c r="P4" s="99">
        <v>12.32</v>
      </c>
    </row>
    <row r="5" spans="1:16" ht="14" thickBot="1" x14ac:dyDescent="0.2">
      <c r="A5" s="138" t="s">
        <v>16</v>
      </c>
      <c r="B5" s="139"/>
      <c r="C5" s="100">
        <v>5</v>
      </c>
      <c r="D5" s="101">
        <v>5</v>
      </c>
      <c r="E5" s="101">
        <v>5</v>
      </c>
      <c r="F5" s="101">
        <v>5</v>
      </c>
      <c r="G5" s="101">
        <v>5</v>
      </c>
      <c r="H5" s="101">
        <v>5</v>
      </c>
      <c r="I5" s="101">
        <v>5</v>
      </c>
      <c r="J5" s="101">
        <v>5</v>
      </c>
      <c r="K5" s="101">
        <v>5</v>
      </c>
      <c r="L5" s="101">
        <v>5</v>
      </c>
      <c r="M5" s="101">
        <v>5</v>
      </c>
      <c r="N5" s="101">
        <v>5</v>
      </c>
      <c r="O5" s="101">
        <v>5</v>
      </c>
      <c r="P5" s="102">
        <v>5</v>
      </c>
    </row>
    <row r="6" spans="1:16" x14ac:dyDescent="0.15">
      <c r="A6" s="81" t="s">
        <v>18</v>
      </c>
      <c r="B6" s="31">
        <v>5.0000000000000001E-3</v>
      </c>
    </row>
    <row r="7" spans="1:16" x14ac:dyDescent="0.15">
      <c r="A7" s="82" t="s">
        <v>5</v>
      </c>
      <c r="B7" s="84">
        <v>0.5</v>
      </c>
    </row>
    <row r="8" spans="1:16" ht="14" thickBot="1" x14ac:dyDescent="0.2">
      <c r="A8" s="83" t="s">
        <v>6</v>
      </c>
      <c r="B8" s="33">
        <f>1-B7</f>
        <v>0.5</v>
      </c>
      <c r="C8" t="s">
        <v>7</v>
      </c>
    </row>
    <row r="9" spans="1:16" ht="14" thickBot="1" x14ac:dyDescent="0.2"/>
    <row r="10" spans="1:16" ht="14" thickBot="1" x14ac:dyDescent="0.2">
      <c r="A10" s="131" t="s">
        <v>17</v>
      </c>
      <c r="B10" s="13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</row>
    <row r="11" spans="1:16" x14ac:dyDescent="0.15">
      <c r="A11" s="12"/>
      <c r="B11" s="12"/>
      <c r="C11" s="12">
        <v>0</v>
      </c>
      <c r="D11" s="12">
        <v>1</v>
      </c>
      <c r="E11" s="12">
        <v>2</v>
      </c>
      <c r="F11" s="12">
        <v>3</v>
      </c>
      <c r="G11" s="12">
        <v>4</v>
      </c>
      <c r="H11" s="12">
        <v>5</v>
      </c>
      <c r="I11" s="12">
        <v>6</v>
      </c>
      <c r="J11" s="12">
        <v>7</v>
      </c>
      <c r="K11" s="12">
        <v>8</v>
      </c>
      <c r="L11" s="12">
        <v>9</v>
      </c>
      <c r="M11" s="12">
        <v>10</v>
      </c>
      <c r="N11" s="12">
        <v>11</v>
      </c>
      <c r="O11" s="12">
        <v>12</v>
      </c>
      <c r="P11" s="12">
        <v>13</v>
      </c>
    </row>
    <row r="12" spans="1:16" x14ac:dyDescent="0.15">
      <c r="A12" s="12"/>
      <c r="B12" s="12">
        <v>13</v>
      </c>
      <c r="C12" s="4"/>
      <c r="D12" s="4" t="str">
        <f t="shared" ref="D12:P25" si="0">IF( $B12 &lt;=D$11,D$5*EXP($B$6*$B12),"")</f>
        <v/>
      </c>
      <c r="E12" s="4" t="str">
        <f t="shared" si="0"/>
        <v/>
      </c>
      <c r="F12" s="4" t="str">
        <f t="shared" si="0"/>
        <v/>
      </c>
      <c r="G12" s="4" t="str">
        <f t="shared" si="0"/>
        <v/>
      </c>
      <c r="H12" s="4" t="str">
        <f t="shared" si="0"/>
        <v/>
      </c>
      <c r="I12" s="4" t="str">
        <f t="shared" si="0"/>
        <v/>
      </c>
      <c r="J12" s="4" t="str">
        <f t="shared" si="0"/>
        <v/>
      </c>
      <c r="K12" s="4" t="str">
        <f t="shared" si="0"/>
        <v/>
      </c>
      <c r="L12" s="4" t="str">
        <f t="shared" si="0"/>
        <v/>
      </c>
      <c r="M12" s="4" t="str">
        <f t="shared" si="0"/>
        <v/>
      </c>
      <c r="N12" s="4" t="str">
        <f t="shared" si="0"/>
        <v/>
      </c>
      <c r="O12" s="4" t="str">
        <f t="shared" si="0"/>
        <v/>
      </c>
      <c r="P12" s="4">
        <f t="shared" si="0"/>
        <v>5.3357951219209632</v>
      </c>
    </row>
    <row r="13" spans="1:16" x14ac:dyDescent="0.15">
      <c r="A13" s="12"/>
      <c r="B13" s="12">
        <v>12</v>
      </c>
      <c r="C13" s="4"/>
      <c r="D13" s="4" t="str">
        <f t="shared" si="0"/>
        <v/>
      </c>
      <c r="E13" s="4" t="str">
        <f t="shared" si="0"/>
        <v/>
      </c>
      <c r="F13" s="4" t="str">
        <f t="shared" si="0"/>
        <v/>
      </c>
      <c r="G13" s="4" t="str">
        <f t="shared" si="0"/>
        <v/>
      </c>
      <c r="H13" s="4" t="str">
        <f t="shared" si="0"/>
        <v/>
      </c>
      <c r="I13" s="4" t="str">
        <f t="shared" si="0"/>
        <v/>
      </c>
      <c r="J13" s="4" t="str">
        <f t="shared" si="0"/>
        <v/>
      </c>
      <c r="K13" s="4" t="str">
        <f t="shared" si="0"/>
        <v/>
      </c>
      <c r="L13" s="4" t="str">
        <f t="shared" si="0"/>
        <v/>
      </c>
      <c r="M13" s="4" t="str">
        <f t="shared" si="0"/>
        <v/>
      </c>
      <c r="N13" s="4" t="str">
        <f t="shared" si="0"/>
        <v/>
      </c>
      <c r="O13" s="4">
        <f t="shared" si="0"/>
        <v>5.3091827327267982</v>
      </c>
      <c r="P13" s="4">
        <f t="shared" si="0"/>
        <v>5.3091827327267982</v>
      </c>
    </row>
    <row r="14" spans="1:16" x14ac:dyDescent="0.15">
      <c r="A14" s="12"/>
      <c r="B14" s="12">
        <v>11</v>
      </c>
      <c r="C14" s="4"/>
      <c r="D14" s="4" t="str">
        <f t="shared" si="0"/>
        <v/>
      </c>
      <c r="E14" s="4" t="str">
        <f t="shared" si="0"/>
        <v/>
      </c>
      <c r="F14" s="4" t="str">
        <f t="shared" si="0"/>
        <v/>
      </c>
      <c r="G14" s="4" t="str">
        <f t="shared" si="0"/>
        <v/>
      </c>
      <c r="H14" s="4" t="str">
        <f t="shared" si="0"/>
        <v/>
      </c>
      <c r="I14" s="4" t="str">
        <f t="shared" si="0"/>
        <v/>
      </c>
      <c r="J14" s="4" t="str">
        <f t="shared" si="0"/>
        <v/>
      </c>
      <c r="K14" s="4" t="str">
        <f t="shared" si="0"/>
        <v/>
      </c>
      <c r="L14" s="4" t="str">
        <f t="shared" si="0"/>
        <v/>
      </c>
      <c r="M14" s="4" t="str">
        <f t="shared" si="0"/>
        <v/>
      </c>
      <c r="N14" s="4">
        <f t="shared" si="0"/>
        <v>5.2827030733774718</v>
      </c>
      <c r="O14" s="4">
        <f t="shared" si="0"/>
        <v>5.2827030733774718</v>
      </c>
      <c r="P14" s="4">
        <f t="shared" si="0"/>
        <v>5.2827030733774718</v>
      </c>
    </row>
    <row r="15" spans="1:16" x14ac:dyDescent="0.15">
      <c r="A15" s="12"/>
      <c r="B15" s="12">
        <v>10</v>
      </c>
      <c r="C15" s="4"/>
      <c r="D15" s="4" t="str">
        <f t="shared" si="0"/>
        <v/>
      </c>
      <c r="E15" s="4" t="str">
        <f t="shared" si="0"/>
        <v/>
      </c>
      <c r="F15" s="4" t="str">
        <f t="shared" si="0"/>
        <v/>
      </c>
      <c r="G15" s="4" t="str">
        <f t="shared" si="0"/>
        <v/>
      </c>
      <c r="H15" s="4" t="str">
        <f t="shared" si="0"/>
        <v/>
      </c>
      <c r="I15" s="4" t="str">
        <f t="shared" si="0"/>
        <v/>
      </c>
      <c r="J15" s="4" t="str">
        <f t="shared" si="0"/>
        <v/>
      </c>
      <c r="K15" s="4" t="str">
        <f t="shared" si="0"/>
        <v/>
      </c>
      <c r="L15" s="4" t="str">
        <f t="shared" si="0"/>
        <v/>
      </c>
      <c r="M15" s="4">
        <f t="shared" si="0"/>
        <v>5.2563554818801208</v>
      </c>
      <c r="N15" s="4">
        <f t="shared" si="0"/>
        <v>5.2563554818801208</v>
      </c>
      <c r="O15" s="4">
        <f t="shared" si="0"/>
        <v>5.2563554818801208</v>
      </c>
      <c r="P15" s="4">
        <f t="shared" si="0"/>
        <v>5.2563554818801208</v>
      </c>
    </row>
    <row r="16" spans="1:16" x14ac:dyDescent="0.15">
      <c r="A16" s="12"/>
      <c r="B16" s="12">
        <v>9</v>
      </c>
      <c r="C16" s="4"/>
      <c r="D16" s="4" t="str">
        <f t="shared" si="0"/>
        <v/>
      </c>
      <c r="E16" s="4" t="str">
        <f t="shared" si="0"/>
        <v/>
      </c>
      <c r="F16" s="4" t="str">
        <f t="shared" si="0"/>
        <v/>
      </c>
      <c r="G16" s="4" t="str">
        <f t="shared" si="0"/>
        <v/>
      </c>
      <c r="H16" s="4" t="str">
        <f t="shared" si="0"/>
        <v/>
      </c>
      <c r="I16" s="4" t="str">
        <f t="shared" si="0"/>
        <v/>
      </c>
      <c r="J16" s="4" t="str">
        <f t="shared" si="0"/>
        <v/>
      </c>
      <c r="K16" s="4" t="str">
        <f t="shared" si="0"/>
        <v/>
      </c>
      <c r="L16" s="4">
        <f t="shared" si="0"/>
        <v>5.2301392995435849</v>
      </c>
      <c r="M16" s="4">
        <f t="shared" si="0"/>
        <v>5.2301392995435849</v>
      </c>
      <c r="N16" s="4">
        <f t="shared" si="0"/>
        <v>5.2301392995435849</v>
      </c>
      <c r="O16" s="4">
        <f t="shared" si="0"/>
        <v>5.2301392995435849</v>
      </c>
      <c r="P16" s="4">
        <f t="shared" si="0"/>
        <v>5.2301392995435849</v>
      </c>
    </row>
    <row r="17" spans="1:17" x14ac:dyDescent="0.15">
      <c r="A17" s="12"/>
      <c r="B17" s="12">
        <v>8</v>
      </c>
      <c r="C17" s="4"/>
      <c r="D17" s="4" t="str">
        <f t="shared" si="0"/>
        <v/>
      </c>
      <c r="E17" s="4" t="str">
        <f t="shared" si="0"/>
        <v/>
      </c>
      <c r="F17" s="4" t="str">
        <f t="shared" si="0"/>
        <v/>
      </c>
      <c r="G17" s="4" t="str">
        <f t="shared" si="0"/>
        <v/>
      </c>
      <c r="H17" s="4" t="str">
        <f t="shared" si="0"/>
        <v/>
      </c>
      <c r="I17" s="4" t="str">
        <f t="shared" si="0"/>
        <v/>
      </c>
      <c r="J17" s="4" t="str">
        <f t="shared" si="0"/>
        <v/>
      </c>
      <c r="K17" s="4">
        <f t="shared" si="0"/>
        <v>5.2040538709619408</v>
      </c>
      <c r="L17" s="4">
        <f t="shared" si="0"/>
        <v>5.2040538709619408</v>
      </c>
      <c r="M17" s="4">
        <f t="shared" si="0"/>
        <v>5.2040538709619408</v>
      </c>
      <c r="N17" s="4">
        <f t="shared" si="0"/>
        <v>5.2040538709619408</v>
      </c>
      <c r="O17" s="4">
        <f t="shared" si="0"/>
        <v>5.2040538709619408</v>
      </c>
      <c r="P17" s="4">
        <f t="shared" si="0"/>
        <v>5.2040538709619408</v>
      </c>
    </row>
    <row r="18" spans="1:17" x14ac:dyDescent="0.15">
      <c r="A18" s="12"/>
      <c r="B18" s="12">
        <v>7</v>
      </c>
      <c r="C18" s="4"/>
      <c r="D18" s="4" t="str">
        <f t="shared" si="0"/>
        <v/>
      </c>
      <c r="E18" s="4" t="str">
        <f t="shared" si="0"/>
        <v/>
      </c>
      <c r="F18" s="4" t="str">
        <f t="shared" si="0"/>
        <v/>
      </c>
      <c r="G18" s="4" t="str">
        <f t="shared" si="0"/>
        <v/>
      </c>
      <c r="H18" s="4" t="str">
        <f t="shared" si="0"/>
        <v/>
      </c>
      <c r="I18" s="4" t="str">
        <f t="shared" si="0"/>
        <v/>
      </c>
      <c r="J18" s="4">
        <f t="shared" si="0"/>
        <v>5.1780985439981162</v>
      </c>
      <c r="K18" s="4">
        <f t="shared" si="0"/>
        <v>5.1780985439981162</v>
      </c>
      <c r="L18" s="4">
        <f t="shared" si="0"/>
        <v>5.1780985439981162</v>
      </c>
      <c r="M18" s="4">
        <f t="shared" si="0"/>
        <v>5.1780985439981162</v>
      </c>
      <c r="N18" s="4">
        <f t="shared" si="0"/>
        <v>5.1780985439981162</v>
      </c>
      <c r="O18" s="4">
        <f t="shared" si="0"/>
        <v>5.1780985439981162</v>
      </c>
      <c r="P18" s="4">
        <f t="shared" si="0"/>
        <v>5.1780985439981162</v>
      </c>
    </row>
    <row r="19" spans="1:17" x14ac:dyDescent="0.15">
      <c r="A19" s="12"/>
      <c r="B19" s="12">
        <v>6</v>
      </c>
      <c r="C19" s="4"/>
      <c r="D19" s="4" t="str">
        <f t="shared" si="0"/>
        <v/>
      </c>
      <c r="E19" s="4" t="str">
        <f t="shared" si="0"/>
        <v/>
      </c>
      <c r="F19" s="4" t="str">
        <f t="shared" si="0"/>
        <v/>
      </c>
      <c r="G19" s="4" t="str">
        <f t="shared" si="0"/>
        <v/>
      </c>
      <c r="H19" s="4" t="str">
        <f t="shared" si="0"/>
        <v/>
      </c>
      <c r="I19" s="4">
        <f t="shared" si="0"/>
        <v>5.1522726697675845</v>
      </c>
      <c r="J19" s="4">
        <f t="shared" si="0"/>
        <v>5.1522726697675845</v>
      </c>
      <c r="K19" s="4">
        <f t="shared" si="0"/>
        <v>5.1522726697675845</v>
      </c>
      <c r="L19" s="4">
        <f t="shared" si="0"/>
        <v>5.1522726697675845</v>
      </c>
      <c r="M19" s="4">
        <f t="shared" si="0"/>
        <v>5.1522726697675845</v>
      </c>
      <c r="N19" s="4">
        <f t="shared" si="0"/>
        <v>5.1522726697675845</v>
      </c>
      <c r="O19" s="4">
        <f t="shared" si="0"/>
        <v>5.1522726697675845</v>
      </c>
      <c r="P19" s="4">
        <f t="shared" si="0"/>
        <v>5.1522726697675845</v>
      </c>
    </row>
    <row r="20" spans="1:17" x14ac:dyDescent="0.15">
      <c r="A20" s="12"/>
      <c r="B20" s="12">
        <v>5</v>
      </c>
      <c r="C20" s="4"/>
      <c r="D20" s="4" t="str">
        <f t="shared" si="0"/>
        <v/>
      </c>
      <c r="E20" s="4" t="str">
        <f t="shared" si="0"/>
        <v/>
      </c>
      <c r="F20" s="4" t="str">
        <f t="shared" si="0"/>
        <v/>
      </c>
      <c r="G20" s="4" t="str">
        <f t="shared" si="0"/>
        <v/>
      </c>
      <c r="H20" s="4">
        <f t="shared" si="0"/>
        <v>5.1265756026221441</v>
      </c>
      <c r="I20" s="4">
        <f t="shared" si="0"/>
        <v>5.1265756026221441</v>
      </c>
      <c r="J20" s="4">
        <f t="shared" si="0"/>
        <v>5.1265756026221441</v>
      </c>
      <c r="K20" s="4">
        <f t="shared" si="0"/>
        <v>5.1265756026221441</v>
      </c>
      <c r="L20" s="4">
        <f t="shared" si="0"/>
        <v>5.1265756026221441</v>
      </c>
      <c r="M20" s="4">
        <f t="shared" si="0"/>
        <v>5.1265756026221441</v>
      </c>
      <c r="N20" s="4">
        <f t="shared" si="0"/>
        <v>5.1265756026221441</v>
      </c>
      <c r="O20" s="4">
        <f t="shared" si="0"/>
        <v>5.1265756026221441</v>
      </c>
      <c r="P20" s="4">
        <f t="shared" si="0"/>
        <v>5.1265756026221441</v>
      </c>
    </row>
    <row r="21" spans="1:17" x14ac:dyDescent="0.15">
      <c r="A21" s="12"/>
      <c r="B21" s="12">
        <v>4</v>
      </c>
      <c r="C21" s="4"/>
      <c r="D21" s="4" t="str">
        <f t="shared" si="0"/>
        <v/>
      </c>
      <c r="E21" s="4" t="str">
        <f t="shared" si="0"/>
        <v/>
      </c>
      <c r="F21" s="4" t="str">
        <f t="shared" si="0"/>
        <v/>
      </c>
      <c r="G21" s="4">
        <f t="shared" si="0"/>
        <v>5.1010067001337784</v>
      </c>
      <c r="H21" s="4">
        <f t="shared" si="0"/>
        <v>5.1010067001337784</v>
      </c>
      <c r="I21" s="4">
        <f t="shared" si="0"/>
        <v>5.1010067001337784</v>
      </c>
      <c r="J21" s="4">
        <f t="shared" si="0"/>
        <v>5.1010067001337784</v>
      </c>
      <c r="K21" s="4">
        <f t="shared" si="0"/>
        <v>5.1010067001337784</v>
      </c>
      <c r="L21" s="4">
        <f t="shared" si="0"/>
        <v>5.1010067001337784</v>
      </c>
      <c r="M21" s="4">
        <f t="shared" si="0"/>
        <v>5.1010067001337784</v>
      </c>
      <c r="N21" s="4">
        <f t="shared" si="0"/>
        <v>5.1010067001337784</v>
      </c>
      <c r="O21" s="4">
        <f t="shared" si="0"/>
        <v>5.1010067001337784</v>
      </c>
      <c r="P21" s="4">
        <f t="shared" si="0"/>
        <v>5.1010067001337784</v>
      </c>
    </row>
    <row r="22" spans="1:17" x14ac:dyDescent="0.15">
      <c r="A22" s="12"/>
      <c r="B22" s="12">
        <v>3</v>
      </c>
      <c r="C22" s="4"/>
      <c r="D22" s="4" t="str">
        <f t="shared" si="0"/>
        <v/>
      </c>
      <c r="E22" s="4" t="str">
        <f t="shared" si="0"/>
        <v/>
      </c>
      <c r="F22" s="4">
        <f t="shared" si="0"/>
        <v>5.0755653230785942</v>
      </c>
      <c r="G22" s="4">
        <f t="shared" si="0"/>
        <v>5.0755653230785942</v>
      </c>
      <c r="H22" s="4">
        <f t="shared" si="0"/>
        <v>5.0755653230785942</v>
      </c>
      <c r="I22" s="4">
        <f t="shared" si="0"/>
        <v>5.0755653230785942</v>
      </c>
      <c r="J22" s="4">
        <f t="shared" si="0"/>
        <v>5.0755653230785942</v>
      </c>
      <c r="K22" s="4">
        <f t="shared" si="0"/>
        <v>5.0755653230785942</v>
      </c>
      <c r="L22" s="4">
        <f t="shared" si="0"/>
        <v>5.0755653230785942</v>
      </c>
      <c r="M22" s="4">
        <f t="shared" si="0"/>
        <v>5.0755653230785942</v>
      </c>
      <c r="N22" s="4">
        <f t="shared" si="0"/>
        <v>5.0755653230785942</v>
      </c>
      <c r="O22" s="4">
        <f t="shared" si="0"/>
        <v>5.0755653230785942</v>
      </c>
      <c r="P22" s="4">
        <f t="shared" si="0"/>
        <v>5.0755653230785942</v>
      </c>
    </row>
    <row r="23" spans="1:17" x14ac:dyDescent="0.15">
      <c r="A23" s="12"/>
      <c r="B23" s="12">
        <v>2</v>
      </c>
      <c r="C23" s="4"/>
      <c r="D23" s="4" t="str">
        <f t="shared" si="0"/>
        <v/>
      </c>
      <c r="E23" s="4">
        <f t="shared" si="0"/>
        <v>5.0502508354208402</v>
      </c>
      <c r="F23" s="4">
        <f t="shared" si="0"/>
        <v>5.0502508354208402</v>
      </c>
      <c r="G23" s="4">
        <f t="shared" si="0"/>
        <v>5.0502508354208402</v>
      </c>
      <c r="H23" s="4">
        <f t="shared" si="0"/>
        <v>5.0502508354208402</v>
      </c>
      <c r="I23" s="4">
        <f t="shared" si="0"/>
        <v>5.0502508354208402</v>
      </c>
      <c r="J23" s="4">
        <f t="shared" si="0"/>
        <v>5.0502508354208402</v>
      </c>
      <c r="K23" s="4">
        <f t="shared" si="0"/>
        <v>5.0502508354208402</v>
      </c>
      <c r="L23" s="4">
        <f t="shared" si="0"/>
        <v>5.0502508354208402</v>
      </c>
      <c r="M23" s="4">
        <f t="shared" si="0"/>
        <v>5.0502508354208402</v>
      </c>
      <c r="N23" s="4">
        <f t="shared" si="0"/>
        <v>5.0502508354208402</v>
      </c>
      <c r="O23" s="4">
        <f t="shared" si="0"/>
        <v>5.0502508354208402</v>
      </c>
      <c r="P23" s="4">
        <f t="shared" si="0"/>
        <v>5.0502508354208402</v>
      </c>
    </row>
    <row r="24" spans="1:17" x14ac:dyDescent="0.15">
      <c r="A24" s="12"/>
      <c r="B24" s="12">
        <v>1</v>
      </c>
      <c r="C24" s="4"/>
      <c r="D24" s="4">
        <f t="shared" si="0"/>
        <v>5.0250626042970046</v>
      </c>
      <c r="E24" s="4">
        <f t="shared" si="0"/>
        <v>5.0250626042970046</v>
      </c>
      <c r="F24" s="4">
        <f t="shared" si="0"/>
        <v>5.0250626042970046</v>
      </c>
      <c r="G24" s="4">
        <f t="shared" si="0"/>
        <v>5.0250626042970046</v>
      </c>
      <c r="H24" s="4">
        <f t="shared" si="0"/>
        <v>5.0250626042970046</v>
      </c>
      <c r="I24" s="4">
        <f t="shared" si="0"/>
        <v>5.0250626042970046</v>
      </c>
      <c r="J24" s="4">
        <f t="shared" si="0"/>
        <v>5.0250626042970046</v>
      </c>
      <c r="K24" s="4">
        <f t="shared" si="0"/>
        <v>5.0250626042970046</v>
      </c>
      <c r="L24" s="4">
        <f t="shared" si="0"/>
        <v>5.0250626042970046</v>
      </c>
      <c r="M24" s="4">
        <f t="shared" si="0"/>
        <v>5.0250626042970046</v>
      </c>
      <c r="N24" s="4">
        <f t="shared" si="0"/>
        <v>5.0250626042970046</v>
      </c>
      <c r="O24" s="4">
        <f t="shared" si="0"/>
        <v>5.0250626042970046</v>
      </c>
      <c r="P24" s="4">
        <f t="shared" si="0"/>
        <v>5.0250626042970046</v>
      </c>
    </row>
    <row r="25" spans="1:17" x14ac:dyDescent="0.15">
      <c r="A25" s="12"/>
      <c r="B25" s="12">
        <v>0</v>
      </c>
      <c r="C25" s="4">
        <f>IF( $B25 &lt;=C$11,(C$5+$B$6*$B25),"")</f>
        <v>5</v>
      </c>
      <c r="D25" s="2">
        <f t="shared" si="0"/>
        <v>5</v>
      </c>
      <c r="E25" s="4">
        <f t="shared" si="0"/>
        <v>5</v>
      </c>
      <c r="F25" s="4">
        <f t="shared" si="0"/>
        <v>5</v>
      </c>
      <c r="G25" s="4">
        <f t="shared" si="0"/>
        <v>5</v>
      </c>
      <c r="H25" s="4">
        <f t="shared" si="0"/>
        <v>5</v>
      </c>
      <c r="I25" s="4">
        <f t="shared" si="0"/>
        <v>5</v>
      </c>
      <c r="J25" s="4">
        <f t="shared" si="0"/>
        <v>5</v>
      </c>
      <c r="K25" s="4">
        <f t="shared" si="0"/>
        <v>5</v>
      </c>
      <c r="L25" s="4">
        <f t="shared" si="0"/>
        <v>5</v>
      </c>
      <c r="M25" s="4">
        <f t="shared" si="0"/>
        <v>5</v>
      </c>
      <c r="N25" s="4">
        <f t="shared" si="0"/>
        <v>5</v>
      </c>
      <c r="O25" s="4">
        <f t="shared" si="0"/>
        <v>5</v>
      </c>
      <c r="P25" s="4">
        <f t="shared" si="0"/>
        <v>5</v>
      </c>
    </row>
    <row r="27" spans="1:17" ht="14" thickBot="1" x14ac:dyDescent="0.2"/>
    <row r="28" spans="1:17" ht="14" thickBot="1" x14ac:dyDescent="0.2">
      <c r="A28" s="131" t="s">
        <v>13</v>
      </c>
      <c r="B28" s="132"/>
    </row>
    <row r="29" spans="1:17" x14ac:dyDescent="0.15">
      <c r="C29">
        <v>0</v>
      </c>
      <c r="D29">
        <v>1</v>
      </c>
      <c r="E29">
        <v>2</v>
      </c>
      <c r="F29">
        <v>3</v>
      </c>
      <c r="G29">
        <v>4</v>
      </c>
      <c r="H29">
        <v>5</v>
      </c>
      <c r="I29">
        <v>6</v>
      </c>
      <c r="J29">
        <v>7</v>
      </c>
      <c r="K29">
        <v>8</v>
      </c>
      <c r="L29">
        <v>9</v>
      </c>
      <c r="M29">
        <v>10</v>
      </c>
      <c r="N29">
        <v>11</v>
      </c>
      <c r="O29">
        <v>12</v>
      </c>
      <c r="P29">
        <v>13</v>
      </c>
      <c r="Q29">
        <v>14</v>
      </c>
    </row>
    <row r="30" spans="1:17" x14ac:dyDescent="0.15">
      <c r="B30">
        <v>14</v>
      </c>
      <c r="C30" s="8"/>
      <c r="D30" s="8" t="str">
        <f t="shared" ref="D30:P30" si="1">IF($B30=0,$B$8*C30/(1+C11/100), IF($B30=D$29, $B$7*C31/(1 +C12/100 ), IF(AND(0 &lt; $B30, $B30 &lt; D$29), $B$7*C31/(1+C12/100) + $B$8*C30/(1+C11/100 ),"")))</f>
        <v/>
      </c>
      <c r="E30" s="8" t="str">
        <f t="shared" si="1"/>
        <v/>
      </c>
      <c r="F30" s="8" t="str">
        <f t="shared" si="1"/>
        <v/>
      </c>
      <c r="G30" s="8" t="str">
        <f t="shared" si="1"/>
        <v/>
      </c>
      <c r="H30" s="8" t="str">
        <f t="shared" si="1"/>
        <v/>
      </c>
      <c r="I30" s="8" t="str">
        <f t="shared" si="1"/>
        <v/>
      </c>
      <c r="J30" s="8" t="str">
        <f t="shared" si="1"/>
        <v/>
      </c>
      <c r="K30" s="8" t="str">
        <f t="shared" si="1"/>
        <v/>
      </c>
      <c r="L30" s="8" t="str">
        <f t="shared" si="1"/>
        <v/>
      </c>
      <c r="M30" s="8" t="str">
        <f t="shared" si="1"/>
        <v/>
      </c>
      <c r="N30" s="8" t="str">
        <f t="shared" si="1"/>
        <v/>
      </c>
      <c r="O30" s="8" t="str">
        <f t="shared" si="1"/>
        <v/>
      </c>
      <c r="P30" s="8" t="str">
        <f t="shared" si="1"/>
        <v/>
      </c>
      <c r="Q30" s="8">
        <f t="shared" ref="Q30:Q44" si="2">IF($B30=0,$B$8*P30/(1+P11/100), IF($B30=Q$29, $B$7*P31/(1 +P12/100 ), IF(AND(0 &lt; $B30, $B30 &lt; Q$29), $B$7*P31/(1+P12/100) + $B$8*P30/(1+P11/100 ),"")))</f>
        <v>3.0151950769474699E-5</v>
      </c>
    </row>
    <row r="31" spans="1:17" x14ac:dyDescent="0.15">
      <c r="B31">
        <v>13</v>
      </c>
      <c r="C31" s="8"/>
      <c r="D31" s="8" t="str">
        <f t="shared" ref="D31:P31" si="3">IF($B31=0,$B$8*C31/(1+C12/100), IF($B31=D$29, $B$7*C32/(1 +C13/100 ), IF(AND(0 &lt; $B31, $B31 &lt; D$29), $B$7*C32/(1+C13/100) + $B$8*C31/(1+C12/100 ),"")))</f>
        <v/>
      </c>
      <c r="E31" s="8" t="str">
        <f t="shared" si="3"/>
        <v/>
      </c>
      <c r="F31" s="8" t="str">
        <f t="shared" si="3"/>
        <v/>
      </c>
      <c r="G31" s="8" t="str">
        <f t="shared" si="3"/>
        <v/>
      </c>
      <c r="H31" s="8" t="str">
        <f t="shared" si="3"/>
        <v/>
      </c>
      <c r="I31" s="8" t="str">
        <f t="shared" si="3"/>
        <v/>
      </c>
      <c r="J31" s="8" t="str">
        <f t="shared" si="3"/>
        <v/>
      </c>
      <c r="K31" s="8" t="str">
        <f t="shared" si="3"/>
        <v/>
      </c>
      <c r="L31" s="8" t="str">
        <f t="shared" si="3"/>
        <v/>
      </c>
      <c r="M31" s="8" t="str">
        <f t="shared" si="3"/>
        <v/>
      </c>
      <c r="N31" s="8" t="str">
        <f t="shared" si="3"/>
        <v/>
      </c>
      <c r="O31" s="8" t="str">
        <f t="shared" si="3"/>
        <v/>
      </c>
      <c r="P31" s="8">
        <f t="shared" si="3"/>
        <v>6.3521594175592683E-5</v>
      </c>
      <c r="Q31" s="8">
        <f t="shared" si="2"/>
        <v>4.2280838902499499E-4</v>
      </c>
    </row>
    <row r="32" spans="1:17" x14ac:dyDescent="0.15">
      <c r="B32">
        <v>12</v>
      </c>
      <c r="C32" s="8"/>
      <c r="D32" s="8" t="str">
        <f t="shared" ref="D32:P32" si="4">IF($B32=0,$B$8*C32/(1+C13/100), IF($B32=D$29, $B$7*C33/(1 +C14/100 ), IF(AND(0 &lt; $B32, $B32 &lt; D$29), $B$7*C33/(1+C14/100) + $B$8*C32/(1+C13/100 ),"")))</f>
        <v/>
      </c>
      <c r="E32" s="8" t="str">
        <f t="shared" si="4"/>
        <v/>
      </c>
      <c r="F32" s="8" t="str">
        <f t="shared" si="4"/>
        <v/>
      </c>
      <c r="G32" s="8" t="str">
        <f t="shared" si="4"/>
        <v/>
      </c>
      <c r="H32" s="8" t="str">
        <f t="shared" si="4"/>
        <v/>
      </c>
      <c r="I32" s="8" t="str">
        <f t="shared" si="4"/>
        <v/>
      </c>
      <c r="J32" s="8" t="str">
        <f t="shared" si="4"/>
        <v/>
      </c>
      <c r="K32" s="8" t="str">
        <f t="shared" si="4"/>
        <v/>
      </c>
      <c r="L32" s="8" t="str">
        <f t="shared" si="4"/>
        <v/>
      </c>
      <c r="M32" s="8" t="str">
        <f t="shared" si="4"/>
        <v/>
      </c>
      <c r="N32" s="8" t="str">
        <f t="shared" si="4"/>
        <v/>
      </c>
      <c r="O32" s="8">
        <f t="shared" si="4"/>
        <v>1.3378814337023208E-4</v>
      </c>
      <c r="P32" s="8">
        <f t="shared" si="4"/>
        <v>8.270065721486449E-4</v>
      </c>
      <c r="Q32" s="8">
        <f t="shared" si="2"/>
        <v>2.7526754438043631E-3</v>
      </c>
    </row>
    <row r="33" spans="1:17" x14ac:dyDescent="0.15">
      <c r="B33">
        <v>11</v>
      </c>
      <c r="C33" s="8"/>
      <c r="D33" s="8" t="str">
        <f t="shared" ref="D33:P33" si="5">IF($B33=0,$B$8*C33/(1+C14/100), IF($B33=D$29, $B$7*C34/(1 +C15/100 ), IF(AND(0 &lt; $B33, $B33 &lt; D$29), $B$7*C34/(1+C15/100) + $B$8*C33/(1+C14/100 ),"")))</f>
        <v/>
      </c>
      <c r="E33" s="8" t="str">
        <f t="shared" si="5"/>
        <v/>
      </c>
      <c r="F33" s="8" t="str">
        <f t="shared" si="5"/>
        <v/>
      </c>
      <c r="G33" s="8" t="str">
        <f t="shared" si="5"/>
        <v/>
      </c>
      <c r="H33" s="8" t="str">
        <f t="shared" si="5"/>
        <v/>
      </c>
      <c r="I33" s="8" t="str">
        <f t="shared" si="5"/>
        <v/>
      </c>
      <c r="J33" s="8" t="str">
        <f t="shared" si="5"/>
        <v/>
      </c>
      <c r="K33" s="8" t="str">
        <f t="shared" si="5"/>
        <v/>
      </c>
      <c r="L33" s="8" t="str">
        <f t="shared" si="5"/>
        <v/>
      </c>
      <c r="M33" s="8" t="str">
        <f t="shared" si="5"/>
        <v/>
      </c>
      <c r="N33" s="8">
        <f t="shared" si="5"/>
        <v>2.8171154746373204E-4</v>
      </c>
      <c r="O33" s="8">
        <f t="shared" si="5"/>
        <v>1.6076352447384199E-3</v>
      </c>
      <c r="P33" s="8">
        <f t="shared" si="5"/>
        <v>4.9693836041745281E-3</v>
      </c>
      <c r="Q33" s="8">
        <f t="shared" si="2"/>
        <v>1.1028361026240302E-2</v>
      </c>
    </row>
    <row r="34" spans="1:17" x14ac:dyDescent="0.15">
      <c r="B34">
        <v>10</v>
      </c>
      <c r="C34" s="8"/>
      <c r="D34" s="8" t="str">
        <f t="shared" ref="D34:P34" si="6">IF($B34=0,$B$8*C34/(1+C15/100), IF($B34=D$29, $B$7*C35/(1 +C16/100 ), IF(AND(0 &lt; $B34, $B34 &lt; D$29), $B$7*C35/(1+C16/100) + $B$8*C34/(1+C15/100 ),"")))</f>
        <v/>
      </c>
      <c r="E34" s="8" t="str">
        <f t="shared" si="6"/>
        <v/>
      </c>
      <c r="F34" s="8" t="str">
        <f t="shared" si="6"/>
        <v/>
      </c>
      <c r="G34" s="8" t="str">
        <f t="shared" si="6"/>
        <v/>
      </c>
      <c r="H34" s="8" t="str">
        <f t="shared" si="6"/>
        <v/>
      </c>
      <c r="I34" s="8" t="str">
        <f t="shared" si="6"/>
        <v/>
      </c>
      <c r="J34" s="8" t="str">
        <f t="shared" si="6"/>
        <v/>
      </c>
      <c r="K34" s="8" t="str">
        <f t="shared" si="6"/>
        <v/>
      </c>
      <c r="L34" s="8" t="str">
        <f t="shared" si="6"/>
        <v/>
      </c>
      <c r="M34" s="8">
        <f t="shared" si="6"/>
        <v>5.930386156638625E-4</v>
      </c>
      <c r="N34" s="8">
        <f t="shared" si="6"/>
        <v>3.1026354885509717E-3</v>
      </c>
      <c r="O34" s="8">
        <f t="shared" si="6"/>
        <v>8.8539512184042761E-3</v>
      </c>
      <c r="P34" s="8">
        <f t="shared" si="6"/>
        <v>1.8247961783368388E-2</v>
      </c>
      <c r="Q34" s="8">
        <f t="shared" si="2"/>
        <v>3.0376488539929053E-2</v>
      </c>
    </row>
    <row r="35" spans="1:17" x14ac:dyDescent="0.15">
      <c r="B35">
        <v>9</v>
      </c>
      <c r="C35" s="8"/>
      <c r="D35" s="8" t="str">
        <f t="shared" ref="D35:P35" si="7">IF($B35=0,$B$8*C35/(1+C16/100), IF($B35=D$29, $B$7*C36/(1 +C17/100 ), IF(AND(0 &lt; $B35, $B35 &lt; D$29), $B$7*C36/(1+C17/100) + $B$8*C35/(1+C16/100 ),"")))</f>
        <v/>
      </c>
      <c r="E35" s="8" t="str">
        <f t="shared" si="7"/>
        <v/>
      </c>
      <c r="F35" s="8" t="str">
        <f t="shared" si="7"/>
        <v/>
      </c>
      <c r="G35" s="8" t="str">
        <f t="shared" si="7"/>
        <v/>
      </c>
      <c r="H35" s="8" t="str">
        <f t="shared" si="7"/>
        <v/>
      </c>
      <c r="I35" s="8" t="str">
        <f t="shared" si="7"/>
        <v/>
      </c>
      <c r="J35" s="8" t="str">
        <f t="shared" si="7"/>
        <v/>
      </c>
      <c r="K35" s="8" t="str">
        <f t="shared" si="7"/>
        <v/>
      </c>
      <c r="L35" s="8">
        <f t="shared" si="7"/>
        <v>1.2481107227263349E-3</v>
      </c>
      <c r="M35" s="8">
        <f t="shared" si="7"/>
        <v>5.9369243854805551E-3</v>
      </c>
      <c r="N35" s="8">
        <f t="shared" si="7"/>
        <v>1.5532187685616854E-2</v>
      </c>
      <c r="O35" s="8">
        <f t="shared" si="7"/>
        <v>2.9552965241633259E-2</v>
      </c>
      <c r="P35" s="8">
        <f t="shared" si="7"/>
        <v>4.568702564308548E-2</v>
      </c>
      <c r="Q35" s="8">
        <f t="shared" si="2"/>
        <v>6.0849833880637083E-2</v>
      </c>
    </row>
    <row r="36" spans="1:17" x14ac:dyDescent="0.15">
      <c r="B36">
        <v>8</v>
      </c>
      <c r="C36" s="8"/>
      <c r="D36" s="8" t="str">
        <f t="shared" ref="D36:P36" si="8">IF($B36=0,$B$8*C36/(1+C17/100), IF($B36=D$29, $B$7*C37/(1 +C18/100 ), IF(AND(0 &lt; $B36, $B36 &lt; D$29), $B$7*C37/(1+C18/100) + $B$8*C36/(1+C17/100 ),"")))</f>
        <v/>
      </c>
      <c r="E36" s="8" t="str">
        <f t="shared" si="8"/>
        <v/>
      </c>
      <c r="F36" s="8" t="str">
        <f t="shared" si="8"/>
        <v/>
      </c>
      <c r="G36" s="8" t="str">
        <f t="shared" si="8"/>
        <v/>
      </c>
      <c r="H36" s="8" t="str">
        <f t="shared" si="8"/>
        <v/>
      </c>
      <c r="I36" s="8" t="str">
        <f t="shared" si="8"/>
        <v/>
      </c>
      <c r="J36" s="8" t="str">
        <f t="shared" si="8"/>
        <v/>
      </c>
      <c r="K36" s="8">
        <f t="shared" si="8"/>
        <v>2.6261261542125315E-3</v>
      </c>
      <c r="L36" s="8">
        <f t="shared" si="8"/>
        <v>1.1243968928161246E-2</v>
      </c>
      <c r="M36" s="8">
        <f t="shared" si="8"/>
        <v>2.6745529514949982E-2</v>
      </c>
      <c r="N36" s="8">
        <f t="shared" si="8"/>
        <v>4.6653497524509577E-2</v>
      </c>
      <c r="O36" s="8">
        <f t="shared" si="8"/>
        <v>6.658356676226293E-2</v>
      </c>
      <c r="P36" s="8">
        <f t="shared" si="8"/>
        <v>8.2357283715380453E-2</v>
      </c>
      <c r="Q36" s="8">
        <f t="shared" si="2"/>
        <v>9.1419833789852828E-2</v>
      </c>
    </row>
    <row r="37" spans="1:17" x14ac:dyDescent="0.15">
      <c r="B37">
        <v>7</v>
      </c>
      <c r="C37" s="8"/>
      <c r="D37" s="8" t="str">
        <f t="shared" ref="D37:P37" si="9">IF($B37=0,$B$8*C37/(1+C18/100), IF($B37=D$29, $B$7*C38/(1 +C19/100 ), IF(AND(0 &lt; $B37, $B37 &lt; D$29), $B$7*C38/(1+C19/100) + $B$8*C37/(1+C18/100 ),"")))</f>
        <v/>
      </c>
      <c r="E37" s="8" t="str">
        <f t="shared" si="9"/>
        <v/>
      </c>
      <c r="F37" s="8" t="str">
        <f t="shared" si="9"/>
        <v/>
      </c>
      <c r="G37" s="8" t="str">
        <f t="shared" si="9"/>
        <v/>
      </c>
      <c r="H37" s="8" t="str">
        <f t="shared" si="9"/>
        <v/>
      </c>
      <c r="I37" s="8" t="str">
        <f t="shared" si="9"/>
        <v/>
      </c>
      <c r="J37" s="8">
        <f t="shared" si="9"/>
        <v>5.5242191087347282E-3</v>
      </c>
      <c r="K37" s="8">
        <f t="shared" si="9"/>
        <v>2.1026907187261301E-2</v>
      </c>
      <c r="L37" s="8">
        <f t="shared" si="9"/>
        <v>4.5019683896583396E-2</v>
      </c>
      <c r="M37" s="8">
        <f t="shared" si="9"/>
        <v>7.1399592186283084E-2</v>
      </c>
      <c r="N37" s="8">
        <f t="shared" si="9"/>
        <v>9.3420671479338024E-2</v>
      </c>
      <c r="O37" s="8">
        <f t="shared" si="9"/>
        <v>0.10667651039334461</v>
      </c>
      <c r="P37" s="8">
        <f t="shared" si="9"/>
        <v>0.10997032073498857</v>
      </c>
      <c r="Q37" s="8">
        <f t="shared" si="2"/>
        <v>0.10464538771507492</v>
      </c>
    </row>
    <row r="38" spans="1:17" x14ac:dyDescent="0.15">
      <c r="B38">
        <v>6</v>
      </c>
      <c r="C38" s="8"/>
      <c r="D38" s="8" t="str">
        <f t="shared" ref="D38:P38" si="10">IF($B38=0,$B$8*C38/(1+C19/100), IF($B38=D$29, $B$7*C39/(1 +C20/100 ), IF(AND(0 &lt; $B38, $B38 &lt; D$29), $B$7*C39/(1+C20/100) + $B$8*C38/(1+C19/100 ),"")))</f>
        <v/>
      </c>
      <c r="E38" s="8" t="str">
        <f t="shared" si="10"/>
        <v/>
      </c>
      <c r="F38" s="8" t="str">
        <f t="shared" si="10"/>
        <v/>
      </c>
      <c r="G38" s="8" t="str">
        <f t="shared" si="10"/>
        <v/>
      </c>
      <c r="H38" s="8" t="str">
        <f t="shared" si="10"/>
        <v/>
      </c>
      <c r="I38" s="8">
        <f t="shared" si="10"/>
        <v>1.1617683880184292E-2</v>
      </c>
      <c r="J38" s="8">
        <f t="shared" si="10"/>
        <v>3.8697678890476643E-2</v>
      </c>
      <c r="K38" s="8">
        <f t="shared" si="10"/>
        <v>7.3656697380281133E-2</v>
      </c>
      <c r="L38" s="8">
        <f t="shared" si="10"/>
        <v>0.10514795814825528</v>
      </c>
      <c r="M38" s="8">
        <f t="shared" si="10"/>
        <v>0.12508585797869365</v>
      </c>
      <c r="N38" s="8">
        <f t="shared" si="10"/>
        <v>0.13094781759343307</v>
      </c>
      <c r="O38" s="8">
        <f t="shared" si="10"/>
        <v>0.12462226643740187</v>
      </c>
      <c r="P38" s="8">
        <f t="shared" si="10"/>
        <v>0.11013068869468685</v>
      </c>
      <c r="Q38" s="8">
        <f t="shared" si="2"/>
        <v>9.1709391932007112E-2</v>
      </c>
    </row>
    <row r="39" spans="1:17" x14ac:dyDescent="0.15">
      <c r="B39">
        <v>5</v>
      </c>
      <c r="C39" s="8"/>
      <c r="D39" s="8" t="str">
        <f t="shared" ref="D39:P39" si="11">IF($B39=0,$B$8*C39/(1+C20/100), IF($B39=D$29, $B$7*C40/(1 +C21/100 ), IF(AND(0 &lt; $B39, $B39 &lt; D$29), $B$7*C40/(1+C21/100) + $B$8*C39/(1+C20/100 ),"")))</f>
        <v/>
      </c>
      <c r="E39" s="8" t="str">
        <f t="shared" si="11"/>
        <v/>
      </c>
      <c r="F39" s="8" t="str">
        <f t="shared" si="11"/>
        <v/>
      </c>
      <c r="G39" s="8" t="str">
        <f t="shared" si="11"/>
        <v/>
      </c>
      <c r="H39" s="8">
        <f t="shared" si="11"/>
        <v>2.4426546455151174E-2</v>
      </c>
      <c r="I39" s="8">
        <f t="shared" si="11"/>
        <v>6.9748244554916738E-2</v>
      </c>
      <c r="J39" s="8">
        <f t="shared" si="11"/>
        <v>0.11617730534738976</v>
      </c>
      <c r="K39" s="8">
        <f t="shared" si="11"/>
        <v>0.14743819824640655</v>
      </c>
      <c r="L39" s="8">
        <f t="shared" si="11"/>
        <v>0.15787469597682913</v>
      </c>
      <c r="M39" s="8">
        <f t="shared" si="11"/>
        <v>0.15026662337413998</v>
      </c>
      <c r="N39" s="8">
        <f t="shared" si="11"/>
        <v>0.13110642566591335</v>
      </c>
      <c r="O39" s="8">
        <f t="shared" si="11"/>
        <v>0.10696143212305892</v>
      </c>
      <c r="P39" s="8">
        <f t="shared" si="11"/>
        <v>8.2718111483837453E-2</v>
      </c>
      <c r="Q39" s="8">
        <f t="shared" si="2"/>
        <v>6.1235911044431386E-2</v>
      </c>
    </row>
    <row r="40" spans="1:17" x14ac:dyDescent="0.15">
      <c r="B40">
        <v>4</v>
      </c>
      <c r="C40" s="8"/>
      <c r="D40" s="8" t="str">
        <f t="shared" ref="D40:P40" si="12">IF($B40=0,$B$8*C40/(1+C21/100), IF($B40=D$29, $B$7*C41/(1 +C22/100 ), IF(AND(0 &lt; $B40, $B40 &lt; D$29), $B$7*C41/(1+C22/100) + $B$8*C40/(1+C21/100 ),"")))</f>
        <v/>
      </c>
      <c r="E40" s="8" t="str">
        <f t="shared" si="12"/>
        <v/>
      </c>
      <c r="F40" s="8" t="str">
        <f t="shared" si="12"/>
        <v/>
      </c>
      <c r="G40" s="8">
        <f t="shared" si="12"/>
        <v>5.1345092452879451E-2</v>
      </c>
      <c r="H40" s="8">
        <f t="shared" si="12"/>
        <v>0.12219160893915176</v>
      </c>
      <c r="I40" s="8">
        <f t="shared" si="12"/>
        <v>0.17447575457864048</v>
      </c>
      <c r="J40" s="8">
        <f t="shared" si="12"/>
        <v>0.19376901255037454</v>
      </c>
      <c r="K40" s="8">
        <f t="shared" si="12"/>
        <v>0.18445345128853702</v>
      </c>
      <c r="L40" s="8">
        <f t="shared" si="12"/>
        <v>0.15802717013295059</v>
      </c>
      <c r="M40" s="8">
        <f t="shared" si="12"/>
        <v>0.12535827094484331</v>
      </c>
      <c r="N40" s="8">
        <f t="shared" si="12"/>
        <v>9.376054594428225E-2</v>
      </c>
      <c r="O40" s="8">
        <f t="shared" si="12"/>
        <v>6.693971883922932E-2</v>
      </c>
      <c r="P40" s="8">
        <f t="shared" si="12"/>
        <v>4.6021125167824833E-2</v>
      </c>
      <c r="Q40" s="8">
        <f t="shared" si="2"/>
        <v>3.0666045963913629E-2</v>
      </c>
    </row>
    <row r="41" spans="1:17" x14ac:dyDescent="0.15">
      <c r="B41">
        <v>3</v>
      </c>
      <c r="C41" s="8"/>
      <c r="D41" s="8" t="str">
        <f t="shared" ref="D41:P41" si="13">IF($B41=0,$B$8*C41/(1+C22/100), IF($B41=D$29, $B$7*C42/(1 +C23/100 ), IF(AND(0 &lt; $B41, $B41 &lt; D$29), $B$7*C42/(1+C23/100) + $B$8*C41/(1+C22/100 ),"")))</f>
        <v/>
      </c>
      <c r="E41" s="8" t="str">
        <f t="shared" si="13"/>
        <v/>
      </c>
      <c r="F41" s="8">
        <f t="shared" si="13"/>
        <v>0.1079022923210409</v>
      </c>
      <c r="G41" s="8">
        <f t="shared" si="13"/>
        <v>0.20545438418704931</v>
      </c>
      <c r="H41" s="8">
        <f t="shared" si="13"/>
        <v>0.2445007404415267</v>
      </c>
      <c r="I41" s="8">
        <f t="shared" si="13"/>
        <v>0.23277425078050717</v>
      </c>
      <c r="J41" s="8">
        <f t="shared" si="13"/>
        <v>0.19390890573217692</v>
      </c>
      <c r="K41" s="8">
        <f t="shared" si="13"/>
        <v>0.14768708337745132</v>
      </c>
      <c r="L41" s="8">
        <f t="shared" si="13"/>
        <v>0.10545290661621562</v>
      </c>
      <c r="M41" s="8">
        <f t="shared" si="13"/>
        <v>7.1710921428434299E-2</v>
      </c>
      <c r="N41" s="8">
        <f t="shared" si="13"/>
        <v>4.6936726285147515E-2</v>
      </c>
      <c r="O41" s="8">
        <f t="shared" si="13"/>
        <v>2.9790399864959381E-2</v>
      </c>
      <c r="P41" s="8">
        <f t="shared" si="13"/>
        <v>1.8435057298079274E-2</v>
      </c>
      <c r="Q41" s="8">
        <f t="shared" si="2"/>
        <v>1.1168752199840547E-2</v>
      </c>
    </row>
    <row r="42" spans="1:17" x14ac:dyDescent="0.15">
      <c r="B42">
        <v>2</v>
      </c>
      <c r="C42" s="8"/>
      <c r="D42" s="8" t="str">
        <f t="shared" ref="D42:P42" si="14">IF($B42=0,$B$8*C42/(1+C23/100), IF($B42=D$29, $B$7*C43/(1 +C24/100 ), IF(AND(0 &lt; $B42, $B42 &lt; D$29), $B$7*C43/(1+C24/100) + $B$8*C42/(1+C23/100 ),"")))</f>
        <v/>
      </c>
      <c r="E42" s="8">
        <f t="shared" si="14"/>
        <v>0.22670325748084499</v>
      </c>
      <c r="F42" s="8">
        <f t="shared" si="14"/>
        <v>0.32378439505487183</v>
      </c>
      <c r="G42" s="8">
        <f t="shared" si="14"/>
        <v>0.308292395518873</v>
      </c>
      <c r="H42" s="8">
        <f t="shared" si="14"/>
        <v>0.24461803258836437</v>
      </c>
      <c r="I42" s="8">
        <f t="shared" si="14"/>
        <v>0.17468541221628692</v>
      </c>
      <c r="J42" s="8">
        <f t="shared" si="14"/>
        <v>0.11642911329445599</v>
      </c>
      <c r="K42" s="8">
        <f t="shared" si="14"/>
        <v>7.3905582775516704E-2</v>
      </c>
      <c r="L42" s="8">
        <f t="shared" si="14"/>
        <v>4.523750445328973E-2</v>
      </c>
      <c r="M42" s="8">
        <f t="shared" si="14"/>
        <v>2.6920652343009541E-2</v>
      </c>
      <c r="N42" s="8">
        <f t="shared" si="14"/>
        <v>1.566436113513504E-2</v>
      </c>
      <c r="O42" s="8">
        <f t="shared" si="14"/>
        <v>8.9489250147207367E-3</v>
      </c>
      <c r="P42" s="8">
        <f t="shared" si="14"/>
        <v>5.034988422452126E-3</v>
      </c>
      <c r="Q42" s="8">
        <f t="shared" si="2"/>
        <v>2.7965475631248258E-3</v>
      </c>
    </row>
    <row r="43" spans="1:17" x14ac:dyDescent="0.15">
      <c r="B43">
        <v>1</v>
      </c>
      <c r="C43" s="8"/>
      <c r="D43" s="8">
        <f t="shared" ref="D43:P43" si="15">IF($B43=0,$B$8*C43/(1+C24/100), IF($B43=D$29, $B$7*C44/(1 +C25/100 ), IF(AND(0 &lt; $B43, $B43 &lt; D$29), $B$7*C44/(1+C25/100) + $B$8*C43/(1+C24/100 ),"")))</f>
        <v>0.47619047619047616</v>
      </c>
      <c r="E43" s="8">
        <f t="shared" si="15"/>
        <v>0.45346062709535745</v>
      </c>
      <c r="F43" s="8">
        <f t="shared" si="15"/>
        <v>0.32386180255026542</v>
      </c>
      <c r="G43" s="8">
        <f t="shared" si="15"/>
        <v>0.20560200845919577</v>
      </c>
      <c r="H43" s="8">
        <f t="shared" si="15"/>
        <v>0.12236754733297758</v>
      </c>
      <c r="I43" s="8">
        <f t="shared" si="15"/>
        <v>6.9915970912135056E-2</v>
      </c>
      <c r="J43" s="8">
        <f t="shared" si="15"/>
        <v>3.8837572438647321E-2</v>
      </c>
      <c r="K43" s="8">
        <f t="shared" si="15"/>
        <v>2.1133572545352787E-2</v>
      </c>
      <c r="L43" s="8">
        <f t="shared" si="15"/>
        <v>1.1320206239790267E-2</v>
      </c>
      <c r="M43" s="8">
        <f t="shared" si="15"/>
        <v>5.9888126844833238E-3</v>
      </c>
      <c r="N43" s="8">
        <f t="shared" si="15"/>
        <v>3.1366229565556814E-3</v>
      </c>
      <c r="O43" s="8">
        <f t="shared" si="15"/>
        <v>1.6292201829520368E-3</v>
      </c>
      <c r="P43" s="8">
        <f t="shared" si="15"/>
        <v>8.4037049051909974E-4</v>
      </c>
      <c r="Q43" s="8">
        <f t="shared" si="2"/>
        <v>4.3090782958000561E-4</v>
      </c>
    </row>
    <row r="44" spans="1:17" x14ac:dyDescent="0.15">
      <c r="B44">
        <v>0</v>
      </c>
      <c r="C44" s="8">
        <v>1</v>
      </c>
      <c r="D44" s="9">
        <f t="shared" ref="D44:P44" si="16">IF($B44=0,$B$8*C44/(1+C25/100), IF($B44=D$29, $B$7*C45/(1 +C26/100 ), IF(AND(0 &lt; $B44, $B44 &lt; D$29), $B$7*C45/(1+C26/100) + $B$8*C44/(1+C25/100 ),"")))</f>
        <v>0.47619047619047616</v>
      </c>
      <c r="E44" s="8">
        <f t="shared" si="16"/>
        <v>0.22675736961451246</v>
      </c>
      <c r="F44" s="8">
        <f t="shared" si="16"/>
        <v>0.1079796998164345</v>
      </c>
      <c r="G44" s="8">
        <f t="shared" si="16"/>
        <v>5.1418904674492616E-2</v>
      </c>
      <c r="H44" s="8">
        <f t="shared" si="16"/>
        <v>2.4485192702139339E-2</v>
      </c>
      <c r="I44" s="8">
        <f t="shared" si="16"/>
        <v>1.1659615572447303E-2</v>
      </c>
      <c r="J44" s="8">
        <f t="shared" si="16"/>
        <v>5.5521978916415722E-3</v>
      </c>
      <c r="K44" s="8">
        <f t="shared" si="16"/>
        <v>2.6439037579245581E-3</v>
      </c>
      <c r="L44" s="8">
        <f t="shared" si="16"/>
        <v>1.2590017894878848E-3</v>
      </c>
      <c r="M44" s="8">
        <f t="shared" si="16"/>
        <v>5.9952466166089755E-4</v>
      </c>
      <c r="N44" s="8">
        <f t="shared" si="16"/>
        <v>2.8548793412423691E-4</v>
      </c>
      <c r="O44" s="8">
        <f t="shared" si="16"/>
        <v>1.3594663529725565E-4</v>
      </c>
      <c r="P44" s="8">
        <f t="shared" si="16"/>
        <v>6.4736492998693164E-5</v>
      </c>
      <c r="Q44" s="8">
        <f t="shared" si="2"/>
        <v>3.0826901427949123E-5</v>
      </c>
    </row>
    <row r="46" spans="1:17" ht="14" thickBot="1" x14ac:dyDescent="0.2"/>
    <row r="47" spans="1:17" ht="14" thickBot="1" x14ac:dyDescent="0.2">
      <c r="A47" s="131" t="s">
        <v>41</v>
      </c>
      <c r="B47" s="133"/>
      <c r="C47" s="132"/>
      <c r="D47" s="92">
        <f>SUM(D30:D44)</f>
        <v>0.95238095238095233</v>
      </c>
      <c r="E47" s="93">
        <f>SUM(E30:E44)</f>
        <v>0.9069212541907149</v>
      </c>
      <c r="F47" s="93">
        <f t="shared" ref="F47:Q47" si="17">SUM(F30:F44)</f>
        <v>0.8635281897426127</v>
      </c>
      <c r="G47" s="93">
        <f t="shared" si="17"/>
        <v>0.8221127852924901</v>
      </c>
      <c r="H47" s="93">
        <f t="shared" si="17"/>
        <v>0.78258966845931099</v>
      </c>
      <c r="I47" s="93">
        <f t="shared" si="17"/>
        <v>0.74487693249511799</v>
      </c>
      <c r="J47" s="93">
        <f t="shared" si="17"/>
        <v>0.7088960052538974</v>
      </c>
      <c r="K47" s="93">
        <f t="shared" si="17"/>
        <v>0.67457152271294385</v>
      </c>
      <c r="L47" s="93">
        <f t="shared" si="17"/>
        <v>0.64183120690428952</v>
      </c>
      <c r="M47" s="93">
        <f t="shared" si="17"/>
        <v>0.61060574811764257</v>
      </c>
      <c r="N47" s="93">
        <f t="shared" si="17"/>
        <v>0.58082869124007031</v>
      </c>
      <c r="O47" s="93">
        <f t="shared" si="17"/>
        <v>0.55243632610137328</v>
      </c>
      <c r="P47" s="93">
        <f t="shared" si="17"/>
        <v>0.52536758169771991</v>
      </c>
      <c r="Q47" s="94">
        <f t="shared" si="17"/>
        <v>0.49956392416965845</v>
      </c>
    </row>
    <row r="48" spans="1:17" ht="14" thickBot="1" x14ac:dyDescent="0.2">
      <c r="A48" s="131" t="s">
        <v>42</v>
      </c>
      <c r="B48" s="133"/>
      <c r="C48" s="132"/>
      <c r="D48" s="89">
        <f>100*((1/D47)^(1/D29)-1)</f>
        <v>5.0000000000000044</v>
      </c>
      <c r="E48" s="90">
        <f t="shared" ref="E48:Q48" si="18">100*((1/E47)^(1/E29)-1)</f>
        <v>5.006264716495834</v>
      </c>
      <c r="F48" s="90">
        <f t="shared" si="18"/>
        <v>5.0125392715468786</v>
      </c>
      <c r="G48" s="90">
        <f t="shared" si="18"/>
        <v>5.0188236793180074</v>
      </c>
      <c r="H48" s="90">
        <f t="shared" si="18"/>
        <v>5.0251179539794188</v>
      </c>
      <c r="I48" s="90">
        <f t="shared" si="18"/>
        <v>5.0314221097065515</v>
      </c>
      <c r="J48" s="90">
        <f t="shared" si="18"/>
        <v>5.0377361606800175</v>
      </c>
      <c r="K48" s="90">
        <f t="shared" si="18"/>
        <v>5.044060121085403</v>
      </c>
      <c r="L48" s="90">
        <f t="shared" si="18"/>
        <v>5.0503940051133345</v>
      </c>
      <c r="M48" s="90">
        <f t="shared" si="18"/>
        <v>5.0567378269592567</v>
      </c>
      <c r="N48" s="90">
        <f t="shared" si="18"/>
        <v>5.0630916008234106</v>
      </c>
      <c r="O48" s="90">
        <f t="shared" si="18"/>
        <v>5.069455340910678</v>
      </c>
      <c r="P48" s="90">
        <f t="shared" si="18"/>
        <v>5.0758290614305368</v>
      </c>
      <c r="Q48" s="91">
        <f t="shared" si="18"/>
        <v>5.0822127765969949</v>
      </c>
    </row>
    <row r="49" spans="1:17" ht="14" thickBot="1" x14ac:dyDescent="0.2"/>
    <row r="50" spans="1:17" ht="14" thickBot="1" x14ac:dyDescent="0.2">
      <c r="A50" s="131" t="s">
        <v>20</v>
      </c>
      <c r="B50" s="133"/>
      <c r="C50" s="132"/>
      <c r="D50" s="86">
        <f t="shared" ref="D50:Q50" si="19">(D48-C4)^2</f>
        <v>5.2899999999999787</v>
      </c>
      <c r="E50" s="87">
        <f t="shared" si="19"/>
        <v>6.8316121322346035</v>
      </c>
      <c r="F50" s="87">
        <f t="shared" si="19"/>
        <v>9.532413749740277</v>
      </c>
      <c r="G50" s="87">
        <f t="shared" si="19"/>
        <v>11.772970943608811</v>
      </c>
      <c r="H50" s="87">
        <f t="shared" si="19"/>
        <v>17.429640098184986</v>
      </c>
      <c r="I50" s="87">
        <f t="shared" si="19"/>
        <v>21.238990170901619</v>
      </c>
      <c r="J50" s="87">
        <f t="shared" si="19"/>
        <v>25.829405732459481</v>
      </c>
      <c r="K50" s="87">
        <f t="shared" si="19"/>
        <v>29.224185974439159</v>
      </c>
      <c r="L50" s="87">
        <f t="shared" si="19"/>
        <v>32.485508496948015</v>
      </c>
      <c r="M50" s="87">
        <f t="shared" si="19"/>
        <v>37.985800613634915</v>
      </c>
      <c r="N50" s="87">
        <f t="shared" si="19"/>
        <v>42.079980579307794</v>
      </c>
      <c r="O50" s="87">
        <f t="shared" si="19"/>
        <v>46.929962126177237</v>
      </c>
      <c r="P50" s="87">
        <f t="shared" si="19"/>
        <v>50.753811561957697</v>
      </c>
      <c r="Q50" s="88">
        <f t="shared" si="19"/>
        <v>52.385563891255785</v>
      </c>
    </row>
    <row r="51" spans="1:17" ht="14" thickBot="1" x14ac:dyDescent="0.2">
      <c r="A51" s="131" t="s">
        <v>19</v>
      </c>
      <c r="B51" s="133"/>
      <c r="C51" s="132"/>
      <c r="D51" s="85">
        <f>SUM(D50:Q50)</f>
        <v>389.76984607085041</v>
      </c>
    </row>
    <row r="55" spans="1:17" ht="14" thickBot="1" x14ac:dyDescent="0.2"/>
    <row r="56" spans="1:17" ht="14" thickBot="1" x14ac:dyDescent="0.2">
      <c r="A56" s="140" t="s">
        <v>28</v>
      </c>
      <c r="B56" s="141"/>
      <c r="C56" s="14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</row>
    <row r="57" spans="1:17" x14ac:dyDescent="0.15">
      <c r="A57" s="12"/>
      <c r="B57" s="12"/>
      <c r="C57" s="12">
        <v>0</v>
      </c>
      <c r="D57" s="12">
        <v>1</v>
      </c>
      <c r="E57" s="12">
        <v>2</v>
      </c>
      <c r="F57" s="12">
        <v>3</v>
      </c>
      <c r="G57" s="12">
        <v>4</v>
      </c>
      <c r="H57" s="12">
        <v>5</v>
      </c>
      <c r="I57" s="12">
        <v>6</v>
      </c>
      <c r="J57" s="12">
        <v>7</v>
      </c>
      <c r="K57" s="12">
        <v>8</v>
      </c>
      <c r="L57" s="12">
        <v>9</v>
      </c>
      <c r="M57" s="12"/>
      <c r="N57" s="12"/>
      <c r="O57" s="12"/>
      <c r="P57" s="12"/>
    </row>
    <row r="58" spans="1:17" x14ac:dyDescent="0.15">
      <c r="A58" s="12"/>
      <c r="B58" s="12">
        <v>9</v>
      </c>
      <c r="C58" s="16" t="str">
        <f t="shared" ref="C58:D67" si="20">IF($B58&lt;= C$57, ($B$7*D57+$B$8*D58)/(1+C16/100),"")</f>
        <v/>
      </c>
      <c r="D58" s="16" t="str">
        <f t="shared" si="20"/>
        <v/>
      </c>
      <c r="E58" s="16" t="str">
        <f t="shared" ref="E58:E67" si="21">IF($B58&lt;= E$57, MAX((E16/100-$C$70)/(1+E16/100) +($B$7*F57+$B$8*F58)/(1+E16/100) - $C$73,0),"")</f>
        <v/>
      </c>
      <c r="F58" s="17" t="str">
        <f t="shared" ref="F58:K67" si="22">IF($B58&lt;= F$57, (F16/100-$C$70)/(1+F16/100) +($B$7*G57+$B$8*G58)/(1+F16/100),"")</f>
        <v/>
      </c>
      <c r="G58" s="17" t="str">
        <f t="shared" si="22"/>
        <v/>
      </c>
      <c r="H58" s="17" t="str">
        <f t="shared" si="22"/>
        <v/>
      </c>
      <c r="I58" s="17" t="str">
        <f t="shared" si="22"/>
        <v/>
      </c>
      <c r="J58" s="17" t="str">
        <f t="shared" si="22"/>
        <v/>
      </c>
      <c r="K58" s="17" t="str">
        <f t="shared" si="22"/>
        <v/>
      </c>
      <c r="L58" s="17">
        <f t="shared" ref="L58:L67" si="23">IF($B58&lt;= L$57, (L16/100-$C$70)/(1+L16/100),"")</f>
        <v>-6.1007813381125695E-2</v>
      </c>
      <c r="M58" s="4"/>
      <c r="N58" s="4"/>
      <c r="O58" s="4"/>
      <c r="P58" s="4"/>
    </row>
    <row r="59" spans="1:17" x14ac:dyDescent="0.15">
      <c r="A59" s="12"/>
      <c r="B59" s="12">
        <v>8</v>
      </c>
      <c r="C59" s="16" t="str">
        <f t="shared" si="20"/>
        <v/>
      </c>
      <c r="D59" s="16" t="str">
        <f t="shared" si="20"/>
        <v/>
      </c>
      <c r="E59" s="16" t="str">
        <f t="shared" si="21"/>
        <v/>
      </c>
      <c r="F59" s="17" t="str">
        <f t="shared" si="22"/>
        <v/>
      </c>
      <c r="G59" s="17" t="str">
        <f t="shared" si="22"/>
        <v/>
      </c>
      <c r="H59" s="17" t="str">
        <f t="shared" si="22"/>
        <v/>
      </c>
      <c r="I59" s="17" t="str">
        <f t="shared" si="22"/>
        <v/>
      </c>
      <c r="J59" s="17" t="str">
        <f t="shared" si="22"/>
        <v/>
      </c>
      <c r="K59" s="17">
        <f t="shared" si="22"/>
        <v>-0.11938590663996712</v>
      </c>
      <c r="L59" s="17">
        <f t="shared" si="23"/>
        <v>-6.1270891109807775E-2</v>
      </c>
      <c r="M59" s="4"/>
      <c r="N59" s="4"/>
      <c r="O59" s="4"/>
      <c r="P59" s="4"/>
    </row>
    <row r="60" spans="1:17" x14ac:dyDescent="0.15">
      <c r="A60" s="12"/>
      <c r="B60" s="12">
        <v>7</v>
      </c>
      <c r="C60" s="16" t="str">
        <f t="shared" si="20"/>
        <v/>
      </c>
      <c r="D60" s="16" t="str">
        <f t="shared" si="20"/>
        <v/>
      </c>
      <c r="E60" s="16" t="str">
        <f t="shared" si="21"/>
        <v/>
      </c>
      <c r="F60" s="17" t="str">
        <f t="shared" si="22"/>
        <v/>
      </c>
      <c r="G60" s="17" t="str">
        <f t="shared" si="22"/>
        <v/>
      </c>
      <c r="H60" s="17" t="str">
        <f t="shared" si="22"/>
        <v/>
      </c>
      <c r="I60" s="17" t="str">
        <f t="shared" si="22"/>
        <v/>
      </c>
      <c r="J60" s="17">
        <f t="shared" si="22"/>
        <v>-0.17529107663871923</v>
      </c>
      <c r="K60" s="17">
        <f t="shared" si="22"/>
        <v>-0.11991170689180998</v>
      </c>
      <c r="L60" s="17">
        <f t="shared" si="23"/>
        <v>-6.1532786251070684E-2</v>
      </c>
      <c r="M60" s="4"/>
      <c r="N60" s="4"/>
      <c r="O60" s="4"/>
      <c r="P60" s="4"/>
    </row>
    <row r="61" spans="1:17" x14ac:dyDescent="0.15">
      <c r="A61" s="12"/>
      <c r="B61" s="12">
        <v>6</v>
      </c>
      <c r="C61" s="16" t="str">
        <f t="shared" si="20"/>
        <v/>
      </c>
      <c r="D61" s="16" t="str">
        <f t="shared" si="20"/>
        <v/>
      </c>
      <c r="E61" s="16" t="str">
        <f t="shared" si="21"/>
        <v/>
      </c>
      <c r="F61" s="17" t="str">
        <f t="shared" si="22"/>
        <v/>
      </c>
      <c r="G61" s="17" t="str">
        <f t="shared" si="22"/>
        <v/>
      </c>
      <c r="H61" s="17" t="str">
        <f t="shared" si="22"/>
        <v/>
      </c>
      <c r="I61" s="17">
        <f t="shared" si="22"/>
        <v>-0.22887014958644189</v>
      </c>
      <c r="J61" s="17">
        <f t="shared" si="22"/>
        <v>-0.17607870426231312</v>
      </c>
      <c r="K61" s="17">
        <f t="shared" si="22"/>
        <v>-0.120435264942144</v>
      </c>
      <c r="L61" s="17">
        <f t="shared" si="23"/>
        <v>-6.1793503509321522E-2</v>
      </c>
      <c r="M61" s="4"/>
      <c r="N61" s="4"/>
      <c r="O61" s="4"/>
      <c r="P61" s="4"/>
    </row>
    <row r="62" spans="1:17" x14ac:dyDescent="0.15">
      <c r="A62" s="12"/>
      <c r="B62" s="12">
        <v>5</v>
      </c>
      <c r="C62" s="16" t="str">
        <f t="shared" si="20"/>
        <v/>
      </c>
      <c r="D62" s="16" t="str">
        <f t="shared" si="20"/>
        <v/>
      </c>
      <c r="E62" s="16" t="str">
        <f t="shared" si="21"/>
        <v/>
      </c>
      <c r="F62" s="17" t="str">
        <f t="shared" si="22"/>
        <v/>
      </c>
      <c r="G62" s="17" t="str">
        <f t="shared" si="22"/>
        <v/>
      </c>
      <c r="H62" s="17">
        <f t="shared" si="22"/>
        <v>-0.28026066284960949</v>
      </c>
      <c r="I62" s="17">
        <f t="shared" si="22"/>
        <v>-0.22991823769601041</v>
      </c>
      <c r="J62" s="17">
        <f t="shared" si="22"/>
        <v>-0.17686314774155554</v>
      </c>
      <c r="K62" s="17">
        <f t="shared" si="22"/>
        <v>-0.12095658855770626</v>
      </c>
      <c r="L62" s="17">
        <f t="shared" si="23"/>
        <v>-6.205304757606072E-2</v>
      </c>
      <c r="M62" s="4"/>
      <c r="N62" s="4"/>
      <c r="O62" s="4"/>
      <c r="P62" s="4"/>
    </row>
    <row r="63" spans="1:17" x14ac:dyDescent="0.15">
      <c r="A63" s="12"/>
      <c r="B63" s="12">
        <v>4</v>
      </c>
      <c r="C63" s="16" t="str">
        <f t="shared" si="20"/>
        <v/>
      </c>
      <c r="D63" s="16" t="str">
        <f t="shared" si="20"/>
        <v/>
      </c>
      <c r="E63" s="16" t="str">
        <f t="shared" si="21"/>
        <v/>
      </c>
      <c r="F63" s="17" t="str">
        <f t="shared" si="22"/>
        <v/>
      </c>
      <c r="G63" s="17">
        <f t="shared" si="22"/>
        <v>-0.32959149717004693</v>
      </c>
      <c r="H63" s="17">
        <f t="shared" si="22"/>
        <v>-0.28156743420059055</v>
      </c>
      <c r="I63" s="17">
        <f t="shared" si="22"/>
        <v>-0.23096231207577994</v>
      </c>
      <c r="J63" s="17">
        <f t="shared" si="22"/>
        <v>-0.17764441644021881</v>
      </c>
      <c r="K63" s="17">
        <f t="shared" si="22"/>
        <v>-0.12147568549546515</v>
      </c>
      <c r="L63" s="17">
        <f t="shared" si="23"/>
        <v>-6.2311423129859385E-2</v>
      </c>
      <c r="M63" s="4"/>
      <c r="N63" s="4"/>
      <c r="O63" s="4"/>
      <c r="P63" s="4"/>
    </row>
    <row r="64" spans="1:17" x14ac:dyDescent="0.15">
      <c r="A64" s="12"/>
      <c r="B64" s="12">
        <v>3</v>
      </c>
      <c r="C64" s="16" t="str">
        <f t="shared" si="20"/>
        <v/>
      </c>
      <c r="D64" s="16" t="str">
        <f t="shared" si="20"/>
        <v/>
      </c>
      <c r="E64" s="16" t="str">
        <f t="shared" si="21"/>
        <v/>
      </c>
      <c r="F64" s="17">
        <f t="shared" si="22"/>
        <v>-0.37698346310033565</v>
      </c>
      <c r="G64" s="17">
        <f t="shared" si="22"/>
        <v>-0.33115481934591917</v>
      </c>
      <c r="H64" s="17">
        <f t="shared" si="22"/>
        <v>-0.28286946930566992</v>
      </c>
      <c r="I64" s="17">
        <f t="shared" si="22"/>
        <v>-0.23200238238444193</v>
      </c>
      <c r="J64" s="17">
        <f t="shared" si="22"/>
        <v>-0.1784225197282788</v>
      </c>
      <c r="K64" s="17">
        <f t="shared" si="22"/>
        <v>-0.12199256350244751</v>
      </c>
      <c r="L64" s="17">
        <f t="shared" si="23"/>
        <v>-6.2568634836337247E-2</v>
      </c>
      <c r="M64" s="4"/>
      <c r="N64" s="4"/>
      <c r="O64" s="4"/>
      <c r="P64" s="4"/>
    </row>
    <row r="65" spans="1:16" x14ac:dyDescent="0.15">
      <c r="A65" s="12"/>
      <c r="B65" s="12">
        <v>2</v>
      </c>
      <c r="C65" s="16" t="str">
        <f t="shared" si="20"/>
        <v/>
      </c>
      <c r="D65" s="16" t="str">
        <f t="shared" si="20"/>
        <v/>
      </c>
      <c r="E65" s="17">
        <f t="shared" si="21"/>
        <v>0</v>
      </c>
      <c r="F65" s="17">
        <f t="shared" si="22"/>
        <v>-0.3788008980971459</v>
      </c>
      <c r="G65" s="17">
        <f t="shared" si="22"/>
        <v>-0.33271278459825493</v>
      </c>
      <c r="H65" s="17">
        <f t="shared" si="22"/>
        <v>-0.28416677696670739</v>
      </c>
      <c r="I65" s="17">
        <f t="shared" si="22"/>
        <v>-0.23303845831288883</v>
      </c>
      <c r="J65" s="17">
        <f t="shared" si="22"/>
        <v>-0.17919746698151262</v>
      </c>
      <c r="K65" s="17">
        <f t="shared" si="22"/>
        <v>-0.12250723031556809</v>
      </c>
      <c r="L65" s="17">
        <f t="shared" si="23"/>
        <v>-6.2824687348141561E-2</v>
      </c>
      <c r="M65" s="4"/>
      <c r="N65" s="4"/>
      <c r="O65" s="4"/>
      <c r="P65" s="4"/>
    </row>
    <row r="66" spans="1:16" x14ac:dyDescent="0.15">
      <c r="A66" s="12"/>
      <c r="B66" s="12">
        <v>1</v>
      </c>
      <c r="C66" s="16" t="str">
        <f t="shared" si="20"/>
        <v/>
      </c>
      <c r="D66" s="17">
        <f t="shared" si="20"/>
        <v>0</v>
      </c>
      <c r="E66" s="17">
        <f t="shared" si="21"/>
        <v>0</v>
      </c>
      <c r="F66" s="17">
        <f t="shared" si="22"/>
        <v>-0.38061245218351131</v>
      </c>
      <c r="G66" s="17">
        <f t="shared" si="22"/>
        <v>-0.33426539985865072</v>
      </c>
      <c r="H66" s="17">
        <f t="shared" si="22"/>
        <v>-0.28545936605133593</v>
      </c>
      <c r="I66" s="17">
        <f t="shared" si="22"/>
        <v>-0.23407054958354104</v>
      </c>
      <c r="J66" s="17">
        <f t="shared" si="22"/>
        <v>-0.17996926758109955</v>
      </c>
      <c r="K66" s="17">
        <f t="shared" si="22"/>
        <v>-0.12301969366146115</v>
      </c>
      <c r="L66" s="17">
        <f t="shared" si="23"/>
        <v>-6.3079585304926467E-2</v>
      </c>
      <c r="M66" s="4"/>
      <c r="N66" s="4"/>
      <c r="O66" s="4"/>
      <c r="P66" s="4"/>
    </row>
    <row r="67" spans="1:16" x14ac:dyDescent="0.15">
      <c r="A67" s="12"/>
      <c r="B67" s="12">
        <v>0</v>
      </c>
      <c r="C67" s="103">
        <f t="shared" si="20"/>
        <v>0</v>
      </c>
      <c r="D67" s="16">
        <f t="shared" si="20"/>
        <v>0</v>
      </c>
      <c r="E67" s="16">
        <f t="shared" si="21"/>
        <v>0</v>
      </c>
      <c r="F67" s="17">
        <f t="shared" si="22"/>
        <v>-0.3824181295343565</v>
      </c>
      <c r="G67" s="17">
        <f t="shared" si="22"/>
        <v>-0.33581267216349786</v>
      </c>
      <c r="H67" s="17">
        <f t="shared" si="22"/>
        <v>-0.28674724549200953</v>
      </c>
      <c r="I67" s="17">
        <f t="shared" si="22"/>
        <v>-0.23509866594967899</v>
      </c>
      <c r="J67" s="17">
        <f t="shared" si="22"/>
        <v>-0.18073793091322637</v>
      </c>
      <c r="K67" s="16">
        <f t="shared" si="22"/>
        <v>-0.1235299612563142</v>
      </c>
      <c r="L67" s="16">
        <f t="shared" si="23"/>
        <v>-6.3333333333333339E-2</v>
      </c>
      <c r="M67" s="4"/>
      <c r="N67" s="4"/>
      <c r="O67" s="4"/>
      <c r="P67" s="4"/>
    </row>
    <row r="70" spans="1:16" x14ac:dyDescent="0.15">
      <c r="A70" s="13" t="s">
        <v>22</v>
      </c>
      <c r="B70" s="11"/>
      <c r="C70" s="18">
        <v>0.11650000000000001</v>
      </c>
      <c r="D70" s="13" t="s">
        <v>30</v>
      </c>
    </row>
    <row r="71" spans="1:16" x14ac:dyDescent="0.15">
      <c r="A71" s="13" t="s">
        <v>23</v>
      </c>
      <c r="C71" s="19">
        <v>2</v>
      </c>
      <c r="D71" s="13" t="s">
        <v>26</v>
      </c>
    </row>
    <row r="72" spans="1:16" x14ac:dyDescent="0.15">
      <c r="A72" s="13" t="s">
        <v>24</v>
      </c>
      <c r="C72" s="14">
        <v>10</v>
      </c>
      <c r="D72" s="13" t="s">
        <v>27</v>
      </c>
    </row>
    <row r="73" spans="1:16" x14ac:dyDescent="0.15">
      <c r="A73" s="13" t="s">
        <v>25</v>
      </c>
      <c r="C73" s="15">
        <v>0</v>
      </c>
      <c r="D73" s="13" t="s">
        <v>31</v>
      </c>
    </row>
    <row r="74" spans="1:16" x14ac:dyDescent="0.15">
      <c r="A74" s="13" t="s">
        <v>29</v>
      </c>
      <c r="C74" s="14">
        <v>1</v>
      </c>
    </row>
    <row r="85" spans="15:19" x14ac:dyDescent="0.15">
      <c r="O85" t="s">
        <v>7</v>
      </c>
    </row>
    <row r="87" spans="15:19" x14ac:dyDescent="0.15">
      <c r="S87" t="s">
        <v>7</v>
      </c>
    </row>
    <row r="115" spans="9:9" x14ac:dyDescent="0.15">
      <c r="I115" t="s">
        <v>7</v>
      </c>
    </row>
  </sheetData>
  <mergeCells count="11">
    <mergeCell ref="A56:C56"/>
    <mergeCell ref="A50:C50"/>
    <mergeCell ref="A51:C51"/>
    <mergeCell ref="A47:C47"/>
    <mergeCell ref="A48:C48"/>
    <mergeCell ref="A28:B28"/>
    <mergeCell ref="A1:H1"/>
    <mergeCell ref="A3:B3"/>
    <mergeCell ref="A4:B4"/>
    <mergeCell ref="A5:B5"/>
    <mergeCell ref="A10:B10"/>
  </mergeCells>
  <phoneticPr fontId="4" type="noConversion"/>
  <pageMargins left="0.53" right="0.38" top="0.63" bottom="5.31" header="0.5" footer="0.5"/>
  <pageSetup orientation="portrait"/>
  <headerFooter alignWithMargins="0"/>
  <ignoredErrors>
    <ignoredError sqref="D25" formula="1"/>
  </ignoredErrors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S115"/>
  <sheetViews>
    <sheetView showGridLines="0" topLeftCell="A44" zoomScale="125" zoomScaleNormal="125" zoomScalePageLayoutView="125" workbookViewId="0">
      <selection activeCell="N90" sqref="N90"/>
    </sheetView>
  </sheetViews>
  <sheetFormatPr baseColWidth="10" defaultColWidth="8.796875" defaultRowHeight="13" x14ac:dyDescent="0.15"/>
  <cols>
    <col min="1" max="1" width="10.59765625" customWidth="1"/>
    <col min="3" max="3" width="9.59765625" bestFit="1" customWidth="1"/>
    <col min="4" max="4" width="12.3984375" bestFit="1" customWidth="1"/>
  </cols>
  <sheetData>
    <row r="1" spans="1:16" ht="14" thickBot="1" x14ac:dyDescent="0.2">
      <c r="A1" s="131" t="s">
        <v>21</v>
      </c>
      <c r="B1" s="133"/>
      <c r="C1" s="133"/>
      <c r="D1" s="133"/>
      <c r="E1" s="133"/>
      <c r="F1" s="133"/>
      <c r="G1" s="133"/>
      <c r="H1" s="132"/>
    </row>
    <row r="2" spans="1:16" ht="14" thickBot="1" x14ac:dyDescent="0.2"/>
    <row r="3" spans="1:16" x14ac:dyDescent="0.15">
      <c r="A3" s="134" t="s">
        <v>15</v>
      </c>
      <c r="B3" s="135"/>
      <c r="C3" s="95">
        <v>1</v>
      </c>
      <c r="D3" s="95">
        <v>2</v>
      </c>
      <c r="E3" s="95">
        <v>3</v>
      </c>
      <c r="F3" s="95">
        <v>4</v>
      </c>
      <c r="G3" s="95">
        <v>5</v>
      </c>
      <c r="H3" s="95">
        <v>6</v>
      </c>
      <c r="I3" s="95">
        <v>7</v>
      </c>
      <c r="J3" s="95">
        <v>8</v>
      </c>
      <c r="K3" s="95">
        <v>9</v>
      </c>
      <c r="L3" s="95">
        <v>10</v>
      </c>
      <c r="M3" s="95"/>
      <c r="N3" s="95"/>
      <c r="O3" s="95"/>
      <c r="P3" s="96"/>
    </row>
    <row r="4" spans="1:16" ht="14" thickBot="1" x14ac:dyDescent="0.2">
      <c r="A4" s="136" t="s">
        <v>43</v>
      </c>
      <c r="B4" s="137"/>
      <c r="C4" s="97">
        <v>3</v>
      </c>
      <c r="D4" s="97">
        <v>3.1</v>
      </c>
      <c r="E4" s="97">
        <v>3.2</v>
      </c>
      <c r="F4" s="97">
        <v>3.3</v>
      </c>
      <c r="G4" s="97">
        <v>3.4</v>
      </c>
      <c r="H4" s="97">
        <v>3.5</v>
      </c>
      <c r="I4" s="97">
        <v>3.55</v>
      </c>
      <c r="J4" s="97">
        <v>3.6</v>
      </c>
      <c r="K4" s="97">
        <v>3.65</v>
      </c>
      <c r="L4" s="97">
        <v>3.7</v>
      </c>
      <c r="M4" s="97"/>
      <c r="N4" s="97"/>
      <c r="O4" s="97"/>
      <c r="P4" s="99"/>
    </row>
    <row r="5" spans="1:16" ht="14" thickBot="1" x14ac:dyDescent="0.2">
      <c r="A5" s="138" t="s">
        <v>16</v>
      </c>
      <c r="B5" s="139"/>
      <c r="C5" s="100">
        <v>2.9999991578381149</v>
      </c>
      <c r="D5" s="101">
        <v>3.1201703312248834</v>
      </c>
      <c r="E5" s="101">
        <v>3.2326335668372961</v>
      </c>
      <c r="F5" s="101">
        <v>3.3377008379772608</v>
      </c>
      <c r="G5" s="101">
        <v>3.4357164983723973</v>
      </c>
      <c r="H5" s="101">
        <v>3.5269469151535691</v>
      </c>
      <c r="I5" s="101">
        <v>3.3095314352226826</v>
      </c>
      <c r="J5" s="101">
        <v>3.3113000529150023</v>
      </c>
      <c r="K5" s="101">
        <v>3.3110658019475392</v>
      </c>
      <c r="L5" s="101">
        <v>3.3089240848170558</v>
      </c>
      <c r="M5" s="101"/>
      <c r="N5" s="101"/>
      <c r="O5" s="101"/>
      <c r="P5" s="102"/>
    </row>
    <row r="6" spans="1:16" x14ac:dyDescent="0.15">
      <c r="A6" s="81" t="s">
        <v>18</v>
      </c>
      <c r="B6" s="31">
        <v>0.05</v>
      </c>
    </row>
    <row r="7" spans="1:16" x14ac:dyDescent="0.15">
      <c r="A7" s="82" t="s">
        <v>5</v>
      </c>
      <c r="B7" s="84">
        <v>0.5</v>
      </c>
    </row>
    <row r="8" spans="1:16" ht="14" thickBot="1" x14ac:dyDescent="0.2">
      <c r="A8" s="83" t="s">
        <v>6</v>
      </c>
      <c r="B8" s="33">
        <f>1-B7</f>
        <v>0.5</v>
      </c>
      <c r="C8" t="s">
        <v>7</v>
      </c>
    </row>
    <row r="9" spans="1:16" ht="14" thickBot="1" x14ac:dyDescent="0.2"/>
    <row r="10" spans="1:16" ht="14" thickBot="1" x14ac:dyDescent="0.2">
      <c r="A10" s="131" t="s">
        <v>17</v>
      </c>
      <c r="B10" s="13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</row>
    <row r="11" spans="1:16" x14ac:dyDescent="0.15">
      <c r="A11" s="12"/>
      <c r="B11" s="12"/>
      <c r="C11" s="12">
        <v>0</v>
      </c>
      <c r="D11" s="12">
        <v>1</v>
      </c>
      <c r="E11" s="12">
        <v>2</v>
      </c>
      <c r="F11" s="12">
        <v>3</v>
      </c>
      <c r="G11" s="12">
        <v>4</v>
      </c>
      <c r="H11" s="12">
        <v>5</v>
      </c>
      <c r="I11" s="12">
        <v>6</v>
      </c>
      <c r="J11" s="12">
        <v>7</v>
      </c>
      <c r="K11" s="12">
        <v>8</v>
      </c>
      <c r="L11" s="12">
        <v>9</v>
      </c>
      <c r="M11" s="12"/>
      <c r="N11" s="12"/>
      <c r="O11" s="12"/>
      <c r="P11" s="12"/>
    </row>
    <row r="12" spans="1:16" x14ac:dyDescent="0.15">
      <c r="A12" s="12"/>
      <c r="B12" s="12">
        <v>13</v>
      </c>
      <c r="C12" s="4"/>
      <c r="D12" s="4" t="str">
        <f t="shared" ref="D12:P25" si="0">IF( $B12 &lt;=D$11,D$5*EXP($B$6*$B12),"")</f>
        <v/>
      </c>
      <c r="E12" s="4" t="str">
        <f t="shared" si="0"/>
        <v/>
      </c>
      <c r="F12" s="4" t="str">
        <f t="shared" si="0"/>
        <v/>
      </c>
      <c r="G12" s="4" t="str">
        <f t="shared" si="0"/>
        <v/>
      </c>
      <c r="H12" s="4" t="str">
        <f t="shared" si="0"/>
        <v/>
      </c>
      <c r="I12" s="4" t="str">
        <f t="shared" si="0"/>
        <v/>
      </c>
      <c r="J12" s="4" t="str">
        <f t="shared" si="0"/>
        <v/>
      </c>
      <c r="K12" s="4" t="str">
        <f t="shared" si="0"/>
        <v/>
      </c>
      <c r="L12" s="4" t="str">
        <f t="shared" si="0"/>
        <v/>
      </c>
      <c r="M12" s="4"/>
      <c r="N12" s="4"/>
      <c r="O12" s="4"/>
      <c r="P12" s="4"/>
    </row>
    <row r="13" spans="1:16" x14ac:dyDescent="0.15">
      <c r="A13" s="12"/>
      <c r="B13" s="12">
        <v>12</v>
      </c>
      <c r="C13" s="4"/>
      <c r="D13" s="4" t="str">
        <f t="shared" si="0"/>
        <v/>
      </c>
      <c r="E13" s="4" t="str">
        <f t="shared" si="0"/>
        <v/>
      </c>
      <c r="F13" s="4" t="str">
        <f t="shared" si="0"/>
        <v/>
      </c>
      <c r="G13" s="4" t="str">
        <f t="shared" si="0"/>
        <v/>
      </c>
      <c r="H13" s="4" t="str">
        <f t="shared" si="0"/>
        <v/>
      </c>
      <c r="I13" s="4" t="str">
        <f t="shared" si="0"/>
        <v/>
      </c>
      <c r="J13" s="4" t="str">
        <f t="shared" si="0"/>
        <v/>
      </c>
      <c r="K13" s="4" t="str">
        <f t="shared" si="0"/>
        <v/>
      </c>
      <c r="L13" s="4" t="str">
        <f t="shared" si="0"/>
        <v/>
      </c>
      <c r="M13" s="4"/>
      <c r="N13" s="4"/>
      <c r="O13" s="4"/>
      <c r="P13" s="4"/>
    </row>
    <row r="14" spans="1:16" x14ac:dyDescent="0.15">
      <c r="A14" s="12"/>
      <c r="B14" s="12">
        <v>11</v>
      </c>
      <c r="C14" s="4"/>
      <c r="D14" s="4" t="str">
        <f t="shared" si="0"/>
        <v/>
      </c>
      <c r="E14" s="4" t="str">
        <f t="shared" si="0"/>
        <v/>
      </c>
      <c r="F14" s="4" t="str">
        <f t="shared" si="0"/>
        <v/>
      </c>
      <c r="G14" s="4" t="str">
        <f t="shared" si="0"/>
        <v/>
      </c>
      <c r="H14" s="4" t="str">
        <f t="shared" si="0"/>
        <v/>
      </c>
      <c r="I14" s="4" t="str">
        <f t="shared" si="0"/>
        <v/>
      </c>
      <c r="J14" s="4" t="str">
        <f t="shared" si="0"/>
        <v/>
      </c>
      <c r="K14" s="4" t="str">
        <f t="shared" si="0"/>
        <v/>
      </c>
      <c r="L14" s="4" t="str">
        <f t="shared" si="0"/>
        <v/>
      </c>
      <c r="M14" s="4"/>
      <c r="N14" s="4"/>
      <c r="O14" s="4"/>
      <c r="P14" s="4"/>
    </row>
    <row r="15" spans="1:16" x14ac:dyDescent="0.15">
      <c r="A15" s="12"/>
      <c r="B15" s="12">
        <v>10</v>
      </c>
      <c r="C15" s="4"/>
      <c r="D15" s="4" t="str">
        <f t="shared" si="0"/>
        <v/>
      </c>
      <c r="E15" s="4" t="str">
        <f t="shared" si="0"/>
        <v/>
      </c>
      <c r="F15" s="4" t="str">
        <f t="shared" si="0"/>
        <v/>
      </c>
      <c r="G15" s="4" t="str">
        <f t="shared" si="0"/>
        <v/>
      </c>
      <c r="H15" s="4" t="str">
        <f t="shared" si="0"/>
        <v/>
      </c>
      <c r="I15" s="4" t="str">
        <f t="shared" si="0"/>
        <v/>
      </c>
      <c r="J15" s="4" t="str">
        <f t="shared" si="0"/>
        <v/>
      </c>
      <c r="K15" s="4" t="str">
        <f t="shared" si="0"/>
        <v/>
      </c>
      <c r="L15" s="4" t="str">
        <f t="shared" si="0"/>
        <v/>
      </c>
      <c r="M15" s="4"/>
      <c r="N15" s="4"/>
      <c r="O15" s="4"/>
      <c r="P15" s="4"/>
    </row>
    <row r="16" spans="1:16" x14ac:dyDescent="0.15">
      <c r="A16" s="12"/>
      <c r="B16" s="12">
        <v>9</v>
      </c>
      <c r="C16" s="4"/>
      <c r="D16" s="4" t="str">
        <f t="shared" si="0"/>
        <v/>
      </c>
      <c r="E16" s="4" t="str">
        <f t="shared" si="0"/>
        <v/>
      </c>
      <c r="F16" s="4" t="str">
        <f t="shared" si="0"/>
        <v/>
      </c>
      <c r="G16" s="4" t="str">
        <f t="shared" si="0"/>
        <v/>
      </c>
      <c r="H16" s="4" t="str">
        <f t="shared" si="0"/>
        <v/>
      </c>
      <c r="I16" s="4" t="str">
        <f t="shared" si="0"/>
        <v/>
      </c>
      <c r="J16" s="4" t="str">
        <f t="shared" si="0"/>
        <v/>
      </c>
      <c r="K16" s="4" t="str">
        <f t="shared" si="0"/>
        <v/>
      </c>
      <c r="L16" s="4">
        <f t="shared" si="0"/>
        <v>5.1894259630804935</v>
      </c>
      <c r="M16" s="4"/>
      <c r="N16" s="4"/>
      <c r="O16" s="4"/>
      <c r="P16" s="4"/>
    </row>
    <row r="17" spans="1:17" x14ac:dyDescent="0.15">
      <c r="A17" s="12"/>
      <c r="B17" s="12">
        <v>8</v>
      </c>
      <c r="C17" s="4"/>
      <c r="D17" s="4" t="str">
        <f t="shared" si="0"/>
        <v/>
      </c>
      <c r="E17" s="4" t="str">
        <f t="shared" si="0"/>
        <v/>
      </c>
      <c r="F17" s="4" t="str">
        <f t="shared" si="0"/>
        <v/>
      </c>
      <c r="G17" s="4" t="str">
        <f t="shared" si="0"/>
        <v/>
      </c>
      <c r="H17" s="4" t="str">
        <f t="shared" si="0"/>
        <v/>
      </c>
      <c r="I17" s="4" t="str">
        <f t="shared" si="0"/>
        <v/>
      </c>
      <c r="J17" s="4" t="str">
        <f t="shared" si="0"/>
        <v/>
      </c>
      <c r="K17" s="4">
        <f t="shared" si="0"/>
        <v>4.9395297388607382</v>
      </c>
      <c r="L17" s="4">
        <f t="shared" si="0"/>
        <v>4.9363346723501218</v>
      </c>
      <c r="M17" s="4"/>
      <c r="N17" s="4"/>
      <c r="O17" s="4"/>
      <c r="P17" s="4"/>
    </row>
    <row r="18" spans="1:17" x14ac:dyDescent="0.15">
      <c r="A18" s="12"/>
      <c r="B18" s="12">
        <v>7</v>
      </c>
      <c r="C18" s="4"/>
      <c r="D18" s="4" t="str">
        <f t="shared" si="0"/>
        <v/>
      </c>
      <c r="E18" s="4" t="str">
        <f t="shared" si="0"/>
        <v/>
      </c>
      <c r="F18" s="4" t="str">
        <f t="shared" si="0"/>
        <v/>
      </c>
      <c r="G18" s="4" t="str">
        <f t="shared" si="0"/>
        <v/>
      </c>
      <c r="H18" s="4" t="str">
        <f t="shared" si="0"/>
        <v/>
      </c>
      <c r="I18" s="4" t="str">
        <f t="shared" si="0"/>
        <v/>
      </c>
      <c r="J18" s="4">
        <f t="shared" si="0"/>
        <v>4.6989584487468159</v>
      </c>
      <c r="K18" s="4">
        <f t="shared" si="0"/>
        <v>4.6986260308006624</v>
      </c>
      <c r="L18" s="4">
        <f t="shared" si="0"/>
        <v>4.6955867895225269</v>
      </c>
      <c r="M18" s="4"/>
      <c r="N18" s="4"/>
      <c r="O18" s="4"/>
      <c r="P18" s="4"/>
    </row>
    <row r="19" spans="1:17" x14ac:dyDescent="0.15">
      <c r="A19" s="12"/>
      <c r="B19" s="12">
        <v>6</v>
      </c>
      <c r="C19" s="4"/>
      <c r="D19" s="4" t="str">
        <f t="shared" si="0"/>
        <v/>
      </c>
      <c r="E19" s="4" t="str">
        <f t="shared" si="0"/>
        <v/>
      </c>
      <c r="F19" s="4" t="str">
        <f t="shared" si="0"/>
        <v/>
      </c>
      <c r="G19" s="4" t="str">
        <f t="shared" si="0"/>
        <v/>
      </c>
      <c r="H19" s="4" t="str">
        <f t="shared" si="0"/>
        <v/>
      </c>
      <c r="I19" s="4">
        <f t="shared" si="0"/>
        <v>4.467400156784989</v>
      </c>
      <c r="J19" s="4">
        <f t="shared" si="0"/>
        <v>4.4697875409542016</v>
      </c>
      <c r="K19" s="4">
        <f t="shared" si="0"/>
        <v>4.4694713352225879</v>
      </c>
      <c r="L19" s="4">
        <f t="shared" si="0"/>
        <v>4.4665803194906681</v>
      </c>
      <c r="M19" s="4"/>
      <c r="N19" s="4"/>
      <c r="O19" s="4"/>
      <c r="P19" s="4"/>
    </row>
    <row r="20" spans="1:17" x14ac:dyDescent="0.15">
      <c r="A20" s="12"/>
      <c r="B20" s="12">
        <v>5</v>
      </c>
      <c r="C20" s="4"/>
      <c r="D20" s="4" t="str">
        <f t="shared" si="0"/>
        <v/>
      </c>
      <c r="E20" s="4" t="str">
        <f t="shared" si="0"/>
        <v/>
      </c>
      <c r="F20" s="4" t="str">
        <f t="shared" si="0"/>
        <v/>
      </c>
      <c r="G20" s="4" t="str">
        <f t="shared" si="0"/>
        <v/>
      </c>
      <c r="H20" s="4">
        <f t="shared" si="0"/>
        <v>4.5286894823656052</v>
      </c>
      <c r="I20" s="4">
        <f t="shared" si="0"/>
        <v>4.2495224801529838</v>
      </c>
      <c r="J20" s="4">
        <f t="shared" si="0"/>
        <v>4.2517934302223264</v>
      </c>
      <c r="K20" s="4">
        <f t="shared" si="0"/>
        <v>4.2514926460262199</v>
      </c>
      <c r="L20" s="4">
        <f t="shared" si="0"/>
        <v>4.2487426267953232</v>
      </c>
      <c r="M20" s="4"/>
      <c r="N20" s="4"/>
      <c r="O20" s="4"/>
      <c r="P20" s="4"/>
    </row>
    <row r="21" spans="1:17" x14ac:dyDescent="0.15">
      <c r="A21" s="12"/>
      <c r="B21" s="12">
        <v>4</v>
      </c>
      <c r="C21" s="4"/>
      <c r="D21" s="4" t="str">
        <f t="shared" si="0"/>
        <v/>
      </c>
      <c r="E21" s="4" t="str">
        <f t="shared" si="0"/>
        <v/>
      </c>
      <c r="F21" s="4" t="str">
        <f t="shared" si="0"/>
        <v/>
      </c>
      <c r="G21" s="4">
        <f t="shared" si="0"/>
        <v>4.1963936073684467</v>
      </c>
      <c r="H21" s="4">
        <f t="shared" si="0"/>
        <v>4.3078226900530714</v>
      </c>
      <c r="I21" s="4">
        <f t="shared" si="0"/>
        <v>4.0422708231987698</v>
      </c>
      <c r="J21" s="4">
        <f t="shared" si="0"/>
        <v>4.0444310177262999</v>
      </c>
      <c r="K21" s="4">
        <f t="shared" si="0"/>
        <v>4.0441449029485392</v>
      </c>
      <c r="L21" s="4">
        <f t="shared" si="0"/>
        <v>4.0415290037381677</v>
      </c>
      <c r="M21" s="4"/>
      <c r="N21" s="4"/>
      <c r="O21" s="4"/>
      <c r="P21" s="4"/>
    </row>
    <row r="22" spans="1:17" x14ac:dyDescent="0.15">
      <c r="A22" s="12"/>
      <c r="B22" s="12">
        <v>3</v>
      </c>
      <c r="C22" s="4"/>
      <c r="D22" s="4" t="str">
        <f t="shared" si="0"/>
        <v/>
      </c>
      <c r="E22" s="4" t="str">
        <f t="shared" si="0"/>
        <v/>
      </c>
      <c r="F22" s="4">
        <f t="shared" si="0"/>
        <v>3.8778551255448668</v>
      </c>
      <c r="G22" s="4">
        <f t="shared" si="0"/>
        <v>3.9917330761155627</v>
      </c>
      <c r="H22" s="4">
        <f t="shared" si="0"/>
        <v>4.097727698310301</v>
      </c>
      <c r="I22" s="4">
        <f t="shared" si="0"/>
        <v>3.8451269488273931</v>
      </c>
      <c r="J22" s="4">
        <f t="shared" si="0"/>
        <v>3.8471817894246252</v>
      </c>
      <c r="K22" s="4">
        <f t="shared" si="0"/>
        <v>3.8469096286292346</v>
      </c>
      <c r="L22" s="4">
        <f t="shared" si="0"/>
        <v>3.8444213083288012</v>
      </c>
      <c r="M22" s="4"/>
      <c r="N22" s="4"/>
      <c r="O22" s="4"/>
      <c r="P22" s="4"/>
    </row>
    <row r="23" spans="1:17" x14ac:dyDescent="0.15">
      <c r="A23" s="12"/>
      <c r="B23" s="12">
        <v>2</v>
      </c>
      <c r="C23" s="4"/>
      <c r="D23" s="4" t="str">
        <f t="shared" si="0"/>
        <v/>
      </c>
      <c r="E23" s="4">
        <f t="shared" si="0"/>
        <v>3.5726126068637303</v>
      </c>
      <c r="F23" s="4">
        <f t="shared" si="0"/>
        <v>3.6887298993691879</v>
      </c>
      <c r="G23" s="4">
        <f t="shared" si="0"/>
        <v>3.7970539567538721</v>
      </c>
      <c r="H23" s="4">
        <f t="shared" si="0"/>
        <v>3.8978791602243437</v>
      </c>
      <c r="I23" s="4">
        <f t="shared" si="0"/>
        <v>3.6575978946652681</v>
      </c>
      <c r="J23" s="4">
        <f t="shared" si="0"/>
        <v>3.6595525195040137</v>
      </c>
      <c r="K23" s="4">
        <f t="shared" si="0"/>
        <v>3.6592936321472425</v>
      </c>
      <c r="L23" s="4">
        <f t="shared" si="0"/>
        <v>3.6569266686598878</v>
      </c>
      <c r="M23" s="4"/>
      <c r="N23" s="4"/>
      <c r="O23" s="4"/>
      <c r="P23" s="4"/>
    </row>
    <row r="24" spans="1:17" x14ac:dyDescent="0.15">
      <c r="A24" s="12"/>
      <c r="B24" s="12">
        <v>1</v>
      </c>
      <c r="C24" s="4"/>
      <c r="D24" s="4">
        <f t="shared" si="0"/>
        <v>3.2801448849867256</v>
      </c>
      <c r="E24" s="4">
        <f t="shared" si="0"/>
        <v>3.3983742339909817</v>
      </c>
      <c r="F24" s="4">
        <f t="shared" si="0"/>
        <v>3.5088284193155292</v>
      </c>
      <c r="G24" s="4">
        <f t="shared" si="0"/>
        <v>3.6118694500811448</v>
      </c>
      <c r="H24" s="4">
        <f t="shared" si="0"/>
        <v>3.7077773503535285</v>
      </c>
      <c r="I24" s="4">
        <f t="shared" si="0"/>
        <v>3.4792147403974663</v>
      </c>
      <c r="J24" s="4">
        <f t="shared" si="0"/>
        <v>3.4810740370579412</v>
      </c>
      <c r="K24" s="4">
        <f t="shared" si="0"/>
        <v>3.4808277757865489</v>
      </c>
      <c r="L24" s="4">
        <f t="shared" si="0"/>
        <v>3.4785762504706583</v>
      </c>
      <c r="M24" s="4"/>
      <c r="N24" s="4"/>
      <c r="O24" s="4"/>
      <c r="P24" s="4"/>
    </row>
    <row r="25" spans="1:17" x14ac:dyDescent="0.15">
      <c r="A25" s="12"/>
      <c r="B25" s="12">
        <v>0</v>
      </c>
      <c r="C25" s="4">
        <f>IF( $B25 &lt;=C$11,(C$5+$B$6*$B25),"")</f>
        <v>2.9999991578381149</v>
      </c>
      <c r="D25" s="2">
        <f t="shared" si="0"/>
        <v>3.1201703312248834</v>
      </c>
      <c r="E25" s="4">
        <f t="shared" si="0"/>
        <v>3.2326335668372961</v>
      </c>
      <c r="F25" s="4">
        <f t="shared" si="0"/>
        <v>3.3377008379772608</v>
      </c>
      <c r="G25" s="4">
        <f t="shared" si="0"/>
        <v>3.4357164983723973</v>
      </c>
      <c r="H25" s="4">
        <f t="shared" si="0"/>
        <v>3.5269469151535691</v>
      </c>
      <c r="I25" s="4">
        <f t="shared" si="0"/>
        <v>3.3095314352226826</v>
      </c>
      <c r="J25" s="4">
        <f t="shared" si="0"/>
        <v>3.3113000529150023</v>
      </c>
      <c r="K25" s="4">
        <f t="shared" si="0"/>
        <v>3.3110658019475392</v>
      </c>
      <c r="L25" s="4">
        <f t="shared" si="0"/>
        <v>3.3089240848170558</v>
      </c>
      <c r="M25" s="4"/>
      <c r="N25" s="4"/>
      <c r="O25" s="4"/>
      <c r="P25" s="4"/>
    </row>
    <row r="27" spans="1:17" ht="14" thickBot="1" x14ac:dyDescent="0.2"/>
    <row r="28" spans="1:17" ht="14" thickBot="1" x14ac:dyDescent="0.2">
      <c r="A28" s="131" t="s">
        <v>13</v>
      </c>
      <c r="B28" s="132"/>
    </row>
    <row r="29" spans="1:17" x14ac:dyDescent="0.15">
      <c r="C29">
        <v>0</v>
      </c>
      <c r="D29">
        <v>1</v>
      </c>
      <c r="E29">
        <v>2</v>
      </c>
      <c r="F29">
        <v>3</v>
      </c>
      <c r="G29">
        <v>4</v>
      </c>
      <c r="H29">
        <v>5</v>
      </c>
      <c r="I29">
        <v>6</v>
      </c>
      <c r="J29">
        <v>7</v>
      </c>
      <c r="K29">
        <v>8</v>
      </c>
      <c r="L29">
        <v>9</v>
      </c>
      <c r="M29">
        <v>10</v>
      </c>
    </row>
    <row r="30" spans="1:17" x14ac:dyDescent="0.15">
      <c r="B30">
        <v>14</v>
      </c>
      <c r="C30" s="8"/>
      <c r="D30" s="8" t="str">
        <f t="shared" ref="D30:Q44" si="1">IF($B30=0,$B$8*C30/(1+C11/100), IF($B30=D$29, $B$7*C31/(1 +C12/100 ), IF(AND(0 &lt; $B30, $B30 &lt; D$29), $B$7*C31/(1+C12/100) + $B$8*C30/(1+C11/100 ),"")))</f>
        <v/>
      </c>
      <c r="E30" s="8" t="str">
        <f t="shared" si="1"/>
        <v/>
      </c>
      <c r="F30" s="8" t="str">
        <f t="shared" si="1"/>
        <v/>
      </c>
      <c r="G30" s="8" t="str">
        <f t="shared" si="1"/>
        <v/>
      </c>
      <c r="H30" s="8" t="str">
        <f t="shared" si="1"/>
        <v/>
      </c>
      <c r="I30" s="8" t="str">
        <f t="shared" si="1"/>
        <v/>
      </c>
      <c r="J30" s="8" t="str">
        <f t="shared" si="1"/>
        <v/>
      </c>
      <c r="K30" s="8" t="str">
        <f t="shared" si="1"/>
        <v/>
      </c>
      <c r="L30" s="8" t="str">
        <f t="shared" si="1"/>
        <v/>
      </c>
      <c r="M30" s="8" t="str">
        <f t="shared" si="1"/>
        <v/>
      </c>
      <c r="N30" s="8"/>
      <c r="O30" s="8"/>
      <c r="P30" s="8"/>
      <c r="Q30" s="8"/>
    </row>
    <row r="31" spans="1:17" x14ac:dyDescent="0.15">
      <c r="B31">
        <v>13</v>
      </c>
      <c r="C31" s="8"/>
      <c r="D31" s="8" t="str">
        <f t="shared" si="1"/>
        <v/>
      </c>
      <c r="E31" s="8" t="str">
        <f t="shared" si="1"/>
        <v/>
      </c>
      <c r="F31" s="8" t="str">
        <f t="shared" si="1"/>
        <v/>
      </c>
      <c r="G31" s="8" t="str">
        <f t="shared" si="1"/>
        <v/>
      </c>
      <c r="H31" s="8" t="str">
        <f t="shared" si="1"/>
        <v/>
      </c>
      <c r="I31" s="8" t="str">
        <f t="shared" si="1"/>
        <v/>
      </c>
      <c r="J31" s="8" t="str">
        <f t="shared" si="1"/>
        <v/>
      </c>
      <c r="K31" s="8" t="str">
        <f t="shared" si="1"/>
        <v/>
      </c>
      <c r="L31" s="8" t="str">
        <f t="shared" si="1"/>
        <v/>
      </c>
      <c r="M31" s="8" t="str">
        <f t="shared" si="1"/>
        <v/>
      </c>
      <c r="N31" s="8"/>
      <c r="O31" s="8"/>
      <c r="P31" s="8"/>
      <c r="Q31" s="8"/>
    </row>
    <row r="32" spans="1:17" x14ac:dyDescent="0.15">
      <c r="B32">
        <v>12</v>
      </c>
      <c r="C32" s="8"/>
      <c r="D32" s="8" t="str">
        <f t="shared" si="1"/>
        <v/>
      </c>
      <c r="E32" s="8" t="str">
        <f t="shared" si="1"/>
        <v/>
      </c>
      <c r="F32" s="8" t="str">
        <f t="shared" si="1"/>
        <v/>
      </c>
      <c r="G32" s="8" t="str">
        <f t="shared" si="1"/>
        <v/>
      </c>
      <c r="H32" s="8" t="str">
        <f t="shared" si="1"/>
        <v/>
      </c>
      <c r="I32" s="8" t="str">
        <f t="shared" si="1"/>
        <v/>
      </c>
      <c r="J32" s="8" t="str">
        <f t="shared" si="1"/>
        <v/>
      </c>
      <c r="K32" s="8" t="str">
        <f t="shared" si="1"/>
        <v/>
      </c>
      <c r="L32" s="8" t="str">
        <f t="shared" si="1"/>
        <v/>
      </c>
      <c r="M32" s="8" t="str">
        <f t="shared" si="1"/>
        <v/>
      </c>
      <c r="N32" s="8"/>
      <c r="O32" s="8"/>
      <c r="P32" s="8"/>
      <c r="Q32" s="8"/>
    </row>
    <row r="33" spans="1:17" x14ac:dyDescent="0.15">
      <c r="B33">
        <v>11</v>
      </c>
      <c r="C33" s="8"/>
      <c r="D33" s="8" t="str">
        <f t="shared" si="1"/>
        <v/>
      </c>
      <c r="E33" s="8" t="str">
        <f t="shared" si="1"/>
        <v/>
      </c>
      <c r="F33" s="8" t="str">
        <f t="shared" si="1"/>
        <v/>
      </c>
      <c r="G33" s="8" t="str">
        <f t="shared" si="1"/>
        <v/>
      </c>
      <c r="H33" s="8" t="str">
        <f t="shared" si="1"/>
        <v/>
      </c>
      <c r="I33" s="8" t="str">
        <f t="shared" si="1"/>
        <v/>
      </c>
      <c r="J33" s="8" t="str">
        <f t="shared" si="1"/>
        <v/>
      </c>
      <c r="K33" s="8" t="str">
        <f t="shared" si="1"/>
        <v/>
      </c>
      <c r="L33" s="8" t="str">
        <f t="shared" si="1"/>
        <v/>
      </c>
      <c r="M33" s="8" t="str">
        <f t="shared" si="1"/>
        <v/>
      </c>
      <c r="N33" s="8"/>
      <c r="O33" s="8"/>
      <c r="P33" s="8"/>
      <c r="Q33" s="8"/>
    </row>
    <row r="34" spans="1:17" x14ac:dyDescent="0.15">
      <c r="B34">
        <v>10</v>
      </c>
      <c r="C34" s="8"/>
      <c r="D34" s="8" t="str">
        <f t="shared" si="1"/>
        <v/>
      </c>
      <c r="E34" s="8" t="str">
        <f t="shared" si="1"/>
        <v/>
      </c>
      <c r="F34" s="8" t="str">
        <f t="shared" si="1"/>
        <v/>
      </c>
      <c r="G34" s="8" t="str">
        <f t="shared" si="1"/>
        <v/>
      </c>
      <c r="H34" s="8" t="str">
        <f t="shared" si="1"/>
        <v/>
      </c>
      <c r="I34" s="8" t="str">
        <f t="shared" si="1"/>
        <v/>
      </c>
      <c r="J34" s="8" t="str">
        <f t="shared" si="1"/>
        <v/>
      </c>
      <c r="K34" s="8" t="str">
        <f t="shared" si="1"/>
        <v/>
      </c>
      <c r="L34" s="8" t="str">
        <f t="shared" si="1"/>
        <v/>
      </c>
      <c r="M34" s="8">
        <f t="shared" si="1"/>
        <v>6.4886677768232642E-4</v>
      </c>
      <c r="N34" s="8"/>
      <c r="O34" s="8"/>
      <c r="P34" s="8"/>
      <c r="Q34" s="8"/>
    </row>
    <row r="35" spans="1:17" x14ac:dyDescent="0.15">
      <c r="B35">
        <v>9</v>
      </c>
      <c r="C35" s="8"/>
      <c r="D35" s="8" t="str">
        <f t="shared" si="1"/>
        <v/>
      </c>
      <c r="E35" s="8" t="str">
        <f t="shared" si="1"/>
        <v/>
      </c>
      <c r="F35" s="8" t="str">
        <f t="shared" si="1"/>
        <v/>
      </c>
      <c r="G35" s="8" t="str">
        <f t="shared" si="1"/>
        <v/>
      </c>
      <c r="H35" s="8" t="str">
        <f t="shared" si="1"/>
        <v/>
      </c>
      <c r="I35" s="8" t="str">
        <f t="shared" si="1"/>
        <v/>
      </c>
      <c r="J35" s="8" t="str">
        <f t="shared" si="1"/>
        <v/>
      </c>
      <c r="K35" s="8" t="str">
        <f t="shared" si="1"/>
        <v/>
      </c>
      <c r="L35" s="8">
        <f t="shared" si="1"/>
        <v>1.3650784774183538E-3</v>
      </c>
      <c r="M35" s="8">
        <f t="shared" si="1"/>
        <v>6.5518660866843419E-3</v>
      </c>
      <c r="N35" s="8"/>
      <c r="O35" s="8"/>
      <c r="P35" s="8"/>
      <c r="Q35" s="8"/>
    </row>
    <row r="36" spans="1:17" x14ac:dyDescent="0.15">
      <c r="B36">
        <v>8</v>
      </c>
      <c r="C36" s="8"/>
      <c r="D36" s="8" t="str">
        <f t="shared" si="1"/>
        <v/>
      </c>
      <c r="E36" s="8" t="str">
        <f t="shared" si="1"/>
        <v/>
      </c>
      <c r="F36" s="8" t="str">
        <f t="shared" si="1"/>
        <v/>
      </c>
      <c r="G36" s="8" t="str">
        <f t="shared" si="1"/>
        <v/>
      </c>
      <c r="H36" s="8" t="str">
        <f t="shared" si="1"/>
        <v/>
      </c>
      <c r="I36" s="8" t="str">
        <f t="shared" si="1"/>
        <v/>
      </c>
      <c r="J36" s="8" t="str">
        <f t="shared" si="1"/>
        <v/>
      </c>
      <c r="K36" s="8">
        <f t="shared" si="1"/>
        <v>2.8650138695384413E-3</v>
      </c>
      <c r="L36" s="8">
        <f t="shared" si="1"/>
        <v>1.2388782221201742E-2</v>
      </c>
      <c r="M36" s="8">
        <f t="shared" si="1"/>
        <v>2.97621124755326E-2</v>
      </c>
      <c r="N36" s="8"/>
      <c r="O36" s="8"/>
      <c r="P36" s="8"/>
      <c r="Q36" s="8"/>
    </row>
    <row r="37" spans="1:17" x14ac:dyDescent="0.15">
      <c r="B37">
        <v>7</v>
      </c>
      <c r="C37" s="8"/>
      <c r="D37" s="8" t="str">
        <f t="shared" si="1"/>
        <v/>
      </c>
      <c r="E37" s="8" t="str">
        <f t="shared" si="1"/>
        <v/>
      </c>
      <c r="F37" s="8" t="str">
        <f t="shared" si="1"/>
        <v/>
      </c>
      <c r="G37" s="8" t="str">
        <f t="shared" si="1"/>
        <v/>
      </c>
      <c r="H37" s="8" t="str">
        <f t="shared" si="1"/>
        <v/>
      </c>
      <c r="I37" s="8" t="str">
        <f t="shared" si="1"/>
        <v/>
      </c>
      <c r="J37" s="8">
        <f t="shared" si="1"/>
        <v>5.9992793616377715E-3</v>
      </c>
      <c r="K37" s="8">
        <f t="shared" si="1"/>
        <v>2.3083332714894284E-2</v>
      </c>
      <c r="L37" s="8">
        <f t="shared" si="1"/>
        <v>4.9958877064950849E-2</v>
      </c>
      <c r="M37" s="8">
        <f t="shared" si="1"/>
        <v>8.0093887216332663E-2</v>
      </c>
      <c r="N37" s="8"/>
      <c r="O37" s="8"/>
      <c r="P37" s="8"/>
      <c r="Q37" s="8"/>
    </row>
    <row r="38" spans="1:17" x14ac:dyDescent="0.15">
      <c r="B38">
        <v>6</v>
      </c>
      <c r="C38" s="8"/>
      <c r="D38" s="8" t="str">
        <f t="shared" si="1"/>
        <v/>
      </c>
      <c r="E38" s="8" t="str">
        <f t="shared" si="1"/>
        <v/>
      </c>
      <c r="F38" s="8" t="str">
        <f t="shared" si="1"/>
        <v/>
      </c>
      <c r="G38" s="8" t="str">
        <f t="shared" si="1"/>
        <v/>
      </c>
      <c r="H38" s="8" t="str">
        <f t="shared" si="1"/>
        <v/>
      </c>
      <c r="I38" s="8">
        <f t="shared" si="1"/>
        <v>1.2534582354491095E-2</v>
      </c>
      <c r="J38" s="8">
        <f t="shared" si="1"/>
        <v>4.2244069484191904E-2</v>
      </c>
      <c r="K38" s="8">
        <f t="shared" si="1"/>
        <v>8.1350739464152541E-2</v>
      </c>
      <c r="L38" s="8">
        <f t="shared" si="1"/>
        <v>0.11749309080044118</v>
      </c>
      <c r="M38" s="8">
        <f t="shared" si="1"/>
        <v>0.14141280587364619</v>
      </c>
      <c r="N38" s="8"/>
      <c r="O38" s="8"/>
      <c r="P38" s="8"/>
      <c r="Q38" s="8"/>
    </row>
    <row r="39" spans="1:17" x14ac:dyDescent="0.15">
      <c r="B39">
        <v>5</v>
      </c>
      <c r="C39" s="8"/>
      <c r="D39" s="8" t="str">
        <f t="shared" si="1"/>
        <v/>
      </c>
      <c r="E39" s="8" t="str">
        <f t="shared" si="1"/>
        <v/>
      </c>
      <c r="F39" s="8" t="str">
        <f t="shared" si="1"/>
        <v/>
      </c>
      <c r="G39" s="8" t="str">
        <f t="shared" si="1"/>
        <v/>
      </c>
      <c r="H39" s="8">
        <f t="shared" si="1"/>
        <v>2.6204469334474775E-2</v>
      </c>
      <c r="I39" s="8">
        <f t="shared" si="1"/>
        <v>7.5570041253392672E-2</v>
      </c>
      <c r="J39" s="8">
        <f t="shared" si="1"/>
        <v>0.12746328972480514</v>
      </c>
      <c r="K39" s="8">
        <f t="shared" si="1"/>
        <v>0.16379560312755279</v>
      </c>
      <c r="L39" s="8">
        <f t="shared" si="1"/>
        <v>0.17759405434121817</v>
      </c>
      <c r="M39" s="8">
        <f t="shared" si="1"/>
        <v>0.17116280158501482</v>
      </c>
      <c r="N39" s="8"/>
      <c r="O39" s="8"/>
      <c r="P39" s="8"/>
      <c r="Q39" s="8"/>
    </row>
    <row r="40" spans="1:17" x14ac:dyDescent="0.15">
      <c r="B40">
        <v>4</v>
      </c>
      <c r="C40" s="8"/>
      <c r="D40" s="8" t="str">
        <f t="shared" si="1"/>
        <v/>
      </c>
      <c r="E40" s="8" t="str">
        <f t="shared" si="1"/>
        <v/>
      </c>
      <c r="F40" s="8" t="str">
        <f t="shared" si="1"/>
        <v/>
      </c>
      <c r="G40" s="8">
        <f t="shared" si="1"/>
        <v>5.4608224020943001E-2</v>
      </c>
      <c r="H40" s="8">
        <f t="shared" si="1"/>
        <v>0.13150182940025509</v>
      </c>
      <c r="I40" s="8">
        <f t="shared" si="1"/>
        <v>0.18981159679406498</v>
      </c>
      <c r="J40" s="8">
        <f t="shared" si="1"/>
        <v>0.21363064821185035</v>
      </c>
      <c r="K40" s="8">
        <f t="shared" si="1"/>
        <v>0.20608260348584784</v>
      </c>
      <c r="L40" s="8">
        <f t="shared" si="1"/>
        <v>0.17891973833973182</v>
      </c>
      <c r="M40" s="8">
        <f t="shared" si="1"/>
        <v>0.14383320277970768</v>
      </c>
      <c r="N40" s="8"/>
      <c r="O40" s="8"/>
      <c r="P40" s="8"/>
      <c r="Q40" s="8"/>
    </row>
    <row r="41" spans="1:17" x14ac:dyDescent="0.15">
      <c r="B41">
        <v>3</v>
      </c>
      <c r="C41" s="8"/>
      <c r="D41" s="8" t="str">
        <f t="shared" si="1"/>
        <v/>
      </c>
      <c r="E41" s="8" t="str">
        <f t="shared" si="1"/>
        <v/>
      </c>
      <c r="F41" s="8">
        <f t="shared" si="1"/>
        <v>0.11345170367021631</v>
      </c>
      <c r="G41" s="8">
        <f t="shared" si="1"/>
        <v>0.21900109923160513</v>
      </c>
      <c r="H41" s="8">
        <f t="shared" si="1"/>
        <v>0.26394215762508311</v>
      </c>
      <c r="I41" s="8">
        <f t="shared" si="1"/>
        <v>0.25423810224885135</v>
      </c>
      <c r="J41" s="8">
        <f t="shared" si="1"/>
        <v>0.2147963082153016</v>
      </c>
      <c r="K41" s="8">
        <f t="shared" si="1"/>
        <v>0.16591330286946435</v>
      </c>
      <c r="L41" s="8">
        <f t="shared" si="1"/>
        <v>0.12014474100807185</v>
      </c>
      <c r="M41" s="8">
        <f t="shared" si="1"/>
        <v>8.2860420839741558E-2</v>
      </c>
      <c r="N41" s="8"/>
      <c r="O41" s="8"/>
      <c r="P41" s="8"/>
      <c r="Q41" s="8"/>
    </row>
    <row r="42" spans="1:17" x14ac:dyDescent="0.15">
      <c r="B42">
        <v>2</v>
      </c>
      <c r="C42" s="8"/>
      <c r="D42" s="8" t="str">
        <f t="shared" si="1"/>
        <v/>
      </c>
      <c r="E42" s="8">
        <f t="shared" si="1"/>
        <v>0.23500978707648026</v>
      </c>
      <c r="F42" s="8">
        <f t="shared" si="1"/>
        <v>0.34091376870198098</v>
      </c>
      <c r="G42" s="8">
        <f t="shared" si="1"/>
        <v>0.32933725224442495</v>
      </c>
      <c r="H42" s="8">
        <f t="shared" si="1"/>
        <v>0.26486055539888587</v>
      </c>
      <c r="I42" s="8">
        <f t="shared" si="1"/>
        <v>0.19152640136488924</v>
      </c>
      <c r="J42" s="8">
        <f t="shared" si="1"/>
        <v>0.12956175664340158</v>
      </c>
      <c r="K42" s="8">
        <f t="shared" si="1"/>
        <v>8.3468825690692208E-2</v>
      </c>
      <c r="L42" s="8">
        <f t="shared" si="1"/>
        <v>5.1853315748400353E-2</v>
      </c>
      <c r="M42" s="8">
        <f t="shared" si="1"/>
        <v>3.1318629939407636E-2</v>
      </c>
      <c r="N42" s="8"/>
      <c r="O42" s="8"/>
      <c r="P42" s="8"/>
      <c r="Q42" s="8"/>
    </row>
    <row r="43" spans="1:17" x14ac:dyDescent="0.15">
      <c r="B43">
        <v>1</v>
      </c>
      <c r="C43" s="8"/>
      <c r="D43" s="8">
        <f t="shared" si="1"/>
        <v>0.48543689717297528</v>
      </c>
      <c r="E43" s="8">
        <f t="shared" si="1"/>
        <v>0.47038415448381593</v>
      </c>
      <c r="F43" s="8">
        <f t="shared" si="1"/>
        <v>0.34146398442237291</v>
      </c>
      <c r="G43" s="8">
        <f t="shared" si="1"/>
        <v>0.22010426469632624</v>
      </c>
      <c r="H43" s="8">
        <f t="shared" si="1"/>
        <v>0.13287960739266821</v>
      </c>
      <c r="I43" s="8">
        <f t="shared" si="1"/>
        <v>7.6942170947921051E-2</v>
      </c>
      <c r="J43" s="8">
        <f t="shared" si="1"/>
        <v>4.3410194242340779E-2</v>
      </c>
      <c r="K43" s="8">
        <f t="shared" si="1"/>
        <v>2.3991359815468339E-2</v>
      </c>
      <c r="L43" s="8">
        <f t="shared" si="1"/>
        <v>1.3052046946258083E-2</v>
      </c>
      <c r="M43" s="8">
        <f t="shared" si="1"/>
        <v>7.0131980818212833E-3</v>
      </c>
      <c r="N43" s="8"/>
      <c r="O43" s="8"/>
      <c r="P43" s="8"/>
      <c r="Q43" s="8"/>
    </row>
    <row r="44" spans="1:17" x14ac:dyDescent="0.15">
      <c r="B44">
        <v>0</v>
      </c>
      <c r="C44" s="8">
        <v>1</v>
      </c>
      <c r="D44" s="9">
        <f t="shared" si="1"/>
        <v>0.48543689717297528</v>
      </c>
      <c r="E44" s="8">
        <f t="shared" si="1"/>
        <v>0.23537436740733567</v>
      </c>
      <c r="F44" s="8">
        <f t="shared" si="1"/>
        <v>0.11400191939060823</v>
      </c>
      <c r="G44" s="8">
        <f t="shared" si="1"/>
        <v>5.5159887662563419E-2</v>
      </c>
      <c r="H44" s="8">
        <f t="shared" si="1"/>
        <v>2.6663849553085168E-2</v>
      </c>
      <c r="I44" s="8">
        <f t="shared" si="1"/>
        <v>1.2877733936719763E-2</v>
      </c>
      <c r="J44" s="8">
        <f t="shared" si="1"/>
        <v>6.2325972046414621E-3</v>
      </c>
      <c r="K44" s="8">
        <f t="shared" si="1"/>
        <v>3.0164160171487482E-3</v>
      </c>
      <c r="L44" s="8">
        <f t="shared" si="1"/>
        <v>1.4598707281422148E-3</v>
      </c>
      <c r="M44" s="8">
        <f t="shared" si="1"/>
        <v>7.065559636182324E-4</v>
      </c>
      <c r="N44" s="8"/>
      <c r="O44" s="8"/>
      <c r="P44" s="8"/>
      <c r="Q44" s="8"/>
    </row>
    <row r="46" spans="1:17" ht="14" thickBot="1" x14ac:dyDescent="0.2"/>
    <row r="47" spans="1:17" ht="14" thickBot="1" x14ac:dyDescent="0.2">
      <c r="A47" s="131" t="s">
        <v>41</v>
      </c>
      <c r="B47" s="133"/>
      <c r="C47" s="132"/>
      <c r="D47" s="92">
        <f>SUM(D30:D44)</f>
        <v>0.97087379434595056</v>
      </c>
      <c r="E47" s="93">
        <f>SUM(E30:E44)</f>
        <v>0.94076830896763186</v>
      </c>
      <c r="F47" s="93">
        <f t="shared" ref="F47:Q47" si="2">SUM(F30:F44)</f>
        <v>0.9098313761851784</v>
      </c>
      <c r="G47" s="93">
        <f t="shared" si="2"/>
        <v>0.87821072785586274</v>
      </c>
      <c r="H47" s="93">
        <f t="shared" si="2"/>
        <v>0.84605246870445228</v>
      </c>
      <c r="I47" s="93">
        <f t="shared" si="2"/>
        <v>0.81350062890033004</v>
      </c>
      <c r="J47" s="93">
        <f t="shared" si="2"/>
        <v>0.78333814308817062</v>
      </c>
      <c r="K47" s="93">
        <f t="shared" si="2"/>
        <v>0.7535671970547595</v>
      </c>
      <c r="L47" s="93">
        <f t="shared" si="2"/>
        <v>0.72422959567583456</v>
      </c>
      <c r="M47" s="93">
        <f t="shared" si="2"/>
        <v>0.6953643476191893</v>
      </c>
      <c r="N47" s="93"/>
      <c r="O47" s="93"/>
      <c r="P47" s="93"/>
      <c r="Q47" s="94"/>
    </row>
    <row r="48" spans="1:17" ht="14" thickBot="1" x14ac:dyDescent="0.2">
      <c r="A48" s="131" t="s">
        <v>42</v>
      </c>
      <c r="B48" s="133"/>
      <c r="C48" s="132"/>
      <c r="D48" s="89">
        <f>100*((1/D47)^(1/D29)-1)</f>
        <v>2.9999991578381069</v>
      </c>
      <c r="E48" s="90">
        <f t="shared" ref="E48:Q48" si="3">100*((1/E47)^(1/E29)-1)</f>
        <v>3.0999988417466318</v>
      </c>
      <c r="F48" s="90">
        <f t="shared" si="3"/>
        <v>3.1999998747450853</v>
      </c>
      <c r="G48" s="90">
        <f t="shared" si="3"/>
        <v>3.2999985705114199</v>
      </c>
      <c r="H48" s="90">
        <f t="shared" si="3"/>
        <v>3.4000004368165415</v>
      </c>
      <c r="I48" s="90">
        <f t="shared" si="3"/>
        <v>3.500000326709074</v>
      </c>
      <c r="J48" s="90">
        <f t="shared" si="3"/>
        <v>3.5500001101153922</v>
      </c>
      <c r="K48" s="90">
        <f t="shared" si="3"/>
        <v>3.5999991490995642</v>
      </c>
      <c r="L48" s="90">
        <f t="shared" si="3"/>
        <v>3.6499993058466851</v>
      </c>
      <c r="M48" s="90">
        <f t="shared" si="3"/>
        <v>3.7000003850500507</v>
      </c>
      <c r="N48" s="90"/>
      <c r="O48" s="90"/>
      <c r="P48" s="90"/>
      <c r="Q48" s="91"/>
    </row>
    <row r="49" spans="1:17" ht="14" thickBot="1" x14ac:dyDescent="0.2"/>
    <row r="50" spans="1:17" ht="14" thickBot="1" x14ac:dyDescent="0.2">
      <c r="A50" s="131" t="s">
        <v>20</v>
      </c>
      <c r="B50" s="133"/>
      <c r="C50" s="132"/>
      <c r="D50" s="86">
        <f t="shared" ref="D50:Q50" si="4">(D48-C4)^2</f>
        <v>7.0923665420817958E-13</v>
      </c>
      <c r="E50" s="87">
        <f t="shared" si="4"/>
        <v>1.3415508652418189E-12</v>
      </c>
      <c r="F50" s="87">
        <f t="shared" si="4"/>
        <v>1.5688793702714584E-14</v>
      </c>
      <c r="G50" s="87">
        <f t="shared" si="4"/>
        <v>2.0434376002117847E-12</v>
      </c>
      <c r="H50" s="87">
        <f t="shared" si="4"/>
        <v>1.9080869101945264E-13</v>
      </c>
      <c r="I50" s="87">
        <f t="shared" si="4"/>
        <v>1.0673881904482491E-13</v>
      </c>
      <c r="J50" s="87">
        <f t="shared" si="4"/>
        <v>1.2125399634584425E-14</v>
      </c>
      <c r="K50" s="87">
        <f t="shared" si="4"/>
        <v>7.2403155179643291E-13</v>
      </c>
      <c r="L50" s="87">
        <f t="shared" si="4"/>
        <v>4.8184882448750955E-13</v>
      </c>
      <c r="M50" s="87">
        <f t="shared" si="4"/>
        <v>1.4826354139846718E-13</v>
      </c>
      <c r="N50" s="87"/>
      <c r="O50" s="87"/>
      <c r="P50" s="87"/>
      <c r="Q50" s="88"/>
    </row>
    <row r="51" spans="1:17" ht="14" thickBot="1" x14ac:dyDescent="0.2">
      <c r="A51" s="131" t="s">
        <v>19</v>
      </c>
      <c r="B51" s="133"/>
      <c r="C51" s="132"/>
      <c r="D51" s="85">
        <f>SUM(D50:Q50)</f>
        <v>5.7737307407457698E-12</v>
      </c>
    </row>
    <row r="55" spans="1:17" ht="14" thickBot="1" x14ac:dyDescent="0.2"/>
    <row r="56" spans="1:17" ht="14" thickBot="1" x14ac:dyDescent="0.2">
      <c r="A56" s="140" t="s">
        <v>28</v>
      </c>
      <c r="B56" s="141"/>
      <c r="C56" s="14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</row>
    <row r="57" spans="1:17" x14ac:dyDescent="0.15">
      <c r="A57" s="12"/>
      <c r="B57" s="12"/>
      <c r="C57" s="12">
        <v>0</v>
      </c>
      <c r="D57" s="12">
        <v>1</v>
      </c>
      <c r="E57" s="12">
        <v>2</v>
      </c>
      <c r="F57" s="12">
        <v>3</v>
      </c>
      <c r="G57" s="12">
        <v>4</v>
      </c>
      <c r="H57" s="12">
        <v>5</v>
      </c>
      <c r="I57" s="12">
        <v>6</v>
      </c>
      <c r="J57" s="12">
        <v>7</v>
      </c>
      <c r="K57" s="12">
        <v>8</v>
      </c>
      <c r="L57" s="12">
        <v>9</v>
      </c>
      <c r="M57" s="12"/>
      <c r="N57" s="12"/>
      <c r="O57" s="12"/>
      <c r="P57" s="12"/>
    </row>
    <row r="58" spans="1:17" x14ac:dyDescent="0.15">
      <c r="A58" s="12"/>
      <c r="B58" s="12">
        <v>9</v>
      </c>
      <c r="C58" s="16" t="str">
        <f t="shared" ref="C58:E67" si="5">IF($B58&lt;= C$57, ($B$7*D57+$B$8*D58)/(1+C16/100),"")</f>
        <v/>
      </c>
      <c r="D58" s="16" t="str">
        <f t="shared" si="5"/>
        <v/>
      </c>
      <c r="E58" s="16" t="str">
        <f t="shared" ref="E58:F67" si="6">IF($B58&lt;= E$57, MAX((E16/100-$C$70)/(1+E16/100) +($B$7*F57+$B$8*F58)/(1+E16/100) - $C$73,0),"")</f>
        <v/>
      </c>
      <c r="F58" s="17" t="str">
        <f t="shared" ref="F58:K67" si="7">IF($B58&lt;= F$57, (F16/100-$C$70)/(1+F16/100) +($B$7*G57+$B$8*G58)/(1+F16/100),"")</f>
        <v/>
      </c>
      <c r="G58" s="17" t="str">
        <f t="shared" si="7"/>
        <v/>
      </c>
      <c r="H58" s="17" t="str">
        <f t="shared" si="7"/>
        <v/>
      </c>
      <c r="I58" s="17" t="str">
        <f t="shared" si="7"/>
        <v/>
      </c>
      <c r="J58" s="17" t="str">
        <f t="shared" si="7"/>
        <v/>
      </c>
      <c r="K58" s="17" t="str">
        <f t="shared" si="7"/>
        <v/>
      </c>
      <c r="L58" s="17">
        <f t="shared" ref="L58:L67" si="8">IF($B58&lt;= L$57, (L16/100-$C$70)/(1+L16/100),"")</f>
        <v>1.2258132899527921E-2</v>
      </c>
      <c r="M58" s="4"/>
      <c r="N58" s="4"/>
      <c r="O58" s="4"/>
      <c r="P58" s="4"/>
    </row>
    <row r="59" spans="1:17" x14ac:dyDescent="0.15">
      <c r="A59" s="12"/>
      <c r="B59" s="12">
        <v>8</v>
      </c>
      <c r="C59" s="16" t="str">
        <f t="shared" si="5"/>
        <v/>
      </c>
      <c r="D59" s="16" t="str">
        <f t="shared" si="5"/>
        <v/>
      </c>
      <c r="E59" s="16" t="str">
        <f t="shared" si="6"/>
        <v/>
      </c>
      <c r="F59" s="17" t="str">
        <f t="shared" si="7"/>
        <v/>
      </c>
      <c r="G59" s="17" t="str">
        <f t="shared" si="7"/>
        <v/>
      </c>
      <c r="H59" s="17" t="str">
        <f t="shared" si="7"/>
        <v/>
      </c>
      <c r="I59" s="17" t="str">
        <f t="shared" si="7"/>
        <v/>
      </c>
      <c r="J59" s="17" t="str">
        <f t="shared" si="7"/>
        <v/>
      </c>
      <c r="K59" s="17">
        <f t="shared" si="7"/>
        <v>2.0452049808600277E-2</v>
      </c>
      <c r="L59" s="17">
        <f t="shared" si="8"/>
        <v>9.8758421054627107E-3</v>
      </c>
      <c r="M59" s="4"/>
      <c r="N59" s="4"/>
      <c r="O59" s="4"/>
      <c r="P59" s="4"/>
    </row>
    <row r="60" spans="1:17" x14ac:dyDescent="0.15">
      <c r="A60" s="12"/>
      <c r="B60" s="12">
        <v>7</v>
      </c>
      <c r="C60" s="16" t="str">
        <f t="shared" si="5"/>
        <v/>
      </c>
      <c r="D60" s="16" t="str">
        <f t="shared" si="5"/>
        <v/>
      </c>
      <c r="E60" s="16" t="str">
        <f t="shared" si="6"/>
        <v/>
      </c>
      <c r="F60" s="17" t="str">
        <f t="shared" si="7"/>
        <v/>
      </c>
      <c r="G60" s="17" t="str">
        <f t="shared" si="7"/>
        <v/>
      </c>
      <c r="H60" s="17" t="str">
        <f t="shared" si="7"/>
        <v/>
      </c>
      <c r="I60" s="17" t="str">
        <f t="shared" si="7"/>
        <v/>
      </c>
      <c r="J60" s="17">
        <f t="shared" si="7"/>
        <v>2.5026229814969995E-2</v>
      </c>
      <c r="K60" s="17">
        <f t="shared" si="7"/>
        <v>1.5973185126990051E-2</v>
      </c>
      <c r="L60" s="17">
        <f t="shared" si="8"/>
        <v>7.5990480011536221E-3</v>
      </c>
      <c r="M60" s="4"/>
      <c r="N60" s="4"/>
      <c r="O60" s="4"/>
      <c r="P60" s="4"/>
    </row>
    <row r="61" spans="1:17" x14ac:dyDescent="0.15">
      <c r="A61" s="12"/>
      <c r="B61" s="12">
        <v>6</v>
      </c>
      <c r="C61" s="16" t="str">
        <f t="shared" si="5"/>
        <v/>
      </c>
      <c r="D61" s="16" t="str">
        <f t="shared" si="5"/>
        <v/>
      </c>
      <c r="E61" s="16" t="str">
        <f t="shared" si="6"/>
        <v/>
      </c>
      <c r="F61" s="17" t="str">
        <f t="shared" si="7"/>
        <v/>
      </c>
      <c r="G61" s="17" t="str">
        <f t="shared" si="7"/>
        <v/>
      </c>
      <c r="H61" s="17" t="str">
        <f t="shared" si="7"/>
        <v/>
      </c>
      <c r="I61" s="17">
        <f t="shared" si="7"/>
        <v>2.635518897316954E-2</v>
      </c>
      <c r="J61" s="17">
        <f t="shared" si="7"/>
        <v>1.8690928502686017E-2</v>
      </c>
      <c r="K61" s="17">
        <f t="shared" si="7"/>
        <v>1.168381064630138E-2</v>
      </c>
      <c r="L61" s="17">
        <f t="shared" si="8"/>
        <v>5.4235557223936337E-3</v>
      </c>
      <c r="M61" s="4"/>
      <c r="N61" s="4"/>
      <c r="O61" s="4"/>
      <c r="P61" s="4"/>
    </row>
    <row r="62" spans="1:17" x14ac:dyDescent="0.15">
      <c r="A62" s="12"/>
      <c r="B62" s="12">
        <v>5</v>
      </c>
      <c r="C62" s="16" t="str">
        <f t="shared" si="5"/>
        <v/>
      </c>
      <c r="D62" s="16" t="str">
        <f t="shared" si="5"/>
        <v/>
      </c>
      <c r="E62" s="16" t="str">
        <f t="shared" si="6"/>
        <v/>
      </c>
      <c r="F62" s="17" t="str">
        <f t="shared" si="7"/>
        <v/>
      </c>
      <c r="G62" s="17" t="str">
        <f t="shared" si="7"/>
        <v/>
      </c>
      <c r="H62" s="17">
        <f t="shared" si="7"/>
        <v>2.740648846511495E-2</v>
      </c>
      <c r="I62" s="17">
        <f t="shared" si="7"/>
        <v>1.8366307830959057E-2</v>
      </c>
      <c r="J62" s="17">
        <f t="shared" si="7"/>
        <v>1.2612198316273821E-2</v>
      </c>
      <c r="K62" s="17">
        <f t="shared" si="7"/>
        <v>7.5772066206356223E-3</v>
      </c>
      <c r="L62" s="17">
        <f t="shared" si="8"/>
        <v>3.3452933628542857E-3</v>
      </c>
      <c r="M62" s="4"/>
      <c r="N62" s="4"/>
      <c r="O62" s="4"/>
      <c r="P62" s="4"/>
    </row>
    <row r="63" spans="1:17" x14ac:dyDescent="0.15">
      <c r="A63" s="12"/>
      <c r="B63" s="12">
        <v>4</v>
      </c>
      <c r="C63" s="16" t="str">
        <f t="shared" si="5"/>
        <v/>
      </c>
      <c r="D63" s="16" t="str">
        <f t="shared" si="5"/>
        <v/>
      </c>
      <c r="E63" s="16" t="str">
        <f t="shared" si="6"/>
        <v/>
      </c>
      <c r="F63" s="17" t="str">
        <f t="shared" si="7"/>
        <v/>
      </c>
      <c r="G63" s="17">
        <f t="shared" si="7"/>
        <v>2.4555192668769401E-2</v>
      </c>
      <c r="H63" s="17">
        <f t="shared" si="7"/>
        <v>1.7836889795913399E-2</v>
      </c>
      <c r="I63" s="17">
        <f t="shared" si="7"/>
        <v>1.0687781131462551E-2</v>
      </c>
      <c r="J63" s="17">
        <f t="shared" si="7"/>
        <v>6.7820055993247884E-3</v>
      </c>
      <c r="K63" s="17">
        <f t="shared" si="7"/>
        <v>3.6467712996540074E-3</v>
      </c>
      <c r="L63" s="17">
        <f t="shared" si="8"/>
        <v>1.3603126087572423E-3</v>
      </c>
      <c r="M63" s="4"/>
      <c r="N63" s="4"/>
      <c r="O63" s="4"/>
      <c r="P63" s="4"/>
    </row>
    <row r="64" spans="1:17" x14ac:dyDescent="0.15">
      <c r="A64" s="12"/>
      <c r="B64" s="12">
        <v>3</v>
      </c>
      <c r="C64" s="16" t="str">
        <f t="shared" si="5"/>
        <v/>
      </c>
      <c r="D64" s="16" t="str">
        <f t="shared" si="5"/>
        <v/>
      </c>
      <c r="E64" s="16" t="str">
        <f t="shared" si="6"/>
        <v/>
      </c>
      <c r="F64" s="17">
        <f t="shared" si="6"/>
        <v>1.8154352530240819E-2</v>
      </c>
      <c r="G64" s="17">
        <f t="shared" si="7"/>
        <v>1.3604408861021747E-2</v>
      </c>
      <c r="H64" s="17">
        <f t="shared" si="7"/>
        <v>8.6233697804496447E-3</v>
      </c>
      <c r="I64" s="17">
        <f t="shared" si="7"/>
        <v>3.31112888727313E-3</v>
      </c>
      <c r="J64" s="17">
        <f t="shared" si="7"/>
        <v>1.1923474169835027E-3</v>
      </c>
      <c r="K64" s="17">
        <f t="shared" si="7"/>
        <v>-1.1396870879377751E-4</v>
      </c>
      <c r="L64" s="17">
        <f t="shared" si="8"/>
        <v>-5.3521114539391247E-4</v>
      </c>
      <c r="M64" s="4"/>
      <c r="N64" s="4"/>
      <c r="O64" s="4"/>
      <c r="P64" s="4"/>
    </row>
    <row r="65" spans="1:16" x14ac:dyDescent="0.15">
      <c r="A65" s="12"/>
      <c r="B65" s="12">
        <v>2</v>
      </c>
      <c r="C65" s="16" t="str">
        <f t="shared" si="5"/>
        <v/>
      </c>
      <c r="D65" s="16" t="str">
        <f t="shared" si="5"/>
        <v/>
      </c>
      <c r="E65" s="17">
        <f t="shared" si="5"/>
        <v>1.1656349217580715E-2</v>
      </c>
      <c r="F65" s="17">
        <f t="shared" si="6"/>
        <v>5.9912183082153122E-3</v>
      </c>
      <c r="G65" s="17">
        <f t="shared" si="7"/>
        <v>3.0454294901683609E-3</v>
      </c>
      <c r="H65" s="17">
        <f t="shared" si="7"/>
        <v>-2.423167332771931E-4</v>
      </c>
      <c r="I65" s="17">
        <f t="shared" si="7"/>
        <v>-3.7722359852106814E-3</v>
      </c>
      <c r="J65" s="17">
        <f t="shared" si="7"/>
        <v>-4.1647237286639724E-3</v>
      </c>
      <c r="K65" s="17">
        <f t="shared" si="7"/>
        <v>-3.7113496428998558E-3</v>
      </c>
      <c r="L65" s="17">
        <f t="shared" si="8"/>
        <v>-2.3449791456493577E-3</v>
      </c>
      <c r="M65" s="4"/>
      <c r="N65" s="4"/>
      <c r="O65" s="4"/>
      <c r="P65" s="4"/>
    </row>
    <row r="66" spans="1:16" x14ac:dyDescent="0.15">
      <c r="A66" s="12"/>
      <c r="B66" s="12">
        <v>1</v>
      </c>
      <c r="C66" s="16" t="str">
        <f t="shared" si="5"/>
        <v/>
      </c>
      <c r="D66" s="17">
        <f t="shared" si="5"/>
        <v>7.0456438094082799E-3</v>
      </c>
      <c r="E66" s="17">
        <f t="shared" si="5"/>
        <v>2.8971530512932235E-3</v>
      </c>
      <c r="F66" s="17">
        <f t="shared" si="6"/>
        <v>0</v>
      </c>
      <c r="G66" s="17">
        <f t="shared" si="7"/>
        <v>-7.1293142727540063E-3</v>
      </c>
      <c r="H66" s="17">
        <f t="shared" si="7"/>
        <v>-8.7687038622894682E-3</v>
      </c>
      <c r="I66" s="17">
        <f t="shared" si="7"/>
        <v>-1.057096677788991E-2</v>
      </c>
      <c r="J66" s="17">
        <f t="shared" si="7"/>
        <v>-9.2970779037429025E-3</v>
      </c>
      <c r="K66" s="17">
        <f t="shared" si="7"/>
        <v>-7.1515632359692698E-3</v>
      </c>
      <c r="L66" s="17">
        <f t="shared" si="8"/>
        <v>-4.0725700410612796E-3</v>
      </c>
      <c r="M66" s="4"/>
      <c r="N66" s="4"/>
      <c r="O66" s="4"/>
      <c r="P66" s="4"/>
    </row>
    <row r="67" spans="1:16" x14ac:dyDescent="0.15">
      <c r="A67" s="12"/>
      <c r="B67" s="12">
        <v>0</v>
      </c>
      <c r="C67" s="103">
        <f t="shared" si="5"/>
        <v>4.1021310361555119E-3</v>
      </c>
      <c r="D67" s="16">
        <f t="shared" si="5"/>
        <v>1.4047460559789061E-3</v>
      </c>
      <c r="E67" s="17">
        <f t="shared" si="5"/>
        <v>0</v>
      </c>
      <c r="F67" s="3">
        <f t="shared" si="6"/>
        <v>0</v>
      </c>
      <c r="G67" s="17">
        <f t="shared" si="7"/>
        <v>-1.6927871412674315E-2</v>
      </c>
      <c r="H67" s="17">
        <f t="shared" si="7"/>
        <v>-1.696455627240414E-2</v>
      </c>
      <c r="I67" s="17">
        <f t="shared" si="7"/>
        <v>-1.709374585822785E-2</v>
      </c>
      <c r="J67" s="17">
        <f t="shared" si="7"/>
        <v>-1.4212488302436703E-2</v>
      </c>
      <c r="K67" s="16">
        <f t="shared" si="7"/>
        <v>-1.0440650692562439E-2</v>
      </c>
      <c r="L67" s="16">
        <f t="shared" si="8"/>
        <v>-5.7214410121788524E-3</v>
      </c>
      <c r="M67" s="4"/>
      <c r="N67" s="4"/>
      <c r="O67" s="4"/>
      <c r="P67" s="4"/>
    </row>
    <row r="70" spans="1:16" x14ac:dyDescent="0.15">
      <c r="A70" s="13" t="s">
        <v>22</v>
      </c>
      <c r="B70" s="11"/>
      <c r="C70" s="18">
        <v>3.9E-2</v>
      </c>
      <c r="D70" s="1" t="s">
        <v>49</v>
      </c>
    </row>
    <row r="71" spans="1:16" x14ac:dyDescent="0.15">
      <c r="A71" s="13" t="s">
        <v>23</v>
      </c>
      <c r="C71" s="19">
        <v>3</v>
      </c>
      <c r="D71" s="13" t="s">
        <v>26</v>
      </c>
    </row>
    <row r="72" spans="1:16" x14ac:dyDescent="0.15">
      <c r="A72" s="13" t="s">
        <v>24</v>
      </c>
      <c r="C72" s="14">
        <v>10</v>
      </c>
      <c r="D72" s="13" t="s">
        <v>27</v>
      </c>
    </row>
    <row r="73" spans="1:16" x14ac:dyDescent="0.15">
      <c r="A73" s="13" t="s">
        <v>25</v>
      </c>
      <c r="C73" s="15">
        <v>0</v>
      </c>
      <c r="D73" s="13" t="s">
        <v>31</v>
      </c>
    </row>
    <row r="74" spans="1:16" x14ac:dyDescent="0.15">
      <c r="A74" s="13" t="s">
        <v>29</v>
      </c>
      <c r="C74" s="14">
        <v>1</v>
      </c>
    </row>
    <row r="75" spans="1:16" x14ac:dyDescent="0.15">
      <c r="A75" s="143" t="s">
        <v>50</v>
      </c>
      <c r="C75" s="144">
        <f>C67*10000000</f>
        <v>41021.310361555123</v>
      </c>
    </row>
    <row r="85" spans="15:19" x14ac:dyDescent="0.15">
      <c r="O85" t="s">
        <v>7</v>
      </c>
    </row>
    <row r="87" spans="15:19" x14ac:dyDescent="0.15">
      <c r="S87" t="s">
        <v>7</v>
      </c>
    </row>
    <row r="115" spans="9:9" x14ac:dyDescent="0.15">
      <c r="I115" t="s">
        <v>7</v>
      </c>
    </row>
  </sheetData>
  <mergeCells count="11">
    <mergeCell ref="A47:C47"/>
    <mergeCell ref="A48:C48"/>
    <mergeCell ref="A50:C50"/>
    <mergeCell ref="A51:C51"/>
    <mergeCell ref="A56:C56"/>
    <mergeCell ref="A1:H1"/>
    <mergeCell ref="A3:B3"/>
    <mergeCell ref="A4:B4"/>
    <mergeCell ref="A5:B5"/>
    <mergeCell ref="A10:B10"/>
    <mergeCell ref="A28:B28"/>
  </mergeCells>
  <pageMargins left="0.53" right="0.38" top="0.63" bottom="5.31" header="0.5" footer="0.5"/>
  <pageSetup orientation="portrait"/>
  <headerFooter alignWithMargins="0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S115"/>
  <sheetViews>
    <sheetView showGridLines="0" tabSelected="1" topLeftCell="A40" zoomScale="125" zoomScaleNormal="125" zoomScalePageLayoutView="125" workbookViewId="0">
      <selection activeCell="S73" sqref="S73"/>
    </sheetView>
  </sheetViews>
  <sheetFormatPr baseColWidth="10" defaultColWidth="8.796875" defaultRowHeight="13" x14ac:dyDescent="0.15"/>
  <cols>
    <col min="1" max="1" width="10.59765625" customWidth="1"/>
    <col min="3" max="3" width="9.59765625" bestFit="1" customWidth="1"/>
    <col min="4" max="4" width="12.3984375" bestFit="1" customWidth="1"/>
  </cols>
  <sheetData>
    <row r="1" spans="1:16" ht="14" thickBot="1" x14ac:dyDescent="0.2">
      <c r="A1" s="131" t="s">
        <v>21</v>
      </c>
      <c r="B1" s="133"/>
      <c r="C1" s="133"/>
      <c r="D1" s="133"/>
      <c r="E1" s="133"/>
      <c r="F1" s="133"/>
      <c r="G1" s="133"/>
      <c r="H1" s="132"/>
    </row>
    <row r="2" spans="1:16" ht="14" thickBot="1" x14ac:dyDescent="0.2"/>
    <row r="3" spans="1:16" x14ac:dyDescent="0.15">
      <c r="A3" s="134" t="s">
        <v>15</v>
      </c>
      <c r="B3" s="135"/>
      <c r="C3" s="95">
        <v>1</v>
      </c>
      <c r="D3" s="95">
        <v>2</v>
      </c>
      <c r="E3" s="95">
        <v>3</v>
      </c>
      <c r="F3" s="95">
        <v>4</v>
      </c>
      <c r="G3" s="95">
        <v>5</v>
      </c>
      <c r="H3" s="95">
        <v>6</v>
      </c>
      <c r="I3" s="95">
        <v>7</v>
      </c>
      <c r="J3" s="95">
        <v>8</v>
      </c>
      <c r="K3" s="95">
        <v>9</v>
      </c>
      <c r="L3" s="95">
        <v>10</v>
      </c>
      <c r="M3" s="95"/>
      <c r="N3" s="95"/>
      <c r="O3" s="95"/>
      <c r="P3" s="96"/>
    </row>
    <row r="4" spans="1:16" ht="14" thickBot="1" x14ac:dyDescent="0.2">
      <c r="A4" s="136" t="s">
        <v>43</v>
      </c>
      <c r="B4" s="137"/>
      <c r="C4" s="97">
        <v>3</v>
      </c>
      <c r="D4" s="97">
        <v>3.1</v>
      </c>
      <c r="E4" s="97">
        <v>3.2</v>
      </c>
      <c r="F4" s="97">
        <v>3.3</v>
      </c>
      <c r="G4" s="97">
        <v>3.4</v>
      </c>
      <c r="H4" s="97">
        <v>3.5</v>
      </c>
      <c r="I4" s="97">
        <v>3.55</v>
      </c>
      <c r="J4" s="97">
        <v>3.6</v>
      </c>
      <c r="K4" s="97">
        <v>3.65</v>
      </c>
      <c r="L4" s="97">
        <v>3.7</v>
      </c>
      <c r="M4" s="97"/>
      <c r="N4" s="97"/>
      <c r="O4" s="97"/>
      <c r="P4" s="99"/>
    </row>
    <row r="5" spans="1:16" ht="14" thickBot="1" x14ac:dyDescent="0.2">
      <c r="A5" s="138" t="s">
        <v>16</v>
      </c>
      <c r="B5" s="139"/>
      <c r="C5" s="100">
        <v>2.9999980547853347</v>
      </c>
      <c r="D5" s="101">
        <v>3.0404610001885839</v>
      </c>
      <c r="E5" s="101">
        <v>3.0697721893556569</v>
      </c>
      <c r="F5" s="101">
        <v>3.0890097186113987</v>
      </c>
      <c r="G5" s="101">
        <v>3.0991488318013403</v>
      </c>
      <c r="H5" s="101">
        <v>3.1011088256585273</v>
      </c>
      <c r="I5" s="101">
        <v>2.8366357768150801</v>
      </c>
      <c r="J5" s="101">
        <v>2.7668990799956061</v>
      </c>
      <c r="K5" s="101">
        <v>2.6973794083408982</v>
      </c>
      <c r="L5" s="101">
        <v>2.6284696028155912</v>
      </c>
      <c r="M5" s="101"/>
      <c r="N5" s="101"/>
      <c r="O5" s="101"/>
      <c r="P5" s="102"/>
    </row>
    <row r="6" spans="1:16" x14ac:dyDescent="0.15">
      <c r="A6" s="81" t="s">
        <v>18</v>
      </c>
      <c r="B6" s="31">
        <v>0.1</v>
      </c>
    </row>
    <row r="7" spans="1:16" x14ac:dyDescent="0.15">
      <c r="A7" s="82" t="s">
        <v>5</v>
      </c>
      <c r="B7" s="84">
        <v>0.5</v>
      </c>
    </row>
    <row r="8" spans="1:16" ht="14" thickBot="1" x14ac:dyDescent="0.2">
      <c r="A8" s="83" t="s">
        <v>6</v>
      </c>
      <c r="B8" s="33">
        <f>1-B7</f>
        <v>0.5</v>
      </c>
      <c r="C8" t="s">
        <v>7</v>
      </c>
    </row>
    <row r="9" spans="1:16" ht="14" thickBot="1" x14ac:dyDescent="0.2"/>
    <row r="10" spans="1:16" ht="14" thickBot="1" x14ac:dyDescent="0.2">
      <c r="A10" s="131" t="s">
        <v>17</v>
      </c>
      <c r="B10" s="13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</row>
    <row r="11" spans="1:16" x14ac:dyDescent="0.15">
      <c r="A11" s="12"/>
      <c r="B11" s="12"/>
      <c r="C11" s="12">
        <v>0</v>
      </c>
      <c r="D11" s="12">
        <v>1</v>
      </c>
      <c r="E11" s="12">
        <v>2</v>
      </c>
      <c r="F11" s="12">
        <v>3</v>
      </c>
      <c r="G11" s="12">
        <v>4</v>
      </c>
      <c r="H11" s="12">
        <v>5</v>
      </c>
      <c r="I11" s="12">
        <v>6</v>
      </c>
      <c r="J11" s="12">
        <v>7</v>
      </c>
      <c r="K11" s="12">
        <v>8</v>
      </c>
      <c r="L11" s="12">
        <v>9</v>
      </c>
      <c r="M11" s="12"/>
      <c r="N11" s="12"/>
      <c r="O11" s="12"/>
      <c r="P11" s="12"/>
    </row>
    <row r="12" spans="1:16" x14ac:dyDescent="0.15">
      <c r="A12" s="12"/>
      <c r="B12" s="12">
        <v>13</v>
      </c>
      <c r="C12" s="4"/>
      <c r="D12" s="4" t="str">
        <f t="shared" ref="D12:P25" si="0">IF( $B12 &lt;=D$11,D$5*EXP($B$6*$B12),"")</f>
        <v/>
      </c>
      <c r="E12" s="4" t="str">
        <f t="shared" si="0"/>
        <v/>
      </c>
      <c r="F12" s="4" t="str">
        <f t="shared" si="0"/>
        <v/>
      </c>
      <c r="G12" s="4" t="str">
        <f t="shared" si="0"/>
        <v/>
      </c>
      <c r="H12" s="4" t="str">
        <f t="shared" si="0"/>
        <v/>
      </c>
      <c r="I12" s="4" t="str">
        <f t="shared" si="0"/>
        <v/>
      </c>
      <c r="J12" s="4" t="str">
        <f t="shared" si="0"/>
        <v/>
      </c>
      <c r="K12" s="4" t="str">
        <f t="shared" si="0"/>
        <v/>
      </c>
      <c r="L12" s="4" t="str">
        <f t="shared" si="0"/>
        <v/>
      </c>
      <c r="M12" s="4"/>
      <c r="N12" s="4"/>
      <c r="O12" s="4"/>
      <c r="P12" s="4"/>
    </row>
    <row r="13" spans="1:16" x14ac:dyDescent="0.15">
      <c r="A13" s="12"/>
      <c r="B13" s="12">
        <v>12</v>
      </c>
      <c r="C13" s="4"/>
      <c r="D13" s="4" t="str">
        <f t="shared" si="0"/>
        <v/>
      </c>
      <c r="E13" s="4" t="str">
        <f t="shared" si="0"/>
        <v/>
      </c>
      <c r="F13" s="4" t="str">
        <f t="shared" si="0"/>
        <v/>
      </c>
      <c r="G13" s="4" t="str">
        <f t="shared" si="0"/>
        <v/>
      </c>
      <c r="H13" s="4" t="str">
        <f t="shared" si="0"/>
        <v/>
      </c>
      <c r="I13" s="4" t="str">
        <f t="shared" si="0"/>
        <v/>
      </c>
      <c r="J13" s="4" t="str">
        <f t="shared" si="0"/>
        <v/>
      </c>
      <c r="K13" s="4" t="str">
        <f t="shared" si="0"/>
        <v/>
      </c>
      <c r="L13" s="4" t="str">
        <f t="shared" si="0"/>
        <v/>
      </c>
      <c r="M13" s="4"/>
      <c r="N13" s="4"/>
      <c r="O13" s="4"/>
      <c r="P13" s="4"/>
    </row>
    <row r="14" spans="1:16" x14ac:dyDescent="0.15">
      <c r="A14" s="12"/>
      <c r="B14" s="12">
        <v>11</v>
      </c>
      <c r="C14" s="4"/>
      <c r="D14" s="4" t="str">
        <f t="shared" si="0"/>
        <v/>
      </c>
      <c r="E14" s="4" t="str">
        <f t="shared" si="0"/>
        <v/>
      </c>
      <c r="F14" s="4" t="str">
        <f t="shared" si="0"/>
        <v/>
      </c>
      <c r="G14" s="4" t="str">
        <f t="shared" si="0"/>
        <v/>
      </c>
      <c r="H14" s="4" t="str">
        <f t="shared" si="0"/>
        <v/>
      </c>
      <c r="I14" s="4" t="str">
        <f t="shared" si="0"/>
        <v/>
      </c>
      <c r="J14" s="4" t="str">
        <f t="shared" si="0"/>
        <v/>
      </c>
      <c r="K14" s="4" t="str">
        <f t="shared" si="0"/>
        <v/>
      </c>
      <c r="L14" s="4" t="str">
        <f t="shared" si="0"/>
        <v/>
      </c>
      <c r="M14" s="4"/>
      <c r="N14" s="4"/>
      <c r="O14" s="4"/>
      <c r="P14" s="4"/>
    </row>
    <row r="15" spans="1:16" x14ac:dyDescent="0.15">
      <c r="A15" s="12"/>
      <c r="B15" s="12">
        <v>10</v>
      </c>
      <c r="C15" s="4"/>
      <c r="D15" s="4" t="str">
        <f t="shared" si="0"/>
        <v/>
      </c>
      <c r="E15" s="4" t="str">
        <f t="shared" si="0"/>
        <v/>
      </c>
      <c r="F15" s="4" t="str">
        <f t="shared" si="0"/>
        <v/>
      </c>
      <c r="G15" s="4" t="str">
        <f t="shared" si="0"/>
        <v/>
      </c>
      <c r="H15" s="4" t="str">
        <f t="shared" si="0"/>
        <v/>
      </c>
      <c r="I15" s="4" t="str">
        <f t="shared" si="0"/>
        <v/>
      </c>
      <c r="J15" s="4" t="str">
        <f t="shared" si="0"/>
        <v/>
      </c>
      <c r="K15" s="4" t="str">
        <f t="shared" si="0"/>
        <v/>
      </c>
      <c r="L15" s="4" t="str">
        <f t="shared" si="0"/>
        <v/>
      </c>
      <c r="M15" s="4"/>
      <c r="N15" s="4"/>
      <c r="O15" s="4"/>
      <c r="P15" s="4"/>
    </row>
    <row r="16" spans="1:16" x14ac:dyDescent="0.15">
      <c r="A16" s="12"/>
      <c r="B16" s="12">
        <v>9</v>
      </c>
      <c r="C16" s="4"/>
      <c r="D16" s="4" t="str">
        <f t="shared" si="0"/>
        <v/>
      </c>
      <c r="E16" s="4" t="str">
        <f t="shared" si="0"/>
        <v/>
      </c>
      <c r="F16" s="4" t="str">
        <f t="shared" si="0"/>
        <v/>
      </c>
      <c r="G16" s="4" t="str">
        <f t="shared" si="0"/>
        <v/>
      </c>
      <c r="H16" s="4" t="str">
        <f t="shared" si="0"/>
        <v/>
      </c>
      <c r="I16" s="4" t="str">
        <f t="shared" si="0"/>
        <v/>
      </c>
      <c r="J16" s="4" t="str">
        <f t="shared" si="0"/>
        <v/>
      </c>
      <c r="K16" s="4" t="str">
        <f t="shared" si="0"/>
        <v/>
      </c>
      <c r="L16" s="4">
        <f t="shared" si="0"/>
        <v>6.4649920126667002</v>
      </c>
      <c r="M16" s="4"/>
      <c r="N16" s="4"/>
      <c r="O16" s="4"/>
      <c r="P16" s="4"/>
    </row>
    <row r="17" spans="1:17" x14ac:dyDescent="0.15">
      <c r="A17" s="12"/>
      <c r="B17" s="12">
        <v>8</v>
      </c>
      <c r="C17" s="4"/>
      <c r="D17" s="4" t="str">
        <f t="shared" si="0"/>
        <v/>
      </c>
      <c r="E17" s="4" t="str">
        <f t="shared" si="0"/>
        <v/>
      </c>
      <c r="F17" s="4" t="str">
        <f t="shared" si="0"/>
        <v/>
      </c>
      <c r="G17" s="4" t="str">
        <f t="shared" si="0"/>
        <v/>
      </c>
      <c r="H17" s="4" t="str">
        <f t="shared" si="0"/>
        <v/>
      </c>
      <c r="I17" s="4" t="str">
        <f t="shared" si="0"/>
        <v/>
      </c>
      <c r="J17" s="4" t="str">
        <f t="shared" si="0"/>
        <v/>
      </c>
      <c r="K17" s="4">
        <f t="shared" si="0"/>
        <v>6.0031282729354665</v>
      </c>
      <c r="L17" s="4">
        <f t="shared" si="0"/>
        <v>5.8497666803644393</v>
      </c>
      <c r="M17" s="4"/>
      <c r="N17" s="4"/>
      <c r="O17" s="4"/>
      <c r="P17" s="4"/>
    </row>
    <row r="18" spans="1:17" x14ac:dyDescent="0.15">
      <c r="A18" s="12"/>
      <c r="B18" s="12">
        <v>7</v>
      </c>
      <c r="C18" s="4"/>
      <c r="D18" s="4" t="str">
        <f t="shared" si="0"/>
        <v/>
      </c>
      <c r="E18" s="4" t="str">
        <f t="shared" si="0"/>
        <v/>
      </c>
      <c r="F18" s="4" t="str">
        <f t="shared" si="0"/>
        <v/>
      </c>
      <c r="G18" s="4" t="str">
        <f t="shared" si="0"/>
        <v/>
      </c>
      <c r="H18" s="4" t="str">
        <f t="shared" si="0"/>
        <v/>
      </c>
      <c r="I18" s="4" t="str">
        <f t="shared" si="0"/>
        <v/>
      </c>
      <c r="J18" s="4">
        <f t="shared" si="0"/>
        <v>5.5718505136387231</v>
      </c>
      <c r="K18" s="4">
        <f t="shared" si="0"/>
        <v>5.4318550866215958</v>
      </c>
      <c r="L18" s="4">
        <f t="shared" si="0"/>
        <v>5.293087779173745</v>
      </c>
      <c r="M18" s="4"/>
      <c r="N18" s="4"/>
      <c r="O18" s="4"/>
      <c r="P18" s="4"/>
    </row>
    <row r="19" spans="1:17" x14ac:dyDescent="0.15">
      <c r="A19" s="12"/>
      <c r="B19" s="12">
        <v>6</v>
      </c>
      <c r="C19" s="4"/>
      <c r="D19" s="4" t="str">
        <f t="shared" si="0"/>
        <v/>
      </c>
      <c r="E19" s="4" t="str">
        <f t="shared" si="0"/>
        <v/>
      </c>
      <c r="F19" s="4" t="str">
        <f t="shared" si="0"/>
        <v/>
      </c>
      <c r="G19" s="4" t="str">
        <f t="shared" si="0"/>
        <v/>
      </c>
      <c r="H19" s="4" t="str">
        <f t="shared" si="0"/>
        <v/>
      </c>
      <c r="I19" s="4">
        <f t="shared" si="0"/>
        <v>5.1686873787950933</v>
      </c>
      <c r="J19" s="4">
        <f t="shared" si="0"/>
        <v>5.0416188324431968</v>
      </c>
      <c r="K19" s="4">
        <f t="shared" si="0"/>
        <v>4.9149457317241785</v>
      </c>
      <c r="L19" s="4">
        <f t="shared" si="0"/>
        <v>4.7893838795452632</v>
      </c>
      <c r="M19" s="4"/>
      <c r="N19" s="4"/>
      <c r="O19" s="4"/>
      <c r="P19" s="4"/>
    </row>
    <row r="20" spans="1:17" x14ac:dyDescent="0.15">
      <c r="A20" s="12"/>
      <c r="B20" s="12">
        <v>5</v>
      </c>
      <c r="C20" s="4"/>
      <c r="D20" s="4" t="str">
        <f t="shared" si="0"/>
        <v/>
      </c>
      <c r="E20" s="4" t="str">
        <f t="shared" si="0"/>
        <v/>
      </c>
      <c r="F20" s="4" t="str">
        <f t="shared" si="0"/>
        <v/>
      </c>
      <c r="G20" s="4" t="str">
        <f t="shared" si="0"/>
        <v/>
      </c>
      <c r="H20" s="4">
        <f t="shared" si="0"/>
        <v>5.112864083619109</v>
      </c>
      <c r="I20" s="4">
        <f t="shared" si="0"/>
        <v>4.6768217424640044</v>
      </c>
      <c r="J20" s="4">
        <f t="shared" si="0"/>
        <v>4.5618453670693713</v>
      </c>
      <c r="K20" s="4">
        <f t="shared" si="0"/>
        <v>4.4472268056801658</v>
      </c>
      <c r="L20" s="4">
        <f t="shared" si="0"/>
        <v>4.3336137435507824</v>
      </c>
      <c r="M20" s="4"/>
      <c r="N20" s="4"/>
      <c r="O20" s="4"/>
      <c r="P20" s="4"/>
    </row>
    <row r="21" spans="1:17" x14ac:dyDescent="0.15">
      <c r="A21" s="12"/>
      <c r="B21" s="12">
        <v>4</v>
      </c>
      <c r="C21" s="4"/>
      <c r="D21" s="4" t="str">
        <f t="shared" si="0"/>
        <v/>
      </c>
      <c r="E21" s="4" t="str">
        <f t="shared" si="0"/>
        <v/>
      </c>
      <c r="F21" s="4" t="str">
        <f t="shared" si="0"/>
        <v/>
      </c>
      <c r="G21" s="4">
        <f t="shared" si="0"/>
        <v>4.6233867689473307</v>
      </c>
      <c r="H21" s="4">
        <f t="shared" si="0"/>
        <v>4.6263107361907077</v>
      </c>
      <c r="I21" s="4">
        <f t="shared" si="0"/>
        <v>4.2317633100655669</v>
      </c>
      <c r="J21" s="4">
        <f t="shared" si="0"/>
        <v>4.1277283834183542</v>
      </c>
      <c r="K21" s="4">
        <f t="shared" si="0"/>
        <v>4.0240172202719489</v>
      </c>
      <c r="L21" s="4">
        <f t="shared" si="0"/>
        <v>3.9212158704796392</v>
      </c>
      <c r="M21" s="4"/>
      <c r="N21" s="4"/>
      <c r="O21" s="4"/>
      <c r="P21" s="4"/>
    </row>
    <row r="22" spans="1:17" x14ac:dyDescent="0.15">
      <c r="A22" s="12"/>
      <c r="B22" s="12">
        <v>3</v>
      </c>
      <c r="C22" s="4"/>
      <c r="D22" s="4" t="str">
        <f t="shared" si="0"/>
        <v/>
      </c>
      <c r="E22" s="4" t="str">
        <f t="shared" si="0"/>
        <v/>
      </c>
      <c r="F22" s="4">
        <f t="shared" si="0"/>
        <v>4.1697269753554682</v>
      </c>
      <c r="G22" s="4">
        <f t="shared" si="0"/>
        <v>4.1834133465959207</v>
      </c>
      <c r="H22" s="4">
        <f t="shared" si="0"/>
        <v>4.1860590615668389</v>
      </c>
      <c r="I22" s="4">
        <f t="shared" si="0"/>
        <v>3.8290577872190337</v>
      </c>
      <c r="J22" s="4">
        <f t="shared" si="0"/>
        <v>3.7349230928060093</v>
      </c>
      <c r="K22" s="4">
        <f t="shared" si="0"/>
        <v>3.64108135172311</v>
      </c>
      <c r="L22" s="4">
        <f t="shared" si="0"/>
        <v>3.5480628438064246</v>
      </c>
      <c r="M22" s="4"/>
      <c r="N22" s="4"/>
      <c r="O22" s="4"/>
      <c r="P22" s="4"/>
    </row>
    <row r="23" spans="1:17" x14ac:dyDescent="0.15">
      <c r="A23" s="12"/>
      <c r="B23" s="12">
        <v>2</v>
      </c>
      <c r="C23" s="4"/>
      <c r="D23" s="4" t="str">
        <f t="shared" si="0"/>
        <v/>
      </c>
      <c r="E23" s="4">
        <f t="shared" si="0"/>
        <v>3.7494282190023824</v>
      </c>
      <c r="F23" s="4">
        <f t="shared" si="0"/>
        <v>3.7729249902955324</v>
      </c>
      <c r="G23" s="4">
        <f t="shared" si="0"/>
        <v>3.7853089311110253</v>
      </c>
      <c r="H23" s="4">
        <f t="shared" si="0"/>
        <v>3.7877028730141706</v>
      </c>
      <c r="I23" s="4">
        <f t="shared" si="0"/>
        <v>3.4646747616977547</v>
      </c>
      <c r="J23" s="4">
        <f t="shared" si="0"/>
        <v>3.3794981678574696</v>
      </c>
      <c r="K23" s="4">
        <f t="shared" si="0"/>
        <v>3.2945866491520199</v>
      </c>
      <c r="L23" s="4">
        <f t="shared" si="0"/>
        <v>3.2104200226191293</v>
      </c>
      <c r="M23" s="4"/>
      <c r="N23" s="4"/>
      <c r="O23" s="4"/>
      <c r="P23" s="4"/>
    </row>
    <row r="24" spans="1:17" x14ac:dyDescent="0.15">
      <c r="A24" s="12"/>
      <c r="B24" s="12">
        <v>1</v>
      </c>
      <c r="C24" s="4"/>
      <c r="D24" s="4">
        <f t="shared" si="0"/>
        <v>3.3602290749516195</v>
      </c>
      <c r="E24" s="4">
        <f t="shared" si="0"/>
        <v>3.3926229487932824</v>
      </c>
      <c r="F24" s="4">
        <f t="shared" si="0"/>
        <v>3.4138837066623577</v>
      </c>
      <c r="G24" s="4">
        <f t="shared" si="0"/>
        <v>3.4250891596949584</v>
      </c>
      <c r="H24" s="4">
        <f t="shared" si="0"/>
        <v>3.4272552879055285</v>
      </c>
      <c r="I24" s="4">
        <f t="shared" si="0"/>
        <v>3.1349673657089503</v>
      </c>
      <c r="J24" s="4">
        <f t="shared" si="0"/>
        <v>3.057896396461409</v>
      </c>
      <c r="K24" s="4">
        <f t="shared" si="0"/>
        <v>2.9810652771144577</v>
      </c>
      <c r="L24" s="4">
        <f t="shared" si="0"/>
        <v>2.9049081640776402</v>
      </c>
      <c r="M24" s="4"/>
      <c r="N24" s="4"/>
      <c r="O24" s="4"/>
      <c r="P24" s="4"/>
    </row>
    <row r="25" spans="1:17" x14ac:dyDescent="0.15">
      <c r="A25" s="12"/>
      <c r="B25" s="12">
        <v>0</v>
      </c>
      <c r="C25" s="4">
        <f>IF( $B25 &lt;=C$11,(C$5+$B$6*$B25),"")</f>
        <v>2.9999980547853347</v>
      </c>
      <c r="D25" s="2">
        <f t="shared" si="0"/>
        <v>3.0404610001885839</v>
      </c>
      <c r="E25" s="4">
        <f t="shared" si="0"/>
        <v>3.0697721893556569</v>
      </c>
      <c r="F25" s="4">
        <f t="shared" si="0"/>
        <v>3.0890097186113987</v>
      </c>
      <c r="G25" s="4">
        <f t="shared" si="0"/>
        <v>3.0991488318013403</v>
      </c>
      <c r="H25" s="4">
        <f t="shared" si="0"/>
        <v>3.1011088256585273</v>
      </c>
      <c r="I25" s="4">
        <f t="shared" si="0"/>
        <v>2.8366357768150801</v>
      </c>
      <c r="J25" s="4">
        <f t="shared" si="0"/>
        <v>2.7668990799956061</v>
      </c>
      <c r="K25" s="4">
        <f t="shared" si="0"/>
        <v>2.6973794083408982</v>
      </c>
      <c r="L25" s="4">
        <f t="shared" si="0"/>
        <v>2.6284696028155912</v>
      </c>
      <c r="M25" s="4"/>
      <c r="N25" s="4"/>
      <c r="O25" s="4"/>
      <c r="P25" s="4"/>
    </row>
    <row r="27" spans="1:17" ht="14" thickBot="1" x14ac:dyDescent="0.2"/>
    <row r="28" spans="1:17" ht="14" thickBot="1" x14ac:dyDescent="0.2">
      <c r="A28" s="131" t="s">
        <v>13</v>
      </c>
      <c r="B28" s="132"/>
    </row>
    <row r="29" spans="1:17" x14ac:dyDescent="0.15">
      <c r="C29">
        <v>0</v>
      </c>
      <c r="D29">
        <v>1</v>
      </c>
      <c r="E29">
        <v>2</v>
      </c>
      <c r="F29">
        <v>3</v>
      </c>
      <c r="G29">
        <v>4</v>
      </c>
      <c r="H29">
        <v>5</v>
      </c>
      <c r="I29">
        <v>6</v>
      </c>
      <c r="J29">
        <v>7</v>
      </c>
      <c r="K29">
        <v>8</v>
      </c>
      <c r="L29">
        <v>9</v>
      </c>
      <c r="M29">
        <v>10</v>
      </c>
    </row>
    <row r="30" spans="1:17" x14ac:dyDescent="0.15">
      <c r="B30">
        <v>14</v>
      </c>
      <c r="C30" s="8"/>
      <c r="D30" s="8" t="str">
        <f t="shared" ref="D30:M44" si="1">IF($B30=0,$B$8*C30/(1+C11/100), IF($B30=D$29, $B$7*C31/(1 +C12/100 ), IF(AND(0 &lt; $B30, $B30 &lt; D$29), $B$7*C31/(1+C12/100) + $B$8*C30/(1+C11/100 ),"")))</f>
        <v/>
      </c>
      <c r="E30" s="8" t="str">
        <f t="shared" si="1"/>
        <v/>
      </c>
      <c r="F30" s="8" t="str">
        <f t="shared" si="1"/>
        <v/>
      </c>
      <c r="G30" s="8" t="str">
        <f t="shared" si="1"/>
        <v/>
      </c>
      <c r="H30" s="8" t="str">
        <f t="shared" si="1"/>
        <v/>
      </c>
      <c r="I30" s="8" t="str">
        <f t="shared" si="1"/>
        <v/>
      </c>
      <c r="J30" s="8" t="str">
        <f t="shared" si="1"/>
        <v/>
      </c>
      <c r="K30" s="8" t="str">
        <f t="shared" si="1"/>
        <v/>
      </c>
      <c r="L30" s="8" t="str">
        <f t="shared" si="1"/>
        <v/>
      </c>
      <c r="M30" s="8" t="str">
        <f t="shared" si="1"/>
        <v/>
      </c>
      <c r="N30" s="8"/>
      <c r="O30" s="8"/>
      <c r="P30" s="8"/>
      <c r="Q30" s="8"/>
    </row>
    <row r="31" spans="1:17" x14ac:dyDescent="0.15">
      <c r="B31">
        <v>13</v>
      </c>
      <c r="C31" s="8"/>
      <c r="D31" s="8" t="str">
        <f t="shared" si="1"/>
        <v/>
      </c>
      <c r="E31" s="8" t="str">
        <f t="shared" si="1"/>
        <v/>
      </c>
      <c r="F31" s="8" t="str">
        <f t="shared" si="1"/>
        <v/>
      </c>
      <c r="G31" s="8" t="str">
        <f t="shared" si="1"/>
        <v/>
      </c>
      <c r="H31" s="8" t="str">
        <f t="shared" si="1"/>
        <v/>
      </c>
      <c r="I31" s="8" t="str">
        <f t="shared" si="1"/>
        <v/>
      </c>
      <c r="J31" s="8" t="str">
        <f t="shared" si="1"/>
        <v/>
      </c>
      <c r="K31" s="8" t="str">
        <f t="shared" si="1"/>
        <v/>
      </c>
      <c r="L31" s="8" t="str">
        <f t="shared" si="1"/>
        <v/>
      </c>
      <c r="M31" s="8" t="str">
        <f t="shared" si="1"/>
        <v/>
      </c>
      <c r="N31" s="8"/>
      <c r="O31" s="8"/>
      <c r="P31" s="8"/>
      <c r="Q31" s="8"/>
    </row>
    <row r="32" spans="1:17" x14ac:dyDescent="0.15">
      <c r="B32">
        <v>12</v>
      </c>
      <c r="C32" s="8"/>
      <c r="D32" s="8" t="str">
        <f t="shared" si="1"/>
        <v/>
      </c>
      <c r="E32" s="8" t="str">
        <f t="shared" si="1"/>
        <v/>
      </c>
      <c r="F32" s="8" t="str">
        <f t="shared" si="1"/>
        <v/>
      </c>
      <c r="G32" s="8" t="str">
        <f t="shared" si="1"/>
        <v/>
      </c>
      <c r="H32" s="8" t="str">
        <f t="shared" si="1"/>
        <v/>
      </c>
      <c r="I32" s="8" t="str">
        <f t="shared" si="1"/>
        <v/>
      </c>
      <c r="J32" s="8" t="str">
        <f t="shared" si="1"/>
        <v/>
      </c>
      <c r="K32" s="8" t="str">
        <f t="shared" si="1"/>
        <v/>
      </c>
      <c r="L32" s="8" t="str">
        <f t="shared" si="1"/>
        <v/>
      </c>
      <c r="M32" s="8" t="str">
        <f t="shared" si="1"/>
        <v/>
      </c>
      <c r="N32" s="8"/>
      <c r="O32" s="8"/>
      <c r="P32" s="8"/>
      <c r="Q32" s="8"/>
    </row>
    <row r="33" spans="1:17" x14ac:dyDescent="0.15">
      <c r="B33">
        <v>11</v>
      </c>
      <c r="C33" s="8"/>
      <c r="D33" s="8" t="str">
        <f t="shared" si="1"/>
        <v/>
      </c>
      <c r="E33" s="8" t="str">
        <f t="shared" si="1"/>
        <v/>
      </c>
      <c r="F33" s="8" t="str">
        <f t="shared" si="1"/>
        <v/>
      </c>
      <c r="G33" s="8" t="str">
        <f t="shared" si="1"/>
        <v/>
      </c>
      <c r="H33" s="8" t="str">
        <f t="shared" si="1"/>
        <v/>
      </c>
      <c r="I33" s="8" t="str">
        <f t="shared" si="1"/>
        <v/>
      </c>
      <c r="J33" s="8" t="str">
        <f t="shared" si="1"/>
        <v/>
      </c>
      <c r="K33" s="8" t="str">
        <f t="shared" si="1"/>
        <v/>
      </c>
      <c r="L33" s="8" t="str">
        <f t="shared" si="1"/>
        <v/>
      </c>
      <c r="M33" s="8" t="str">
        <f t="shared" si="1"/>
        <v/>
      </c>
      <c r="N33" s="8"/>
      <c r="O33" s="8"/>
      <c r="P33" s="8"/>
      <c r="Q33" s="8"/>
    </row>
    <row r="34" spans="1:17" x14ac:dyDescent="0.15">
      <c r="B34">
        <v>10</v>
      </c>
      <c r="C34" s="8"/>
      <c r="D34" s="8" t="str">
        <f t="shared" si="1"/>
        <v/>
      </c>
      <c r="E34" s="8" t="str">
        <f t="shared" si="1"/>
        <v/>
      </c>
      <c r="F34" s="8" t="str">
        <f t="shared" si="1"/>
        <v/>
      </c>
      <c r="G34" s="8" t="str">
        <f t="shared" si="1"/>
        <v/>
      </c>
      <c r="H34" s="8" t="str">
        <f t="shared" si="1"/>
        <v/>
      </c>
      <c r="I34" s="8" t="str">
        <f t="shared" si="1"/>
        <v/>
      </c>
      <c r="J34" s="8" t="str">
        <f t="shared" si="1"/>
        <v/>
      </c>
      <c r="K34" s="8" t="str">
        <f t="shared" si="1"/>
        <v/>
      </c>
      <c r="L34" s="8" t="str">
        <f t="shared" si="1"/>
        <v/>
      </c>
      <c r="M34" s="8">
        <f t="shared" si="1"/>
        <v>6.1593854979613636E-4</v>
      </c>
      <c r="N34" s="8"/>
      <c r="O34" s="8"/>
      <c r="P34" s="8"/>
      <c r="Q34" s="8"/>
    </row>
    <row r="35" spans="1:17" x14ac:dyDescent="0.15">
      <c r="B35">
        <v>9</v>
      </c>
      <c r="C35" s="8"/>
      <c r="D35" s="8" t="str">
        <f t="shared" si="1"/>
        <v/>
      </c>
      <c r="E35" s="8" t="str">
        <f t="shared" si="1"/>
        <v/>
      </c>
      <c r="F35" s="8" t="str">
        <f t="shared" si="1"/>
        <v/>
      </c>
      <c r="G35" s="8" t="str">
        <f t="shared" si="1"/>
        <v/>
      </c>
      <c r="H35" s="8" t="str">
        <f t="shared" si="1"/>
        <v/>
      </c>
      <c r="I35" s="8" t="str">
        <f t="shared" si="1"/>
        <v/>
      </c>
      <c r="J35" s="8" t="str">
        <f t="shared" si="1"/>
        <v/>
      </c>
      <c r="K35" s="8" t="str">
        <f t="shared" si="1"/>
        <v/>
      </c>
      <c r="L35" s="8">
        <f t="shared" si="1"/>
        <v>1.3115178556867835E-3</v>
      </c>
      <c r="M35" s="8">
        <f t="shared" si="1"/>
        <v>6.2970763098139449E-3</v>
      </c>
      <c r="N35" s="8"/>
      <c r="O35" s="8"/>
      <c r="P35" s="8"/>
      <c r="Q35" s="8"/>
    </row>
    <row r="36" spans="1:17" x14ac:dyDescent="0.15">
      <c r="B36">
        <v>8</v>
      </c>
      <c r="C36" s="8"/>
      <c r="D36" s="8" t="str">
        <f t="shared" si="1"/>
        <v/>
      </c>
      <c r="E36" s="8" t="str">
        <f t="shared" si="1"/>
        <v/>
      </c>
      <c r="F36" s="8" t="str">
        <f t="shared" si="1"/>
        <v/>
      </c>
      <c r="G36" s="8" t="str">
        <f t="shared" si="1"/>
        <v/>
      </c>
      <c r="H36" s="8" t="str">
        <f t="shared" si="1"/>
        <v/>
      </c>
      <c r="I36" s="8" t="str">
        <f t="shared" si="1"/>
        <v/>
      </c>
      <c r="J36" s="8" t="str">
        <f t="shared" si="1"/>
        <v/>
      </c>
      <c r="K36" s="8">
        <f t="shared" si="1"/>
        <v>2.7804999097722277E-3</v>
      </c>
      <c r="L36" s="8">
        <f t="shared" si="1"/>
        <v>1.2026942127537864E-2</v>
      </c>
      <c r="M36" s="8">
        <f t="shared" si="1"/>
        <v>2.8933054715277441E-2</v>
      </c>
      <c r="N36" s="8"/>
      <c r="O36" s="8"/>
      <c r="P36" s="8"/>
      <c r="Q36" s="8"/>
    </row>
    <row r="37" spans="1:17" x14ac:dyDescent="0.15">
      <c r="B37">
        <v>7</v>
      </c>
      <c r="C37" s="8"/>
      <c r="D37" s="8" t="str">
        <f t="shared" si="1"/>
        <v/>
      </c>
      <c r="E37" s="8" t="str">
        <f t="shared" si="1"/>
        <v/>
      </c>
      <c r="F37" s="8" t="str">
        <f t="shared" si="1"/>
        <v/>
      </c>
      <c r="G37" s="8" t="str">
        <f t="shared" si="1"/>
        <v/>
      </c>
      <c r="H37" s="8" t="str">
        <f t="shared" si="1"/>
        <v/>
      </c>
      <c r="I37" s="8" t="str">
        <f t="shared" si="1"/>
        <v/>
      </c>
      <c r="J37" s="8">
        <f t="shared" si="1"/>
        <v>5.8708504165531916E-3</v>
      </c>
      <c r="K37" s="8">
        <f t="shared" si="1"/>
        <v>2.2594941180429422E-2</v>
      </c>
      <c r="L37" s="8">
        <f t="shared" si="1"/>
        <v>4.8965322660084215E-2</v>
      </c>
      <c r="M37" s="8">
        <f t="shared" si="1"/>
        <v>7.8683216530940625E-2</v>
      </c>
      <c r="N37" s="8"/>
      <c r="O37" s="8"/>
      <c r="P37" s="8"/>
      <c r="Q37" s="8"/>
    </row>
    <row r="38" spans="1:17" x14ac:dyDescent="0.15">
      <c r="B38">
        <v>6</v>
      </c>
      <c r="C38" s="8"/>
      <c r="D38" s="8" t="str">
        <f t="shared" si="1"/>
        <v/>
      </c>
      <c r="E38" s="8" t="str">
        <f t="shared" si="1"/>
        <v/>
      </c>
      <c r="F38" s="8" t="str">
        <f t="shared" si="1"/>
        <v/>
      </c>
      <c r="G38" s="8" t="str">
        <f t="shared" si="1"/>
        <v/>
      </c>
      <c r="H38" s="8" t="str">
        <f t="shared" si="1"/>
        <v/>
      </c>
      <c r="I38" s="8">
        <f t="shared" si="1"/>
        <v>1.2348592642123032E-2</v>
      </c>
      <c r="J38" s="8">
        <f t="shared" si="1"/>
        <v>4.1626819746604093E-2</v>
      </c>
      <c r="K38" s="8">
        <f t="shared" si="1"/>
        <v>8.0259720272908869E-2</v>
      </c>
      <c r="L38" s="8">
        <f t="shared" si="1"/>
        <v>0.11617223460356219</v>
      </c>
      <c r="M38" s="8">
        <f t="shared" si="1"/>
        <v>0.14026464179105161</v>
      </c>
      <c r="N38" s="8"/>
      <c r="O38" s="8"/>
      <c r="P38" s="8"/>
      <c r="Q38" s="8"/>
    </row>
    <row r="39" spans="1:17" x14ac:dyDescent="0.15">
      <c r="B39">
        <v>5</v>
      </c>
      <c r="C39" s="8"/>
      <c r="D39" s="8" t="str">
        <f t="shared" si="1"/>
        <v/>
      </c>
      <c r="E39" s="8" t="str">
        <f t="shared" si="1"/>
        <v/>
      </c>
      <c r="F39" s="8" t="str">
        <f t="shared" si="1"/>
        <v/>
      </c>
      <c r="G39" s="8" t="str">
        <f t="shared" si="1"/>
        <v/>
      </c>
      <c r="H39" s="8">
        <f t="shared" si="1"/>
        <v>2.5959918800309144E-2</v>
      </c>
      <c r="I39" s="8">
        <f t="shared" si="1"/>
        <v>7.4856424555814968E-2</v>
      </c>
      <c r="J39" s="8">
        <f t="shared" si="1"/>
        <v>0.12640539832405609</v>
      </c>
      <c r="K39" s="8">
        <f t="shared" si="1"/>
        <v>0.16277543847821879</v>
      </c>
      <c r="L39" s="8">
        <f t="shared" si="1"/>
        <v>0.17701938318545882</v>
      </c>
      <c r="M39" s="8">
        <f t="shared" si="1"/>
        <v>0.17127620366512836</v>
      </c>
      <c r="N39" s="8"/>
      <c r="O39" s="8"/>
      <c r="P39" s="8"/>
      <c r="Q39" s="8"/>
    </row>
    <row r="40" spans="1:17" x14ac:dyDescent="0.15">
      <c r="B40">
        <v>4</v>
      </c>
      <c r="C40" s="8"/>
      <c r="D40" s="8" t="str">
        <f t="shared" si="1"/>
        <v/>
      </c>
      <c r="E40" s="8" t="str">
        <f t="shared" si="1"/>
        <v/>
      </c>
      <c r="F40" s="8" t="str">
        <f t="shared" si="1"/>
        <v/>
      </c>
      <c r="G40" s="8">
        <f t="shared" si="1"/>
        <v>5.4320292502704218E-2</v>
      </c>
      <c r="H40" s="8">
        <f t="shared" si="1"/>
        <v>0.13079927690495022</v>
      </c>
      <c r="I40" s="8">
        <f t="shared" si="1"/>
        <v>0.18897099654191488</v>
      </c>
      <c r="J40" s="8">
        <f t="shared" si="1"/>
        <v>0.21310814102690773</v>
      </c>
      <c r="K40" s="8">
        <f t="shared" si="1"/>
        <v>0.20616945840997752</v>
      </c>
      <c r="L40" s="8">
        <f t="shared" si="1"/>
        <v>0.17966494530364469</v>
      </c>
      <c r="M40" s="8">
        <f t="shared" si="1"/>
        <v>0.14509466379908928</v>
      </c>
      <c r="N40" s="8"/>
      <c r="O40" s="8"/>
      <c r="P40" s="8"/>
      <c r="Q40" s="8"/>
    </row>
    <row r="41" spans="1:17" x14ac:dyDescent="0.15">
      <c r="B41">
        <v>3</v>
      </c>
      <c r="C41" s="8"/>
      <c r="D41" s="8" t="str">
        <f t="shared" si="1"/>
        <v/>
      </c>
      <c r="E41" s="8" t="str">
        <f t="shared" si="1"/>
        <v/>
      </c>
      <c r="F41" s="8">
        <f t="shared" si="1"/>
        <v>0.11317060078456294</v>
      </c>
      <c r="G41" s="8">
        <f t="shared" si="1"/>
        <v>0.21845044360815224</v>
      </c>
      <c r="H41" s="8">
        <f t="shared" si="1"/>
        <v>0.26351397478137367</v>
      </c>
      <c r="I41" s="8">
        <f t="shared" si="1"/>
        <v>0.25429545376425305</v>
      </c>
      <c r="J41" s="8">
        <f t="shared" si="1"/>
        <v>0.21543523377860932</v>
      </c>
      <c r="K41" s="8">
        <f t="shared" si="1"/>
        <v>0.16700288211042352</v>
      </c>
      <c r="L41" s="8">
        <f t="shared" si="1"/>
        <v>0.12146561031142195</v>
      </c>
      <c r="M41" s="8">
        <f t="shared" si="1"/>
        <v>8.4206155753297623E-2</v>
      </c>
      <c r="N41" s="8"/>
      <c r="O41" s="8"/>
      <c r="P41" s="8"/>
      <c r="Q41" s="8"/>
    </row>
    <row r="42" spans="1:17" x14ac:dyDescent="0.15">
      <c r="B42">
        <v>2</v>
      </c>
      <c r="C42" s="8"/>
      <c r="D42" s="8" t="str">
        <f t="shared" si="1"/>
        <v/>
      </c>
      <c r="E42" s="8">
        <f t="shared" si="1"/>
        <v>0.23482770245198778</v>
      </c>
      <c r="F42" s="8">
        <f t="shared" si="1"/>
        <v>0.34064531718623065</v>
      </c>
      <c r="G42" s="8">
        <f t="shared" si="1"/>
        <v>0.32936188222640628</v>
      </c>
      <c r="H42" s="8">
        <f t="shared" si="1"/>
        <v>0.26534839284855066</v>
      </c>
      <c r="I42" s="8">
        <f t="shared" si="1"/>
        <v>0.19239571165786939</v>
      </c>
      <c r="J42" s="8">
        <f t="shared" si="1"/>
        <v>0.13059639062522618</v>
      </c>
      <c r="K42" s="8">
        <f t="shared" si="1"/>
        <v>8.4490245073079617E-2</v>
      </c>
      <c r="L42" s="8">
        <f t="shared" si="1"/>
        <v>5.2749510964595688E-2</v>
      </c>
      <c r="M42" s="8">
        <f t="shared" si="1"/>
        <v>3.2042421776736316E-2</v>
      </c>
      <c r="N42" s="8"/>
      <c r="O42" s="8"/>
      <c r="P42" s="8"/>
      <c r="Q42" s="8"/>
    </row>
    <row r="43" spans="1:17" x14ac:dyDescent="0.15">
      <c r="B43">
        <v>1</v>
      </c>
      <c r="C43" s="8"/>
      <c r="D43" s="8">
        <f t="shared" si="1"/>
        <v>0.48543690237164067</v>
      </c>
      <c r="E43" s="8">
        <f t="shared" si="1"/>
        <v>0.47038415166602626</v>
      </c>
      <c r="F43" s="8">
        <f t="shared" si="1"/>
        <v>0.34174510053586549</v>
      </c>
      <c r="G43" s="8">
        <f t="shared" si="1"/>
        <v>0.2206548962314325</v>
      </c>
      <c r="H43" s="8">
        <f t="shared" si="1"/>
        <v>0.1335523516685436</v>
      </c>
      <c r="I43" s="8">
        <f t="shared" si="1"/>
        <v>7.7598478983829683E-2</v>
      </c>
      <c r="J43" s="8">
        <f t="shared" si="1"/>
        <v>4.3957618244580422E-2</v>
      </c>
      <c r="K43" s="8">
        <f t="shared" si="1"/>
        <v>2.4410217701988441E-2</v>
      </c>
      <c r="L43" s="8">
        <f t="shared" si="1"/>
        <v>1.3353081601243587E-2</v>
      </c>
      <c r="M43" s="8">
        <f t="shared" si="1"/>
        <v>7.2194846261573898E-3</v>
      </c>
      <c r="N43" s="8"/>
      <c r="O43" s="8"/>
      <c r="P43" s="8"/>
      <c r="Q43" s="8"/>
    </row>
    <row r="44" spans="1:17" x14ac:dyDescent="0.15">
      <c r="B44">
        <v>0</v>
      </c>
      <c r="C44" s="8">
        <v>1</v>
      </c>
      <c r="D44" s="9">
        <f t="shared" si="1"/>
        <v>0.48543690237164067</v>
      </c>
      <c r="E44" s="8">
        <f t="shared" si="1"/>
        <v>0.23555644921403848</v>
      </c>
      <c r="F44" s="8">
        <f t="shared" si="1"/>
        <v>0.11427038413419777</v>
      </c>
      <c r="G44" s="8">
        <f t="shared" si="1"/>
        <v>5.5423165110474293E-2</v>
      </c>
      <c r="H44" s="8">
        <f t="shared" si="1"/>
        <v>2.6878575496725537E-2</v>
      </c>
      <c r="I44" s="8">
        <f t="shared" si="1"/>
        <v>1.3035056461990413E-2</v>
      </c>
      <c r="J44" s="8">
        <f t="shared" si="1"/>
        <v>6.3377493650610154E-3</v>
      </c>
      <c r="K44" s="8">
        <f t="shared" si="1"/>
        <v>3.0835558053219046E-3</v>
      </c>
      <c r="L44" s="8">
        <f t="shared" si="1"/>
        <v>1.5012826145549454E-3</v>
      </c>
      <c r="M44" s="8">
        <f t="shared" si="1"/>
        <v>7.3141625338713899E-4</v>
      </c>
      <c r="N44" s="8"/>
      <c r="O44" s="8"/>
      <c r="P44" s="8"/>
      <c r="Q44" s="8"/>
    </row>
    <row r="46" spans="1:17" ht="14" thickBot="1" x14ac:dyDescent="0.2"/>
    <row r="47" spans="1:17" ht="14" thickBot="1" x14ac:dyDescent="0.2">
      <c r="A47" s="131" t="s">
        <v>41</v>
      </c>
      <c r="B47" s="133"/>
      <c r="C47" s="132"/>
      <c r="D47" s="92">
        <f>SUM(D30:D44)</f>
        <v>0.97087380474328133</v>
      </c>
      <c r="E47" s="93">
        <f>SUM(E30:E44)</f>
        <v>0.94076830333205252</v>
      </c>
      <c r="F47" s="93">
        <f t="shared" ref="F47:Q47" si="2">SUM(F30:F44)</f>
        <v>0.90983140264085682</v>
      </c>
      <c r="G47" s="93">
        <f t="shared" si="2"/>
        <v>0.87821067967916955</v>
      </c>
      <c r="H47" s="93">
        <f t="shared" si="2"/>
        <v>0.84605249050045284</v>
      </c>
      <c r="I47" s="93">
        <f t="shared" si="2"/>
        <v>0.81350071460779549</v>
      </c>
      <c r="J47" s="93">
        <f t="shared" si="2"/>
        <v>0.78333820152759814</v>
      </c>
      <c r="K47" s="93">
        <f t="shared" si="2"/>
        <v>0.75356695894212034</v>
      </c>
      <c r="L47" s="93">
        <f t="shared" si="2"/>
        <v>0.72422983122779083</v>
      </c>
      <c r="M47" s="93">
        <f t="shared" si="2"/>
        <v>0.69536427377067589</v>
      </c>
      <c r="N47" s="93"/>
      <c r="O47" s="93"/>
      <c r="P47" s="93"/>
      <c r="Q47" s="94"/>
    </row>
    <row r="48" spans="1:17" ht="14" thickBot="1" x14ac:dyDescent="0.2">
      <c r="A48" s="131" t="s">
        <v>42</v>
      </c>
      <c r="B48" s="133"/>
      <c r="C48" s="132"/>
      <c r="D48" s="89">
        <f>100*((1/D47)^(1/D29)-1)</f>
        <v>2.9999980547853244</v>
      </c>
      <c r="E48" s="90">
        <f t="shared" ref="E48:Q48" si="3">100*((1/E47)^(1/E29)-1)</f>
        <v>3.099999150551791</v>
      </c>
      <c r="F48" s="90">
        <f t="shared" si="3"/>
        <v>3.1999988744769725</v>
      </c>
      <c r="G48" s="90">
        <f t="shared" si="3"/>
        <v>3.2999999872136865</v>
      </c>
      <c r="H48" s="90">
        <f t="shared" si="3"/>
        <v>3.3999999040584594</v>
      </c>
      <c r="I48" s="90">
        <f t="shared" si="3"/>
        <v>3.4999985093119523</v>
      </c>
      <c r="J48" s="90">
        <f t="shared" si="3"/>
        <v>3.5499990065229303</v>
      </c>
      <c r="K48" s="90">
        <f t="shared" si="3"/>
        <v>3.600003241049432</v>
      </c>
      <c r="L48" s="90">
        <f t="shared" si="3"/>
        <v>3.649995560110697</v>
      </c>
      <c r="M48" s="90">
        <f t="shared" si="3"/>
        <v>3.7000014863563413</v>
      </c>
      <c r="N48" s="90"/>
      <c r="O48" s="90"/>
      <c r="P48" s="90"/>
      <c r="Q48" s="91"/>
    </row>
    <row r="49" spans="1:17" ht="14" thickBot="1" x14ac:dyDescent="0.2"/>
    <row r="50" spans="1:17" ht="14" thickBot="1" x14ac:dyDescent="0.2">
      <c r="A50" s="131" t="s">
        <v>20</v>
      </c>
      <c r="B50" s="133"/>
      <c r="C50" s="132"/>
      <c r="D50" s="86">
        <f t="shared" ref="D50:M50" si="4">(D48-C4)^2</f>
        <v>3.7838601340073992E-12</v>
      </c>
      <c r="E50" s="87">
        <f t="shared" si="4"/>
        <v>7.2156225995327124E-13</v>
      </c>
      <c r="F50" s="87">
        <f t="shared" si="4"/>
        <v>1.2668020858096833E-12</v>
      </c>
      <c r="G50" s="87">
        <f t="shared" si="4"/>
        <v>1.6348980886576145E-16</v>
      </c>
      <c r="H50" s="87">
        <f t="shared" si="4"/>
        <v>9.2047791915893944E-15</v>
      </c>
      <c r="I50" s="87">
        <f t="shared" si="4"/>
        <v>2.2221508554580772E-12</v>
      </c>
      <c r="J50" s="87">
        <f t="shared" si="4"/>
        <v>9.8699668762171999E-13</v>
      </c>
      <c r="K50" s="87">
        <f t="shared" si="4"/>
        <v>1.0504401420315527E-11</v>
      </c>
      <c r="L50" s="87">
        <f t="shared" si="4"/>
        <v>1.9712617021795483E-11</v>
      </c>
      <c r="M50" s="87">
        <f t="shared" si="4"/>
        <v>2.2092551727824813E-12</v>
      </c>
      <c r="N50" s="87"/>
      <c r="O50" s="87"/>
      <c r="P50" s="87"/>
      <c r="Q50" s="88"/>
    </row>
    <row r="51" spans="1:17" ht="14" thickBot="1" x14ac:dyDescent="0.2">
      <c r="A51" s="131" t="s">
        <v>19</v>
      </c>
      <c r="B51" s="133"/>
      <c r="C51" s="132"/>
      <c r="D51" s="85">
        <f>SUM(D50:Q50)</f>
        <v>4.1417013906744103E-11</v>
      </c>
    </row>
    <row r="55" spans="1:17" ht="14" thickBot="1" x14ac:dyDescent="0.2"/>
    <row r="56" spans="1:17" ht="14" thickBot="1" x14ac:dyDescent="0.2">
      <c r="A56" s="140" t="s">
        <v>28</v>
      </c>
      <c r="B56" s="141"/>
      <c r="C56" s="14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</row>
    <row r="57" spans="1:17" x14ac:dyDescent="0.15">
      <c r="A57" s="12"/>
      <c r="B57" s="12"/>
      <c r="C57" s="12">
        <v>0</v>
      </c>
      <c r="D57" s="12">
        <v>1</v>
      </c>
      <c r="E57" s="12">
        <v>2</v>
      </c>
      <c r="F57" s="12">
        <v>3</v>
      </c>
      <c r="G57" s="12">
        <v>4</v>
      </c>
      <c r="H57" s="12">
        <v>5</v>
      </c>
      <c r="I57" s="12">
        <v>6</v>
      </c>
      <c r="J57" s="12">
        <v>7</v>
      </c>
      <c r="K57" s="12">
        <v>8</v>
      </c>
      <c r="L57" s="12">
        <v>9</v>
      </c>
      <c r="M57" s="12"/>
      <c r="N57" s="12"/>
      <c r="O57" s="12"/>
      <c r="P57" s="12"/>
    </row>
    <row r="58" spans="1:17" x14ac:dyDescent="0.15">
      <c r="A58" s="12"/>
      <c r="B58" s="12">
        <v>9</v>
      </c>
      <c r="C58" s="16" t="str">
        <f t="shared" ref="C58:E67" si="5">IF($B58&lt;= C$57, ($B$7*D57+$B$8*D58)/(1+C16/100),"")</f>
        <v/>
      </c>
      <c r="D58" s="16" t="str">
        <f t="shared" si="5"/>
        <v/>
      </c>
      <c r="E58" s="16" t="str">
        <f t="shared" ref="E58:F67" si="6">IF($B58&lt;= E$57, MAX((E16/100-$C$70)/(1+E16/100) +($B$7*F57+$B$8*F58)/(1+E16/100) - $C$73,0),"")</f>
        <v/>
      </c>
      <c r="F58" s="17" t="str">
        <f t="shared" ref="F58:K67" si="7">IF($B58&lt;= F$57, (F16/100-$C$70)/(1+F16/100) +($B$7*G57+$B$8*G58)/(1+F16/100),"")</f>
        <v/>
      </c>
      <c r="G58" s="17" t="str">
        <f t="shared" si="7"/>
        <v/>
      </c>
      <c r="H58" s="17" t="str">
        <f t="shared" si="7"/>
        <v/>
      </c>
      <c r="I58" s="17" t="str">
        <f t="shared" si="7"/>
        <v/>
      </c>
      <c r="J58" s="17" t="str">
        <f t="shared" si="7"/>
        <v/>
      </c>
      <c r="K58" s="17" t="str">
        <f t="shared" si="7"/>
        <v/>
      </c>
      <c r="L58" s="17">
        <f t="shared" ref="L58:L67" si="8">IF($B58&lt;= L$57, (L16/100-$C$70)/(1+L16/100),"")</f>
        <v>2.4092351524917496E-2</v>
      </c>
      <c r="M58" s="4"/>
      <c r="N58" s="4"/>
      <c r="O58" s="4"/>
      <c r="P58" s="4"/>
    </row>
    <row r="59" spans="1:17" x14ac:dyDescent="0.15">
      <c r="A59" s="12"/>
      <c r="B59" s="12">
        <v>8</v>
      </c>
      <c r="C59" s="16" t="str">
        <f t="shared" si="5"/>
        <v/>
      </c>
      <c r="D59" s="16" t="str">
        <f t="shared" si="5"/>
        <v/>
      </c>
      <c r="E59" s="16" t="str">
        <f t="shared" si="6"/>
        <v/>
      </c>
      <c r="F59" s="17" t="str">
        <f t="shared" si="7"/>
        <v/>
      </c>
      <c r="G59" s="17" t="str">
        <f t="shared" si="7"/>
        <v/>
      </c>
      <c r="H59" s="17" t="str">
        <f t="shared" si="7"/>
        <v/>
      </c>
      <c r="I59" s="17" t="str">
        <f t="shared" si="7"/>
        <v/>
      </c>
      <c r="J59" s="17" t="str">
        <f t="shared" si="7"/>
        <v/>
      </c>
      <c r="K59" s="17">
        <f t="shared" si="7"/>
        <v>3.9892713742376067E-2</v>
      </c>
      <c r="L59" s="17">
        <f t="shared" si="8"/>
        <v>1.84201320561449E-2</v>
      </c>
      <c r="M59" s="4"/>
      <c r="N59" s="4"/>
      <c r="O59" s="4"/>
      <c r="P59" s="4"/>
    </row>
    <row r="60" spans="1:17" x14ac:dyDescent="0.15">
      <c r="A60" s="12"/>
      <c r="B60" s="12">
        <v>7</v>
      </c>
      <c r="C60" s="16" t="str">
        <f t="shared" si="5"/>
        <v/>
      </c>
      <c r="D60" s="16" t="str">
        <f t="shared" si="5"/>
        <v/>
      </c>
      <c r="E60" s="16" t="str">
        <f t="shared" si="6"/>
        <v/>
      </c>
      <c r="F60" s="17" t="str">
        <f t="shared" si="7"/>
        <v/>
      </c>
      <c r="G60" s="17" t="str">
        <f t="shared" si="7"/>
        <v/>
      </c>
      <c r="H60" s="17" t="str">
        <f t="shared" si="7"/>
        <v/>
      </c>
      <c r="I60" s="17" t="str">
        <f t="shared" si="7"/>
        <v/>
      </c>
      <c r="J60" s="17">
        <f t="shared" si="7"/>
        <v>4.8719943235931429E-2</v>
      </c>
      <c r="K60" s="17">
        <f t="shared" si="7"/>
        <v>2.9539367271583829E-2</v>
      </c>
      <c r="L60" s="17">
        <f t="shared" si="8"/>
        <v>1.3230572001985567E-2</v>
      </c>
      <c r="M60" s="4"/>
      <c r="N60" s="4"/>
      <c r="O60" s="4"/>
      <c r="P60" s="4"/>
    </row>
    <row r="61" spans="1:17" x14ac:dyDescent="0.15">
      <c r="A61" s="12"/>
      <c r="B61" s="12">
        <v>6</v>
      </c>
      <c r="C61" s="16" t="str">
        <f t="shared" si="5"/>
        <v/>
      </c>
      <c r="D61" s="16" t="str">
        <f t="shared" si="5"/>
        <v/>
      </c>
      <c r="E61" s="16" t="str">
        <f t="shared" si="6"/>
        <v/>
      </c>
      <c r="F61" s="17" t="str">
        <f t="shared" si="7"/>
        <v/>
      </c>
      <c r="G61" s="17" t="str">
        <f t="shared" si="7"/>
        <v/>
      </c>
      <c r="H61" s="17" t="str">
        <f t="shared" si="7"/>
        <v/>
      </c>
      <c r="I61" s="17">
        <f t="shared" si="7"/>
        <v>5.1609614409660554E-2</v>
      </c>
      <c r="J61" s="17">
        <f t="shared" si="7"/>
        <v>3.446061725996169E-2</v>
      </c>
      <c r="K61" s="17">
        <f t="shared" si="7"/>
        <v>2.0024236538584428E-2</v>
      </c>
      <c r="L61" s="17">
        <f t="shared" si="8"/>
        <v>8.4873471588267444E-3</v>
      </c>
      <c r="M61" s="4"/>
      <c r="N61" s="4"/>
      <c r="O61" s="4"/>
      <c r="P61" s="4"/>
    </row>
    <row r="62" spans="1:17" x14ac:dyDescent="0.15">
      <c r="A62" s="12"/>
      <c r="B62" s="12">
        <v>5</v>
      </c>
      <c r="C62" s="16" t="str">
        <f t="shared" si="5"/>
        <v/>
      </c>
      <c r="D62" s="16" t="str">
        <f t="shared" si="5"/>
        <v/>
      </c>
      <c r="E62" s="16" t="str">
        <f t="shared" si="6"/>
        <v/>
      </c>
      <c r="F62" s="17" t="str">
        <f t="shared" si="7"/>
        <v/>
      </c>
      <c r="G62" s="17" t="str">
        <f t="shared" si="7"/>
        <v/>
      </c>
      <c r="H62" s="17">
        <f t="shared" si="7"/>
        <v>5.2288976791222665E-2</v>
      </c>
      <c r="I62" s="17">
        <f t="shared" si="7"/>
        <v>3.4057986128503311E-2</v>
      </c>
      <c r="J62" s="17">
        <f t="shared" si="7"/>
        <v>2.1304582748371277E-2</v>
      </c>
      <c r="K62" s="17">
        <f t="shared" si="7"/>
        <v>1.1291785858930765E-2</v>
      </c>
      <c r="L62" s="17">
        <f t="shared" si="8"/>
        <v>4.1560311005482183E-3</v>
      </c>
      <c r="M62" s="4"/>
      <c r="N62" s="4"/>
      <c r="O62" s="4"/>
      <c r="P62" s="4"/>
    </row>
    <row r="63" spans="1:17" x14ac:dyDescent="0.15">
      <c r="A63" s="12"/>
      <c r="B63" s="12">
        <v>4</v>
      </c>
      <c r="C63" s="16" t="str">
        <f t="shared" si="5"/>
        <v/>
      </c>
      <c r="D63" s="16" t="str">
        <f t="shared" si="5"/>
        <v/>
      </c>
      <c r="E63" s="16" t="str">
        <f t="shared" si="6"/>
        <v/>
      </c>
      <c r="F63" s="17" t="str">
        <f t="shared" si="7"/>
        <v/>
      </c>
      <c r="G63" s="17">
        <f t="shared" si="7"/>
        <v>4.7066920281729922E-2</v>
      </c>
      <c r="H63" s="17">
        <f t="shared" si="7"/>
        <v>3.1729299923003551E-2</v>
      </c>
      <c r="I63" s="17">
        <f t="shared" si="7"/>
        <v>1.7810191011401764E-2</v>
      </c>
      <c r="J63" s="17">
        <f t="shared" si="7"/>
        <v>9.1879033304670954E-3</v>
      </c>
      <c r="K63" s="17">
        <f t="shared" si="7"/>
        <v>3.2879565208618075E-3</v>
      </c>
      <c r="L63" s="17">
        <f t="shared" si="8"/>
        <v>2.0415340892548071E-4</v>
      </c>
      <c r="M63" s="4"/>
      <c r="N63" s="4"/>
      <c r="O63" s="4"/>
      <c r="P63" s="4"/>
    </row>
    <row r="64" spans="1:17" x14ac:dyDescent="0.15">
      <c r="A64" s="12"/>
      <c r="B64" s="12">
        <v>3</v>
      </c>
      <c r="C64" s="16" t="str">
        <f t="shared" si="5"/>
        <v/>
      </c>
      <c r="D64" s="16" t="str">
        <f t="shared" si="5"/>
        <v/>
      </c>
      <c r="E64" s="16" t="str">
        <f t="shared" si="6"/>
        <v/>
      </c>
      <c r="F64" s="17">
        <f t="shared" si="6"/>
        <v>3.6706523988983435E-2</v>
      </c>
      <c r="G64" s="17">
        <f t="shared" si="7"/>
        <v>2.4012711854095516E-2</v>
      </c>
      <c r="H64" s="17">
        <f t="shared" si="7"/>
        <v>1.2636958838436775E-2</v>
      </c>
      <c r="I64" s="17">
        <f t="shared" si="7"/>
        <v>2.8005265552607187E-3</v>
      </c>
      <c r="J64" s="17">
        <f t="shared" si="7"/>
        <v>-1.9535384040316444E-3</v>
      </c>
      <c r="K64" s="17">
        <f t="shared" si="7"/>
        <v>-4.0394214990033027E-3</v>
      </c>
      <c r="L64" s="17">
        <f t="shared" si="8"/>
        <v>-3.3987806872296899E-3</v>
      </c>
      <c r="M64" s="4"/>
      <c r="N64" s="4"/>
      <c r="O64" s="4"/>
      <c r="P64" s="4"/>
    </row>
    <row r="65" spans="1:16" x14ac:dyDescent="0.15">
      <c r="A65" s="12"/>
      <c r="B65" s="12">
        <v>2</v>
      </c>
      <c r="C65" s="16" t="str">
        <f t="shared" si="5"/>
        <v/>
      </c>
      <c r="D65" s="16" t="str">
        <f t="shared" si="5"/>
        <v/>
      </c>
      <c r="E65" s="17">
        <f t="shared" si="5"/>
        <v>2.3267719385633812E-2</v>
      </c>
      <c r="F65" s="17">
        <f t="shared" si="6"/>
        <v>1.1573727655410678E-2</v>
      </c>
      <c r="G65" s="17">
        <f t="shared" si="7"/>
        <v>2.5495797768546654E-3</v>
      </c>
      <c r="H65" s="17">
        <f t="shared" si="7"/>
        <v>-5.050958964949794E-3</v>
      </c>
      <c r="I65" s="17">
        <f t="shared" si="7"/>
        <v>-1.1039132581104057E-2</v>
      </c>
      <c r="J65" s="17">
        <f t="shared" si="7"/>
        <v>-1.218316207302729E-2</v>
      </c>
      <c r="K65" s="17">
        <f t="shared" si="7"/>
        <v>-1.0740325482290803E-2</v>
      </c>
      <c r="L65" s="17">
        <f t="shared" si="8"/>
        <v>-6.6813019192223551E-3</v>
      </c>
      <c r="M65" s="4"/>
      <c r="N65" s="4"/>
      <c r="O65" s="4"/>
      <c r="P65" s="4"/>
    </row>
    <row r="66" spans="1:16" x14ac:dyDescent="0.15">
      <c r="A66" s="12"/>
      <c r="B66" s="12">
        <v>1</v>
      </c>
      <c r="C66" s="16" t="str">
        <f t="shared" si="5"/>
        <v/>
      </c>
      <c r="D66" s="17">
        <f t="shared" si="5"/>
        <v>1.3963155395187537E-2</v>
      </c>
      <c r="E66" s="17">
        <f t="shared" si="5"/>
        <v>5.5969794194807966E-3</v>
      </c>
      <c r="F66" s="17">
        <f t="shared" si="6"/>
        <v>0</v>
      </c>
      <c r="G66" s="17">
        <f t="shared" si="7"/>
        <v>-1.7380529674624719E-2</v>
      </c>
      <c r="H66" s="17">
        <f t="shared" si="7"/>
        <v>-2.1402480853765084E-2</v>
      </c>
      <c r="I66" s="17">
        <f t="shared" si="7"/>
        <v>-2.3777970198143945E-2</v>
      </c>
      <c r="J66" s="17">
        <f t="shared" si="7"/>
        <v>-2.1562988849319228E-2</v>
      </c>
      <c r="K66" s="17">
        <f t="shared" si="7"/>
        <v>-1.6862327863561254E-2</v>
      </c>
      <c r="L66" s="17">
        <f t="shared" si="8"/>
        <v>-9.6700133518969455E-3</v>
      </c>
      <c r="M66" s="4"/>
      <c r="N66" s="4"/>
      <c r="O66" s="4"/>
      <c r="P66" s="4"/>
    </row>
    <row r="67" spans="1:16" x14ac:dyDescent="0.15">
      <c r="A67" s="12"/>
      <c r="B67" s="12">
        <v>0</v>
      </c>
      <c r="C67" s="103">
        <f t="shared" si="5"/>
        <v>8.0966355007506471E-3</v>
      </c>
      <c r="D67" s="16">
        <f t="shared" si="5"/>
        <v>2.7159134213649108E-3</v>
      </c>
      <c r="E67" s="17">
        <f t="shared" si="5"/>
        <v>0</v>
      </c>
      <c r="F67" s="3">
        <f t="shared" si="6"/>
        <v>0</v>
      </c>
      <c r="G67" s="17">
        <f t="shared" si="7"/>
        <v>-3.5843357124839999E-2</v>
      </c>
      <c r="H67" s="17">
        <f t="shared" si="7"/>
        <v>-3.6488887999167427E-2</v>
      </c>
      <c r="I67" s="17">
        <f t="shared" si="7"/>
        <v>-3.5485102565615129E-2</v>
      </c>
      <c r="J67" s="17">
        <f t="shared" si="7"/>
        <v>-3.0153098047844169E-2</v>
      </c>
      <c r="K67" s="16">
        <f t="shared" si="7"/>
        <v>-2.2450461416991162E-2</v>
      </c>
      <c r="L67" s="16">
        <f t="shared" si="8"/>
        <v>-1.2389645895582219E-2</v>
      </c>
      <c r="M67" s="4"/>
      <c r="N67" s="4"/>
      <c r="O67" s="4"/>
      <c r="P67" s="4"/>
    </row>
    <row r="70" spans="1:16" x14ac:dyDescent="0.15">
      <c r="A70" s="13" t="s">
        <v>22</v>
      </c>
      <c r="B70" s="11"/>
      <c r="C70" s="18">
        <v>3.9E-2</v>
      </c>
      <c r="D70" s="1" t="s">
        <v>49</v>
      </c>
    </row>
    <row r="71" spans="1:16" x14ac:dyDescent="0.15">
      <c r="A71" s="13" t="s">
        <v>23</v>
      </c>
      <c r="C71" s="19">
        <v>3</v>
      </c>
      <c r="D71" s="13" t="s">
        <v>26</v>
      </c>
    </row>
    <row r="72" spans="1:16" x14ac:dyDescent="0.15">
      <c r="A72" s="13" t="s">
        <v>24</v>
      </c>
      <c r="C72" s="14">
        <v>10</v>
      </c>
      <c r="D72" s="13" t="s">
        <v>27</v>
      </c>
    </row>
    <row r="73" spans="1:16" x14ac:dyDescent="0.15">
      <c r="A73" s="13" t="s">
        <v>25</v>
      </c>
      <c r="C73" s="15">
        <v>0</v>
      </c>
      <c r="D73" s="13" t="s">
        <v>31</v>
      </c>
    </row>
    <row r="74" spans="1:16" x14ac:dyDescent="0.15">
      <c r="A74" s="13" t="s">
        <v>29</v>
      </c>
      <c r="C74" s="14">
        <v>1</v>
      </c>
    </row>
    <row r="75" spans="1:16" x14ac:dyDescent="0.15">
      <c r="A75" s="143" t="s">
        <v>50</v>
      </c>
      <c r="C75" s="144">
        <f>C67*10000000</f>
        <v>80966.35500750647</v>
      </c>
    </row>
    <row r="85" spans="15:19" x14ac:dyDescent="0.15">
      <c r="O85" t="s">
        <v>7</v>
      </c>
    </row>
    <row r="87" spans="15:19" x14ac:dyDescent="0.15">
      <c r="S87" t="s">
        <v>7</v>
      </c>
    </row>
    <row r="115" spans="9:9" x14ac:dyDescent="0.15">
      <c r="I115" t="s">
        <v>7</v>
      </c>
    </row>
  </sheetData>
  <mergeCells count="11">
    <mergeCell ref="A47:C47"/>
    <mergeCell ref="A48:C48"/>
    <mergeCell ref="A50:C50"/>
    <mergeCell ref="A51:C51"/>
    <mergeCell ref="A56:C56"/>
    <mergeCell ref="A1:H1"/>
    <mergeCell ref="A3:B3"/>
    <mergeCell ref="A4:B4"/>
    <mergeCell ref="A5:B5"/>
    <mergeCell ref="A10:B10"/>
    <mergeCell ref="A28:B28"/>
  </mergeCells>
  <pageMargins left="0.53" right="0.38" top="0.63" bottom="5.31" header="0.5" footer="0.5"/>
  <pageSetup orientation="portrait"/>
  <headerFooter alignWithMargins="0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S115"/>
  <sheetViews>
    <sheetView showGridLines="0" topLeftCell="A31" workbookViewId="0">
      <selection activeCell="H71" sqref="H71"/>
    </sheetView>
  </sheetViews>
  <sheetFormatPr baseColWidth="10" defaultColWidth="8.796875" defaultRowHeight="13" x14ac:dyDescent="0.15"/>
  <cols>
    <col min="1" max="1" width="10.59765625" customWidth="1"/>
    <col min="3" max="3" width="10.59765625" bestFit="1" customWidth="1"/>
    <col min="4" max="4" width="12.3984375" bestFit="1" customWidth="1"/>
  </cols>
  <sheetData>
    <row r="1" spans="1:16" ht="14" thickBot="1" x14ac:dyDescent="0.2">
      <c r="A1" s="131" t="s">
        <v>21</v>
      </c>
      <c r="B1" s="133"/>
      <c r="C1" s="133"/>
      <c r="D1" s="133"/>
      <c r="E1" s="133"/>
      <c r="F1" s="133"/>
      <c r="G1" s="133"/>
      <c r="H1" s="132"/>
    </row>
    <row r="2" spans="1:16" ht="14" thickBot="1" x14ac:dyDescent="0.2"/>
    <row r="3" spans="1:16" x14ac:dyDescent="0.15">
      <c r="A3" s="134" t="s">
        <v>15</v>
      </c>
      <c r="B3" s="135"/>
      <c r="C3" s="95">
        <v>0</v>
      </c>
      <c r="D3" s="95">
        <v>1</v>
      </c>
      <c r="E3" s="95">
        <v>2</v>
      </c>
      <c r="F3" s="95">
        <v>3</v>
      </c>
      <c r="G3" s="95">
        <v>4</v>
      </c>
      <c r="H3" s="95">
        <v>5</v>
      </c>
      <c r="I3" s="95">
        <v>6</v>
      </c>
      <c r="J3" s="95">
        <v>7</v>
      </c>
      <c r="K3" s="95">
        <v>8</v>
      </c>
      <c r="L3" s="95">
        <v>9</v>
      </c>
      <c r="M3" s="95">
        <v>10</v>
      </c>
      <c r="N3" s="95">
        <v>11</v>
      </c>
      <c r="O3" s="95">
        <v>12</v>
      </c>
      <c r="P3" s="96">
        <v>13</v>
      </c>
    </row>
    <row r="4" spans="1:16" ht="14" thickBot="1" x14ac:dyDescent="0.2">
      <c r="A4" s="136" t="s">
        <v>43</v>
      </c>
      <c r="B4" s="137"/>
      <c r="C4" s="97">
        <v>7.3</v>
      </c>
      <c r="D4" s="97">
        <v>7.62</v>
      </c>
      <c r="E4" s="97">
        <v>8.1</v>
      </c>
      <c r="F4" s="97">
        <v>8.4499999999999993</v>
      </c>
      <c r="G4" s="97">
        <v>9.1999999999999993</v>
      </c>
      <c r="H4" s="97">
        <v>9.64</v>
      </c>
      <c r="I4" s="97">
        <v>10.119999999999999</v>
      </c>
      <c r="J4" s="97">
        <v>10.45</v>
      </c>
      <c r="K4" s="98">
        <v>10.75</v>
      </c>
      <c r="L4" s="97">
        <v>11.22</v>
      </c>
      <c r="M4" s="97">
        <v>11.55</v>
      </c>
      <c r="N4" s="97">
        <v>11.92</v>
      </c>
      <c r="O4" s="97">
        <v>12.2</v>
      </c>
      <c r="P4" s="99">
        <v>12.32</v>
      </c>
    </row>
    <row r="5" spans="1:16" ht="14" thickBot="1" x14ac:dyDescent="0.2">
      <c r="A5" s="138" t="s">
        <v>16</v>
      </c>
      <c r="B5" s="139"/>
      <c r="C5" s="100">
        <v>7.2999964346648465</v>
      </c>
      <c r="D5" s="101">
        <v>7.921104142652359</v>
      </c>
      <c r="E5" s="101">
        <v>9.0211769305488758</v>
      </c>
      <c r="F5" s="101">
        <v>9.4357085755265171</v>
      </c>
      <c r="G5" s="101">
        <v>12.130248533649439</v>
      </c>
      <c r="H5" s="101">
        <v>11.719237283350624</v>
      </c>
      <c r="I5" s="101">
        <v>12.850182063738108</v>
      </c>
      <c r="J5" s="101">
        <v>12.565991013014807</v>
      </c>
      <c r="K5" s="101">
        <v>12.91852593856389</v>
      </c>
      <c r="L5" s="101">
        <v>15.195039481532831</v>
      </c>
      <c r="M5" s="101">
        <v>14.536478724774369</v>
      </c>
      <c r="N5" s="101">
        <v>15.636218925819565</v>
      </c>
      <c r="O5" s="101">
        <v>15.154031141202985</v>
      </c>
      <c r="P5" s="102">
        <v>13.447781515854537</v>
      </c>
    </row>
    <row r="6" spans="1:16" x14ac:dyDescent="0.15">
      <c r="A6" s="81" t="s">
        <v>18</v>
      </c>
      <c r="B6" s="109">
        <v>5.0000000000000001E-3</v>
      </c>
    </row>
    <row r="7" spans="1:16" x14ac:dyDescent="0.15">
      <c r="A7" s="82" t="s">
        <v>5</v>
      </c>
      <c r="B7" s="84">
        <v>0.5</v>
      </c>
    </row>
    <row r="8" spans="1:16" ht="14" thickBot="1" x14ac:dyDescent="0.2">
      <c r="A8" s="83" t="s">
        <v>6</v>
      </c>
      <c r="B8" s="33">
        <f>1-B7</f>
        <v>0.5</v>
      </c>
      <c r="C8" t="s">
        <v>7</v>
      </c>
    </row>
    <row r="9" spans="1:16" ht="14" thickBot="1" x14ac:dyDescent="0.2"/>
    <row r="10" spans="1:16" ht="14" thickBot="1" x14ac:dyDescent="0.2">
      <c r="A10" s="131" t="s">
        <v>17</v>
      </c>
      <c r="B10" s="13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</row>
    <row r="11" spans="1:16" x14ac:dyDescent="0.15">
      <c r="A11" s="12"/>
      <c r="B11" s="12"/>
      <c r="C11" s="12">
        <v>0</v>
      </c>
      <c r="D11" s="12">
        <v>1</v>
      </c>
      <c r="E11" s="12">
        <v>2</v>
      </c>
      <c r="F11" s="12">
        <v>3</v>
      </c>
      <c r="G11" s="12">
        <v>4</v>
      </c>
      <c r="H11" s="12">
        <v>5</v>
      </c>
      <c r="I11" s="12">
        <v>6</v>
      </c>
      <c r="J11" s="12">
        <v>7</v>
      </c>
      <c r="K11" s="12">
        <v>8</v>
      </c>
      <c r="L11" s="12">
        <v>9</v>
      </c>
      <c r="M11" s="12">
        <v>10</v>
      </c>
      <c r="N11" s="12">
        <v>11</v>
      </c>
      <c r="O11" s="12">
        <v>12</v>
      </c>
      <c r="P11" s="12">
        <v>13</v>
      </c>
    </row>
    <row r="12" spans="1:16" x14ac:dyDescent="0.15">
      <c r="A12" s="12"/>
      <c r="B12" s="12">
        <v>13</v>
      </c>
      <c r="C12" s="4"/>
      <c r="D12" s="4" t="str">
        <f t="shared" ref="D12:P25" si="0">IF( $B12 &lt;=D$11,D$5*EXP($B$6*$B12),"")</f>
        <v/>
      </c>
      <c r="E12" s="4" t="str">
        <f t="shared" si="0"/>
        <v/>
      </c>
      <c r="F12" s="4" t="str">
        <f t="shared" si="0"/>
        <v/>
      </c>
      <c r="G12" s="4" t="str">
        <f t="shared" si="0"/>
        <v/>
      </c>
      <c r="H12" s="4" t="str">
        <f t="shared" si="0"/>
        <v/>
      </c>
      <c r="I12" s="4" t="str">
        <f t="shared" si="0"/>
        <v/>
      </c>
      <c r="J12" s="4" t="str">
        <f t="shared" si="0"/>
        <v/>
      </c>
      <c r="K12" s="4" t="str">
        <f t="shared" si="0"/>
        <v/>
      </c>
      <c r="L12" s="4" t="str">
        <f t="shared" si="0"/>
        <v/>
      </c>
      <c r="M12" s="4" t="str">
        <f t="shared" si="0"/>
        <v/>
      </c>
      <c r="N12" s="4" t="str">
        <f t="shared" si="0"/>
        <v/>
      </c>
      <c r="O12" s="4" t="str">
        <f t="shared" si="0"/>
        <v/>
      </c>
      <c r="P12" s="4">
        <f t="shared" si="0"/>
        <v>14.350921402591107</v>
      </c>
    </row>
    <row r="13" spans="1:16" x14ac:dyDescent="0.15">
      <c r="A13" s="12"/>
      <c r="B13" s="12">
        <v>12</v>
      </c>
      <c r="C13" s="4"/>
      <c r="D13" s="4" t="str">
        <f t="shared" si="0"/>
        <v/>
      </c>
      <c r="E13" s="4" t="str">
        <f t="shared" si="0"/>
        <v/>
      </c>
      <c r="F13" s="4" t="str">
        <f t="shared" si="0"/>
        <v/>
      </c>
      <c r="G13" s="4" t="str">
        <f t="shared" si="0"/>
        <v/>
      </c>
      <c r="H13" s="4" t="str">
        <f t="shared" si="0"/>
        <v/>
      </c>
      <c r="I13" s="4" t="str">
        <f t="shared" si="0"/>
        <v/>
      </c>
      <c r="J13" s="4" t="str">
        <f t="shared" si="0"/>
        <v/>
      </c>
      <c r="K13" s="4" t="str">
        <f t="shared" si="0"/>
        <v/>
      </c>
      <c r="L13" s="4" t="str">
        <f t="shared" si="0"/>
        <v/>
      </c>
      <c r="M13" s="4" t="str">
        <f t="shared" si="0"/>
        <v/>
      </c>
      <c r="N13" s="4" t="str">
        <f t="shared" si="0"/>
        <v/>
      </c>
      <c r="O13" s="4">
        <f t="shared" si="0"/>
        <v>16.091104093215812</v>
      </c>
      <c r="P13" s="4">
        <f t="shared" si="0"/>
        <v>14.279345883491503</v>
      </c>
    </row>
    <row r="14" spans="1:16" x14ac:dyDescent="0.15">
      <c r="A14" s="12"/>
      <c r="B14" s="12">
        <v>11</v>
      </c>
      <c r="C14" s="4"/>
      <c r="D14" s="4" t="str">
        <f t="shared" si="0"/>
        <v/>
      </c>
      <c r="E14" s="4" t="str">
        <f t="shared" si="0"/>
        <v/>
      </c>
      <c r="F14" s="4" t="str">
        <f t="shared" si="0"/>
        <v/>
      </c>
      <c r="G14" s="4" t="str">
        <f t="shared" si="0"/>
        <v/>
      </c>
      <c r="H14" s="4" t="str">
        <f t="shared" si="0"/>
        <v/>
      </c>
      <c r="I14" s="4" t="str">
        <f t="shared" si="0"/>
        <v/>
      </c>
      <c r="J14" s="4" t="str">
        <f t="shared" si="0"/>
        <v/>
      </c>
      <c r="K14" s="4" t="str">
        <f t="shared" si="0"/>
        <v/>
      </c>
      <c r="L14" s="4" t="str">
        <f t="shared" si="0"/>
        <v/>
      </c>
      <c r="M14" s="4" t="str">
        <f t="shared" si="0"/>
        <v/>
      </c>
      <c r="N14" s="4">
        <f t="shared" si="0"/>
        <v>16.520300355086</v>
      </c>
      <c r="O14" s="4">
        <f t="shared" si="0"/>
        <v>16.010849376738186</v>
      </c>
      <c r="P14" s="4">
        <f t="shared" si="0"/>
        <v>14.208127348782703</v>
      </c>
    </row>
    <row r="15" spans="1:16" x14ac:dyDescent="0.15">
      <c r="A15" s="12"/>
      <c r="B15" s="12">
        <v>10</v>
      </c>
      <c r="C15" s="4"/>
      <c r="D15" s="4" t="str">
        <f t="shared" si="0"/>
        <v/>
      </c>
      <c r="E15" s="4" t="str">
        <f t="shared" si="0"/>
        <v/>
      </c>
      <c r="F15" s="4" t="str">
        <f t="shared" si="0"/>
        <v/>
      </c>
      <c r="G15" s="4" t="str">
        <f t="shared" si="0"/>
        <v/>
      </c>
      <c r="H15" s="4" t="str">
        <f t="shared" si="0"/>
        <v/>
      </c>
      <c r="I15" s="4" t="str">
        <f t="shared" si="0"/>
        <v/>
      </c>
      <c r="J15" s="4" t="str">
        <f t="shared" si="0"/>
        <v/>
      </c>
      <c r="K15" s="4" t="str">
        <f t="shared" si="0"/>
        <v/>
      </c>
      <c r="L15" s="4" t="str">
        <f t="shared" si="0"/>
        <v/>
      </c>
      <c r="M15" s="4">
        <f t="shared" si="0"/>
        <v>15.281779926440301</v>
      </c>
      <c r="N15" s="4">
        <f t="shared" si="0"/>
        <v>16.43790501332187</v>
      </c>
      <c r="O15" s="4">
        <f t="shared" si="0"/>
        <v>15.930994932328874</v>
      </c>
      <c r="P15" s="4">
        <f t="shared" si="0"/>
        <v>14.13726401799763</v>
      </c>
    </row>
    <row r="16" spans="1:16" x14ac:dyDescent="0.15">
      <c r="A16" s="12"/>
      <c r="B16" s="12">
        <v>9</v>
      </c>
      <c r="C16" s="4"/>
      <c r="D16" s="4" t="str">
        <f t="shared" si="0"/>
        <v/>
      </c>
      <c r="E16" s="4" t="str">
        <f t="shared" si="0"/>
        <v/>
      </c>
      <c r="F16" s="4" t="str">
        <f t="shared" si="0"/>
        <v/>
      </c>
      <c r="G16" s="4" t="str">
        <f t="shared" si="0"/>
        <v/>
      </c>
      <c r="H16" s="4" t="str">
        <f t="shared" si="0"/>
        <v/>
      </c>
      <c r="I16" s="4" t="str">
        <f t="shared" si="0"/>
        <v/>
      </c>
      <c r="J16" s="4" t="str">
        <f t="shared" si="0"/>
        <v/>
      </c>
      <c r="K16" s="4" t="str">
        <f t="shared" si="0"/>
        <v/>
      </c>
      <c r="L16" s="4">
        <f t="shared" si="0"/>
        <v>15.894434630096248</v>
      </c>
      <c r="M16" s="4">
        <f t="shared" si="0"/>
        <v>15.205561731084329</v>
      </c>
      <c r="N16" s="4">
        <f t="shared" si="0"/>
        <v>16.355920620039218</v>
      </c>
      <c r="O16" s="4">
        <f t="shared" si="0"/>
        <v>15.85153876362261</v>
      </c>
      <c r="P16" s="4">
        <f t="shared" si="0"/>
        <v>14.066754119549323</v>
      </c>
    </row>
    <row r="17" spans="1:17" x14ac:dyDescent="0.15">
      <c r="A17" s="12"/>
      <c r="B17" s="12">
        <v>8</v>
      </c>
      <c r="C17" s="4"/>
      <c r="D17" s="4" t="str">
        <f t="shared" si="0"/>
        <v/>
      </c>
      <c r="E17" s="4" t="str">
        <f t="shared" si="0"/>
        <v/>
      </c>
      <c r="F17" s="4" t="str">
        <f t="shared" si="0"/>
        <v/>
      </c>
      <c r="G17" s="4" t="str">
        <f t="shared" si="0"/>
        <v/>
      </c>
      <c r="H17" s="4" t="str">
        <f t="shared" si="0"/>
        <v/>
      </c>
      <c r="I17" s="4" t="str">
        <f t="shared" si="0"/>
        <v/>
      </c>
      <c r="J17" s="4" t="str">
        <f t="shared" si="0"/>
        <v/>
      </c>
      <c r="K17" s="4">
        <f t="shared" si="0"/>
        <v>13.445740983541132</v>
      </c>
      <c r="L17" s="4">
        <f t="shared" si="0"/>
        <v>15.81516080665809</v>
      </c>
      <c r="M17" s="4">
        <f t="shared" si="0"/>
        <v>15.129723675563591</v>
      </c>
      <c r="N17" s="4">
        <f t="shared" si="0"/>
        <v>16.274345125623935</v>
      </c>
      <c r="O17" s="4">
        <f t="shared" si="0"/>
        <v>15.77247888421104</v>
      </c>
      <c r="P17" s="4">
        <f t="shared" si="0"/>
        <v>13.996595890686649</v>
      </c>
    </row>
    <row r="18" spans="1:17" x14ac:dyDescent="0.15">
      <c r="A18" s="12"/>
      <c r="B18" s="12">
        <v>7</v>
      </c>
      <c r="C18" s="4"/>
      <c r="D18" s="4" t="str">
        <f t="shared" si="0"/>
        <v/>
      </c>
      <c r="E18" s="4" t="str">
        <f t="shared" si="0"/>
        <v/>
      </c>
      <c r="F18" s="4" t="str">
        <f t="shared" si="0"/>
        <v/>
      </c>
      <c r="G18" s="4" t="str">
        <f t="shared" si="0"/>
        <v/>
      </c>
      <c r="H18" s="4" t="str">
        <f t="shared" si="0"/>
        <v/>
      </c>
      <c r="I18" s="4" t="str">
        <f t="shared" si="0"/>
        <v/>
      </c>
      <c r="J18" s="4">
        <f t="shared" si="0"/>
        <v>13.013587953677078</v>
      </c>
      <c r="K18" s="4">
        <f t="shared" si="0"/>
        <v>13.378680070615916</v>
      </c>
      <c r="L18" s="4">
        <f t="shared" si="0"/>
        <v>15.736282363063809</v>
      </c>
      <c r="M18" s="4">
        <f t="shared" si="0"/>
        <v>15.054263863922751</v>
      </c>
      <c r="N18" s="4">
        <f t="shared" si="0"/>
        <v>16.193176490684415</v>
      </c>
      <c r="O18" s="4">
        <f t="shared" si="0"/>
        <v>15.693813317593058</v>
      </c>
      <c r="P18" s="4">
        <f t="shared" si="0"/>
        <v>13.926787577450233</v>
      </c>
    </row>
    <row r="19" spans="1:17" x14ac:dyDescent="0.15">
      <c r="A19" s="12"/>
      <c r="B19" s="12">
        <v>6</v>
      </c>
      <c r="C19" s="4"/>
      <c r="D19" s="4" t="str">
        <f t="shared" si="0"/>
        <v/>
      </c>
      <c r="E19" s="4" t="str">
        <f t="shared" si="0"/>
        <v/>
      </c>
      <c r="F19" s="4" t="str">
        <f t="shared" si="0"/>
        <v/>
      </c>
      <c r="G19" s="4" t="str">
        <f t="shared" si="0"/>
        <v/>
      </c>
      <c r="H19" s="4" t="str">
        <f t="shared" si="0"/>
        <v/>
      </c>
      <c r="I19" s="4">
        <f t="shared" si="0"/>
        <v>13.241528369707096</v>
      </c>
      <c r="J19" s="4">
        <f t="shared" si="0"/>
        <v>12.948682412980256</v>
      </c>
      <c r="K19" s="4">
        <f t="shared" si="0"/>
        <v>13.311953625389274</v>
      </c>
      <c r="L19" s="4">
        <f t="shared" si="0"/>
        <v>15.657797327348202</v>
      </c>
      <c r="M19" s="4">
        <f t="shared" si="0"/>
        <v>14.979180409662586</v>
      </c>
      <c r="N19" s="4">
        <f t="shared" si="0"/>
        <v>16.11241268600056</v>
      </c>
      <c r="O19" s="4">
        <f t="shared" si="0"/>
        <v>15.615540097125404</v>
      </c>
      <c r="P19" s="4">
        <f t="shared" si="0"/>
        <v>13.857327434628607</v>
      </c>
    </row>
    <row r="20" spans="1:17" x14ac:dyDescent="0.15">
      <c r="A20" s="12"/>
      <c r="B20" s="12">
        <v>5</v>
      </c>
      <c r="C20" s="4"/>
      <c r="D20" s="4" t="str">
        <f t="shared" si="0"/>
        <v/>
      </c>
      <c r="E20" s="4" t="str">
        <f t="shared" si="0"/>
        <v/>
      </c>
      <c r="F20" s="4" t="str">
        <f t="shared" si="0"/>
        <v/>
      </c>
      <c r="G20" s="4" t="str">
        <f t="shared" si="0"/>
        <v/>
      </c>
      <c r="H20" s="4">
        <f t="shared" si="0"/>
        <v>12.015911187633026</v>
      </c>
      <c r="I20" s="4">
        <f t="shared" si="0"/>
        <v>13.175485971442493</v>
      </c>
      <c r="J20" s="4">
        <f t="shared" si="0"/>
        <v>12.884100590018168</v>
      </c>
      <c r="K20" s="4">
        <f t="shared" si="0"/>
        <v>13.245559979696596</v>
      </c>
      <c r="L20" s="4">
        <f t="shared" si="0"/>
        <v>15.579703737381289</v>
      </c>
      <c r="M20" s="4">
        <f t="shared" si="0"/>
        <v>14.904471435692829</v>
      </c>
      <c r="N20" s="4">
        <f t="shared" si="0"/>
        <v>16.032051692473043</v>
      </c>
      <c r="O20" s="4">
        <f t="shared" si="0"/>
        <v>15.537657265973486</v>
      </c>
      <c r="P20" s="4">
        <f t="shared" si="0"/>
        <v>13.788213725714581</v>
      </c>
    </row>
    <row r="21" spans="1:17" x14ac:dyDescent="0.15">
      <c r="A21" s="12"/>
      <c r="B21" s="12">
        <v>4</v>
      </c>
      <c r="C21" s="4"/>
      <c r="D21" s="4" t="str">
        <f t="shared" si="0"/>
        <v/>
      </c>
      <c r="E21" s="4" t="str">
        <f t="shared" si="0"/>
        <v/>
      </c>
      <c r="F21" s="4" t="str">
        <f t="shared" si="0"/>
        <v/>
      </c>
      <c r="G21" s="4">
        <f t="shared" si="0"/>
        <v>12.375295808886747</v>
      </c>
      <c r="H21" s="4">
        <f t="shared" si="0"/>
        <v>11.955981580565824</v>
      </c>
      <c r="I21" s="4">
        <f t="shared" si="0"/>
        <v>13.1097729610134</v>
      </c>
      <c r="J21" s="4">
        <f t="shared" si="0"/>
        <v>12.819840870241876</v>
      </c>
      <c r="K21" s="4">
        <f t="shared" si="0"/>
        <v>13.179497473693283</v>
      </c>
      <c r="L21" s="4">
        <f t="shared" si="0"/>
        <v>15.501999640819255</v>
      </c>
      <c r="M21" s="4">
        <f t="shared" si="0"/>
        <v>14.830135074285238</v>
      </c>
      <c r="N21" s="4">
        <f t="shared" si="0"/>
        <v>15.952091501072839</v>
      </c>
      <c r="O21" s="4">
        <f t="shared" si="0"/>
        <v>15.460162877062473</v>
      </c>
      <c r="P21" s="4">
        <f t="shared" si="0"/>
        <v>13.719444722861835</v>
      </c>
    </row>
    <row r="22" spans="1:17" x14ac:dyDescent="0.15">
      <c r="A22" s="12"/>
      <c r="B22" s="12">
        <v>3</v>
      </c>
      <c r="C22" s="4"/>
      <c r="D22" s="4" t="str">
        <f t="shared" si="0"/>
        <v/>
      </c>
      <c r="E22" s="4" t="str">
        <f t="shared" si="0"/>
        <v/>
      </c>
      <c r="F22" s="4">
        <f t="shared" si="0"/>
        <v>9.5783110489235419</v>
      </c>
      <c r="G22" s="4">
        <f t="shared" si="0"/>
        <v>12.313573763543213</v>
      </c>
      <c r="H22" s="4">
        <f t="shared" si="0"/>
        <v>11.896350873660845</v>
      </c>
      <c r="I22" s="4">
        <f t="shared" si="0"/>
        <v>13.044387695591135</v>
      </c>
      <c r="J22" s="4">
        <f t="shared" si="0"/>
        <v>12.755901647155044</v>
      </c>
      <c r="K22" s="4">
        <f t="shared" si="0"/>
        <v>13.113764455813248</v>
      </c>
      <c r="L22" s="4">
        <f t="shared" si="0"/>
        <v>15.424683095055636</v>
      </c>
      <c r="M22" s="4">
        <f t="shared" si="0"/>
        <v>14.756169467026908</v>
      </c>
      <c r="N22" s="4">
        <f t="shared" si="0"/>
        <v>15.872530112791003</v>
      </c>
      <c r="O22" s="4">
        <f t="shared" si="0"/>
        <v>15.383054993028603</v>
      </c>
      <c r="P22" s="4">
        <f t="shared" si="0"/>
        <v>13.651018706841716</v>
      </c>
    </row>
    <row r="23" spans="1:17" x14ac:dyDescent="0.15">
      <c r="A23" s="12"/>
      <c r="B23" s="12">
        <v>2</v>
      </c>
      <c r="C23" s="4"/>
      <c r="D23" s="4" t="str">
        <f t="shared" si="0"/>
        <v/>
      </c>
      <c r="E23" s="4">
        <f t="shared" si="0"/>
        <v>9.1118412659967341</v>
      </c>
      <c r="F23" s="4">
        <f t="shared" si="0"/>
        <v>9.5305390232680747</v>
      </c>
      <c r="G23" s="4">
        <f t="shared" si="0"/>
        <v>12.252159558185099</v>
      </c>
      <c r="H23" s="4">
        <f t="shared" si="0"/>
        <v>11.837017576147309</v>
      </c>
      <c r="I23" s="4">
        <f t="shared" si="0"/>
        <v>12.979328540540655</v>
      </c>
      <c r="J23" s="4">
        <f t="shared" si="0"/>
        <v>12.692281322273759</v>
      </c>
      <c r="K23" s="4">
        <f t="shared" si="0"/>
        <v>13.048359282727615</v>
      </c>
      <c r="L23" s="4">
        <f t="shared" si="0"/>
        <v>15.347752167172764</v>
      </c>
      <c r="M23" s="4">
        <f t="shared" si="0"/>
        <v>14.682572764773804</v>
      </c>
      <c r="N23" s="4">
        <f t="shared" si="0"/>
        <v>15.793365538588681</v>
      </c>
      <c r="O23" s="4">
        <f t="shared" si="0"/>
        <v>15.306331686170759</v>
      </c>
      <c r="P23" s="4">
        <f t="shared" si="0"/>
        <v>13.58293396700026</v>
      </c>
    </row>
    <row r="24" spans="1:17" x14ac:dyDescent="0.15">
      <c r="A24" s="12"/>
      <c r="B24" s="12">
        <v>1</v>
      </c>
      <c r="C24" s="4"/>
      <c r="D24" s="4">
        <f t="shared" si="0"/>
        <v>7.960808842396891</v>
      </c>
      <c r="E24" s="4">
        <f t="shared" si="0"/>
        <v>9.066395768089599</v>
      </c>
      <c r="F24" s="4">
        <f t="shared" si="0"/>
        <v>9.483005261584573</v>
      </c>
      <c r="G24" s="4">
        <f t="shared" si="0"/>
        <v>12.191051657454075</v>
      </c>
      <c r="H24" s="4">
        <f t="shared" si="0"/>
        <v>11.777980204689689</v>
      </c>
      <c r="I24" s="4">
        <f t="shared" si="0"/>
        <v>12.914593869379695</v>
      </c>
      <c r="J24" s="4">
        <f t="shared" si="0"/>
        <v>12.628978305086589</v>
      </c>
      <c r="K24" s="4">
        <f t="shared" si="0"/>
        <v>12.983280319303654</v>
      </c>
      <c r="L24" s="4">
        <f t="shared" si="0"/>
        <v>15.271204933893435</v>
      </c>
      <c r="M24" s="4">
        <f t="shared" si="0"/>
        <v>14.609343127604539</v>
      </c>
      <c r="N24" s="4">
        <f t="shared" si="0"/>
        <v>15.714595799347395</v>
      </c>
      <c r="O24" s="4">
        <f t="shared" si="0"/>
        <v>15.229991038402277</v>
      </c>
      <c r="P24" s="4">
        <f t="shared" si="0"/>
        <v>13.515188801215425</v>
      </c>
    </row>
    <row r="25" spans="1:17" x14ac:dyDescent="0.15">
      <c r="A25" s="12"/>
      <c r="B25" s="12">
        <v>0</v>
      </c>
      <c r="C25" s="4">
        <f>IF( $B25 &lt;=C$11,(C$5+$B$6*$B25),"")</f>
        <v>7.2999964346648465</v>
      </c>
      <c r="D25" s="2">
        <f t="shared" si="0"/>
        <v>7.921104142652359</v>
      </c>
      <c r="E25" s="4">
        <f t="shared" si="0"/>
        <v>9.0211769305488758</v>
      </c>
      <c r="F25" s="4">
        <f t="shared" si="0"/>
        <v>9.4357085755265171</v>
      </c>
      <c r="G25" s="4">
        <f t="shared" si="0"/>
        <v>12.130248533649439</v>
      </c>
      <c r="H25" s="4">
        <f t="shared" si="0"/>
        <v>11.719237283350624</v>
      </c>
      <c r="I25" s="4">
        <f t="shared" si="0"/>
        <v>12.850182063738108</v>
      </c>
      <c r="J25" s="4">
        <f t="shared" si="0"/>
        <v>12.565991013014807</v>
      </c>
      <c r="K25" s="4">
        <f t="shared" si="0"/>
        <v>12.91852593856389</v>
      </c>
      <c r="L25" s="4">
        <f t="shared" si="0"/>
        <v>15.195039481532831</v>
      </c>
      <c r="M25" s="4">
        <f t="shared" si="0"/>
        <v>14.536478724774369</v>
      </c>
      <c r="N25" s="4">
        <f t="shared" si="0"/>
        <v>15.636218925819565</v>
      </c>
      <c r="O25" s="4">
        <f t="shared" si="0"/>
        <v>15.154031141202985</v>
      </c>
      <c r="P25" s="4">
        <f t="shared" si="0"/>
        <v>13.447781515854537</v>
      </c>
    </row>
    <row r="27" spans="1:17" ht="14" thickBot="1" x14ac:dyDescent="0.2"/>
    <row r="28" spans="1:17" ht="14" thickBot="1" x14ac:dyDescent="0.2">
      <c r="A28" s="131" t="s">
        <v>13</v>
      </c>
      <c r="B28" s="132"/>
    </row>
    <row r="29" spans="1:17" x14ac:dyDescent="0.15">
      <c r="C29">
        <v>0</v>
      </c>
      <c r="D29">
        <v>1</v>
      </c>
      <c r="E29">
        <v>2</v>
      </c>
      <c r="F29">
        <v>3</v>
      </c>
      <c r="G29">
        <v>4</v>
      </c>
      <c r="H29">
        <v>5</v>
      </c>
      <c r="I29">
        <v>6</v>
      </c>
      <c r="J29">
        <v>7</v>
      </c>
      <c r="K29">
        <v>8</v>
      </c>
      <c r="L29">
        <v>9</v>
      </c>
      <c r="M29">
        <v>10</v>
      </c>
      <c r="N29">
        <v>11</v>
      </c>
      <c r="O29">
        <v>12</v>
      </c>
      <c r="P29">
        <v>13</v>
      </c>
      <c r="Q29">
        <v>14</v>
      </c>
    </row>
    <row r="30" spans="1:17" x14ac:dyDescent="0.15">
      <c r="B30">
        <v>14</v>
      </c>
      <c r="C30" s="8"/>
      <c r="D30" s="8" t="str">
        <f t="shared" ref="D30:Q44" si="1">IF($B30=0,$B$8*C30/(1+C11/100), IF($B30=D$29, $B$7*C31/(1 +C12/100 ), IF(AND(0 &lt; $B30, $B30 &lt; D$29), $B$7*C31/(1+C12/100) + $B$8*C30/(1+C11/100 ),"")))</f>
        <v/>
      </c>
      <c r="E30" s="8" t="str">
        <f t="shared" si="1"/>
        <v/>
      </c>
      <c r="F30" s="8" t="str">
        <f t="shared" si="1"/>
        <v/>
      </c>
      <c r="G30" s="8" t="str">
        <f t="shared" si="1"/>
        <v/>
      </c>
      <c r="H30" s="8" t="str">
        <f t="shared" si="1"/>
        <v/>
      </c>
      <c r="I30" s="8" t="str">
        <f t="shared" si="1"/>
        <v/>
      </c>
      <c r="J30" s="8" t="str">
        <f t="shared" si="1"/>
        <v/>
      </c>
      <c r="K30" s="8" t="str">
        <f t="shared" si="1"/>
        <v/>
      </c>
      <c r="L30" s="8" t="str">
        <f t="shared" si="1"/>
        <v/>
      </c>
      <c r="M30" s="8" t="str">
        <f t="shared" si="1"/>
        <v/>
      </c>
      <c r="N30" s="8" t="str">
        <f t="shared" si="1"/>
        <v/>
      </c>
      <c r="O30" s="8" t="str">
        <f t="shared" si="1"/>
        <v/>
      </c>
      <c r="P30" s="8" t="str">
        <f t="shared" si="1"/>
        <v/>
      </c>
      <c r="Q30" s="8">
        <f t="shared" si="1"/>
        <v>1.1667535513217776E-5</v>
      </c>
    </row>
    <row r="31" spans="1:17" x14ac:dyDescent="0.15">
      <c r="B31">
        <v>13</v>
      </c>
      <c r="C31" s="8"/>
      <c r="D31" s="8" t="str">
        <f t="shared" si="1"/>
        <v/>
      </c>
      <c r="E31" s="8" t="str">
        <f t="shared" si="1"/>
        <v/>
      </c>
      <c r="F31" s="8" t="str">
        <f t="shared" si="1"/>
        <v/>
      </c>
      <c r="G31" s="8" t="str">
        <f t="shared" si="1"/>
        <v/>
      </c>
      <c r="H31" s="8" t="str">
        <f t="shared" si="1"/>
        <v/>
      </c>
      <c r="I31" s="8" t="str">
        <f t="shared" si="1"/>
        <v/>
      </c>
      <c r="J31" s="8" t="str">
        <f t="shared" si="1"/>
        <v/>
      </c>
      <c r="K31" s="8" t="str">
        <f t="shared" si="1"/>
        <v/>
      </c>
      <c r="L31" s="8" t="str">
        <f t="shared" si="1"/>
        <v/>
      </c>
      <c r="M31" s="8" t="str">
        <f t="shared" si="1"/>
        <v/>
      </c>
      <c r="N31" s="8" t="str">
        <f t="shared" si="1"/>
        <v/>
      </c>
      <c r="O31" s="8" t="str">
        <f t="shared" si="1"/>
        <v/>
      </c>
      <c r="P31" s="8">
        <f t="shared" si="1"/>
        <v>2.6683868728678131E-5</v>
      </c>
      <c r="Q31" s="8">
        <f t="shared" si="1"/>
        <v>1.6400797500426773E-4</v>
      </c>
    </row>
    <row r="32" spans="1:17" x14ac:dyDescent="0.15">
      <c r="B32">
        <v>12</v>
      </c>
      <c r="C32" s="8"/>
      <c r="D32" s="8" t="str">
        <f t="shared" si="1"/>
        <v/>
      </c>
      <c r="E32" s="8" t="str">
        <f t="shared" si="1"/>
        <v/>
      </c>
      <c r="F32" s="8" t="str">
        <f t="shared" si="1"/>
        <v/>
      </c>
      <c r="G32" s="8" t="str">
        <f t="shared" si="1"/>
        <v/>
      </c>
      <c r="H32" s="8" t="str">
        <f t="shared" si="1"/>
        <v/>
      </c>
      <c r="I32" s="8" t="str">
        <f t="shared" si="1"/>
        <v/>
      </c>
      <c r="J32" s="8" t="str">
        <f t="shared" si="1"/>
        <v/>
      </c>
      <c r="K32" s="8" t="str">
        <f t="shared" si="1"/>
        <v/>
      </c>
      <c r="L32" s="8" t="str">
        <f t="shared" si="1"/>
        <v/>
      </c>
      <c r="M32" s="8" t="str">
        <f t="shared" si="1"/>
        <v/>
      </c>
      <c r="N32" s="8" t="str">
        <f t="shared" si="1"/>
        <v/>
      </c>
      <c r="O32" s="8">
        <f t="shared" si="1"/>
        <v>6.1955195643813581E-5</v>
      </c>
      <c r="P32" s="8">
        <f t="shared" si="1"/>
        <v>3.481873155328162E-4</v>
      </c>
      <c r="Q32" s="8">
        <f t="shared" si="1"/>
        <v>1.0703628999151184E-3</v>
      </c>
    </row>
    <row r="33" spans="1:17" x14ac:dyDescent="0.15">
      <c r="B33">
        <v>11</v>
      </c>
      <c r="C33" s="8"/>
      <c r="D33" s="8" t="str">
        <f t="shared" si="1"/>
        <v/>
      </c>
      <c r="E33" s="8" t="str">
        <f t="shared" si="1"/>
        <v/>
      </c>
      <c r="F33" s="8" t="str">
        <f t="shared" si="1"/>
        <v/>
      </c>
      <c r="G33" s="8" t="str">
        <f t="shared" si="1"/>
        <v/>
      </c>
      <c r="H33" s="8" t="str">
        <f t="shared" si="1"/>
        <v/>
      </c>
      <c r="I33" s="8" t="str">
        <f t="shared" si="1"/>
        <v/>
      </c>
      <c r="J33" s="8" t="str">
        <f t="shared" si="1"/>
        <v/>
      </c>
      <c r="K33" s="8" t="str">
        <f t="shared" si="1"/>
        <v/>
      </c>
      <c r="L33" s="8" t="str">
        <f t="shared" si="1"/>
        <v/>
      </c>
      <c r="M33" s="8" t="str">
        <f t="shared" si="1"/>
        <v/>
      </c>
      <c r="N33" s="8">
        <f t="shared" si="1"/>
        <v>1.443807600995055E-4</v>
      </c>
      <c r="O33" s="8">
        <f t="shared" si="1"/>
        <v>7.4595775882594034E-4</v>
      </c>
      <c r="P33" s="8">
        <f t="shared" si="1"/>
        <v>2.0969125213830967E-3</v>
      </c>
      <c r="Q33" s="8">
        <f t="shared" si="1"/>
        <v>4.2987155024416142E-3</v>
      </c>
    </row>
    <row r="34" spans="1:17" x14ac:dyDescent="0.15">
      <c r="B34">
        <v>10</v>
      </c>
      <c r="C34" s="8"/>
      <c r="D34" s="8" t="str">
        <f t="shared" si="1"/>
        <v/>
      </c>
      <c r="E34" s="8" t="str">
        <f t="shared" si="1"/>
        <v/>
      </c>
      <c r="F34" s="8" t="str">
        <f t="shared" si="1"/>
        <v/>
      </c>
      <c r="G34" s="8" t="str">
        <f t="shared" si="1"/>
        <v/>
      </c>
      <c r="H34" s="8" t="str">
        <f t="shared" si="1"/>
        <v/>
      </c>
      <c r="I34" s="8" t="str">
        <f t="shared" si="1"/>
        <v/>
      </c>
      <c r="J34" s="8" t="str">
        <f t="shared" si="1"/>
        <v/>
      </c>
      <c r="K34" s="8" t="str">
        <f t="shared" si="1"/>
        <v/>
      </c>
      <c r="L34" s="8" t="str">
        <f t="shared" si="1"/>
        <v/>
      </c>
      <c r="M34" s="8">
        <f t="shared" si="1"/>
        <v>3.3288942022806735E-4</v>
      </c>
      <c r="N34" s="8">
        <f t="shared" si="1"/>
        <v>1.5928765096133834E-3</v>
      </c>
      <c r="O34" s="8">
        <f t="shared" si="1"/>
        <v>4.1164988085564784E-3</v>
      </c>
      <c r="P34" s="8">
        <f t="shared" si="1"/>
        <v>7.7172610860112827E-3</v>
      </c>
      <c r="Q34" s="8">
        <f t="shared" si="1"/>
        <v>1.1868996934899274E-2</v>
      </c>
    </row>
    <row r="35" spans="1:17" x14ac:dyDescent="0.15">
      <c r="B35">
        <v>9</v>
      </c>
      <c r="C35" s="8"/>
      <c r="D35" s="8" t="str">
        <f t="shared" si="1"/>
        <v/>
      </c>
      <c r="E35" s="8" t="str">
        <f t="shared" si="1"/>
        <v/>
      </c>
      <c r="F35" s="8" t="str">
        <f t="shared" si="1"/>
        <v/>
      </c>
      <c r="G35" s="8" t="str">
        <f t="shared" si="1"/>
        <v/>
      </c>
      <c r="H35" s="8" t="str">
        <f t="shared" si="1"/>
        <v/>
      </c>
      <c r="I35" s="8" t="str">
        <f t="shared" si="1"/>
        <v/>
      </c>
      <c r="J35" s="8" t="str">
        <f t="shared" si="1"/>
        <v/>
      </c>
      <c r="K35" s="8" t="str">
        <f t="shared" si="1"/>
        <v/>
      </c>
      <c r="L35" s="8">
        <f t="shared" si="1"/>
        <v>7.7160062303344786E-4</v>
      </c>
      <c r="M35" s="8">
        <f t="shared" si="1"/>
        <v>3.3374953297566862E-3</v>
      </c>
      <c r="N35" s="8">
        <f t="shared" si="1"/>
        <v>7.9878252131072129E-3</v>
      </c>
      <c r="O35" s="8">
        <f t="shared" si="1"/>
        <v>1.3767453972603221E-2</v>
      </c>
      <c r="P35" s="8">
        <f t="shared" si="1"/>
        <v>1.9364665460827067E-2</v>
      </c>
      <c r="Q35" s="8">
        <f t="shared" si="1"/>
        <v>2.3833158665474457E-2</v>
      </c>
    </row>
    <row r="36" spans="1:17" x14ac:dyDescent="0.15">
      <c r="B36">
        <v>8</v>
      </c>
      <c r="C36" s="8"/>
      <c r="D36" s="8" t="str">
        <f t="shared" si="1"/>
        <v/>
      </c>
      <c r="E36" s="8" t="str">
        <f t="shared" si="1"/>
        <v/>
      </c>
      <c r="F36" s="8" t="str">
        <f t="shared" si="1"/>
        <v/>
      </c>
      <c r="G36" s="8" t="str">
        <f t="shared" si="1"/>
        <v/>
      </c>
      <c r="H36" s="8" t="str">
        <f t="shared" si="1"/>
        <v/>
      </c>
      <c r="I36" s="8" t="str">
        <f t="shared" si="1"/>
        <v/>
      </c>
      <c r="J36" s="8" t="str">
        <f t="shared" si="1"/>
        <v/>
      </c>
      <c r="K36" s="8">
        <f t="shared" si="1"/>
        <v>1.7506960884678296E-3</v>
      </c>
      <c r="L36" s="8">
        <f t="shared" si="1"/>
        <v>6.9595783314538428E-3</v>
      </c>
      <c r="M36" s="8">
        <f t="shared" si="1"/>
        <v>1.5057423883339444E-2</v>
      </c>
      <c r="N36" s="8">
        <f t="shared" si="1"/>
        <v>2.4033808832690871E-2</v>
      </c>
      <c r="O36" s="8">
        <f t="shared" si="1"/>
        <v>3.1079847732735134E-2</v>
      </c>
      <c r="P36" s="8">
        <f t="shared" si="1"/>
        <v>3.4985224170250552E-2</v>
      </c>
      <c r="Q36" s="8">
        <f t="shared" si="1"/>
        <v>3.5892643047984965E-2</v>
      </c>
    </row>
    <row r="37" spans="1:17" x14ac:dyDescent="0.15">
      <c r="B37">
        <v>7</v>
      </c>
      <c r="C37" s="8"/>
      <c r="D37" s="8" t="str">
        <f t="shared" si="1"/>
        <v/>
      </c>
      <c r="E37" s="8" t="str">
        <f t="shared" si="1"/>
        <v/>
      </c>
      <c r="F37" s="8" t="str">
        <f t="shared" si="1"/>
        <v/>
      </c>
      <c r="G37" s="8" t="str">
        <f t="shared" si="1"/>
        <v/>
      </c>
      <c r="H37" s="8" t="str">
        <f t="shared" si="1"/>
        <v/>
      </c>
      <c r="I37" s="8" t="str">
        <f t="shared" si="1"/>
        <v/>
      </c>
      <c r="J37" s="8">
        <f t="shared" si="1"/>
        <v>3.9570489274843501E-3</v>
      </c>
      <c r="K37" s="8">
        <f t="shared" si="1"/>
        <v>1.4031694897741979E-2</v>
      </c>
      <c r="L37" s="8">
        <f t="shared" si="1"/>
        <v>2.7898966885751608E-2</v>
      </c>
      <c r="M37" s="8">
        <f t="shared" si="1"/>
        <v>4.0256288909882018E-2</v>
      </c>
      <c r="N37" s="8">
        <f t="shared" si="1"/>
        <v>4.8208293313792491E-2</v>
      </c>
      <c r="O37" s="8">
        <f t="shared" si="1"/>
        <v>4.9892750412319178E-2</v>
      </c>
      <c r="P37" s="8">
        <f t="shared" si="1"/>
        <v>4.6818870200740666E-2</v>
      </c>
      <c r="Q37" s="8">
        <f t="shared" si="1"/>
        <v>4.1183662315793013E-2</v>
      </c>
    </row>
    <row r="38" spans="1:17" x14ac:dyDescent="0.15">
      <c r="B38">
        <v>6</v>
      </c>
      <c r="C38" s="8"/>
      <c r="D38" s="8" t="str">
        <f t="shared" si="1"/>
        <v/>
      </c>
      <c r="E38" s="8" t="str">
        <f t="shared" si="1"/>
        <v/>
      </c>
      <c r="F38" s="8" t="str">
        <f t="shared" si="1"/>
        <v/>
      </c>
      <c r="G38" s="8" t="str">
        <f t="shared" si="1"/>
        <v/>
      </c>
      <c r="H38" s="8" t="str">
        <f t="shared" si="1"/>
        <v/>
      </c>
      <c r="I38" s="8">
        <f t="shared" si="1"/>
        <v>8.9620453676407599E-3</v>
      </c>
      <c r="J38" s="8">
        <f t="shared" si="1"/>
        <v>2.7742452684457894E-2</v>
      </c>
      <c r="K38" s="8">
        <f t="shared" si="1"/>
        <v>4.920229197646165E-2</v>
      </c>
      <c r="L38" s="8">
        <f t="shared" si="1"/>
        <v>6.523902650903754E-2</v>
      </c>
      <c r="M38" s="8">
        <f t="shared" si="1"/>
        <v>7.0628983092317826E-2</v>
      </c>
      <c r="N38" s="8">
        <f t="shared" si="1"/>
        <v>6.7688567929395954E-2</v>
      </c>
      <c r="O38" s="8">
        <f t="shared" si="1"/>
        <v>5.8400784074161015E-2</v>
      </c>
      <c r="P38" s="8">
        <f t="shared" si="1"/>
        <v>4.6990909350353285E-2</v>
      </c>
      <c r="Q38" s="8">
        <f t="shared" si="1"/>
        <v>3.6178921005566002E-2</v>
      </c>
    </row>
    <row r="39" spans="1:17" x14ac:dyDescent="0.15">
      <c r="B39">
        <v>5</v>
      </c>
      <c r="C39" s="8"/>
      <c r="D39" s="8" t="str">
        <f t="shared" si="1"/>
        <v/>
      </c>
      <c r="E39" s="8" t="str">
        <f t="shared" si="1"/>
        <v/>
      </c>
      <c r="F39" s="8" t="str">
        <f t="shared" si="1"/>
        <v/>
      </c>
      <c r="G39" s="8" t="str">
        <f t="shared" si="1"/>
        <v/>
      </c>
      <c r="H39" s="8">
        <f t="shared" si="1"/>
        <v>2.0077833559223709E-2</v>
      </c>
      <c r="I39" s="8">
        <f t="shared" si="1"/>
        <v>5.3838492584449095E-2</v>
      </c>
      <c r="J39" s="8">
        <f t="shared" si="1"/>
        <v>8.3356539435966881E-2</v>
      </c>
      <c r="K39" s="8">
        <f t="shared" si="1"/>
        <v>9.8587139248924427E-2</v>
      </c>
      <c r="L39" s="8">
        <f t="shared" si="1"/>
        <v>9.8070562518513094E-2</v>
      </c>
      <c r="M39" s="8">
        <f t="shared" si="1"/>
        <v>8.4971291261536908E-2</v>
      </c>
      <c r="N39" s="8">
        <f t="shared" si="1"/>
        <v>6.7885535022514043E-2</v>
      </c>
      <c r="O39" s="8">
        <f t="shared" si="1"/>
        <v>5.0222948399973266E-2</v>
      </c>
      <c r="P39" s="8">
        <f t="shared" si="1"/>
        <v>3.5372311000420806E-2</v>
      </c>
      <c r="Q39" s="8">
        <f t="shared" si="1"/>
        <v>2.4214860705453353E-2</v>
      </c>
    </row>
    <row r="40" spans="1:17" x14ac:dyDescent="0.15">
      <c r="B40">
        <v>4</v>
      </c>
      <c r="C40" s="8"/>
      <c r="D40" s="8" t="str">
        <f t="shared" si="1"/>
        <v/>
      </c>
      <c r="E40" s="8" t="str">
        <f t="shared" si="1"/>
        <v/>
      </c>
      <c r="F40" s="8" t="str">
        <f t="shared" si="1"/>
        <v/>
      </c>
      <c r="G40" s="8">
        <f t="shared" si="1"/>
        <v>4.5125049708387155E-2</v>
      </c>
      <c r="H40" s="8">
        <f t="shared" si="1"/>
        <v>0.10048373396012457</v>
      </c>
      <c r="I40" s="8">
        <f t="shared" si="1"/>
        <v>0.13476155263361322</v>
      </c>
      <c r="J40" s="8">
        <f t="shared" si="1"/>
        <v>0.13914261884140777</v>
      </c>
      <c r="K40" s="8">
        <f t="shared" si="1"/>
        <v>0.12346191183178098</v>
      </c>
      <c r="L40" s="8">
        <f t="shared" si="1"/>
        <v>9.8282451258752235E-2</v>
      </c>
      <c r="M40" s="8">
        <f t="shared" si="1"/>
        <v>7.0989783236474535E-2</v>
      </c>
      <c r="N40" s="8">
        <f t="shared" si="1"/>
        <v>4.8630364531542292E-2</v>
      </c>
      <c r="O40" s="8">
        <f t="shared" si="1"/>
        <v>3.1492593347181214E-2</v>
      </c>
      <c r="P40" s="8">
        <f t="shared" si="1"/>
        <v>1.9723076865712987E-2</v>
      </c>
      <c r="Q40" s="8">
        <f t="shared" si="1"/>
        <v>1.2155271085588466E-2</v>
      </c>
    </row>
    <row r="41" spans="1:17" x14ac:dyDescent="0.15">
      <c r="B41">
        <v>3</v>
      </c>
      <c r="C41" s="8"/>
      <c r="D41" s="8" t="str">
        <f t="shared" si="1"/>
        <v/>
      </c>
      <c r="E41" s="8" t="str">
        <f t="shared" si="1"/>
        <v/>
      </c>
      <c r="F41" s="8">
        <f t="shared" si="1"/>
        <v>9.8894534660875694E-2</v>
      </c>
      <c r="G41" s="8">
        <f t="shared" si="1"/>
        <v>0.18061348051401374</v>
      </c>
      <c r="H41" s="8">
        <f t="shared" si="1"/>
        <v>0.20115630588069586</v>
      </c>
      <c r="I41" s="8">
        <f t="shared" si="1"/>
        <v>0.17990219184250358</v>
      </c>
      <c r="J41" s="8">
        <f t="shared" si="1"/>
        <v>0.13935742223786191</v>
      </c>
      <c r="K41" s="8">
        <f t="shared" si="1"/>
        <v>9.8951753900334477E-2</v>
      </c>
      <c r="L41" s="8">
        <f t="shared" si="1"/>
        <v>6.5662803255927979E-2</v>
      </c>
      <c r="M41" s="8">
        <f t="shared" si="1"/>
        <v>4.0668630525830529E-2</v>
      </c>
      <c r="N41" s="8">
        <f t="shared" si="1"/>
        <v>2.4385532973081093E-2</v>
      </c>
      <c r="O41" s="8">
        <f t="shared" si="1"/>
        <v>1.4042615637674186E-2</v>
      </c>
      <c r="P41" s="8">
        <f t="shared" si="1"/>
        <v>7.9179695183042784E-3</v>
      </c>
      <c r="Q41" s="8">
        <f t="shared" si="1"/>
        <v>4.4375134756517087E-3</v>
      </c>
    </row>
    <row r="42" spans="1:17" x14ac:dyDescent="0.15">
      <c r="B42">
        <v>2</v>
      </c>
      <c r="C42" s="8"/>
      <c r="D42" s="8" t="str">
        <f t="shared" si="1"/>
        <v/>
      </c>
      <c r="E42" s="8">
        <f t="shared" si="1"/>
        <v>0.21581129535984162</v>
      </c>
      <c r="F42" s="8">
        <f t="shared" si="1"/>
        <v>0.29680241715114081</v>
      </c>
      <c r="G42" s="8">
        <f t="shared" si="1"/>
        <v>0.27108987565266995</v>
      </c>
      <c r="H42" s="8">
        <f t="shared" si="1"/>
        <v>0.20134484953488874</v>
      </c>
      <c r="I42" s="8">
        <f t="shared" si="1"/>
        <v>0.13509150505819451</v>
      </c>
      <c r="J42" s="8">
        <f t="shared" si="1"/>
        <v>8.3743185235104031E-2</v>
      </c>
      <c r="K42" s="8">
        <f t="shared" si="1"/>
        <v>4.9566905928119347E-2</v>
      </c>
      <c r="L42" s="8">
        <f t="shared" si="1"/>
        <v>2.8201663514118694E-2</v>
      </c>
      <c r="M42" s="8">
        <f t="shared" si="1"/>
        <v>1.5289364724241479E-2</v>
      </c>
      <c r="N42" s="8">
        <f t="shared" si="1"/>
        <v>8.1519618332187987E-3</v>
      </c>
      <c r="O42" s="8">
        <f t="shared" si="1"/>
        <v>4.2265623109812933E-3</v>
      </c>
      <c r="P42" s="8">
        <f t="shared" si="1"/>
        <v>2.16728988909023E-3</v>
      </c>
      <c r="Q42" s="8">
        <f t="shared" si="1"/>
        <v>1.1137366176762801E-3</v>
      </c>
    </row>
    <row r="43" spans="1:17" x14ac:dyDescent="0.15">
      <c r="B43">
        <v>1</v>
      </c>
      <c r="C43" s="8"/>
      <c r="D43" s="8">
        <f t="shared" si="1"/>
        <v>0.46598324008747832</v>
      </c>
      <c r="E43" s="8">
        <f t="shared" si="1"/>
        <v>0.43170198874615651</v>
      </c>
      <c r="F43" s="8">
        <f t="shared" si="1"/>
        <v>0.29692107399334638</v>
      </c>
      <c r="G43" s="8">
        <f t="shared" si="1"/>
        <v>0.18083950872577625</v>
      </c>
      <c r="H43" s="8">
        <f t="shared" si="1"/>
        <v>0.1007665494728202</v>
      </c>
      <c r="I43" s="8">
        <f t="shared" si="1"/>
        <v>5.4102454406927569E-2</v>
      </c>
      <c r="J43" s="8">
        <f t="shared" si="1"/>
        <v>2.795725555677599E-2</v>
      </c>
      <c r="K43" s="8">
        <f t="shared" si="1"/>
        <v>1.4187957520055753E-2</v>
      </c>
      <c r="L43" s="8">
        <f t="shared" si="1"/>
        <v>7.0655216011905938E-3</v>
      </c>
      <c r="M43" s="8">
        <f t="shared" si="1"/>
        <v>3.4062179951239407E-3</v>
      </c>
      <c r="N43" s="8">
        <f t="shared" si="1"/>
        <v>1.6350826192228817E-3</v>
      </c>
      <c r="O43" s="8">
        <f t="shared" si="1"/>
        <v>7.7097185118763845E-4</v>
      </c>
      <c r="P43" s="8">
        <f t="shared" si="1"/>
        <v>3.6252321333114432E-4</v>
      </c>
      <c r="Q43" s="8">
        <f t="shared" si="1"/>
        <v>1.7201528418502932E-4</v>
      </c>
    </row>
    <row r="44" spans="1:17" x14ac:dyDescent="0.15">
      <c r="B44">
        <v>0</v>
      </c>
      <c r="C44" s="8">
        <v>1</v>
      </c>
      <c r="D44" s="9">
        <f t="shared" si="1"/>
        <v>0.46598324008747832</v>
      </c>
      <c r="E44" s="8">
        <f t="shared" si="1"/>
        <v>0.21589069338631486</v>
      </c>
      <c r="F44" s="8">
        <f t="shared" si="1"/>
        <v>9.9013191503081285E-2</v>
      </c>
      <c r="G44" s="8">
        <f t="shared" si="1"/>
        <v>4.523806387873288E-2</v>
      </c>
      <c r="H44" s="8">
        <f t="shared" si="1"/>
        <v>2.0172105417726457E-2</v>
      </c>
      <c r="I44" s="8">
        <f t="shared" si="1"/>
        <v>9.0280357744317863E-3</v>
      </c>
      <c r="J44" s="8">
        <f t="shared" si="1"/>
        <v>4.0000093971194152E-3</v>
      </c>
      <c r="K44" s="8">
        <f t="shared" si="1"/>
        <v>1.7767397422268226E-3</v>
      </c>
      <c r="L44" s="8">
        <f t="shared" si="1"/>
        <v>7.8673527105441567E-4</v>
      </c>
      <c r="M44" s="8">
        <f t="shared" si="1"/>
        <v>3.4147966552871358E-4</v>
      </c>
      <c r="N44" s="8">
        <f t="shared" si="1"/>
        <v>1.4907026535592767E-4</v>
      </c>
      <c r="O44" s="8">
        <f t="shared" si="1"/>
        <v>6.4456563324487447E-5</v>
      </c>
      <c r="P44" s="8">
        <f t="shared" si="1"/>
        <v>2.7987106784585855E-5</v>
      </c>
      <c r="Q44" s="8">
        <f t="shared" si="1"/>
        <v>1.2334796860119564E-5</v>
      </c>
    </row>
    <row r="46" spans="1:17" ht="14" thickBot="1" x14ac:dyDescent="0.2"/>
    <row r="47" spans="1:17" ht="14" thickBot="1" x14ac:dyDescent="0.2">
      <c r="A47" s="131" t="s">
        <v>41</v>
      </c>
      <c r="B47" s="133"/>
      <c r="C47" s="132"/>
      <c r="D47" s="92">
        <f>SUM(D30:D44)</f>
        <v>0.93196648017495665</v>
      </c>
      <c r="E47" s="93">
        <f>SUM(E30:E44)</f>
        <v>0.8634039774923129</v>
      </c>
      <c r="F47" s="93">
        <f t="shared" ref="F47:Q47" si="2">SUM(F30:F44)</f>
        <v>0.79163121730844421</v>
      </c>
      <c r="G47" s="93">
        <f t="shared" si="2"/>
        <v>0.72290597847957994</v>
      </c>
      <c r="H47" s="93">
        <f t="shared" si="2"/>
        <v>0.6440013778254795</v>
      </c>
      <c r="I47" s="93">
        <f t="shared" si="2"/>
        <v>0.57568627766776037</v>
      </c>
      <c r="J47" s="93">
        <f t="shared" si="2"/>
        <v>0.50925653231617829</v>
      </c>
      <c r="K47" s="93">
        <f t="shared" si="2"/>
        <v>0.45151709113411326</v>
      </c>
      <c r="L47" s="93">
        <f t="shared" si="2"/>
        <v>0.39893890976883351</v>
      </c>
      <c r="M47" s="93">
        <f t="shared" si="2"/>
        <v>0.3452798480442601</v>
      </c>
      <c r="N47" s="93">
        <f t="shared" si="2"/>
        <v>0.30049329980363448</v>
      </c>
      <c r="O47" s="93">
        <f t="shared" si="2"/>
        <v>0.25888539606516686</v>
      </c>
      <c r="P47" s="93">
        <f t="shared" si="2"/>
        <v>0.22391987156747148</v>
      </c>
      <c r="Q47" s="94">
        <f t="shared" si="2"/>
        <v>0.19660786784800691</v>
      </c>
    </row>
    <row r="48" spans="1:17" ht="14" thickBot="1" x14ac:dyDescent="0.2">
      <c r="A48" s="131" t="s">
        <v>42</v>
      </c>
      <c r="B48" s="133"/>
      <c r="C48" s="132"/>
      <c r="D48" s="89">
        <f>100*((1/D47)^(1/D29)-1)</f>
        <v>7.2999964346648571</v>
      </c>
      <c r="E48" s="90">
        <f t="shared" ref="E48:Q48" si="3">100*((1/E47)^(1/E29)-1)</f>
        <v>7.6199974680667637</v>
      </c>
      <c r="F48" s="90">
        <f t="shared" si="3"/>
        <v>8.1000005170626324</v>
      </c>
      <c r="G48" s="90">
        <f t="shared" si="3"/>
        <v>8.4499973900779679</v>
      </c>
      <c r="H48" s="90">
        <f t="shared" si="3"/>
        <v>9.2000005850050961</v>
      </c>
      <c r="I48" s="90">
        <f t="shared" si="3"/>
        <v>9.6399983702653245</v>
      </c>
      <c r="J48" s="90">
        <f t="shared" si="3"/>
        <v>10.119999003043922</v>
      </c>
      <c r="K48" s="90">
        <f t="shared" si="3"/>
        <v>10.450001404090536</v>
      </c>
      <c r="L48" s="90">
        <f t="shared" si="3"/>
        <v>10.749999701331348</v>
      </c>
      <c r="M48" s="90">
        <f t="shared" si="3"/>
        <v>11.219996433101699</v>
      </c>
      <c r="N48" s="90">
        <f t="shared" si="3"/>
        <v>11.549997345992381</v>
      </c>
      <c r="O48" s="90">
        <f t="shared" si="3"/>
        <v>11.920000643668583</v>
      </c>
      <c r="P48" s="90">
        <f t="shared" si="3"/>
        <v>12.200004445130119</v>
      </c>
      <c r="Q48" s="91">
        <f t="shared" si="3"/>
        <v>12.319995927961426</v>
      </c>
    </row>
    <row r="49" spans="1:17" ht="14" thickBot="1" x14ac:dyDescent="0.2"/>
    <row r="50" spans="1:17" ht="14" thickBot="1" x14ac:dyDescent="0.2">
      <c r="A50" s="131" t="s">
        <v>20</v>
      </c>
      <c r="B50" s="133"/>
      <c r="C50" s="132"/>
      <c r="D50" s="86">
        <f t="shared" ref="D50:Q50" si="4">(D48-C4)^2</f>
        <v>1.2711614679590094E-11</v>
      </c>
      <c r="E50" s="87">
        <f t="shared" si="4"/>
        <v>6.4106859136116993E-12</v>
      </c>
      <c r="F50" s="87">
        <f t="shared" si="4"/>
        <v>2.6735376614500471E-13</v>
      </c>
      <c r="G50" s="87">
        <f t="shared" si="4"/>
        <v>6.8116930098954366E-12</v>
      </c>
      <c r="H50" s="87">
        <f t="shared" si="4"/>
        <v>3.4223096329280536E-13</v>
      </c>
      <c r="I50" s="87">
        <f t="shared" si="4"/>
        <v>2.6560351144851342E-12</v>
      </c>
      <c r="J50" s="87">
        <f t="shared" si="4"/>
        <v>9.9392141907675702E-13</v>
      </c>
      <c r="K50" s="87">
        <f t="shared" si="4"/>
        <v>1.9714702340803812E-12</v>
      </c>
      <c r="L50" s="87">
        <f t="shared" si="4"/>
        <v>8.9202963972073476E-14</v>
      </c>
      <c r="M50" s="87">
        <f t="shared" si="4"/>
        <v>1.2722763497197531E-11</v>
      </c>
      <c r="N50" s="87">
        <f t="shared" si="4"/>
        <v>7.0437564464635761E-12</v>
      </c>
      <c r="O50" s="87">
        <f t="shared" si="4"/>
        <v>4.1430924515602079E-13</v>
      </c>
      <c r="P50" s="87">
        <f t="shared" si="4"/>
        <v>1.9759181783641658E-11</v>
      </c>
      <c r="Q50" s="88">
        <f t="shared" si="4"/>
        <v>1.6581498154464701E-11</v>
      </c>
    </row>
    <row r="51" spans="1:17" ht="14" thickBot="1" x14ac:dyDescent="0.2">
      <c r="A51" s="131" t="s">
        <v>19</v>
      </c>
      <c r="B51" s="133"/>
      <c r="C51" s="132"/>
      <c r="D51" s="85">
        <f>SUM(D50:Q50)</f>
        <v>8.8775717191072872E-11</v>
      </c>
    </row>
    <row r="55" spans="1:17" ht="14" thickBot="1" x14ac:dyDescent="0.2"/>
    <row r="56" spans="1:17" ht="14" thickBot="1" x14ac:dyDescent="0.2">
      <c r="A56" s="140" t="s">
        <v>28</v>
      </c>
      <c r="B56" s="141"/>
      <c r="C56" s="14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</row>
    <row r="57" spans="1:17" x14ac:dyDescent="0.15">
      <c r="A57" s="12"/>
      <c r="B57" s="12"/>
      <c r="C57" s="12">
        <v>0</v>
      </c>
      <c r="D57" s="12">
        <v>1</v>
      </c>
      <c r="E57" s="12">
        <v>2</v>
      </c>
      <c r="F57" s="12">
        <v>3</v>
      </c>
      <c r="G57" s="12">
        <v>4</v>
      </c>
      <c r="H57" s="12">
        <v>5</v>
      </c>
      <c r="I57" s="12">
        <v>6</v>
      </c>
      <c r="J57" s="12">
        <v>7</v>
      </c>
      <c r="K57" s="12">
        <v>8</v>
      </c>
      <c r="L57" s="12">
        <v>9</v>
      </c>
      <c r="M57" s="12"/>
      <c r="N57" s="12"/>
      <c r="O57" s="12"/>
      <c r="P57" s="12"/>
    </row>
    <row r="58" spans="1:17" x14ac:dyDescent="0.15">
      <c r="A58" s="12"/>
      <c r="B58" s="12">
        <v>9</v>
      </c>
      <c r="C58" s="3" t="str">
        <f t="shared" ref="C58:D67" si="5">IF($B58&lt;= C$57, ($B$7*D57+$B$8*D58)/(1+C16/100),"")</f>
        <v/>
      </c>
      <c r="D58" s="3" t="str">
        <f t="shared" si="5"/>
        <v/>
      </c>
      <c r="E58" s="3" t="str">
        <f t="shared" ref="E58:E67" si="6">IF($B58&lt;= E$57, MAX((E16/100-$C$70)/(1+E16/100) +($B$7*F57+$B$8*F58)/(1+E16/100) - $C$73,0),"")</f>
        <v/>
      </c>
      <c r="F58" s="110" t="str">
        <f t="shared" ref="F58:K67" si="7">IF($B58&lt;= F$57, (F16/100-$C$70)/(1+F16/100) +($B$7*G57+$B$8*G58)/(1+F16/100),"")</f>
        <v/>
      </c>
      <c r="G58" s="110" t="str">
        <f t="shared" si="7"/>
        <v/>
      </c>
      <c r="H58" s="110" t="str">
        <f t="shared" si="7"/>
        <v/>
      </c>
      <c r="I58" s="110" t="str">
        <f t="shared" si="7"/>
        <v/>
      </c>
      <c r="J58" s="110" t="str">
        <f t="shared" si="7"/>
        <v/>
      </c>
      <c r="K58" s="110" t="str">
        <f t="shared" si="7"/>
        <v/>
      </c>
      <c r="L58" s="110">
        <f t="shared" ref="L58:L67" si="8">IF($B58&lt;= L$57, (L16/100-$C$70)/(1+L16/100),"")</f>
        <v>3.6623282590258412E-2</v>
      </c>
      <c r="M58" s="4"/>
      <c r="N58" s="4"/>
      <c r="O58" s="4"/>
      <c r="P58" s="4"/>
    </row>
    <row r="59" spans="1:17" x14ac:dyDescent="0.15">
      <c r="A59" s="12"/>
      <c r="B59" s="12">
        <v>8</v>
      </c>
      <c r="C59" s="3" t="str">
        <f t="shared" si="5"/>
        <v/>
      </c>
      <c r="D59" s="3" t="str">
        <f t="shared" si="5"/>
        <v/>
      </c>
      <c r="E59" s="3" t="str">
        <f t="shared" si="6"/>
        <v/>
      </c>
      <c r="F59" s="110" t="str">
        <f t="shared" si="7"/>
        <v/>
      </c>
      <c r="G59" s="110" t="str">
        <f t="shared" si="7"/>
        <v/>
      </c>
      <c r="H59" s="110" t="str">
        <f t="shared" si="7"/>
        <v/>
      </c>
      <c r="I59" s="110" t="str">
        <f t="shared" si="7"/>
        <v/>
      </c>
      <c r="J59" s="110" t="str">
        <f t="shared" si="7"/>
        <v/>
      </c>
      <c r="K59" s="110">
        <f t="shared" si="7"/>
        <v>4.7821084470449665E-2</v>
      </c>
      <c r="L59" s="110">
        <f t="shared" si="8"/>
        <v>3.5963864986652418E-2</v>
      </c>
      <c r="M59" s="4"/>
      <c r="N59" s="4"/>
      <c r="O59" s="4"/>
      <c r="P59" s="4"/>
    </row>
    <row r="60" spans="1:17" x14ac:dyDescent="0.15">
      <c r="A60" s="12"/>
      <c r="B60" s="12">
        <v>7</v>
      </c>
      <c r="C60" s="3" t="str">
        <f t="shared" si="5"/>
        <v/>
      </c>
      <c r="D60" s="3" t="str">
        <f t="shared" si="5"/>
        <v/>
      </c>
      <c r="E60" s="3" t="str">
        <f t="shared" si="6"/>
        <v/>
      </c>
      <c r="F60" s="110" t="str">
        <f t="shared" si="7"/>
        <v/>
      </c>
      <c r="G60" s="110" t="str">
        <f t="shared" si="7"/>
        <v/>
      </c>
      <c r="H60" s="110" t="str">
        <f t="shared" si="7"/>
        <v/>
      </c>
      <c r="I60" s="110" t="str">
        <f t="shared" si="7"/>
        <v/>
      </c>
      <c r="J60" s="110">
        <f t="shared" si="7"/>
        <v>5.3874134370234104E-2</v>
      </c>
      <c r="K60" s="110">
        <f t="shared" si="7"/>
        <v>4.6677340917582189E-2</v>
      </c>
      <c r="L60" s="110">
        <f t="shared" si="8"/>
        <v>3.5306839649861671E-2</v>
      </c>
      <c r="M60" s="4"/>
      <c r="N60" s="4"/>
      <c r="O60" s="4"/>
      <c r="P60" s="4"/>
    </row>
    <row r="61" spans="1:17" x14ac:dyDescent="0.15">
      <c r="A61" s="12"/>
      <c r="B61" s="12">
        <v>6</v>
      </c>
      <c r="C61" s="3" t="str">
        <f t="shared" si="5"/>
        <v/>
      </c>
      <c r="D61" s="3" t="str">
        <f t="shared" si="5"/>
        <v/>
      </c>
      <c r="E61" s="3" t="str">
        <f t="shared" si="6"/>
        <v/>
      </c>
      <c r="F61" s="110" t="str">
        <f t="shared" si="7"/>
        <v/>
      </c>
      <c r="G61" s="110" t="str">
        <f t="shared" si="7"/>
        <v/>
      </c>
      <c r="H61" s="110" t="str">
        <f t="shared" si="7"/>
        <v/>
      </c>
      <c r="I61" s="110">
        <f t="shared" si="7"/>
        <v>6.0942354643787389E-2</v>
      </c>
      <c r="J61" s="110">
        <f t="shared" si="7"/>
        <v>5.2319405881847997E-2</v>
      </c>
      <c r="K61" s="110">
        <f t="shared" si="7"/>
        <v>4.5537170002505921E-2</v>
      </c>
      <c r="L61" s="110">
        <f t="shared" si="8"/>
        <v>3.4652201753461252E-2</v>
      </c>
      <c r="M61" s="4"/>
      <c r="N61" s="4"/>
      <c r="O61" s="4"/>
      <c r="P61" s="4"/>
    </row>
    <row r="62" spans="1:17" x14ac:dyDescent="0.15">
      <c r="A62" s="12"/>
      <c r="B62" s="12">
        <v>5</v>
      </c>
      <c r="C62" s="3" t="str">
        <f t="shared" si="5"/>
        <v/>
      </c>
      <c r="D62" s="3" t="str">
        <f t="shared" si="5"/>
        <v/>
      </c>
      <c r="E62" s="3" t="str">
        <f t="shared" si="6"/>
        <v/>
      </c>
      <c r="F62" s="110" t="str">
        <f t="shared" si="7"/>
        <v/>
      </c>
      <c r="G62" s="110" t="str">
        <f t="shared" si="7"/>
        <v/>
      </c>
      <c r="H62" s="110">
        <f t="shared" si="7"/>
        <v>5.6814711515146443E-2</v>
      </c>
      <c r="I62" s="110">
        <f t="shared" si="7"/>
        <v>5.9022455188184789E-2</v>
      </c>
      <c r="J62" s="110">
        <f t="shared" si="7"/>
        <v>5.0768775672312166E-2</v>
      </c>
      <c r="K62" s="110">
        <f t="shared" si="7"/>
        <v>4.4400569793637802E-2</v>
      </c>
      <c r="L62" s="110">
        <f t="shared" si="8"/>
        <v>3.3999946446569125E-2</v>
      </c>
      <c r="M62" s="4"/>
      <c r="N62" s="4"/>
      <c r="O62" s="4"/>
      <c r="P62" s="4"/>
    </row>
    <row r="63" spans="1:17" x14ac:dyDescent="0.15">
      <c r="A63" s="12"/>
      <c r="B63" s="12">
        <v>4</v>
      </c>
      <c r="C63" s="3" t="str">
        <f t="shared" si="5"/>
        <v/>
      </c>
      <c r="D63" s="3" t="str">
        <f t="shared" si="5"/>
        <v/>
      </c>
      <c r="E63" s="3" t="str">
        <f t="shared" si="6"/>
        <v/>
      </c>
      <c r="F63" s="110" t="str">
        <f t="shared" si="7"/>
        <v/>
      </c>
      <c r="G63" s="110">
        <f t="shared" si="7"/>
        <v>5.6025405359427113E-2</v>
      </c>
      <c r="H63" s="110">
        <f t="shared" si="7"/>
        <v>5.4596802308686833E-2</v>
      </c>
      <c r="I63" s="110">
        <f t="shared" si="7"/>
        <v>5.7106685073081476E-2</v>
      </c>
      <c r="J63" s="110">
        <f t="shared" si="7"/>
        <v>4.9222248770866631E-2</v>
      </c>
      <c r="K63" s="110">
        <f t="shared" si="7"/>
        <v>4.3267538273617359E-2</v>
      </c>
      <c r="L63" s="110">
        <f t="shared" si="8"/>
        <v>3.335006885420129E-2</v>
      </c>
      <c r="M63" s="4"/>
      <c r="N63" s="4"/>
      <c r="O63" s="4"/>
      <c r="P63" s="4"/>
    </row>
    <row r="64" spans="1:17" x14ac:dyDescent="0.15">
      <c r="A64" s="12"/>
      <c r="B64" s="12">
        <v>3</v>
      </c>
      <c r="C64" s="3" t="str">
        <f t="shared" si="5"/>
        <v/>
      </c>
      <c r="D64" s="3" t="str">
        <f t="shared" si="5"/>
        <v/>
      </c>
      <c r="E64" s="3" t="str">
        <f t="shared" si="6"/>
        <v/>
      </c>
      <c r="F64" s="110">
        <f t="shared" si="7"/>
        <v>3.1085183084883148E-2</v>
      </c>
      <c r="G64" s="110">
        <f t="shared" si="7"/>
        <v>5.3533610883863304E-2</v>
      </c>
      <c r="H64" s="110">
        <f t="shared" si="7"/>
        <v>5.2382745517120952E-2</v>
      </c>
      <c r="I64" s="110">
        <f t="shared" si="7"/>
        <v>5.5195058895890665E-2</v>
      </c>
      <c r="J64" s="110">
        <f t="shared" si="7"/>
        <v>4.7679830051471667E-2</v>
      </c>
      <c r="K64" s="110">
        <f t="shared" si="7"/>
        <v>4.2138073340017915E-2</v>
      </c>
      <c r="L64" s="110">
        <f t="shared" si="8"/>
        <v>3.270256407762516E-2</v>
      </c>
      <c r="M64" s="4"/>
      <c r="N64" s="4"/>
      <c r="O64" s="4"/>
      <c r="P64" s="4"/>
    </row>
    <row r="65" spans="1:16" x14ac:dyDescent="0.15">
      <c r="A65" s="12"/>
      <c r="B65" s="12">
        <v>2</v>
      </c>
      <c r="C65" s="3" t="str">
        <f t="shared" si="5"/>
        <v/>
      </c>
      <c r="D65" s="3" t="str">
        <f t="shared" si="5"/>
        <v/>
      </c>
      <c r="E65" s="110">
        <f t="shared" si="6"/>
        <v>3.9918346426386503E-3</v>
      </c>
      <c r="F65" s="110">
        <f t="shared" si="7"/>
        <v>2.8389120152936084E-2</v>
      </c>
      <c r="G65" s="110">
        <f t="shared" si="7"/>
        <v>5.1045121305723445E-2</v>
      </c>
      <c r="H65" s="110">
        <f t="shared" si="7"/>
        <v>5.0172565348716704E-2</v>
      </c>
      <c r="I65" s="110">
        <f t="shared" si="7"/>
        <v>5.3287591036059748E-2</v>
      </c>
      <c r="J65" s="110">
        <f t="shared" si="7"/>
        <v>4.6141524233654509E-2</v>
      </c>
      <c r="K65" s="110">
        <f t="shared" si="7"/>
        <v>4.1012172806057033E-2</v>
      </c>
      <c r="L65" s="110">
        <f t="shared" si="8"/>
        <v>3.2057427194711482E-2</v>
      </c>
      <c r="M65" s="4"/>
      <c r="N65" s="4"/>
      <c r="O65" s="4"/>
      <c r="P65" s="4"/>
    </row>
    <row r="66" spans="1:16" x14ac:dyDescent="0.15">
      <c r="A66" s="12"/>
      <c r="B66" s="12">
        <v>1</v>
      </c>
      <c r="C66" s="3" t="str">
        <f t="shared" si="5"/>
        <v/>
      </c>
      <c r="D66" s="110">
        <f t="shared" si="5"/>
        <v>2.3610388267781969E-3</v>
      </c>
      <c r="E66" s="110">
        <f t="shared" si="6"/>
        <v>1.1061585863069087E-3</v>
      </c>
      <c r="F66" s="110">
        <f t="shared" si="7"/>
        <v>2.569585908840033E-2</v>
      </c>
      <c r="G66" s="110">
        <f t="shared" si="7"/>
        <v>4.8559970978110475E-2</v>
      </c>
      <c r="H66" s="110">
        <f t="shared" si="7"/>
        <v>4.7966285751995061E-2</v>
      </c>
      <c r="I66" s="110">
        <f t="shared" si="7"/>
        <v>5.1384295655726338E-2</v>
      </c>
      <c r="J66" s="110">
        <f t="shared" si="7"/>
        <v>4.4607335883361007E-2</v>
      </c>
      <c r="K66" s="110">
        <f t="shared" si="7"/>
        <v>3.9889834401306751E-2</v>
      </c>
      <c r="L66" s="110">
        <f t="shared" si="8"/>
        <v>3.1414653260284281E-2</v>
      </c>
      <c r="M66" s="4"/>
      <c r="N66" s="4"/>
      <c r="O66" s="4"/>
      <c r="P66" s="4"/>
    </row>
    <row r="67" spans="1:16" x14ac:dyDescent="0.15">
      <c r="A67" s="12"/>
      <c r="B67" s="12">
        <v>0</v>
      </c>
      <c r="C67" s="111">
        <f t="shared" si="5"/>
        <v>1.339013866667467E-3</v>
      </c>
      <c r="D67" s="3">
        <f t="shared" si="5"/>
        <v>5.1248483560952321E-4</v>
      </c>
      <c r="E67" s="3">
        <f t="shared" si="6"/>
        <v>0</v>
      </c>
      <c r="F67" s="110">
        <f t="shared" si="7"/>
        <v>2.3005441786738804E-2</v>
      </c>
      <c r="G67" s="110">
        <f t="shared" si="7"/>
        <v>4.607819397185494E-2</v>
      </c>
      <c r="H67" s="110">
        <f t="shared" si="7"/>
        <v>4.5763930415932214E-2</v>
      </c>
      <c r="I67" s="110">
        <f t="shared" si="7"/>
        <v>4.9485186700386756E-2</v>
      </c>
      <c r="J67" s="110">
        <f t="shared" si="7"/>
        <v>4.3077269413811202E-2</v>
      </c>
      <c r="K67" s="3">
        <f t="shared" si="7"/>
        <v>3.8771055772402925E-2</v>
      </c>
      <c r="L67" s="3">
        <f t="shared" si="8"/>
        <v>3.0774237306469648E-2</v>
      </c>
      <c r="M67" s="4"/>
      <c r="N67" s="4"/>
      <c r="O67" s="4"/>
      <c r="P67" s="4"/>
    </row>
    <row r="70" spans="1:16" x14ac:dyDescent="0.15">
      <c r="A70" s="1" t="s">
        <v>22</v>
      </c>
      <c r="B70" s="11"/>
      <c r="C70" s="18">
        <v>0.11650000000000001</v>
      </c>
      <c r="D70" s="1" t="s">
        <v>30</v>
      </c>
    </row>
    <row r="71" spans="1:16" x14ac:dyDescent="0.15">
      <c r="A71" s="1" t="s">
        <v>23</v>
      </c>
      <c r="C71" s="19">
        <v>2</v>
      </c>
      <c r="D71" s="1" t="s">
        <v>26</v>
      </c>
    </row>
    <row r="72" spans="1:16" x14ac:dyDescent="0.15">
      <c r="A72" s="1" t="s">
        <v>24</v>
      </c>
      <c r="C72" s="14">
        <v>10</v>
      </c>
      <c r="D72" s="1" t="s">
        <v>27</v>
      </c>
    </row>
    <row r="73" spans="1:16" x14ac:dyDescent="0.15">
      <c r="A73" s="1" t="s">
        <v>25</v>
      </c>
      <c r="C73" s="15">
        <v>0</v>
      </c>
      <c r="D73" s="1" t="s">
        <v>31</v>
      </c>
    </row>
    <row r="74" spans="1:16" x14ac:dyDescent="0.15">
      <c r="A74" s="1" t="s">
        <v>29</v>
      </c>
      <c r="C74" s="14">
        <v>1</v>
      </c>
    </row>
    <row r="85" spans="15:19" x14ac:dyDescent="0.15">
      <c r="O85" t="s">
        <v>7</v>
      </c>
    </row>
    <row r="87" spans="15:19" x14ac:dyDescent="0.15">
      <c r="S87" t="s">
        <v>7</v>
      </c>
    </row>
    <row r="115" spans="9:9" x14ac:dyDescent="0.15">
      <c r="I115" t="s">
        <v>7</v>
      </c>
    </row>
  </sheetData>
  <mergeCells count="11">
    <mergeCell ref="A47:C47"/>
    <mergeCell ref="A48:C48"/>
    <mergeCell ref="A50:C50"/>
    <mergeCell ref="A51:C51"/>
    <mergeCell ref="A56:C56"/>
    <mergeCell ref="A28:B28"/>
    <mergeCell ref="A1:H1"/>
    <mergeCell ref="A3:B3"/>
    <mergeCell ref="A4:B4"/>
    <mergeCell ref="A5:B5"/>
    <mergeCell ref="A10:B10"/>
  </mergeCells>
  <pageMargins left="0.53" right="0.38" top="0.63" bottom="5.31" header="0.5" footer="0.5"/>
  <pageSetup orientation="portrait"/>
  <headerFooter alignWithMargin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ZCB+Options</vt:lpstr>
      <vt:lpstr>BondForward+Futures</vt:lpstr>
      <vt:lpstr>Caplets</vt:lpstr>
      <vt:lpstr>Swaps+Swaptions</vt:lpstr>
      <vt:lpstr>Elementary Prices</vt:lpstr>
      <vt:lpstr>BDT</vt:lpstr>
      <vt:lpstr>BDT_AssignmentQ1</vt:lpstr>
      <vt:lpstr>BDT_AssignmentQ2</vt:lpstr>
      <vt:lpstr>BDT_b=.005</vt:lpstr>
      <vt:lpstr>BDT_b=.01</vt:lpstr>
    </vt:vector>
  </TitlesOfParts>
  <Company>London Business School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Models for AMF chapter 16</dc:title>
  <dc:creator>Mary Jackson and  Mike Staunton</dc:creator>
  <cp:lastModifiedBy>Microsoft Office User</cp:lastModifiedBy>
  <cp:lastPrinted>2004-05-18T03:27:22Z</cp:lastPrinted>
  <dcterms:created xsi:type="dcterms:W3CDTF">2000-07-13T16:13:54Z</dcterms:created>
  <dcterms:modified xsi:type="dcterms:W3CDTF">2016-08-01T13:15:38Z</dcterms:modified>
</cp:coreProperties>
</file>