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23660" yWindow="-21140" windowWidth="34600" windowHeight="20120" tabRatio="815" activeTab="7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Assignment6_Q1" sheetId="17" r:id="rId7"/>
    <sheet name="BDT_Assignment6_Q2" sheetId="18" r:id="rId8"/>
    <sheet name="BDT_b=.005" sheetId="14" r:id="rId9"/>
    <sheet name="BDT_b=.01" sheetId="15" r:id="rId10"/>
  </sheets>
  <definedNames>
    <definedName name="_xlnm.Print_Area" localSheetId="5">BDT!$C$80:$L$105</definedName>
    <definedName name="_xlnm.Print_Area" localSheetId="6">BDT_Assignment6_Q1!$C$80:$L$105</definedName>
    <definedName name="_xlnm.Print_Area" localSheetId="7">BDT_Assignment6_Q2!$C$80:$L$105</definedName>
    <definedName name="_xlnm.Print_Area" localSheetId="8">'BDT_b=.005'!$C$80:$L$105</definedName>
    <definedName name="_xlnm.Print_Area" localSheetId="9">'BDT_b=.01'!$C$80:$L$105</definedName>
    <definedName name="solver_adj" localSheetId="5" hidden="1">BDT!$C$5:$P$5</definedName>
    <definedName name="solver_adj" localSheetId="6" hidden="1">BDT_Assignment6_Q1!$C$5:$L$5</definedName>
    <definedName name="solver_adj" localSheetId="7" hidden="1">BDT_Assignment6_Q2!$C$5:$L$5</definedName>
    <definedName name="solver_adj" localSheetId="8" hidden="1">'BDT_b=.005'!$C$5:$P$5</definedName>
    <definedName name="solver_adj" localSheetId="9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BDT!$D$51</definedName>
    <definedName name="solver_opt" localSheetId="6" hidden="1">BDT_Assignment6_Q1!$D$51</definedName>
    <definedName name="solver_opt" localSheetId="7" hidden="1">BDT_Assignment6_Q2!$D$51</definedName>
    <definedName name="solver_opt" localSheetId="8" hidden="1">'BDT_b=.005'!$D$51</definedName>
    <definedName name="solver_opt" localSheetId="9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lx" localSheetId="5" hidden="1">1</definedName>
    <definedName name="solver_rlx" localSheetId="6" hidden="1">1</definedName>
    <definedName name="solver_rlx" localSheetId="7" hidden="1">1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2</definedName>
    <definedName name="solver_ver" localSheetId="6" hidden="1">2</definedName>
    <definedName name="solver_ver" localSheetId="7" hidden="1">2</definedName>
    <definedName name="workspace" localSheetId="6">#REF!</definedName>
    <definedName name="workspace" localSheetId="7">#REF!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8" l="1"/>
  <c r="G21" i="18"/>
  <c r="H20" i="18"/>
  <c r="I19" i="18"/>
  <c r="J18" i="18"/>
  <c r="K17" i="18"/>
  <c r="L16" i="18"/>
  <c r="L58" i="18"/>
  <c r="B8" i="18"/>
  <c r="L17" i="18"/>
  <c r="L59" i="18"/>
  <c r="K59" i="18"/>
  <c r="K18" i="18"/>
  <c r="L18" i="18"/>
  <c r="L60" i="18"/>
  <c r="K60" i="18"/>
  <c r="J60" i="18"/>
  <c r="J19" i="18"/>
  <c r="K19" i="18"/>
  <c r="L19" i="18"/>
  <c r="L61" i="18"/>
  <c r="K61" i="18"/>
  <c r="J61" i="18"/>
  <c r="I61" i="18"/>
  <c r="I20" i="18"/>
  <c r="J20" i="18"/>
  <c r="K20" i="18"/>
  <c r="L20" i="18"/>
  <c r="L62" i="18"/>
  <c r="K62" i="18"/>
  <c r="J62" i="18"/>
  <c r="I62" i="18"/>
  <c r="H62" i="18"/>
  <c r="H21" i="18"/>
  <c r="I21" i="18"/>
  <c r="J21" i="18"/>
  <c r="K21" i="18"/>
  <c r="L21" i="18"/>
  <c r="L63" i="18"/>
  <c r="K63" i="18"/>
  <c r="J63" i="18"/>
  <c r="I63" i="18"/>
  <c r="H63" i="18"/>
  <c r="G63" i="18"/>
  <c r="G22" i="18"/>
  <c r="H22" i="18"/>
  <c r="I22" i="18"/>
  <c r="J22" i="18"/>
  <c r="K22" i="18"/>
  <c r="L22" i="18"/>
  <c r="L64" i="18"/>
  <c r="K64" i="18"/>
  <c r="J64" i="18"/>
  <c r="I64" i="18"/>
  <c r="H64" i="18"/>
  <c r="G64" i="18"/>
  <c r="F64" i="18"/>
  <c r="F23" i="18"/>
  <c r="G23" i="18"/>
  <c r="H23" i="18"/>
  <c r="I23" i="18"/>
  <c r="J23" i="18"/>
  <c r="K23" i="18"/>
  <c r="L23" i="18"/>
  <c r="L65" i="18"/>
  <c r="K65" i="18"/>
  <c r="J65" i="18"/>
  <c r="I65" i="18"/>
  <c r="H65" i="18"/>
  <c r="G65" i="18"/>
  <c r="F65" i="18"/>
  <c r="E23" i="18"/>
  <c r="E65" i="18"/>
  <c r="F24" i="18"/>
  <c r="G24" i="18"/>
  <c r="H24" i="18"/>
  <c r="I24" i="18"/>
  <c r="J24" i="18"/>
  <c r="K24" i="18"/>
  <c r="L24" i="18"/>
  <c r="L66" i="18"/>
  <c r="K66" i="18"/>
  <c r="J66" i="18"/>
  <c r="I66" i="18"/>
  <c r="H66" i="18"/>
  <c r="G66" i="18"/>
  <c r="F66" i="18"/>
  <c r="E24" i="18"/>
  <c r="E66" i="18"/>
  <c r="D24" i="18"/>
  <c r="D66" i="18"/>
  <c r="F25" i="18"/>
  <c r="G25" i="18"/>
  <c r="H25" i="18"/>
  <c r="I25" i="18"/>
  <c r="J25" i="18"/>
  <c r="K25" i="18"/>
  <c r="L25" i="18"/>
  <c r="L67" i="18"/>
  <c r="K67" i="18"/>
  <c r="J67" i="18"/>
  <c r="I67" i="18"/>
  <c r="H67" i="18"/>
  <c r="G67" i="18"/>
  <c r="F67" i="18"/>
  <c r="E25" i="18"/>
  <c r="E67" i="18"/>
  <c r="D25" i="18"/>
  <c r="D67" i="18"/>
  <c r="C25" i="18"/>
  <c r="C67" i="18"/>
  <c r="C75" i="18"/>
  <c r="C66" i="18"/>
  <c r="D65" i="18"/>
  <c r="C65" i="18"/>
  <c r="E64" i="18"/>
  <c r="D64" i="18"/>
  <c r="C64" i="18"/>
  <c r="F63" i="18"/>
  <c r="E63" i="18"/>
  <c r="D63" i="18"/>
  <c r="C63" i="18"/>
  <c r="G62" i="18"/>
  <c r="F62" i="18"/>
  <c r="E62" i="18"/>
  <c r="D62" i="18"/>
  <c r="C62" i="18"/>
  <c r="H61" i="18"/>
  <c r="G61" i="18"/>
  <c r="F61" i="18"/>
  <c r="E61" i="18"/>
  <c r="D61" i="18"/>
  <c r="C61" i="18"/>
  <c r="I60" i="18"/>
  <c r="H60" i="18"/>
  <c r="G60" i="18"/>
  <c r="F60" i="18"/>
  <c r="E60" i="18"/>
  <c r="D60" i="18"/>
  <c r="C60" i="18"/>
  <c r="J59" i="18"/>
  <c r="I59" i="18"/>
  <c r="H59" i="18"/>
  <c r="G59" i="18"/>
  <c r="F59" i="18"/>
  <c r="E59" i="18"/>
  <c r="D59" i="18"/>
  <c r="C59" i="18"/>
  <c r="K58" i="18"/>
  <c r="J58" i="18"/>
  <c r="I58" i="18"/>
  <c r="H58" i="18"/>
  <c r="G58" i="18"/>
  <c r="F58" i="18"/>
  <c r="E58" i="18"/>
  <c r="D58" i="18"/>
  <c r="C58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7" i="18"/>
  <c r="D48" i="18"/>
  <c r="D50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7" i="18"/>
  <c r="E48" i="18"/>
  <c r="E50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7" i="18"/>
  <c r="F48" i="18"/>
  <c r="F50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7" i="18"/>
  <c r="G48" i="18"/>
  <c r="G5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7" i="18"/>
  <c r="H48" i="18"/>
  <c r="H50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7" i="18"/>
  <c r="I48" i="18"/>
  <c r="I50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7" i="18"/>
  <c r="J48" i="18"/>
  <c r="J50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7" i="18"/>
  <c r="K48" i="18"/>
  <c r="K50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7" i="18"/>
  <c r="L48" i="18"/>
  <c r="L50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7" i="18"/>
  <c r="M48" i="18"/>
  <c r="M50" i="18"/>
  <c r="D51" i="18"/>
  <c r="D23" i="18"/>
  <c r="E22" i="18"/>
  <c r="D22" i="18"/>
  <c r="F21" i="18"/>
  <c r="E21" i="18"/>
  <c r="D21" i="18"/>
  <c r="G20" i="18"/>
  <c r="F20" i="18"/>
  <c r="E20" i="18"/>
  <c r="D20" i="18"/>
  <c r="H19" i="18"/>
  <c r="G19" i="18"/>
  <c r="F19" i="18"/>
  <c r="E19" i="18"/>
  <c r="D19" i="18"/>
  <c r="I18" i="18"/>
  <c r="H18" i="18"/>
  <c r="G18" i="18"/>
  <c r="F18" i="18"/>
  <c r="E18" i="18"/>
  <c r="D18" i="18"/>
  <c r="J17" i="18"/>
  <c r="I17" i="18"/>
  <c r="H17" i="18"/>
  <c r="G17" i="18"/>
  <c r="F17" i="18"/>
  <c r="E17" i="18"/>
  <c r="D17" i="18"/>
  <c r="K16" i="18"/>
  <c r="J16" i="18"/>
  <c r="I16" i="18"/>
  <c r="H16" i="18"/>
  <c r="G16" i="18"/>
  <c r="F16" i="18"/>
  <c r="E16" i="18"/>
  <c r="D16" i="18"/>
  <c r="L15" i="18"/>
  <c r="K15" i="18"/>
  <c r="J15" i="18"/>
  <c r="I15" i="18"/>
  <c r="H15" i="18"/>
  <c r="G15" i="18"/>
  <c r="F15" i="18"/>
  <c r="E15" i="18"/>
  <c r="D15" i="18"/>
  <c r="L14" i="18"/>
  <c r="K14" i="18"/>
  <c r="J14" i="18"/>
  <c r="I14" i="18"/>
  <c r="H14" i="18"/>
  <c r="G14" i="18"/>
  <c r="F14" i="18"/>
  <c r="E14" i="18"/>
  <c r="D14" i="18"/>
  <c r="L13" i="18"/>
  <c r="K13" i="18"/>
  <c r="J13" i="18"/>
  <c r="I13" i="18"/>
  <c r="H13" i="18"/>
  <c r="G13" i="18"/>
  <c r="F13" i="18"/>
  <c r="E13" i="18"/>
  <c r="D13" i="18"/>
  <c r="L12" i="18"/>
  <c r="K12" i="18"/>
  <c r="J12" i="18"/>
  <c r="I12" i="18"/>
  <c r="H12" i="18"/>
  <c r="G12" i="18"/>
  <c r="F12" i="18"/>
  <c r="E12" i="18"/>
  <c r="D12" i="18"/>
  <c r="C75" i="17"/>
  <c r="C76" i="14"/>
  <c r="E67" i="17"/>
  <c r="E65" i="17"/>
  <c r="E66" i="17"/>
  <c r="F64" i="17"/>
  <c r="F65" i="17"/>
  <c r="F66" i="17"/>
  <c r="F67" i="17"/>
  <c r="L67" i="17"/>
  <c r="C75" i="7"/>
  <c r="C25" i="17"/>
  <c r="D43" i="17"/>
  <c r="D44" i="17"/>
  <c r="D47" i="17"/>
  <c r="D48" i="17"/>
  <c r="D50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D24" i="17"/>
  <c r="E42" i="17"/>
  <c r="D25" i="17"/>
  <c r="E43" i="17"/>
  <c r="E44" i="17"/>
  <c r="E47" i="17"/>
  <c r="E48" i="17"/>
  <c r="E50" i="17"/>
  <c r="F30" i="17"/>
  <c r="F31" i="17"/>
  <c r="F32" i="17"/>
  <c r="F33" i="17"/>
  <c r="F34" i="17"/>
  <c r="F35" i="17"/>
  <c r="F36" i="17"/>
  <c r="F37" i="17"/>
  <c r="F38" i="17"/>
  <c r="F39" i="17"/>
  <c r="F40" i="17"/>
  <c r="E23" i="17"/>
  <c r="F41" i="17"/>
  <c r="E24" i="17"/>
  <c r="F42" i="17"/>
  <c r="E25" i="17"/>
  <c r="F43" i="17"/>
  <c r="F44" i="17"/>
  <c r="F47" i="17"/>
  <c r="F48" i="17"/>
  <c r="F50" i="17"/>
  <c r="G30" i="17"/>
  <c r="G31" i="17"/>
  <c r="G32" i="17"/>
  <c r="G33" i="17"/>
  <c r="G34" i="17"/>
  <c r="G35" i="17"/>
  <c r="G36" i="17"/>
  <c r="G37" i="17"/>
  <c r="G38" i="17"/>
  <c r="G39" i="17"/>
  <c r="F22" i="17"/>
  <c r="G40" i="17"/>
  <c r="F23" i="17"/>
  <c r="G41" i="17"/>
  <c r="F24" i="17"/>
  <c r="G42" i="17"/>
  <c r="F25" i="17"/>
  <c r="G43" i="17"/>
  <c r="G44" i="17"/>
  <c r="G47" i="17"/>
  <c r="G48" i="17"/>
  <c r="G50" i="17"/>
  <c r="H30" i="17"/>
  <c r="H31" i="17"/>
  <c r="H32" i="17"/>
  <c r="H33" i="17"/>
  <c r="H34" i="17"/>
  <c r="H35" i="17"/>
  <c r="H36" i="17"/>
  <c r="H37" i="17"/>
  <c r="H38" i="17"/>
  <c r="G21" i="17"/>
  <c r="H39" i="17"/>
  <c r="G22" i="17"/>
  <c r="H40" i="17"/>
  <c r="G23" i="17"/>
  <c r="H41" i="17"/>
  <c r="G24" i="17"/>
  <c r="H42" i="17"/>
  <c r="G25" i="17"/>
  <c r="H43" i="17"/>
  <c r="H44" i="17"/>
  <c r="H47" i="17"/>
  <c r="H48" i="17"/>
  <c r="H50" i="17"/>
  <c r="I30" i="17"/>
  <c r="I31" i="17"/>
  <c r="I32" i="17"/>
  <c r="I33" i="17"/>
  <c r="I34" i="17"/>
  <c r="I35" i="17"/>
  <c r="I36" i="17"/>
  <c r="I37" i="17"/>
  <c r="H20" i="17"/>
  <c r="I38" i="17"/>
  <c r="H21" i="17"/>
  <c r="I39" i="17"/>
  <c r="H22" i="17"/>
  <c r="I40" i="17"/>
  <c r="H23" i="17"/>
  <c r="I41" i="17"/>
  <c r="H24" i="17"/>
  <c r="I42" i="17"/>
  <c r="H25" i="17"/>
  <c r="I43" i="17"/>
  <c r="I44" i="17"/>
  <c r="I47" i="17"/>
  <c r="I48" i="17"/>
  <c r="I50" i="17"/>
  <c r="J30" i="17"/>
  <c r="J31" i="17"/>
  <c r="J32" i="17"/>
  <c r="J33" i="17"/>
  <c r="J34" i="17"/>
  <c r="J35" i="17"/>
  <c r="J36" i="17"/>
  <c r="I19" i="17"/>
  <c r="J37" i="17"/>
  <c r="I20" i="17"/>
  <c r="J38" i="17"/>
  <c r="I21" i="17"/>
  <c r="J39" i="17"/>
  <c r="I22" i="17"/>
  <c r="J40" i="17"/>
  <c r="I23" i="17"/>
  <c r="J41" i="17"/>
  <c r="I24" i="17"/>
  <c r="J42" i="17"/>
  <c r="I25" i="17"/>
  <c r="J43" i="17"/>
  <c r="J44" i="17"/>
  <c r="J47" i="17"/>
  <c r="J48" i="17"/>
  <c r="J50" i="17"/>
  <c r="K30" i="17"/>
  <c r="K31" i="17"/>
  <c r="K32" i="17"/>
  <c r="K33" i="17"/>
  <c r="K34" i="17"/>
  <c r="K35" i="17"/>
  <c r="J18" i="17"/>
  <c r="K36" i="17"/>
  <c r="J19" i="17"/>
  <c r="K37" i="17"/>
  <c r="J20" i="17"/>
  <c r="K38" i="17"/>
  <c r="J21" i="17"/>
  <c r="K39" i="17"/>
  <c r="J22" i="17"/>
  <c r="K40" i="17"/>
  <c r="J23" i="17"/>
  <c r="K41" i="17"/>
  <c r="J24" i="17"/>
  <c r="K42" i="17"/>
  <c r="J25" i="17"/>
  <c r="K43" i="17"/>
  <c r="K44" i="17"/>
  <c r="K47" i="17"/>
  <c r="K48" i="17"/>
  <c r="K50" i="17"/>
  <c r="L30" i="17"/>
  <c r="L31" i="17"/>
  <c r="L32" i="17"/>
  <c r="L33" i="17"/>
  <c r="L34" i="17"/>
  <c r="K17" i="17"/>
  <c r="L35" i="17"/>
  <c r="K18" i="17"/>
  <c r="L36" i="17"/>
  <c r="K19" i="17"/>
  <c r="L37" i="17"/>
  <c r="K20" i="17"/>
  <c r="L38" i="17"/>
  <c r="K21" i="17"/>
  <c r="L39" i="17"/>
  <c r="K22" i="17"/>
  <c r="L40" i="17"/>
  <c r="K23" i="17"/>
  <c r="L41" i="17"/>
  <c r="K24" i="17"/>
  <c r="L42" i="17"/>
  <c r="K25" i="17"/>
  <c r="L43" i="17"/>
  <c r="L44" i="17"/>
  <c r="L47" i="17"/>
  <c r="L48" i="17"/>
  <c r="L50" i="17"/>
  <c r="M30" i="17"/>
  <c r="M31" i="17"/>
  <c r="M32" i="17"/>
  <c r="M33" i="17"/>
  <c r="L16" i="17"/>
  <c r="M34" i="17"/>
  <c r="L17" i="17"/>
  <c r="M35" i="17"/>
  <c r="L18" i="17"/>
  <c r="M36" i="17"/>
  <c r="L19" i="17"/>
  <c r="M37" i="17"/>
  <c r="L20" i="17"/>
  <c r="M38" i="17"/>
  <c r="L21" i="17"/>
  <c r="M39" i="17"/>
  <c r="L22" i="17"/>
  <c r="M40" i="17"/>
  <c r="L23" i="17"/>
  <c r="M41" i="17"/>
  <c r="L24" i="17"/>
  <c r="M42" i="17"/>
  <c r="L25" i="17"/>
  <c r="M43" i="17"/>
  <c r="M44" i="17"/>
  <c r="M47" i="17"/>
  <c r="M48" i="17"/>
  <c r="M50" i="17"/>
  <c r="D51" i="17"/>
  <c r="L66" i="17"/>
  <c r="B8" i="17"/>
  <c r="K67" i="17"/>
  <c r="L65" i="17"/>
  <c r="K66" i="17"/>
  <c r="J67" i="17"/>
  <c r="L64" i="17"/>
  <c r="K65" i="17"/>
  <c r="J66" i="17"/>
  <c r="I67" i="17"/>
  <c r="L63" i="17"/>
  <c r="K64" i="17"/>
  <c r="J65" i="17"/>
  <c r="I66" i="17"/>
  <c r="H67" i="17"/>
  <c r="L62" i="17"/>
  <c r="K63" i="17"/>
  <c r="J64" i="17"/>
  <c r="I65" i="17"/>
  <c r="H66" i="17"/>
  <c r="G67" i="17"/>
  <c r="L61" i="17"/>
  <c r="K62" i="17"/>
  <c r="J63" i="17"/>
  <c r="I64" i="17"/>
  <c r="H65" i="17"/>
  <c r="G66" i="17"/>
  <c r="L60" i="17"/>
  <c r="K61" i="17"/>
  <c r="J62" i="17"/>
  <c r="I63" i="17"/>
  <c r="H64" i="17"/>
  <c r="G65" i="17"/>
  <c r="L59" i="17"/>
  <c r="K60" i="17"/>
  <c r="J61" i="17"/>
  <c r="I62" i="17"/>
  <c r="H63" i="17"/>
  <c r="G64" i="17"/>
  <c r="D67" i="17"/>
  <c r="L58" i="17"/>
  <c r="K59" i="17"/>
  <c r="J60" i="17"/>
  <c r="I61" i="17"/>
  <c r="H62" i="17"/>
  <c r="G63" i="17"/>
  <c r="D66" i="17"/>
  <c r="C67" i="17"/>
  <c r="C66" i="17"/>
  <c r="D65" i="17"/>
  <c r="C65" i="17"/>
  <c r="E64" i="17"/>
  <c r="D64" i="17"/>
  <c r="C64" i="17"/>
  <c r="F63" i="17"/>
  <c r="E63" i="17"/>
  <c r="D63" i="17"/>
  <c r="C63" i="17"/>
  <c r="G62" i="17"/>
  <c r="F62" i="17"/>
  <c r="E62" i="17"/>
  <c r="D62" i="17"/>
  <c r="C62" i="17"/>
  <c r="H61" i="17"/>
  <c r="G61" i="17"/>
  <c r="F61" i="17"/>
  <c r="E61" i="17"/>
  <c r="D61" i="17"/>
  <c r="C61" i="17"/>
  <c r="I60" i="17"/>
  <c r="H60" i="17"/>
  <c r="G60" i="17"/>
  <c r="F60" i="17"/>
  <c r="E60" i="17"/>
  <c r="D60" i="17"/>
  <c r="C60" i="17"/>
  <c r="J59" i="17"/>
  <c r="I59" i="17"/>
  <c r="H59" i="17"/>
  <c r="G59" i="17"/>
  <c r="F59" i="17"/>
  <c r="E59" i="17"/>
  <c r="D59" i="17"/>
  <c r="C59" i="17"/>
  <c r="K58" i="17"/>
  <c r="J58" i="17"/>
  <c r="I58" i="17"/>
  <c r="H58" i="17"/>
  <c r="G58" i="17"/>
  <c r="F58" i="17"/>
  <c r="E58" i="17"/>
  <c r="D58" i="17"/>
  <c r="C58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23" i="17"/>
  <c r="E22" i="17"/>
  <c r="D22" i="17"/>
  <c r="F21" i="17"/>
  <c r="E21" i="17"/>
  <c r="D21" i="17"/>
  <c r="G20" i="17"/>
  <c r="F20" i="17"/>
  <c r="E20" i="17"/>
  <c r="D20" i="17"/>
  <c r="H19" i="17"/>
  <c r="G19" i="17"/>
  <c r="F19" i="17"/>
  <c r="E19" i="17"/>
  <c r="D19" i="17"/>
  <c r="I18" i="17"/>
  <c r="H18" i="17"/>
  <c r="G18" i="17"/>
  <c r="F18" i="17"/>
  <c r="E18" i="17"/>
  <c r="D18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L15" i="17"/>
  <c r="K15" i="17"/>
  <c r="J15" i="17"/>
  <c r="I15" i="17"/>
  <c r="H15" i="17"/>
  <c r="G15" i="17"/>
  <c r="F15" i="17"/>
  <c r="E15" i="17"/>
  <c r="D15" i="17"/>
  <c r="L14" i="17"/>
  <c r="K14" i="17"/>
  <c r="J14" i="17"/>
  <c r="I14" i="17"/>
  <c r="H14" i="17"/>
  <c r="G14" i="17"/>
  <c r="F14" i="17"/>
  <c r="E14" i="17"/>
  <c r="D14" i="17"/>
  <c r="L13" i="17"/>
  <c r="K13" i="17"/>
  <c r="J13" i="17"/>
  <c r="I13" i="17"/>
  <c r="H13" i="17"/>
  <c r="G13" i="17"/>
  <c r="F13" i="17"/>
  <c r="E13" i="17"/>
  <c r="D13" i="17"/>
  <c r="L12" i="17"/>
  <c r="K12" i="17"/>
  <c r="J12" i="17"/>
  <c r="I12" i="17"/>
  <c r="H12" i="17"/>
  <c r="G12" i="17"/>
  <c r="F12" i="17"/>
  <c r="E12" i="17"/>
  <c r="D12" i="17"/>
  <c r="B16" i="16"/>
  <c r="C15" i="16"/>
  <c r="D14" i="16"/>
  <c r="C16" i="16"/>
  <c r="D16" i="16"/>
  <c r="E16" i="16"/>
  <c r="F16" i="16"/>
  <c r="G16" i="16"/>
  <c r="G29" i="16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/>
  <c r="K25" i="15"/>
  <c r="J25" i="15"/>
  <c r="I25" i="15"/>
  <c r="H25" i="15"/>
  <c r="G25" i="15"/>
  <c r="F25" i="15"/>
  <c r="E25" i="15"/>
  <c r="D25" i="15"/>
  <c r="C25" i="15"/>
  <c r="D43" i="15"/>
  <c r="D24" i="15"/>
  <c r="E42" i="15"/>
  <c r="E23" i="15"/>
  <c r="F41" i="15"/>
  <c r="F22" i="15"/>
  <c r="G40" i="15"/>
  <c r="G21" i="15"/>
  <c r="H39" i="15"/>
  <c r="H20" i="15"/>
  <c r="I38" i="15"/>
  <c r="I19" i="15"/>
  <c r="J37" i="15"/>
  <c r="J18" i="15"/>
  <c r="K36" i="15"/>
  <c r="K17" i="15"/>
  <c r="L35" i="15"/>
  <c r="L16" i="15"/>
  <c r="M34" i="15"/>
  <c r="M15" i="15"/>
  <c r="N33" i="15"/>
  <c r="N14" i="15"/>
  <c r="O32" i="15"/>
  <c r="O13" i="15"/>
  <c r="P31" i="15"/>
  <c r="P12" i="15"/>
  <c r="Q30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K67" i="14"/>
  <c r="J25" i="14"/>
  <c r="I25" i="14"/>
  <c r="H25" i="14"/>
  <c r="G25" i="14"/>
  <c r="F25" i="14"/>
  <c r="E25" i="14"/>
  <c r="D25" i="14"/>
  <c r="C25" i="14"/>
  <c r="D43" i="14"/>
  <c r="D24" i="14"/>
  <c r="E42" i="14"/>
  <c r="E23" i="14"/>
  <c r="F41" i="14"/>
  <c r="F22" i="14"/>
  <c r="G40" i="14"/>
  <c r="G21" i="14"/>
  <c r="H39" i="14"/>
  <c r="H20" i="14"/>
  <c r="I38" i="14"/>
  <c r="I19" i="14"/>
  <c r="J37" i="14"/>
  <c r="J18" i="14"/>
  <c r="K36" i="14"/>
  <c r="K17" i="14"/>
  <c r="L35" i="14"/>
  <c r="M34" i="14"/>
  <c r="M15" i="14"/>
  <c r="N33" i="14"/>
  <c r="N14" i="14"/>
  <c r="O32" i="14"/>
  <c r="O13" i="14"/>
  <c r="P31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2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K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1" i="15"/>
  <c r="K65" i="15"/>
  <c r="K66" i="15"/>
  <c r="J66" i="15"/>
  <c r="K60" i="15"/>
  <c r="J61" i="15"/>
  <c r="K64" i="15"/>
  <c r="J65" i="15"/>
  <c r="I66" i="15"/>
  <c r="K67" i="15"/>
  <c r="K59" i="15"/>
  <c r="J60" i="15"/>
  <c r="I61" i="15"/>
  <c r="K63" i="15"/>
  <c r="J64" i="15"/>
  <c r="I65" i="15"/>
  <c r="H66" i="15"/>
  <c r="K62" i="15"/>
  <c r="J63" i="15"/>
  <c r="I64" i="15"/>
  <c r="H65" i="15"/>
  <c r="G66" i="15"/>
  <c r="J67" i="15"/>
  <c r="D44" i="15"/>
  <c r="E43" i="15"/>
  <c r="F42" i="15"/>
  <c r="G41" i="15"/>
  <c r="H40" i="15"/>
  <c r="I39" i="15"/>
  <c r="J38" i="15"/>
  <c r="K37" i="15"/>
  <c r="L36" i="15"/>
  <c r="M35" i="15"/>
  <c r="N34" i="15"/>
  <c r="O33" i="15"/>
  <c r="P32" i="15"/>
  <c r="Q31" i="15"/>
  <c r="Q30" i="14"/>
  <c r="K60" i="14"/>
  <c r="K61" i="14"/>
  <c r="J61" i="14"/>
  <c r="J62" i="14"/>
  <c r="I62" i="14"/>
  <c r="J63" i="14"/>
  <c r="I63" i="14"/>
  <c r="H63" i="14"/>
  <c r="K64" i="14"/>
  <c r="J64" i="14"/>
  <c r="I64" i="14"/>
  <c r="H64" i="14"/>
  <c r="G64" i="14"/>
  <c r="J67" i="14"/>
  <c r="D44" i="14"/>
  <c r="D47" i="14"/>
  <c r="D48" i="14"/>
  <c r="D50" i="14"/>
  <c r="K65" i="14"/>
  <c r="J65" i="14"/>
  <c r="I67" i="15"/>
  <c r="H67" i="15"/>
  <c r="G67" i="15"/>
  <c r="F67" i="15"/>
  <c r="D47" i="15"/>
  <c r="D48" i="15"/>
  <c r="D50" i="15"/>
  <c r="J62" i="15"/>
  <c r="I63" i="15"/>
  <c r="H64" i="15"/>
  <c r="G65" i="15"/>
  <c r="F66" i="15"/>
  <c r="E44" i="15"/>
  <c r="I65" i="14"/>
  <c r="H65" i="14"/>
  <c r="J66" i="14"/>
  <c r="I67" i="14"/>
  <c r="E44" i="14"/>
  <c r="E43" i="14"/>
  <c r="J60" i="14"/>
  <c r="I61" i="14"/>
  <c r="H62" i="14"/>
  <c r="G63" i="14"/>
  <c r="F64" i="14"/>
  <c r="E67" i="15"/>
  <c r="F43" i="15"/>
  <c r="F44" i="15"/>
  <c r="E47" i="15"/>
  <c r="E48" i="15"/>
  <c r="E50" i="15"/>
  <c r="I62" i="15"/>
  <c r="F42" i="14"/>
  <c r="E47" i="14"/>
  <c r="E48" i="14"/>
  <c r="E50" i="14"/>
  <c r="G65" i="14"/>
  <c r="I66" i="14"/>
  <c r="H67" i="14"/>
  <c r="F43" i="14"/>
  <c r="G42" i="14"/>
  <c r="F44" i="14"/>
  <c r="H66" i="14"/>
  <c r="G67" i="14"/>
  <c r="H63" i="15"/>
  <c r="G64" i="15"/>
  <c r="F65" i="15"/>
  <c r="E66" i="15"/>
  <c r="D67" i="15"/>
  <c r="H62" i="15"/>
  <c r="G63" i="15"/>
  <c r="F64" i="15"/>
  <c r="E65" i="15"/>
  <c r="D66" i="15"/>
  <c r="C67" i="15"/>
  <c r="G42" i="15"/>
  <c r="F47" i="15"/>
  <c r="F48" i="15"/>
  <c r="F50" i="15"/>
  <c r="G43" i="15"/>
  <c r="H42" i="15"/>
  <c r="G44" i="15"/>
  <c r="G41" i="14"/>
  <c r="F47" i="14"/>
  <c r="F48" i="14"/>
  <c r="F50" i="14"/>
  <c r="G66" i="14"/>
  <c r="F67" i="14"/>
  <c r="G43" i="14"/>
  <c r="H42" i="14"/>
  <c r="G44" i="14"/>
  <c r="F65" i="14"/>
  <c r="H43" i="15"/>
  <c r="I42" i="15"/>
  <c r="H44" i="15"/>
  <c r="H41" i="15"/>
  <c r="G47" i="15"/>
  <c r="G48" i="15"/>
  <c r="G50" i="15"/>
  <c r="E65" i="14"/>
  <c r="H40" i="14"/>
  <c r="G47" i="14"/>
  <c r="G48" i="14"/>
  <c r="G50" i="14"/>
  <c r="H43" i="14"/>
  <c r="I42" i="14"/>
  <c r="H44" i="14"/>
  <c r="F66" i="14"/>
  <c r="E67" i="14"/>
  <c r="H41" i="14"/>
  <c r="I40" i="14"/>
  <c r="I40" i="15"/>
  <c r="H47" i="15"/>
  <c r="H48" i="15"/>
  <c r="H50" i="15"/>
  <c r="I41" i="15"/>
  <c r="J40" i="15"/>
  <c r="I43" i="15"/>
  <c r="J42" i="15"/>
  <c r="I44" i="15"/>
  <c r="I39" i="14"/>
  <c r="J39" i="14"/>
  <c r="I41" i="14"/>
  <c r="J40" i="14"/>
  <c r="K39" i="14"/>
  <c r="E66" i="14"/>
  <c r="D67" i="14"/>
  <c r="D66" i="14"/>
  <c r="C67" i="14"/>
  <c r="I44" i="14"/>
  <c r="I43" i="14"/>
  <c r="J42" i="14"/>
  <c r="H47" i="14"/>
  <c r="H48" i="14"/>
  <c r="H50" i="14"/>
  <c r="J39" i="15"/>
  <c r="I47" i="15"/>
  <c r="I48" i="15"/>
  <c r="I50" i="15"/>
  <c r="J43" i="15"/>
  <c r="K42" i="15"/>
  <c r="J44" i="15"/>
  <c r="J41" i="15"/>
  <c r="K40" i="15"/>
  <c r="J43" i="14"/>
  <c r="K42" i="14"/>
  <c r="J44" i="14"/>
  <c r="J41" i="14"/>
  <c r="K41" i="14"/>
  <c r="K40" i="14"/>
  <c r="L40" i="14"/>
  <c r="L39" i="14"/>
  <c r="M39" i="14"/>
  <c r="J38" i="14"/>
  <c r="K38" i="14"/>
  <c r="I47" i="14"/>
  <c r="I48" i="14"/>
  <c r="I50" i="14"/>
  <c r="K43" i="15"/>
  <c r="L42" i="15"/>
  <c r="K44" i="15"/>
  <c r="K38" i="15"/>
  <c r="J47" i="15"/>
  <c r="J48" i="15"/>
  <c r="J50" i="15"/>
  <c r="K39" i="15"/>
  <c r="L38" i="15"/>
  <c r="K41" i="15"/>
  <c r="L40" i="15"/>
  <c r="K37" i="14"/>
  <c r="L37" i="14"/>
  <c r="L38" i="14"/>
  <c r="M37" i="14"/>
  <c r="J47" i="14"/>
  <c r="J48" i="14"/>
  <c r="J50" i="14"/>
  <c r="L41" i="14"/>
  <c r="M40" i="14"/>
  <c r="N39" i="14"/>
  <c r="K43" i="14"/>
  <c r="L42" i="14"/>
  <c r="K44" i="14"/>
  <c r="M38" i="14"/>
  <c r="N37" i="14"/>
  <c r="L37" i="15"/>
  <c r="M37" i="15"/>
  <c r="L43" i="15"/>
  <c r="M42" i="15"/>
  <c r="L44" i="15"/>
  <c r="L39" i="15"/>
  <c r="M38" i="15"/>
  <c r="N37" i="15"/>
  <c r="K47" i="15"/>
  <c r="K48" i="15"/>
  <c r="K50" i="15"/>
  <c r="L41" i="15"/>
  <c r="M40" i="15"/>
  <c r="N38" i="14"/>
  <c r="O37" i="14"/>
  <c r="L43" i="14"/>
  <c r="M42" i="14"/>
  <c r="L44" i="14"/>
  <c r="L36" i="14"/>
  <c r="M36" i="14"/>
  <c r="K47" i="14"/>
  <c r="K48" i="14"/>
  <c r="K50" i="14"/>
  <c r="M41" i="14"/>
  <c r="N40" i="14"/>
  <c r="O39" i="14"/>
  <c r="M36" i="15"/>
  <c r="N36" i="15"/>
  <c r="L47" i="15"/>
  <c r="L48" i="15"/>
  <c r="L50" i="15"/>
  <c r="M41" i="15"/>
  <c r="N40" i="15"/>
  <c r="N41" i="15"/>
  <c r="O40" i="15"/>
  <c r="M43" i="15"/>
  <c r="N42" i="15"/>
  <c r="M44" i="15"/>
  <c r="M39" i="15"/>
  <c r="N38" i="15"/>
  <c r="O37" i="15"/>
  <c r="N36" i="14"/>
  <c r="N41" i="14"/>
  <c r="O40" i="14"/>
  <c r="P39" i="14"/>
  <c r="O38" i="14"/>
  <c r="P37" i="14"/>
  <c r="M44" i="14"/>
  <c r="M43" i="14"/>
  <c r="N42" i="14"/>
  <c r="M35" i="14"/>
  <c r="N35" i="14"/>
  <c r="L47" i="14"/>
  <c r="L48" i="14"/>
  <c r="L50" i="14"/>
  <c r="O36" i="15"/>
  <c r="N43" i="15"/>
  <c r="O42" i="15"/>
  <c r="N44" i="15"/>
  <c r="N39" i="15"/>
  <c r="O38" i="15"/>
  <c r="P37" i="15"/>
  <c r="N35" i="15"/>
  <c r="O35" i="15"/>
  <c r="M47" i="15"/>
  <c r="M48" i="15"/>
  <c r="M50" i="15"/>
  <c r="P36" i="15"/>
  <c r="O41" i="15"/>
  <c r="P40" i="15"/>
  <c r="O35" i="14"/>
  <c r="O36" i="14"/>
  <c r="N34" i="14"/>
  <c r="O34" i="14"/>
  <c r="M47" i="14"/>
  <c r="M48" i="14"/>
  <c r="M50" i="14"/>
  <c r="N43" i="14"/>
  <c r="O42" i="14"/>
  <c r="N44" i="14"/>
  <c r="O41" i="14"/>
  <c r="P40" i="14"/>
  <c r="Q39" i="14"/>
  <c r="P38" i="14"/>
  <c r="Q37" i="14"/>
  <c r="O34" i="15"/>
  <c r="P34" i="15"/>
  <c r="Q36" i="15"/>
  <c r="O39" i="15"/>
  <c r="P35" i="15"/>
  <c r="Q34" i="15"/>
  <c r="P41" i="15"/>
  <c r="Q40" i="15"/>
  <c r="N47" i="15"/>
  <c r="N48" i="15"/>
  <c r="N50" i="15"/>
  <c r="O43" i="15"/>
  <c r="P42" i="15"/>
  <c r="Q41" i="15"/>
  <c r="O44" i="15"/>
  <c r="O33" i="14"/>
  <c r="P33" i="14"/>
  <c r="O43" i="14"/>
  <c r="P42" i="14"/>
  <c r="O44" i="14"/>
  <c r="N47" i="14"/>
  <c r="N48" i="14"/>
  <c r="N50" i="14"/>
  <c r="Q38" i="14"/>
  <c r="P34" i="14"/>
  <c r="Q33" i="14"/>
  <c r="P35" i="14"/>
  <c r="P36" i="14"/>
  <c r="P41" i="14"/>
  <c r="Q40" i="14"/>
  <c r="Q35" i="15"/>
  <c r="P43" i="15"/>
  <c r="Q42" i="15"/>
  <c r="P44" i="15"/>
  <c r="P33" i="15"/>
  <c r="O47" i="15"/>
  <c r="O48" i="15"/>
  <c r="O50" i="15"/>
  <c r="P38" i="15"/>
  <c r="Q37" i="15"/>
  <c r="P39" i="15"/>
  <c r="Q35" i="14"/>
  <c r="Q36" i="14"/>
  <c r="Q41" i="14"/>
  <c r="P43" i="14"/>
  <c r="Q42" i="14"/>
  <c r="P44" i="14"/>
  <c r="P32" i="14"/>
  <c r="Q32" i="14"/>
  <c r="O47" i="14"/>
  <c r="O48" i="14"/>
  <c r="O50" i="14"/>
  <c r="Q34" i="14"/>
  <c r="Q32" i="15"/>
  <c r="P47" i="15"/>
  <c r="P48" i="15"/>
  <c r="P50" i="15"/>
  <c r="Q33" i="15"/>
  <c r="Q38" i="15"/>
  <c r="Q39" i="15"/>
  <c r="Q43" i="15"/>
  <c r="Q44" i="15"/>
  <c r="Q44" i="14"/>
  <c r="Q43" i="14"/>
  <c r="Q31" i="14"/>
  <c r="P47" i="14"/>
  <c r="P48" i="14"/>
  <c r="P50" i="14"/>
  <c r="Q47" i="15"/>
  <c r="Q48" i="15"/>
  <c r="Q50" i="15"/>
  <c r="D51" i="15"/>
  <c r="Q47" i="14"/>
  <c r="Q48" i="14"/>
  <c r="Q50" i="14"/>
  <c r="D51" i="14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/>
  <c r="D16" i="13"/>
  <c r="C15" i="13"/>
  <c r="D15" i="13"/>
  <c r="E15" i="13"/>
  <c r="F15" i="13"/>
  <c r="G15" i="13"/>
  <c r="G28" i="13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/>
  <c r="E16" i="12"/>
  <c r="C14" i="12"/>
  <c r="D13" i="12"/>
  <c r="C13" i="12"/>
  <c r="E12" i="12"/>
  <c r="D12" i="12"/>
  <c r="C12" i="12"/>
  <c r="F11" i="12"/>
  <c r="E11" i="12"/>
  <c r="D11" i="12"/>
  <c r="C11" i="12"/>
  <c r="B6" i="12"/>
  <c r="D14" i="13"/>
  <c r="E14" i="13"/>
  <c r="F14" i="13"/>
  <c r="C15" i="12"/>
  <c r="D14" i="12"/>
  <c r="E13" i="13"/>
  <c r="F13" i="13"/>
  <c r="D15" i="12"/>
  <c r="E15" i="12"/>
  <c r="C23" i="9"/>
  <c r="C24" i="9"/>
  <c r="C25" i="9"/>
  <c r="C26" i="9"/>
  <c r="C27" i="9"/>
  <c r="B16" i="9"/>
  <c r="C28" i="9"/>
  <c r="C29" i="9"/>
  <c r="C33" i="9"/>
  <c r="C34" i="9"/>
  <c r="D23" i="9"/>
  <c r="E23" i="9"/>
  <c r="F23" i="9"/>
  <c r="G23" i="9"/>
  <c r="D24" i="9"/>
  <c r="E24" i="9"/>
  <c r="F24" i="9"/>
  <c r="D25" i="9"/>
  <c r="E25" i="9"/>
  <c r="D26" i="9"/>
  <c r="C16" i="9"/>
  <c r="D16" i="9"/>
  <c r="E16" i="9"/>
  <c r="F16" i="9"/>
  <c r="G16" i="9"/>
  <c r="C15" i="9"/>
  <c r="D14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/>
  <c r="H21" i="7"/>
  <c r="I21" i="7"/>
  <c r="J21" i="7"/>
  <c r="K21" i="7"/>
  <c r="L21" i="7"/>
  <c r="L63" i="7"/>
  <c r="G22" i="7"/>
  <c r="H22" i="7"/>
  <c r="I22" i="7"/>
  <c r="J22" i="7"/>
  <c r="K22" i="7"/>
  <c r="L22" i="7"/>
  <c r="L64" i="7"/>
  <c r="F23" i="7"/>
  <c r="G23" i="7"/>
  <c r="H23" i="7"/>
  <c r="I23" i="7"/>
  <c r="J23" i="7"/>
  <c r="K23" i="7"/>
  <c r="L23" i="7"/>
  <c r="L65" i="7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/>
  <c r="M15" i="7"/>
  <c r="N32" i="7"/>
  <c r="D44" i="7"/>
  <c r="E44" i="7"/>
  <c r="M16" i="7"/>
  <c r="M17" i="7"/>
  <c r="M18" i="7"/>
  <c r="M19" i="7"/>
  <c r="M20" i="7"/>
  <c r="M21" i="7"/>
  <c r="M22" i="7"/>
  <c r="M23" i="7"/>
  <c r="M24" i="7"/>
  <c r="M25" i="7"/>
  <c r="B16" i="8"/>
  <c r="C16" i="8"/>
  <c r="D16" i="8"/>
  <c r="E16" i="8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4" i="7"/>
  <c r="K62" i="7"/>
  <c r="K66" i="7"/>
  <c r="E43" i="7"/>
  <c r="F42" i="7"/>
  <c r="K67" i="7"/>
  <c r="K65" i="7"/>
  <c r="J66" i="7"/>
  <c r="K59" i="7"/>
  <c r="D47" i="7"/>
  <c r="D48" i="7"/>
  <c r="D50" i="7"/>
  <c r="K63" i="7"/>
  <c r="K60" i="7"/>
  <c r="C15" i="8"/>
  <c r="D14" i="8"/>
  <c r="F44" i="7"/>
  <c r="J64" i="7"/>
  <c r="J63" i="7"/>
  <c r="K61" i="7"/>
  <c r="J62" i="7"/>
  <c r="E47" i="7"/>
  <c r="E48" i="7"/>
  <c r="E50" i="7"/>
  <c r="F41" i="7"/>
  <c r="G40" i="7"/>
  <c r="H39" i="7"/>
  <c r="I38" i="7"/>
  <c r="J37" i="7"/>
  <c r="K36" i="7"/>
  <c r="L35" i="7"/>
  <c r="M34" i="7"/>
  <c r="G41" i="7"/>
  <c r="H40" i="7"/>
  <c r="I39" i="7"/>
  <c r="J38" i="7"/>
  <c r="K37" i="7"/>
  <c r="L36" i="7"/>
  <c r="M35" i="7"/>
  <c r="N34" i="7"/>
  <c r="J67" i="7"/>
  <c r="J60" i="7"/>
  <c r="J61" i="7"/>
  <c r="J65" i="7"/>
  <c r="I65" i="7"/>
  <c r="F43" i="7"/>
  <c r="G42" i="7"/>
  <c r="I67" i="7"/>
  <c r="I62" i="7"/>
  <c r="I64" i="7"/>
  <c r="D15" i="8"/>
  <c r="E15" i="8"/>
  <c r="I61" i="7"/>
  <c r="H62" i="7"/>
  <c r="I63" i="7"/>
  <c r="H64" i="7"/>
  <c r="H41" i="7"/>
  <c r="I40" i="7"/>
  <c r="J39" i="7"/>
  <c r="K38" i="7"/>
  <c r="L37" i="7"/>
  <c r="M36" i="7"/>
  <c r="N35" i="7"/>
  <c r="O34" i="7"/>
  <c r="F47" i="7"/>
  <c r="F48" i="7"/>
  <c r="F50" i="7"/>
  <c r="N33" i="7"/>
  <c r="G43" i="7"/>
  <c r="H42" i="7"/>
  <c r="G44" i="7"/>
  <c r="I66" i="7"/>
  <c r="H67" i="7"/>
  <c r="H65" i="7"/>
  <c r="G65" i="7"/>
  <c r="H66" i="7"/>
  <c r="G67" i="7"/>
  <c r="I41" i="7"/>
  <c r="J40" i="7"/>
  <c r="K39" i="7"/>
  <c r="L38" i="7"/>
  <c r="M37" i="7"/>
  <c r="N36" i="7"/>
  <c r="O35" i="7"/>
  <c r="P34" i="7"/>
  <c r="O32" i="7"/>
  <c r="G47" i="7"/>
  <c r="G48" i="7"/>
  <c r="G50" i="7"/>
  <c r="O33" i="7"/>
  <c r="H63" i="7"/>
  <c r="G64" i="7"/>
  <c r="P33" i="7"/>
  <c r="H43" i="7"/>
  <c r="I42" i="7"/>
  <c r="J41" i="7"/>
  <c r="K40" i="7"/>
  <c r="L39" i="7"/>
  <c r="M38" i="7"/>
  <c r="N37" i="7"/>
  <c r="O36" i="7"/>
  <c r="P35" i="7"/>
  <c r="Q34" i="7"/>
  <c r="H44" i="7"/>
  <c r="H47" i="7"/>
  <c r="H48" i="7"/>
  <c r="H50" i="7"/>
  <c r="G63" i="7"/>
  <c r="F64" i="7"/>
  <c r="F65" i="7"/>
  <c r="E65" i="7"/>
  <c r="G66" i="7"/>
  <c r="F67" i="7"/>
  <c r="P32" i="7"/>
  <c r="Q32" i="7"/>
  <c r="I44" i="7"/>
  <c r="I43" i="7"/>
  <c r="J42" i="7"/>
  <c r="K41" i="7"/>
  <c r="P31" i="7"/>
  <c r="Q31" i="7"/>
  <c r="Q33" i="7"/>
  <c r="F66" i="7"/>
  <c r="E67" i="7"/>
  <c r="E66" i="7"/>
  <c r="J43" i="7"/>
  <c r="K42" i="7"/>
  <c r="L41" i="7"/>
  <c r="J44" i="7"/>
  <c r="L40" i="7"/>
  <c r="M39" i="7"/>
  <c r="Q30" i="7"/>
  <c r="I47" i="7"/>
  <c r="I48" i="7"/>
  <c r="I50" i="7"/>
  <c r="D67" i="7"/>
  <c r="D66" i="7"/>
  <c r="C67" i="7"/>
  <c r="M40" i="7"/>
  <c r="N39" i="7"/>
  <c r="N38" i="7"/>
  <c r="O38" i="7"/>
  <c r="K44" i="7"/>
  <c r="K43" i="7"/>
  <c r="L42" i="7"/>
  <c r="M41" i="7"/>
  <c r="N40" i="7"/>
  <c r="O39" i="7"/>
  <c r="J47" i="7"/>
  <c r="J48" i="7"/>
  <c r="J50" i="7"/>
  <c r="P38" i="7"/>
  <c r="L44" i="7"/>
  <c r="L43" i="7"/>
  <c r="M42" i="7"/>
  <c r="N41" i="7"/>
  <c r="O40" i="7"/>
  <c r="P39" i="7"/>
  <c r="Q38" i="7"/>
  <c r="K47" i="7"/>
  <c r="K48" i="7"/>
  <c r="K50" i="7"/>
  <c r="O37" i="7"/>
  <c r="P37" i="7"/>
  <c r="M43" i="7"/>
  <c r="N42" i="7"/>
  <c r="O41" i="7"/>
  <c r="P40" i="7"/>
  <c r="Q39" i="7"/>
  <c r="M44" i="7"/>
  <c r="L47" i="7"/>
  <c r="L48" i="7"/>
  <c r="L50" i="7"/>
  <c r="Q37" i="7"/>
  <c r="P36" i="7"/>
  <c r="Q35" i="7"/>
  <c r="N43" i="7"/>
  <c r="O42" i="7"/>
  <c r="P41" i="7"/>
  <c r="Q40" i="7"/>
  <c r="N44" i="7"/>
  <c r="M47" i="7"/>
  <c r="M48" i="7"/>
  <c r="M50" i="7"/>
  <c r="Q36" i="7"/>
  <c r="O43" i="7"/>
  <c r="P42" i="7"/>
  <c r="Q41" i="7"/>
  <c r="O44" i="7"/>
  <c r="N47" i="7"/>
  <c r="N48" i="7"/>
  <c r="N50" i="7"/>
  <c r="P44" i="7"/>
  <c r="P43" i="7"/>
  <c r="Q42" i="7"/>
  <c r="O47" i="7"/>
  <c r="O48" i="7"/>
  <c r="O50" i="7"/>
  <c r="P47" i="7"/>
  <c r="P48" i="7"/>
  <c r="P50" i="7"/>
  <c r="Q43" i="7"/>
  <c r="Q44" i="7"/>
  <c r="Q47" i="7"/>
  <c r="Q48" i="7"/>
  <c r="Q50" i="7"/>
  <c r="D51" i="7"/>
  <c r="E13" i="8"/>
  <c r="F13" i="8"/>
  <c r="G13" i="8"/>
  <c r="E14" i="8"/>
  <c r="E24" i="8"/>
  <c r="E14" i="12"/>
  <c r="E13" i="12"/>
  <c r="F13" i="12"/>
  <c r="G13" i="12"/>
  <c r="G27" i="12"/>
  <c r="D15" i="16"/>
  <c r="E15" i="16"/>
  <c r="F15" i="16"/>
  <c r="G15" i="16"/>
  <c r="G28" i="16"/>
  <c r="F29" i="16"/>
  <c r="D27" i="9"/>
  <c r="E26" i="9"/>
  <c r="F15" i="8"/>
  <c r="G15" i="8"/>
  <c r="E25" i="8"/>
  <c r="D25" i="8"/>
  <c r="G13" i="13"/>
  <c r="G26" i="13"/>
  <c r="N16" i="12"/>
  <c r="F16" i="12"/>
  <c r="G16" i="12"/>
  <c r="G30" i="12"/>
  <c r="E14" i="16"/>
  <c r="F14" i="16"/>
  <c r="G14" i="16"/>
  <c r="G27" i="16"/>
  <c r="E13" i="16"/>
  <c r="F16" i="8"/>
  <c r="G16" i="8"/>
  <c r="E26" i="8"/>
  <c r="E38" i="8"/>
  <c r="G14" i="13"/>
  <c r="G27" i="13"/>
  <c r="F28" i="13"/>
  <c r="F12" i="8"/>
  <c r="E14" i="9"/>
  <c r="F14" i="9"/>
  <c r="G14" i="9"/>
  <c r="E13" i="9"/>
  <c r="F15" i="12"/>
  <c r="G15" i="12"/>
  <c r="G29" i="12"/>
  <c r="N15" i="12"/>
  <c r="M16" i="12"/>
  <c r="E36" i="8"/>
  <c r="F25" i="9"/>
  <c r="N14" i="12"/>
  <c r="F14" i="12"/>
  <c r="G14" i="12"/>
  <c r="G28" i="12"/>
  <c r="E16" i="13"/>
  <c r="F14" i="8"/>
  <c r="G14" i="8"/>
  <c r="F12" i="13"/>
  <c r="D29" i="9"/>
  <c r="D15" i="9"/>
  <c r="E15" i="9"/>
  <c r="F15" i="9"/>
  <c r="G15" i="9"/>
  <c r="D28" i="9"/>
  <c r="F29" i="12"/>
  <c r="F30" i="12"/>
  <c r="F28" i="16"/>
  <c r="F28" i="12"/>
  <c r="E23" i="8"/>
  <c r="E35" i="8"/>
  <c r="N13" i="12"/>
  <c r="F12" i="12"/>
  <c r="F27" i="13"/>
  <c r="E28" i="13"/>
  <c r="E40" i="13"/>
  <c r="M15" i="12"/>
  <c r="L16" i="12"/>
  <c r="G11" i="8"/>
  <c r="G12" i="8"/>
  <c r="E27" i="9"/>
  <c r="D33" i="9"/>
  <c r="D34" i="9"/>
  <c r="D26" i="8"/>
  <c r="E37" i="8"/>
  <c r="D37" i="8"/>
  <c r="M14" i="12"/>
  <c r="L15" i="12"/>
  <c r="K16" i="12"/>
  <c r="G11" i="13"/>
  <c r="G24" i="13"/>
  <c r="G12" i="13"/>
  <c r="G25" i="13"/>
  <c r="F25" i="13"/>
  <c r="F26" i="13"/>
  <c r="E26" i="13"/>
  <c r="E27" i="13"/>
  <c r="F41" i="12"/>
  <c r="E30" i="12"/>
  <c r="O41" i="12"/>
  <c r="C26" i="8"/>
  <c r="N36" i="8"/>
  <c r="F42" i="12"/>
  <c r="O42" i="12"/>
  <c r="F12" i="9"/>
  <c r="F13" i="9"/>
  <c r="G13" i="9"/>
  <c r="D24" i="8"/>
  <c r="E29" i="16"/>
  <c r="F40" i="12"/>
  <c r="E29" i="12"/>
  <c r="D30" i="12"/>
  <c r="O40" i="12"/>
  <c r="N41" i="12"/>
  <c r="E29" i="9"/>
  <c r="E28" i="9"/>
  <c r="F16" i="13"/>
  <c r="F12" i="16"/>
  <c r="F13" i="16"/>
  <c r="G13" i="16"/>
  <c r="G26" i="16"/>
  <c r="F27" i="16"/>
  <c r="E28" i="16"/>
  <c r="D29" i="16"/>
  <c r="G11" i="12"/>
  <c r="G25" i="12"/>
  <c r="G12" i="12"/>
  <c r="G26" i="12"/>
  <c r="F27" i="12"/>
  <c r="F27" i="9"/>
  <c r="E42" i="12"/>
  <c r="E38" i="13"/>
  <c r="D27" i="13"/>
  <c r="G12" i="16"/>
  <c r="G25" i="16"/>
  <c r="F26" i="16"/>
  <c r="E27" i="16"/>
  <c r="D28" i="16"/>
  <c r="C29" i="16"/>
  <c r="G11" i="16"/>
  <c r="G24" i="16"/>
  <c r="G16" i="13"/>
  <c r="G29" i="13"/>
  <c r="F29" i="13"/>
  <c r="E29" i="13"/>
  <c r="C25" i="8"/>
  <c r="N35" i="8"/>
  <c r="M36" i="8"/>
  <c r="D36" i="8"/>
  <c r="F39" i="12"/>
  <c r="E28" i="12"/>
  <c r="D29" i="12"/>
  <c r="C30" i="12"/>
  <c r="O39" i="12"/>
  <c r="N42" i="12"/>
  <c r="M42" i="12"/>
  <c r="D28" i="13"/>
  <c r="E39" i="13"/>
  <c r="D40" i="13"/>
  <c r="F26" i="9"/>
  <c r="E33" i="9"/>
  <c r="E34" i="9"/>
  <c r="F29" i="9"/>
  <c r="F28" i="9"/>
  <c r="G27" i="9"/>
  <c r="G12" i="9"/>
  <c r="G11" i="9"/>
  <c r="N37" i="8"/>
  <c r="M37" i="8"/>
  <c r="D38" i="8"/>
  <c r="C38" i="8"/>
  <c r="G24" i="9"/>
  <c r="G26" i="9"/>
  <c r="E41" i="12"/>
  <c r="D42" i="12"/>
  <c r="F26" i="12"/>
  <c r="F38" i="12"/>
  <c r="E39" i="12"/>
  <c r="H26" i="9"/>
  <c r="E27" i="12"/>
  <c r="F25" i="16"/>
  <c r="E26" i="16"/>
  <c r="D27" i="16"/>
  <c r="C28" i="16"/>
  <c r="B29" i="16"/>
  <c r="E41" i="13"/>
  <c r="D41" i="13"/>
  <c r="C41" i="13"/>
  <c r="D29" i="13"/>
  <c r="D28" i="12"/>
  <c r="C29" i="12"/>
  <c r="B30" i="12"/>
  <c r="D39" i="13"/>
  <c r="C40" i="13"/>
  <c r="H23" i="9"/>
  <c r="G29" i="9"/>
  <c r="G28" i="9"/>
  <c r="H27" i="9"/>
  <c r="G25" i="9"/>
  <c r="H24" i="9"/>
  <c r="F33" i="9"/>
  <c r="F34" i="9"/>
  <c r="E40" i="12"/>
  <c r="D41" i="12"/>
  <c r="C42" i="12"/>
  <c r="C28" i="13"/>
  <c r="B26" i="8"/>
  <c r="C37" i="8"/>
  <c r="N40" i="12"/>
  <c r="M41" i="12"/>
  <c r="L42" i="12"/>
  <c r="C29" i="13"/>
  <c r="L37" i="8"/>
  <c r="O38" i="12"/>
  <c r="N39" i="12"/>
  <c r="H29" i="9"/>
  <c r="H28" i="9"/>
  <c r="B41" i="13"/>
  <c r="D40" i="12"/>
  <c r="C41" i="12"/>
  <c r="B42" i="12"/>
  <c r="C44" i="12"/>
  <c r="M40" i="12"/>
  <c r="L41" i="12"/>
  <c r="K42" i="12"/>
  <c r="L44" i="12"/>
  <c r="B29" i="13"/>
  <c r="G33" i="9"/>
  <c r="G34" i="9"/>
  <c r="H25" i="9"/>
  <c r="B38" i="8"/>
  <c r="H33" i="9"/>
  <c r="H34" i="9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<sst xmlns="http://schemas.openxmlformats.org/spreadsheetml/2006/main" count="203" uniqueCount="49">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</sst>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3" fontId="0" fillId="0" borderId="0" xfId="0" applyNumberFormat="1"/>
    <xf numFmtId="164" fontId="0" fillId="0" borderId="0" xfId="0" applyNumberFormat="1" applyFont="1"/>
    <xf numFmtId="3" fontId="2" fillId="0" borderId="0" xfId="0" applyNumberFormat="1" applyFont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46"/>
  <sheetViews>
    <sheetView showGridLines="0" workbookViewId="0">
      <selection activeCell="C44" sqref="C44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1" ht="14" thickBot="1" x14ac:dyDescent="0.2">
      <c r="A1" s="115" t="s">
        <v>35</v>
      </c>
      <c r="B1" s="114"/>
      <c r="E1" s="1"/>
    </row>
    <row r="2" spans="1:11" x14ac:dyDescent="0.15">
      <c r="A2" s="25" t="s">
        <v>2</v>
      </c>
      <c r="B2" s="38">
        <v>0.06</v>
      </c>
    </row>
    <row r="3" spans="1:11" x14ac:dyDescent="0.15">
      <c r="A3" s="26" t="s">
        <v>3</v>
      </c>
      <c r="B3" s="34">
        <v>1.25</v>
      </c>
    </row>
    <row r="4" spans="1:11" x14ac:dyDescent="0.15">
      <c r="A4" s="26" t="s">
        <v>4</v>
      </c>
      <c r="B4" s="35">
        <v>0.9</v>
      </c>
    </row>
    <row r="5" spans="1:11" x14ac:dyDescent="0.15">
      <c r="A5" s="26" t="s">
        <v>5</v>
      </c>
      <c r="B5" s="36">
        <v>0.5</v>
      </c>
      <c r="F5" s="1"/>
    </row>
    <row r="6" spans="1:11" ht="14" thickBot="1" x14ac:dyDescent="0.2">
      <c r="A6" s="27" t="s">
        <v>6</v>
      </c>
      <c r="B6" s="37">
        <f>1-B5</f>
        <v>0.5</v>
      </c>
    </row>
    <row r="7" spans="1:11" x14ac:dyDescent="0.15">
      <c r="C7" s="7"/>
      <c r="D7" s="7"/>
      <c r="E7" s="7"/>
      <c r="F7" s="7"/>
      <c r="G7" s="7"/>
      <c r="H7" s="7"/>
      <c r="I7" s="7"/>
      <c r="J7" s="7"/>
      <c r="K7" s="7"/>
    </row>
    <row r="8" spans="1:11" ht="14" thickBot="1" x14ac:dyDescent="0.2">
      <c r="A8" s="10"/>
      <c r="B8" s="10"/>
      <c r="C8" s="10"/>
      <c r="D8" s="10"/>
      <c r="E8" s="10"/>
      <c r="F8" s="10"/>
      <c r="G8" s="10"/>
    </row>
    <row r="9" spans="1:11" ht="14" thickBot="1" x14ac:dyDescent="0.2">
      <c r="A9" s="116" t="s">
        <v>32</v>
      </c>
      <c r="B9" s="117"/>
      <c r="C9" s="61"/>
      <c r="D9" s="61"/>
      <c r="E9" s="61"/>
      <c r="F9" s="61"/>
      <c r="G9" s="62"/>
    </row>
    <row r="10" spans="1:11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4" thickBot="1" x14ac:dyDescent="0.2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15">
      <c r="C17" s="7"/>
      <c r="D17" s="7"/>
      <c r="E17" s="7"/>
      <c r="F17" s="7"/>
      <c r="G17" s="7"/>
      <c r="H17" s="7"/>
      <c r="I17" s="7"/>
      <c r="J17" s="7"/>
      <c r="K17" s="7"/>
    </row>
    <row r="18" spans="1:17" ht="14" thickBot="1" x14ac:dyDescent="0.2">
      <c r="A18" s="1"/>
      <c r="J18" s="1"/>
    </row>
    <row r="19" spans="1:17" ht="14" thickBot="1" x14ac:dyDescent="0.2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15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15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15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15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15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15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15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15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4" thickBot="1" x14ac:dyDescent="0.2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4" thickBot="1" x14ac:dyDescent="0.2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 x14ac:dyDescent="0.15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15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4" thickBot="1" x14ac:dyDescent="0.2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15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15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15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15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15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4" thickBot="1" x14ac:dyDescent="0.2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15">
      <c r="B39" s="5"/>
      <c r="C39" s="5"/>
      <c r="D39" s="2"/>
      <c r="E39" s="5"/>
    </row>
    <row r="40" spans="1:16" x14ac:dyDescent="0.15">
      <c r="B40" s="5"/>
      <c r="C40" s="5"/>
      <c r="D40" s="2"/>
      <c r="E40" s="5"/>
    </row>
    <row r="43" spans="1:16" x14ac:dyDescent="0.15">
      <c r="B43" s="6" t="s">
        <v>7</v>
      </c>
      <c r="C43" s="3"/>
      <c r="D43" s="6"/>
      <c r="E43" s="6"/>
      <c r="F43" s="6"/>
      <c r="G43" s="6"/>
    </row>
    <row r="46" spans="1:16" x14ac:dyDescent="0.15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26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1" t="s">
        <v>16</v>
      </c>
      <c r="B5" s="142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15">
      <c r="A6" s="81" t="s">
        <v>18</v>
      </c>
      <c r="B6" s="109">
        <v>0.01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15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15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15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15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4" thickBot="1" x14ac:dyDescent="0.2">
      <c r="A48" s="134" t="s">
        <v>42</v>
      </c>
      <c r="B48" s="135"/>
      <c r="C48" s="136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4" thickBot="1" x14ac:dyDescent="0.2">
      <c r="A51" s="134" t="s">
        <v>19</v>
      </c>
      <c r="B51" s="135"/>
      <c r="C51" s="136"/>
      <c r="D51" s="85">
        <f>SUM(D50:Q50)</f>
        <v>3.6711969394737879E-8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51"/>
  <sheetViews>
    <sheetView showGridLines="0" topLeftCell="A5" workbookViewId="0">
      <selection activeCell="K49" sqref="K4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6" ht="14" thickBot="1" x14ac:dyDescent="0.2">
      <c r="A1" s="115" t="s">
        <v>35</v>
      </c>
      <c r="B1" s="114"/>
      <c r="E1" s="1"/>
    </row>
    <row r="2" spans="1:16" x14ac:dyDescent="0.15">
      <c r="A2" s="25" t="s">
        <v>2</v>
      </c>
      <c r="B2" s="38">
        <v>0.06</v>
      </c>
    </row>
    <row r="3" spans="1:16" x14ac:dyDescent="0.15">
      <c r="A3" s="26" t="s">
        <v>3</v>
      </c>
      <c r="B3" s="34">
        <v>1.25</v>
      </c>
    </row>
    <row r="4" spans="1:16" x14ac:dyDescent="0.15">
      <c r="A4" s="26" t="s">
        <v>4</v>
      </c>
      <c r="B4" s="35">
        <v>0.9</v>
      </c>
    </row>
    <row r="5" spans="1:16" x14ac:dyDescent="0.15">
      <c r="A5" s="26" t="s">
        <v>5</v>
      </c>
      <c r="B5" s="36">
        <v>0.5</v>
      </c>
      <c r="F5" s="1"/>
    </row>
    <row r="6" spans="1:16" ht="14" thickBot="1" x14ac:dyDescent="0.2">
      <c r="A6" s="27" t="s">
        <v>6</v>
      </c>
      <c r="B6" s="37">
        <f>1-B5</f>
        <v>0.5</v>
      </c>
    </row>
    <row r="7" spans="1:16" x14ac:dyDescent="0.15">
      <c r="C7" s="7"/>
      <c r="D7" s="7"/>
      <c r="E7" s="7"/>
      <c r="F7" s="7"/>
      <c r="G7" s="7"/>
      <c r="H7" s="7"/>
      <c r="I7" s="7"/>
      <c r="J7" s="7"/>
      <c r="K7" s="7"/>
    </row>
    <row r="8" spans="1:16" ht="14" thickBot="1" x14ac:dyDescent="0.2">
      <c r="A8" s="10"/>
      <c r="B8" s="10"/>
      <c r="C8" s="10"/>
      <c r="D8" s="10"/>
      <c r="E8" s="10"/>
      <c r="F8" s="10"/>
      <c r="G8" s="10"/>
    </row>
    <row r="9" spans="1:16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15">
      <c r="A18" s="1"/>
      <c r="H18" s="7"/>
      <c r="I18" s="7"/>
      <c r="J18" s="7"/>
      <c r="K18" s="7"/>
    </row>
    <row r="19" spans="1:17" x14ac:dyDescent="0.15">
      <c r="B19" s="5"/>
      <c r="C19" s="5"/>
      <c r="D19" s="2"/>
      <c r="E19" s="5"/>
    </row>
    <row r="20" spans="1:17" ht="14" thickBot="1" x14ac:dyDescent="0.2">
      <c r="B20" s="5"/>
      <c r="C20" s="5"/>
      <c r="D20" s="2"/>
      <c r="E20" s="5"/>
    </row>
    <row r="21" spans="1:17" ht="14" thickBot="1" x14ac:dyDescent="0.2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15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15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15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15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15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15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15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4" thickBot="1" x14ac:dyDescent="0.2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4" thickBot="1" x14ac:dyDescent="0.2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 x14ac:dyDescent="0.15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4" thickBot="1" x14ac:dyDescent="0.2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15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15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15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 x14ac:dyDescent="0.15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15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15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4" thickBot="1" x14ac:dyDescent="0.2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4" thickBot="1" x14ac:dyDescent="0.2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 x14ac:dyDescent="0.15">
      <c r="B47" s="6"/>
      <c r="C47" s="6"/>
      <c r="D47" s="6"/>
      <c r="E47" s="6"/>
      <c r="F47" s="6"/>
      <c r="G47" s="6"/>
    </row>
    <row r="48" spans="1:16" x14ac:dyDescent="0.15">
      <c r="B48" s="6" t="s">
        <v>7</v>
      </c>
      <c r="C48" s="3"/>
      <c r="D48" s="6"/>
      <c r="E48" s="6"/>
      <c r="F48" s="6"/>
      <c r="G48" s="6"/>
    </row>
    <row r="51" spans="1:1" x14ac:dyDescent="0.15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30" zoomScaleNormal="130" zoomScalePageLayoutView="130" workbookViewId="0">
      <selection activeCell="B29" sqref="B2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0.02</v>
      </c>
      <c r="D20" s="2"/>
      <c r="E20" s="5"/>
    </row>
    <row r="21" spans="1:17" ht="14" thickBot="1" x14ac:dyDescent="0.2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9" si="2">IF($A24 &lt;=F$23,  ($B$5*G23 + $B$6*G24 )/(1+F11 ),"")</f>
        <v/>
      </c>
      <c r="G24" s="21">
        <f t="shared" ref="G24:G29" ca="1" si="3">MAX(0,(G11-$C$20)/(1+G11))</f>
        <v>0.13786215435410648</v>
      </c>
      <c r="H24" s="106"/>
      <c r="Q24" s="50"/>
    </row>
    <row r="25" spans="1:17" x14ac:dyDescent="0.15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15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15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15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15">
      <c r="A29" s="48">
        <v>0</v>
      </c>
      <c r="B29" s="112">
        <f ca="1">IF($A29 &lt;=B$23,  ($B$5*C28 + $B$6*C29 )/(1+B16 ),"")</f>
        <v>4.2045224917924694E-2</v>
      </c>
      <c r="C29" s="112">
        <f ca="1">IF($A29 &lt;=C$23,  ($B$5*D28 + $B$6*D29 )/(1+C16 ),"")</f>
        <v>3.7633206771856706E-2</v>
      </c>
      <c r="D29" s="112">
        <f ca="1">IF($A29 &lt;=D$23,  ($B$5*E28 + $B$6*E29 )/(1+D16 ),"")</f>
        <v>3.2272498118743338E-2</v>
      </c>
      <c r="E29" s="112">
        <f ca="1">IF($A29 &lt;=E$23,  ($B$5*F28 + $B$6*F29 )/(1+E16 ),"")</f>
        <v>2.6448208188329523E-2</v>
      </c>
      <c r="F29" s="20">
        <f t="shared" ca="1" si="2"/>
        <v>2.0560191517283496E-2</v>
      </c>
      <c r="G29" s="21">
        <f t="shared" ca="1" si="3"/>
        <v>1.4901450547956246E-2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42"/>
  <sheetViews>
    <sheetView showGridLines="0" topLeftCell="A3" zoomScale="115" zoomScaleNormal="115" zoomScalePageLayoutView="115" workbookViewId="0">
      <selection activeCell="B41" sqref="B41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5" t="s">
        <v>35</v>
      </c>
      <c r="B1" s="114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7" t="s">
        <v>22</v>
      </c>
      <c r="B20" s="128"/>
      <c r="C20" s="108">
        <v>0.05</v>
      </c>
      <c r="D20" s="2"/>
      <c r="E20" s="5"/>
    </row>
    <row r="21" spans="1:17" ht="14" thickBot="1" x14ac:dyDescent="0.2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 x14ac:dyDescent="0.15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 x14ac:dyDescent="0.15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15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15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15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4" thickBot="1" x14ac:dyDescent="0.2"/>
    <row r="34" spans="1:6" ht="14" thickBot="1" x14ac:dyDescent="0.2">
      <c r="A34" s="127" t="s">
        <v>46</v>
      </c>
      <c r="B34" s="129"/>
      <c r="C34" s="107">
        <v>0</v>
      </c>
      <c r="D34" s="2"/>
      <c r="E34" s="5"/>
    </row>
    <row r="35" spans="1:6" ht="14" thickBot="1" x14ac:dyDescent="0.2">
      <c r="A35" s="127" t="s">
        <v>47</v>
      </c>
      <c r="B35" s="129"/>
      <c r="C35" s="130"/>
      <c r="D35" s="44"/>
      <c r="E35" s="45"/>
      <c r="F35" s="47"/>
    </row>
    <row r="36" spans="1:6" x14ac:dyDescent="0.15">
      <c r="A36" s="48"/>
      <c r="B36" s="49"/>
      <c r="C36" s="49"/>
      <c r="D36" s="23"/>
      <c r="E36" s="49"/>
      <c r="F36" s="24"/>
    </row>
    <row r="37" spans="1:6" x14ac:dyDescent="0.15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15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15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ca="1">MAX(E27,0)</f>
        <v>0.10205787894775988</v>
      </c>
      <c r="F39" s="24"/>
    </row>
    <row r="40" spans="1:6" x14ac:dyDescent="0.15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ca="1">MAX(E28,0)</f>
        <v>4.0003133412186698E-2</v>
      </c>
      <c r="F40" s="24"/>
    </row>
    <row r="41" spans="1:6" x14ac:dyDescent="0.15">
      <c r="A41" s="48">
        <v>0</v>
      </c>
      <c r="B41" s="21">
        <f ca="1">IF($A41 &lt;=B$37,  ($B$5*C40 + $B$6*C41 )/(1+B16 ),"")</f>
        <v>6.1971809159149363E-2</v>
      </c>
      <c r="C41" s="21">
        <f ca="1">IF($A41 &lt;=C$37,  ($B$5*D40 + $B$6*D41 )/(1+C16 ),"")</f>
        <v>4.0613690575562231E-2</v>
      </c>
      <c r="D41" s="20">
        <f ca="1">IF($A41 &lt;=D$37,  ($B$5*E40 + $B$6*E41 )/(1+D16 ),"")</f>
        <v>1.9074543873825435E-2</v>
      </c>
      <c r="E41" s="21">
        <f ca="1">MAX(E29,0)</f>
        <v>0</v>
      </c>
      <c r="F41" s="24"/>
    </row>
    <row r="42" spans="1:6" ht="14" thickBot="1" x14ac:dyDescent="0.2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34"/>
  <sheetViews>
    <sheetView showGridLines="0" workbookViewId="0">
      <selection activeCell="F34" sqref="F34"/>
    </sheetView>
  </sheetViews>
  <sheetFormatPr baseColWidth="10" defaultColWidth="8.796875" defaultRowHeight="13" x14ac:dyDescent="0.15"/>
  <cols>
    <col min="1" max="1" width="18.3984375" bestFit="1" customWidth="1"/>
  </cols>
  <sheetData>
    <row r="1" spans="1:8" ht="14" thickBot="1" x14ac:dyDescent="0.2">
      <c r="A1" s="115" t="s">
        <v>35</v>
      </c>
      <c r="B1" s="114"/>
      <c r="C1" s="1"/>
    </row>
    <row r="2" spans="1:8" x14ac:dyDescent="0.15">
      <c r="A2" s="25" t="s">
        <v>2</v>
      </c>
      <c r="B2" s="38">
        <v>0.06</v>
      </c>
    </row>
    <row r="3" spans="1:8" x14ac:dyDescent="0.15">
      <c r="A3" s="26" t="s">
        <v>3</v>
      </c>
      <c r="B3" s="34">
        <v>1.25</v>
      </c>
    </row>
    <row r="4" spans="1:8" x14ac:dyDescent="0.15">
      <c r="A4" s="26" t="s">
        <v>4</v>
      </c>
      <c r="B4" s="35">
        <v>0.9</v>
      </c>
    </row>
    <row r="5" spans="1:8" x14ac:dyDescent="0.15">
      <c r="A5" s="26" t="s">
        <v>5</v>
      </c>
      <c r="B5" s="36">
        <v>0.5</v>
      </c>
    </row>
    <row r="6" spans="1:8" ht="14" thickBot="1" x14ac:dyDescent="0.2">
      <c r="A6" s="27" t="s">
        <v>6</v>
      </c>
      <c r="B6" s="37">
        <f>1-B5</f>
        <v>0.5</v>
      </c>
    </row>
    <row r="7" spans="1:8" x14ac:dyDescent="0.15">
      <c r="C7" s="7"/>
      <c r="D7" s="7"/>
      <c r="E7" s="7"/>
      <c r="F7" s="7"/>
      <c r="G7" s="7"/>
      <c r="H7" s="7"/>
    </row>
    <row r="8" spans="1:8" ht="14" thickBot="1" x14ac:dyDescent="0.2"/>
    <row r="9" spans="1:8" ht="14" thickBot="1" x14ac:dyDescent="0.2">
      <c r="A9" s="116" t="s">
        <v>32</v>
      </c>
      <c r="B9" s="117"/>
      <c r="C9" s="61"/>
      <c r="D9" s="61"/>
      <c r="E9" s="61"/>
      <c r="F9" s="61"/>
      <c r="G9" s="61"/>
      <c r="H9" s="47"/>
    </row>
    <row r="10" spans="1:8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4" thickBot="1" x14ac:dyDescent="0.2">
      <c r="A17" s="53"/>
      <c r="B17" s="56"/>
      <c r="C17" s="56"/>
      <c r="D17" s="56"/>
      <c r="E17" s="56"/>
      <c r="F17" s="56"/>
      <c r="G17" s="56"/>
      <c r="H17" s="60"/>
    </row>
    <row r="20" spans="1:9" ht="14" thickBot="1" x14ac:dyDescent="0.2"/>
    <row r="21" spans="1:9" ht="14" thickBot="1" x14ac:dyDescent="0.2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 x14ac:dyDescent="0.15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15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15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15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15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15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15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15">
      <c r="A29" s="48">
        <v>0</v>
      </c>
      <c r="B29" s="57">
        <v>1</v>
      </c>
      <c r="C29" s="21">
        <f t="shared" ref="C29:H29" si="2">IF($A29=0,$B$5*B29/(1+B16), IF($A29=C$22, $B$5*B30/(1 +B17 ), IF(AND(0 &lt; $A29, $A29 &lt; C$22), $B$5*B30/(1+B17) + $B$6*B29/(1+B16 ),"")))</f>
        <v>0.47169811320754712</v>
      </c>
      <c r="D29" s="21">
        <f t="shared" ca="1" si="2"/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4" thickBot="1" x14ac:dyDescent="0.2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4" thickBot="1" x14ac:dyDescent="0.2"/>
    <row r="33" spans="1:8" ht="14" thickBot="1" x14ac:dyDescent="0.2">
      <c r="A33" s="116" t="s">
        <v>40</v>
      </c>
      <c r="B33" s="117"/>
      <c r="C33" s="77">
        <f t="shared" ref="C33:H33" si="3">SUM(C23:C29)*100</f>
        <v>94.339622641509422</v>
      </c>
      <c r="D33" s="75">
        <f t="shared" ca="1" si="3"/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4" thickBot="1" x14ac:dyDescent="0.2">
      <c r="A34" s="116" t="s">
        <v>14</v>
      </c>
      <c r="B34" s="117"/>
      <c r="C34" s="79">
        <f t="shared" ref="C34:H34" si="4">(100/C33)^(1/C22)-1</f>
        <v>6.0000000000000053E-2</v>
      </c>
      <c r="D34" s="76">
        <f t="shared" ca="1" si="4"/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S115"/>
  <sheetViews>
    <sheetView showGridLines="0" topLeftCell="A44" zoomScale="125" zoomScaleNormal="125" zoomScalePageLayoutView="125" workbookViewId="0">
      <selection activeCell="C76" sqref="C76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4" thickBot="1" x14ac:dyDescent="0.2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1" t="s">
        <v>16</v>
      </c>
      <c r="B5" s="142"/>
      <c r="C5" s="100">
        <v>7.2999959977892823</v>
      </c>
      <c r="D5" s="101">
        <v>7.9211058600155191</v>
      </c>
      <c r="E5" s="101">
        <v>9.0211695692884533</v>
      </c>
      <c r="F5" s="101">
        <v>9.4357232057574816</v>
      </c>
      <c r="G5" s="101">
        <v>12.130228333480794</v>
      </c>
      <c r="H5" s="101">
        <v>11.719260302370222</v>
      </c>
      <c r="I5" s="101">
        <v>12.850149599332189</v>
      </c>
      <c r="J5" s="101">
        <v>12.566028950815317</v>
      </c>
      <c r="K5" s="101">
        <v>12.918490346580834</v>
      </c>
      <c r="L5" s="101">
        <v>15.195055294895132</v>
      </c>
      <c r="M5" s="101">
        <v>14.536525782277316</v>
      </c>
      <c r="N5" s="101">
        <v>15.636190514969849</v>
      </c>
      <c r="O5" s="101">
        <v>15.153946914965397</v>
      </c>
      <c r="P5" s="102">
        <v>13.44786652668993</v>
      </c>
    </row>
    <row r="6" spans="1:16" x14ac:dyDescent="0.15">
      <c r="A6" s="81" t="s">
        <v>18</v>
      </c>
      <c r="B6" s="31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14.351012122671268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16.091014658718564</v>
      </c>
      <c r="P13" s="4">
        <f t="shared" si="0"/>
        <v>14.279436151103376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16.520270337869377</v>
      </c>
      <c r="O14" s="4">
        <f t="shared" si="0"/>
        <v>16.010760388297353</v>
      </c>
      <c r="P14" s="4">
        <f t="shared" si="0"/>
        <v>14.208217166182983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15.281829396633016</v>
      </c>
      <c r="N15" s="4">
        <f t="shared" si="0"/>
        <v>16.437875145816744</v>
      </c>
      <c r="O15" s="4">
        <f t="shared" si="0"/>
        <v>15.930906387719741</v>
      </c>
      <c r="P15" s="4">
        <f t="shared" si="0"/>
        <v>14.137353387431759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15.894451171313772</v>
      </c>
      <c r="M16" s="4">
        <f t="shared" si="0"/>
        <v>15.205610954543427</v>
      </c>
      <c r="N16" s="4">
        <f t="shared" si="0"/>
        <v>16.355890901498888</v>
      </c>
      <c r="O16" s="4">
        <f t="shared" si="0"/>
        <v>15.851450660631558</v>
      </c>
      <c r="P16" s="4">
        <f t="shared" si="0"/>
        <v>14.066843043251538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13.445703939021691</v>
      </c>
      <c r="L17" s="4">
        <f t="shared" si="0"/>
        <v>15.815177265375951</v>
      </c>
      <c r="M17" s="4">
        <f t="shared" si="0"/>
        <v>15.129772653519664</v>
      </c>
      <c r="N17" s="4">
        <f t="shared" si="0"/>
        <v>16.274315555305446</v>
      </c>
      <c r="O17" s="4">
        <f t="shared" si="0"/>
        <v>15.772391220635487</v>
      </c>
      <c r="P17" s="4">
        <f t="shared" si="0"/>
        <v>13.996684370880049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13.013627242810994</v>
      </c>
      <c r="K18" s="4">
        <f t="shared" si="0"/>
        <v>13.378643210856787</v>
      </c>
      <c r="L18" s="4">
        <f t="shared" si="0"/>
        <v>15.736298739693471</v>
      </c>
      <c r="M18" s="4">
        <f t="shared" si="0"/>
        <v>15.05431259760025</v>
      </c>
      <c r="N18" s="4">
        <f t="shared" si="0"/>
        <v>16.193147067848507</v>
      </c>
      <c r="O18" s="4">
        <f t="shared" si="0"/>
        <v>15.693726091241414</v>
      </c>
      <c r="P18" s="4">
        <f t="shared" si="0"/>
        <v>13.926875616346827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13.241494916612824</v>
      </c>
      <c r="J19" s="4">
        <f t="shared" si="0"/>
        <v>12.948721506158799</v>
      </c>
      <c r="K19" s="4">
        <f t="shared" si="0"/>
        <v>13.31191694946896</v>
      </c>
      <c r="L19" s="4">
        <f t="shared" si="0"/>
        <v>15.657813622299084</v>
      </c>
      <c r="M19" s="4">
        <f t="shared" si="0"/>
        <v>14.979228900279855</v>
      </c>
      <c r="N19" s="4">
        <f t="shared" si="0"/>
        <v>16.112383409911658</v>
      </c>
      <c r="O19" s="4">
        <f t="shared" si="0"/>
        <v>15.615453305817004</v>
      </c>
      <c r="P19" s="4">
        <f t="shared" si="0"/>
        <v>13.857415034429373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12.015934789381879</v>
      </c>
      <c r="I20" s="4">
        <f t="shared" si="0"/>
        <v>13.175452685196225</v>
      </c>
      <c r="J20" s="4">
        <f t="shared" si="0"/>
        <v>12.88413948821867</v>
      </c>
      <c r="K20" s="4">
        <f t="shared" si="0"/>
        <v>13.245523486698199</v>
      </c>
      <c r="L20" s="4">
        <f t="shared" si="0"/>
        <v>15.579719951060763</v>
      </c>
      <c r="M20" s="4">
        <f t="shared" si="0"/>
        <v>14.904519684462134</v>
      </c>
      <c r="N20" s="4">
        <f t="shared" si="0"/>
        <v>16.032022562399241</v>
      </c>
      <c r="O20" s="4">
        <f t="shared" si="0"/>
        <v>15.537570907538543</v>
      </c>
      <c r="P20" s="4">
        <f t="shared" si="0"/>
        <v>13.788300888609518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12.375275200647627</v>
      </c>
      <c r="H21" s="4">
        <f t="shared" si="0"/>
        <v>11.956005064600463</v>
      </c>
      <c r="I21" s="4">
        <f t="shared" si="0"/>
        <v>13.109739840782979</v>
      </c>
      <c r="J21" s="4">
        <f t="shared" si="0"/>
        <v>12.819879574436795</v>
      </c>
      <c r="K21" s="4">
        <f t="shared" si="0"/>
        <v>13.179461162704476</v>
      </c>
      <c r="L21" s="4">
        <f t="shared" si="0"/>
        <v>15.502015773632664</v>
      </c>
      <c r="M21" s="4">
        <f t="shared" si="0"/>
        <v>14.830183082412802</v>
      </c>
      <c r="N21" s="4">
        <f t="shared" si="0"/>
        <v>15.952062516285888</v>
      </c>
      <c r="O21" s="4">
        <f t="shared" si="0"/>
        <v>15.460076949342019</v>
      </c>
      <c r="P21" s="4">
        <f t="shared" si="0"/>
        <v>13.71953145103002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9.5783259002621328</v>
      </c>
      <c r="G22" s="4">
        <f t="shared" si="0"/>
        <v>12.313553258088113</v>
      </c>
      <c r="H22" s="4">
        <f t="shared" si="0"/>
        <v>11.896374240568372</v>
      </c>
      <c r="I22" s="4">
        <f t="shared" si="0"/>
        <v>13.044354740548551</v>
      </c>
      <c r="J22" s="4">
        <f t="shared" si="0"/>
        <v>12.755940158311985</v>
      </c>
      <c r="K22" s="4">
        <f t="shared" si="0"/>
        <v>13.113728325926251</v>
      </c>
      <c r="L22" s="4">
        <f t="shared" si="0"/>
        <v>15.424699147406304</v>
      </c>
      <c r="M22" s="4">
        <f t="shared" si="0"/>
        <v>14.756217235712937</v>
      </c>
      <c r="N22" s="4">
        <f t="shared" si="0"/>
        <v>15.87250127256628</v>
      </c>
      <c r="O22" s="4">
        <f t="shared" si="0"/>
        <v>15.382969493874445</v>
      </c>
      <c r="P22" s="4">
        <f t="shared" si="0"/>
        <v>13.651105002451359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9.1118338307544136</v>
      </c>
      <c r="F23" s="4">
        <f t="shared" si="0"/>
        <v>9.530553800535305</v>
      </c>
      <c r="G23" s="4">
        <f t="shared" si="0"/>
        <v>12.252139155001384</v>
      </c>
      <c r="H23" s="4">
        <f t="shared" si="0"/>
        <v>11.837040826511899</v>
      </c>
      <c r="I23" s="4">
        <f t="shared" si="0"/>
        <v>12.979295749862031</v>
      </c>
      <c r="J23" s="4">
        <f t="shared" si="0"/>
        <v>12.692319641355503</v>
      </c>
      <c r="K23" s="4">
        <f t="shared" si="0"/>
        <v>13.048323333039182</v>
      </c>
      <c r="L23" s="4">
        <f t="shared" si="0"/>
        <v>15.347768139462</v>
      </c>
      <c r="M23" s="4">
        <f t="shared" si="0"/>
        <v>14.682620295212518</v>
      </c>
      <c r="N23" s="4">
        <f t="shared" si="0"/>
        <v>15.793336842205179</v>
      </c>
      <c r="O23" s="4">
        <f t="shared" si="0"/>
        <v>15.306246613445412</v>
      </c>
      <c r="P23" s="4">
        <f t="shared" si="0"/>
        <v>13.583019832208754</v>
      </c>
    </row>
    <row r="24" spans="1:17" x14ac:dyDescent="0.15">
      <c r="A24" s="12"/>
      <c r="B24" s="12">
        <v>1</v>
      </c>
      <c r="C24" s="4"/>
      <c r="D24" s="4">
        <f t="shared" si="0"/>
        <v>7.9608105683683696</v>
      </c>
      <c r="E24" s="4">
        <f t="shared" si="0"/>
        <v>9.0663883699307046</v>
      </c>
      <c r="F24" s="4">
        <f t="shared" si="0"/>
        <v>9.4830199651498752</v>
      </c>
      <c r="G24" s="4">
        <f t="shared" si="0"/>
        <v>12.191031356031663</v>
      </c>
      <c r="H24" s="4">
        <f t="shared" si="0"/>
        <v>11.778003339092601</v>
      </c>
      <c r="I24" s="4">
        <f t="shared" si="0"/>
        <v>12.914561242245265</v>
      </c>
      <c r="J24" s="4">
        <f t="shared" si="0"/>
        <v>12.629016433051115</v>
      </c>
      <c r="K24" s="4">
        <f t="shared" si="0"/>
        <v>12.983244548915041</v>
      </c>
      <c r="L24" s="4">
        <f t="shared" si="0"/>
        <v>15.271220826520546</v>
      </c>
      <c r="M24" s="4">
        <f t="shared" si="0"/>
        <v>14.609390420984202</v>
      </c>
      <c r="N24" s="4">
        <f t="shared" si="0"/>
        <v>15.714567246087702</v>
      </c>
      <c r="O24" s="4">
        <f t="shared" si="0"/>
        <v>15.229906389978916</v>
      </c>
      <c r="P24" s="4">
        <f t="shared" si="0"/>
        <v>13.515274238169404</v>
      </c>
    </row>
    <row r="25" spans="1:17" x14ac:dyDescent="0.15">
      <c r="A25" s="12"/>
      <c r="B25" s="12">
        <v>0</v>
      </c>
      <c r="C25" s="4">
        <f>IF( $B25 &lt;=C$11,(C$5+$B$6*$B25),"")</f>
        <v>7.2999959977892823</v>
      </c>
      <c r="D25" s="2">
        <f t="shared" si="0"/>
        <v>7.9211058600155191</v>
      </c>
      <c r="E25" s="4">
        <f t="shared" si="0"/>
        <v>9.0211695692884533</v>
      </c>
      <c r="F25" s="4">
        <f t="shared" si="0"/>
        <v>9.4357232057574816</v>
      </c>
      <c r="G25" s="4">
        <f t="shared" si="0"/>
        <v>12.130228333480794</v>
      </c>
      <c r="H25" s="4">
        <f t="shared" si="0"/>
        <v>11.719260302370222</v>
      </c>
      <c r="I25" s="4">
        <f t="shared" si="0"/>
        <v>12.850149599332189</v>
      </c>
      <c r="J25" s="4">
        <f t="shared" si="0"/>
        <v>12.566028950815317</v>
      </c>
      <c r="K25" s="4">
        <f t="shared" si="0"/>
        <v>12.918490346580834</v>
      </c>
      <c r="L25" s="4">
        <f t="shared" si="0"/>
        <v>15.195055294895132</v>
      </c>
      <c r="M25" s="4">
        <f t="shared" si="0"/>
        <v>14.536525782277316</v>
      </c>
      <c r="N25" s="4">
        <f t="shared" si="0"/>
        <v>15.636190514969849</v>
      </c>
      <c r="O25" s="4">
        <f t="shared" si="0"/>
        <v>15.153946914965397</v>
      </c>
      <c r="P25" s="4">
        <f t="shared" si="0"/>
        <v>13.44786652668993</v>
      </c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1.1667533535397075E-5</v>
      </c>
    </row>
    <row r="31" spans="1:17" x14ac:dyDescent="0.15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2.668388537495729E-5</v>
      </c>
      <c r="Q31" s="8">
        <f t="shared" si="2"/>
        <v>1.6400794733625144E-4</v>
      </c>
    </row>
    <row r="32" spans="1:17" x14ac:dyDescent="0.15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6.1955186564314655E-5</v>
      </c>
      <c r="P32" s="8">
        <f t="shared" si="4"/>
        <v>3.481875318437481E-4</v>
      </c>
      <c r="Q32" s="8">
        <f t="shared" si="2"/>
        <v>1.0703627202151315E-3</v>
      </c>
    </row>
    <row r="33" spans="1:17" x14ac:dyDescent="0.15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1.4438070174614153E-4</v>
      </c>
      <c r="O33" s="8">
        <f t="shared" si="5"/>
        <v>7.4595764988909501E-4</v>
      </c>
      <c r="P33" s="8">
        <f t="shared" si="5"/>
        <v>2.0969138186872388E-3</v>
      </c>
      <c r="Q33" s="8">
        <f t="shared" si="2"/>
        <v>4.2987147842202577E-3</v>
      </c>
    </row>
    <row r="34" spans="1:17" x14ac:dyDescent="0.15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3.3288942853729685E-4</v>
      </c>
      <c r="N34" s="8">
        <f t="shared" si="6"/>
        <v>1.5928758684808373E-3</v>
      </c>
      <c r="O34" s="8">
        <f t="shared" si="6"/>
        <v>4.1164982095052462E-3</v>
      </c>
      <c r="P34" s="8">
        <f t="shared" si="6"/>
        <v>7.7172658406714709E-3</v>
      </c>
      <c r="Q34" s="8">
        <f t="shared" si="2"/>
        <v>1.1868994961409321E-2</v>
      </c>
    </row>
    <row r="35" spans="1:17" x14ac:dyDescent="0.15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7.7160075242124586E-4</v>
      </c>
      <c r="M35" s="8">
        <f t="shared" si="7"/>
        <v>3.3374954129674773E-3</v>
      </c>
      <c r="N35" s="8">
        <f t="shared" si="7"/>
        <v>7.9878220112486673E-3</v>
      </c>
      <c r="O35" s="8">
        <f t="shared" si="7"/>
        <v>1.3767451976127585E-2</v>
      </c>
      <c r="P35" s="8">
        <f t="shared" si="7"/>
        <v>1.9364677342016488E-2</v>
      </c>
      <c r="Q35" s="8">
        <f t="shared" si="2"/>
        <v>2.3833154721787105E-2</v>
      </c>
    </row>
    <row r="36" spans="1:17" x14ac:dyDescent="0.15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1.7506958103661408E-3</v>
      </c>
      <c r="L36" s="8">
        <f t="shared" si="8"/>
        <v>6.9595794939878155E-3</v>
      </c>
      <c r="M36" s="8">
        <f t="shared" si="8"/>
        <v>1.5057424258319034E-2</v>
      </c>
      <c r="N36" s="8">
        <f t="shared" si="8"/>
        <v>2.4033799238622824E-2</v>
      </c>
      <c r="O36" s="8">
        <f t="shared" si="8"/>
        <v>3.1079843241532297E-2</v>
      </c>
      <c r="P36" s="8">
        <f t="shared" si="8"/>
        <v>3.498524554628054E-2</v>
      </c>
      <c r="Q36" s="8">
        <f t="shared" si="2"/>
        <v>3.5892637137474814E-2</v>
      </c>
    </row>
    <row r="37" spans="1:17" x14ac:dyDescent="0.15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3.957049674565399E-3</v>
      </c>
      <c r="K37" s="8">
        <f t="shared" si="9"/>
        <v>1.4031692678728853E-2</v>
      </c>
      <c r="L37" s="8">
        <f t="shared" si="9"/>
        <v>2.7898971528040741E-2</v>
      </c>
      <c r="M37" s="8">
        <f t="shared" si="9"/>
        <v>4.025628991123776E-2</v>
      </c>
      <c r="N37" s="8">
        <f t="shared" si="9"/>
        <v>4.820827414886035E-2</v>
      </c>
      <c r="O37" s="8">
        <f t="shared" si="9"/>
        <v>4.9892743227867485E-2</v>
      </c>
      <c r="P37" s="8">
        <f t="shared" si="9"/>
        <v>4.6818898688259621E-2</v>
      </c>
      <c r="Q37" s="8">
        <f t="shared" si="2"/>
        <v>4.1183655566755663E-2</v>
      </c>
    </row>
    <row r="38" spans="1:17" x14ac:dyDescent="0.15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8.9620444121416409E-3</v>
      </c>
      <c r="J38" s="8">
        <f t="shared" si="10"/>
        <v>2.7742457902054166E-2</v>
      </c>
      <c r="K38" s="8">
        <f t="shared" si="10"/>
        <v>4.9202284230229619E-2</v>
      </c>
      <c r="L38" s="8">
        <f t="shared" si="10"/>
        <v>6.5239037322685961E-2</v>
      </c>
      <c r="M38" s="8">
        <f t="shared" si="10"/>
        <v>7.0628984847147788E-2</v>
      </c>
      <c r="N38" s="8">
        <f t="shared" si="10"/>
        <v>6.7688541131238955E-2</v>
      </c>
      <c r="O38" s="8">
        <f t="shared" si="10"/>
        <v>5.8400775694118043E-2</v>
      </c>
      <c r="P38" s="8">
        <f t="shared" si="10"/>
        <v>4.6990937823646509E-2</v>
      </c>
      <c r="Q38" s="8">
        <f t="shared" si="2"/>
        <v>3.6178915105341894E-2</v>
      </c>
    </row>
    <row r="39" spans="1:17" x14ac:dyDescent="0.15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2.0077835649000047E-2</v>
      </c>
      <c r="I39" s="8">
        <f t="shared" si="11"/>
        <v>5.3838486868964634E-2</v>
      </c>
      <c r="J39" s="8">
        <f t="shared" si="11"/>
        <v>8.3356555052831779E-2</v>
      </c>
      <c r="K39" s="8">
        <f t="shared" si="11"/>
        <v>9.8587123797112347E-2</v>
      </c>
      <c r="L39" s="8">
        <f t="shared" si="11"/>
        <v>9.8070578711371675E-2</v>
      </c>
      <c r="M39" s="8">
        <f t="shared" si="11"/>
        <v>8.4971293370269207E-2</v>
      </c>
      <c r="N39" s="8">
        <f t="shared" si="11"/>
        <v>6.7885508257365682E-2</v>
      </c>
      <c r="O39" s="8">
        <f t="shared" si="11"/>
        <v>5.0222941218721687E-2</v>
      </c>
      <c r="P39" s="8">
        <f t="shared" si="11"/>
        <v>3.5372332344444174E-2</v>
      </c>
      <c r="Q39" s="8">
        <f t="shared" si="2"/>
        <v>2.4214856775480076E-2</v>
      </c>
    </row>
    <row r="40" spans="1:17" x14ac:dyDescent="0.15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4.5125046129795079E-2</v>
      </c>
      <c r="H40" s="8">
        <f t="shared" si="12"/>
        <v>0.10048374437954652</v>
      </c>
      <c r="I40" s="8">
        <f t="shared" si="12"/>
        <v>0.13476153838863267</v>
      </c>
      <c r="J40" s="8">
        <f t="shared" si="12"/>
        <v>0.13914264480962615</v>
      </c>
      <c r="K40" s="8">
        <f t="shared" si="12"/>
        <v>0.1234618925678598</v>
      </c>
      <c r="L40" s="8">
        <f t="shared" si="12"/>
        <v>9.8282467423923006E-2</v>
      </c>
      <c r="M40" s="8">
        <f t="shared" si="12"/>
        <v>7.0989784996187896E-2</v>
      </c>
      <c r="N40" s="8">
        <f t="shared" si="12"/>
        <v>4.8630345437341641E-2</v>
      </c>
      <c r="O40" s="8">
        <f t="shared" si="12"/>
        <v>3.1492588859978264E-2</v>
      </c>
      <c r="P40" s="8">
        <f t="shared" si="12"/>
        <v>1.9723088717269025E-2</v>
      </c>
      <c r="Q40" s="8">
        <f t="shared" si="2"/>
        <v>1.2155269122383284E-2</v>
      </c>
    </row>
    <row r="41" spans="1:17" x14ac:dyDescent="0.15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9.8894540221500946E-2</v>
      </c>
      <c r="G41" s="8">
        <f t="shared" si="13"/>
        <v>0.18061346624946406</v>
      </c>
      <c r="H41" s="8">
        <f t="shared" si="13"/>
        <v>0.20115632666070332</v>
      </c>
      <c r="I41" s="8">
        <f t="shared" si="13"/>
        <v>0.17990217290744293</v>
      </c>
      <c r="J41" s="8">
        <f t="shared" si="13"/>
        <v>0.13935744814617507</v>
      </c>
      <c r="K41" s="8">
        <f t="shared" si="13"/>
        <v>9.8951738529894806E-2</v>
      </c>
      <c r="L41" s="8">
        <f t="shared" si="13"/>
        <v>6.5662814014201432E-2</v>
      </c>
      <c r="M41" s="8">
        <f t="shared" si="13"/>
        <v>4.066863153276723E-2</v>
      </c>
      <c r="N41" s="8">
        <f t="shared" si="13"/>
        <v>2.4385523437953766E-2</v>
      </c>
      <c r="O41" s="8">
        <f t="shared" si="13"/>
        <v>1.4042613643864849E-2</v>
      </c>
      <c r="P41" s="8">
        <f t="shared" si="13"/>
        <v>7.9179742563717775E-3</v>
      </c>
      <c r="Q41" s="8">
        <f t="shared" si="2"/>
        <v>4.4375127624163803E-3</v>
      </c>
    </row>
    <row r="42" spans="1:17" x14ac:dyDescent="0.15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0.21581129278834543</v>
      </c>
      <c r="F42" s="8">
        <f t="shared" si="14"/>
        <v>0.29680243378533872</v>
      </c>
      <c r="G42" s="8">
        <f t="shared" si="14"/>
        <v>0.27108985433041083</v>
      </c>
      <c r="H42" s="8">
        <f t="shared" si="14"/>
        <v>0.2013448702561432</v>
      </c>
      <c r="I42" s="8">
        <f t="shared" si="14"/>
        <v>0.13509149090053799</v>
      </c>
      <c r="J42" s="8">
        <f t="shared" si="14"/>
        <v>8.3743200744140267E-2</v>
      </c>
      <c r="K42" s="8">
        <f t="shared" si="14"/>
        <v>4.9566898263258719E-2</v>
      </c>
      <c r="L42" s="8">
        <f t="shared" si="14"/>
        <v>2.8201668116855198E-2</v>
      </c>
      <c r="M42" s="8">
        <f t="shared" si="14"/>
        <v>1.528936510236029E-2</v>
      </c>
      <c r="N42" s="8">
        <f t="shared" si="14"/>
        <v>8.1519586588643979E-3</v>
      </c>
      <c r="O42" s="8">
        <f t="shared" si="14"/>
        <v>4.2265617129964234E-3</v>
      </c>
      <c r="P42" s="8">
        <f t="shared" si="14"/>
        <v>2.1672911805770958E-3</v>
      </c>
      <c r="Q42" s="8">
        <f t="shared" si="2"/>
        <v>1.1137364395342147E-3</v>
      </c>
    </row>
    <row r="43" spans="1:17" x14ac:dyDescent="0.15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0.46598324198474489</v>
      </c>
      <c r="E43" s="8">
        <f t="shared" si="15"/>
        <v>0.43170198361816881</v>
      </c>
      <c r="F43" s="8">
        <f t="shared" si="15"/>
        <v>0.29692109057995214</v>
      </c>
      <c r="G43" s="8">
        <f t="shared" si="15"/>
        <v>0.18083949456053866</v>
      </c>
      <c r="H43" s="8">
        <f t="shared" si="15"/>
        <v>0.10076655980411287</v>
      </c>
      <c r="I43" s="8">
        <f t="shared" si="15"/>
        <v>5.4102448761301936E-2</v>
      </c>
      <c r="J43" s="8">
        <f t="shared" si="15"/>
        <v>2.7957260714468246E-2</v>
      </c>
      <c r="K43" s="8">
        <f t="shared" si="15"/>
        <v>1.4187955335915371E-2</v>
      </c>
      <c r="L43" s="8">
        <f t="shared" si="15"/>
        <v>7.0655227498816293E-3</v>
      </c>
      <c r="M43" s="8">
        <f t="shared" si="15"/>
        <v>3.4062180792648455E-3</v>
      </c>
      <c r="N43" s="8">
        <f t="shared" si="15"/>
        <v>1.6350819851623081E-3</v>
      </c>
      <c r="O43" s="8">
        <f t="shared" si="15"/>
        <v>7.7097174249310179E-4</v>
      </c>
      <c r="P43" s="8">
        <f t="shared" si="15"/>
        <v>3.6252342845731429E-4</v>
      </c>
      <c r="Q43" s="8">
        <f t="shared" si="2"/>
        <v>1.7201525680458134E-4</v>
      </c>
    </row>
    <row r="44" spans="1:17" x14ac:dyDescent="0.15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0.46598324198474489</v>
      </c>
      <c r="E44" s="8">
        <f t="shared" si="16"/>
        <v>0.21589069082982335</v>
      </c>
      <c r="F44" s="8">
        <f t="shared" si="16"/>
        <v>9.9013197016114343E-2</v>
      </c>
      <c r="G44" s="8">
        <f t="shared" si="16"/>
        <v>4.523806034979682E-2</v>
      </c>
      <c r="H44" s="8">
        <f t="shared" si="16"/>
        <v>2.0172107478126512E-2</v>
      </c>
      <c r="I44" s="8">
        <f t="shared" si="16"/>
        <v>9.028034836397204E-3</v>
      </c>
      <c r="J44" s="8">
        <f t="shared" si="16"/>
        <v>4.0000101322198991E-3</v>
      </c>
      <c r="K44" s="8">
        <f t="shared" si="16"/>
        <v>1.7767394699370921E-3</v>
      </c>
      <c r="L44" s="8">
        <f t="shared" si="16"/>
        <v>7.8673539846474383E-4</v>
      </c>
      <c r="M44" s="8">
        <f t="shared" si="16"/>
        <v>3.4147967395420316E-4</v>
      </c>
      <c r="N44" s="8">
        <f t="shared" si="16"/>
        <v>1.4907020778826593E-4</v>
      </c>
      <c r="O44" s="8">
        <f t="shared" si="16"/>
        <v>6.4456554269213772E-5</v>
      </c>
      <c r="P44" s="8">
        <f t="shared" si="16"/>
        <v>2.7987123323185463E-5</v>
      </c>
      <c r="Q44" s="8">
        <f t="shared" si="2"/>
        <v>1.2334794906258183E-5</v>
      </c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0.93196648396948978</v>
      </c>
      <c r="E47" s="93">
        <f>SUM(E30:E44)</f>
        <v>0.86340396723633761</v>
      </c>
      <c r="F47" s="93">
        <f t="shared" ref="F47:Q47" si="17">SUM(F30:F44)</f>
        <v>0.7916312616029062</v>
      </c>
      <c r="G47" s="93">
        <f t="shared" si="17"/>
        <v>0.72290592162000544</v>
      </c>
      <c r="H47" s="93">
        <f t="shared" si="17"/>
        <v>0.64400144422763239</v>
      </c>
      <c r="I47" s="93">
        <f t="shared" si="17"/>
        <v>0.575686217075419</v>
      </c>
      <c r="J47" s="93">
        <f t="shared" si="17"/>
        <v>0.50925662717608089</v>
      </c>
      <c r="K47" s="93">
        <f t="shared" si="17"/>
        <v>0.45151702068330279</v>
      </c>
      <c r="L47" s="93">
        <f t="shared" si="17"/>
        <v>0.39893897551183349</v>
      </c>
      <c r="M47" s="93">
        <f t="shared" si="17"/>
        <v>0.34527985661301303</v>
      </c>
      <c r="N47" s="93">
        <f t="shared" si="17"/>
        <v>0.30049318108467382</v>
      </c>
      <c r="O47" s="93">
        <f t="shared" si="17"/>
        <v>0.25888535891792758</v>
      </c>
      <c r="P47" s="93">
        <f t="shared" si="17"/>
        <v>0.22392000752722313</v>
      </c>
      <c r="Q47" s="94">
        <f t="shared" si="17"/>
        <v>0.19660783562960063</v>
      </c>
    </row>
    <row r="48" spans="1:17" ht="14" thickBot="1" x14ac:dyDescent="0.2">
      <c r="A48" s="134" t="s">
        <v>42</v>
      </c>
      <c r="B48" s="135"/>
      <c r="C48" s="136"/>
      <c r="D48" s="89">
        <f>100*((1/D47)^(1/D29)-1)</f>
        <v>7.299995997789277</v>
      </c>
      <c r="E48" s="90">
        <f t="shared" ref="E48:Q48" si="18">100*((1/E47)^(1/E29)-1)</f>
        <v>7.6199981072507805</v>
      </c>
      <c r="F48" s="90">
        <f t="shared" si="18"/>
        <v>8.0999985008750173</v>
      </c>
      <c r="G48" s="90">
        <f t="shared" si="18"/>
        <v>8.4499995225893798</v>
      </c>
      <c r="H48" s="90">
        <f t="shared" si="18"/>
        <v>9.199998333110937</v>
      </c>
      <c r="I48" s="90">
        <f t="shared" si="18"/>
        <v>9.6400002935769447</v>
      </c>
      <c r="J48" s="90">
        <f t="shared" si="18"/>
        <v>10.119996072729776</v>
      </c>
      <c r="K48" s="90">
        <f t="shared" si="18"/>
        <v>10.450003558298238</v>
      </c>
      <c r="L48" s="90">
        <f t="shared" si="18"/>
        <v>10.749997673441758</v>
      </c>
      <c r="M48" s="90">
        <f t="shared" si="18"/>
        <v>11.219996157088886</v>
      </c>
      <c r="N48" s="90">
        <f t="shared" si="18"/>
        <v>11.550001352465799</v>
      </c>
      <c r="O48" s="90">
        <f t="shared" si="18"/>
        <v>11.92000198194394</v>
      </c>
      <c r="P48" s="90">
        <f t="shared" si="18"/>
        <v>12.199999204697921</v>
      </c>
      <c r="Q48" s="91">
        <f t="shared" si="18"/>
        <v>12.319997242678316</v>
      </c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19">(D48-C4)^2</f>
        <v>1.6017690669943622E-11</v>
      </c>
      <c r="E50" s="87">
        <f t="shared" si="19"/>
        <v>3.582499608215416E-12</v>
      </c>
      <c r="F50" s="87">
        <f t="shared" si="19"/>
        <v>2.2473757127769484E-12</v>
      </c>
      <c r="G50" s="87">
        <f t="shared" si="19"/>
        <v>2.2792089959379416E-13</v>
      </c>
      <c r="H50" s="87">
        <f t="shared" si="19"/>
        <v>2.7785191461321581E-12</v>
      </c>
      <c r="I50" s="87">
        <f t="shared" si="19"/>
        <v>8.6187422100141796E-14</v>
      </c>
      <c r="J50" s="87">
        <f t="shared" si="19"/>
        <v>1.5423451402917155E-11</v>
      </c>
      <c r="K50" s="87">
        <f t="shared" si="19"/>
        <v>1.2661486358881739E-11</v>
      </c>
      <c r="L50" s="87">
        <f t="shared" si="19"/>
        <v>5.412873253700239E-12</v>
      </c>
      <c r="M50" s="87">
        <f t="shared" si="19"/>
        <v>1.4767965835176146E-11</v>
      </c>
      <c r="N50" s="87">
        <f t="shared" si="19"/>
        <v>1.8291637348173515E-12</v>
      </c>
      <c r="O50" s="87">
        <f t="shared" si="19"/>
        <v>3.928101783368272E-12</v>
      </c>
      <c r="P50" s="87">
        <f t="shared" si="19"/>
        <v>6.3250539593235778E-13</v>
      </c>
      <c r="Q50" s="88">
        <f t="shared" si="19"/>
        <v>7.6028228732162256E-12</v>
      </c>
    </row>
    <row r="51" spans="1:17" ht="14" thickBot="1" x14ac:dyDescent="0.2">
      <c r="A51" s="134" t="s">
        <v>19</v>
      </c>
      <c r="B51" s="135"/>
      <c r="C51" s="136"/>
      <c r="D51" s="85">
        <f>SUM(D50:Q50)</f>
        <v>8.719856409677158E-11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3.662342008971315E-2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4.7820894529488601E-2</v>
      </c>
      <c r="L59" s="17">
        <f t="shared" si="23"/>
        <v>3.5964001987683958E-2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5.38742954993447E-2</v>
      </c>
      <c r="K60" s="17">
        <f t="shared" si="22"/>
        <v>4.6677151604931369E-2</v>
      </c>
      <c r="L60" s="17">
        <f t="shared" si="23"/>
        <v>3.5306976153472024E-2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6.0942219320505017E-2</v>
      </c>
      <c r="J61" s="17">
        <f t="shared" si="22"/>
        <v>5.231956655620025E-2</v>
      </c>
      <c r="K61" s="17">
        <f t="shared" si="22"/>
        <v>4.5536981317476681E-2</v>
      </c>
      <c r="L61" s="17">
        <f t="shared" si="23"/>
        <v>3.4652337760657528E-2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5.6814789588300656E-2</v>
      </c>
      <c r="I62" s="17">
        <f t="shared" si="22"/>
        <v>5.90223202037682E-2</v>
      </c>
      <c r="J62" s="17">
        <f t="shared" si="22"/>
        <v>5.0768935891716611E-2</v>
      </c>
      <c r="K62" s="17">
        <f t="shared" si="22"/>
        <v>4.4400381735529293E-2</v>
      </c>
      <c r="L62" s="17">
        <f t="shared" si="23"/>
        <v>3.4000081958363466E-2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5.6025301640651899E-2</v>
      </c>
      <c r="H63" s="17">
        <f t="shared" si="22"/>
        <v>5.4596880200097855E-2</v>
      </c>
      <c r="I63" s="17">
        <f t="shared" si="22"/>
        <v>5.7106550428093365E-2</v>
      </c>
      <c r="J63" s="17">
        <f t="shared" si="22"/>
        <v>4.9222408535147741E-2</v>
      </c>
      <c r="K63" s="17">
        <f t="shared" si="22"/>
        <v>4.3267350841716762E-2</v>
      </c>
      <c r="L63" s="17">
        <f t="shared" si="23"/>
        <v>3.3350203871610862E-2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3.1085219837606985E-2</v>
      </c>
      <c r="G64" s="17">
        <f t="shared" si="22"/>
        <v>5.3533507355037292E-2</v>
      </c>
      <c r="H64" s="17">
        <f t="shared" si="22"/>
        <v>5.2382823226384566E-2</v>
      </c>
      <c r="I64" s="17">
        <f t="shared" si="22"/>
        <v>5.5194924590880497E-2</v>
      </c>
      <c r="J64" s="17">
        <f t="shared" si="22"/>
        <v>4.767998936046771E-2</v>
      </c>
      <c r="K64" s="17">
        <f t="shared" si="22"/>
        <v>4.2137886533600545E-2</v>
      </c>
      <c r="L64" s="17">
        <f t="shared" si="23"/>
        <v>3.2702698601672069E-2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3.9918004083116451E-3</v>
      </c>
      <c r="F65" s="17">
        <f t="shared" si="22"/>
        <v>2.838915680404952E-2</v>
      </c>
      <c r="G65" s="17">
        <f t="shared" si="22"/>
        <v>5.104501796781221E-2</v>
      </c>
      <c r="H65" s="17">
        <f t="shared" si="22"/>
        <v>5.0172642875435831E-2</v>
      </c>
      <c r="I65" s="17">
        <f t="shared" si="22"/>
        <v>5.3287457071563897E-2</v>
      </c>
      <c r="J65" s="17">
        <f t="shared" si="22"/>
        <v>4.6141683087217583E-2</v>
      </c>
      <c r="K65" s="17">
        <f t="shared" si="22"/>
        <v>4.1011986624386432E-2</v>
      </c>
      <c r="L65" s="17">
        <f t="shared" si="23"/>
        <v>3.2057561226422594E-2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20"/>
        <v/>
      </c>
      <c r="D66" s="17">
        <f t="shared" si="20"/>
        <v>2.361007095501693E-3</v>
      </c>
      <c r="E66" s="17">
        <f t="shared" si="21"/>
        <v>1.106124387448993E-3</v>
      </c>
      <c r="F66" s="17">
        <f t="shared" si="22"/>
        <v>2.5695895637875676E-2</v>
      </c>
      <c r="G66" s="17">
        <f t="shared" si="22"/>
        <v>4.8559867832069323E-2</v>
      </c>
      <c r="H66" s="17">
        <f t="shared" si="22"/>
        <v>4.7966363095779764E-2</v>
      </c>
      <c r="I66" s="17">
        <f t="shared" si="22"/>
        <v>5.1384162032268067E-2</v>
      </c>
      <c r="J66" s="17">
        <f t="shared" si="22"/>
        <v>4.4607494281356852E-2</v>
      </c>
      <c r="K66" s="17">
        <f t="shared" si="22"/>
        <v>3.9889648843634759E-2</v>
      </c>
      <c r="L66" s="17">
        <f t="shared" si="23"/>
        <v>3.1414786800691256E-2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20"/>
        <v>1.3389916988609434E-3</v>
      </c>
      <c r="D67" s="16">
        <f t="shared" si="20"/>
        <v>5.1246898307535287E-4</v>
      </c>
      <c r="E67" s="16">
        <f t="shared" si="21"/>
        <v>0</v>
      </c>
      <c r="F67" s="17">
        <f t="shared" si="22"/>
        <v>2.3005478234550895E-2</v>
      </c>
      <c r="G67" s="17">
        <f t="shared" si="22"/>
        <v>4.607809101862885E-2</v>
      </c>
      <c r="H67" s="17">
        <f t="shared" si="22"/>
        <v>4.5764007576399639E-2</v>
      </c>
      <c r="I67" s="17">
        <f t="shared" si="22"/>
        <v>4.9485053418476227E-2</v>
      </c>
      <c r="J67" s="17">
        <f t="shared" si="22"/>
        <v>4.3077427356119122E-2</v>
      </c>
      <c r="K67" s="16">
        <f t="shared" si="22"/>
        <v>3.8770870837969887E-2</v>
      </c>
      <c r="L67" s="16">
        <f t="shared" si="23"/>
        <v>3.0774370356608793E-2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0.11650000000000001</v>
      </c>
      <c r="D70" s="13" t="s">
        <v>30</v>
      </c>
    </row>
    <row r="71" spans="1:16" x14ac:dyDescent="0.15">
      <c r="A71" s="13" t="s">
        <v>23</v>
      </c>
      <c r="C71" s="19">
        <v>2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C75" s="143">
        <f>C67*10000000</f>
        <v>13389.916988609433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56:C56"/>
    <mergeCell ref="A50:C50"/>
    <mergeCell ref="A51:C51"/>
    <mergeCell ref="A47:C47"/>
    <mergeCell ref="A48:C48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36" zoomScale="125" zoomScaleNormal="125" zoomScalePageLayoutView="125" workbookViewId="0">
      <selection activeCell="E76" sqref="E76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9" t="s">
        <v>43</v>
      </c>
      <c r="B4" s="140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7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41" t="s">
        <v>16</v>
      </c>
      <c r="B5" s="142"/>
      <c r="C5" s="100">
        <v>2.9999991578381149</v>
      </c>
      <c r="D5" s="101">
        <v>3.1201703312248834</v>
      </c>
      <c r="E5" s="101">
        <v>3.2326335668372961</v>
      </c>
      <c r="F5" s="101">
        <v>3.3377008379772608</v>
      </c>
      <c r="G5" s="101">
        <v>3.4357164983723973</v>
      </c>
      <c r="H5" s="101">
        <v>3.5269469151535691</v>
      </c>
      <c r="I5" s="101">
        <v>3.3095314352226826</v>
      </c>
      <c r="J5" s="101">
        <v>3.3113000529150023</v>
      </c>
      <c r="K5" s="101">
        <v>3.3110658019475392</v>
      </c>
      <c r="L5" s="101">
        <v>3.3089240848170558</v>
      </c>
      <c r="M5" s="101"/>
      <c r="N5" s="101"/>
      <c r="O5" s="101"/>
      <c r="P5" s="102"/>
    </row>
    <row r="6" spans="1:16" x14ac:dyDescent="0.15">
      <c r="A6" s="81" t="s">
        <v>18</v>
      </c>
      <c r="B6" s="31">
        <v>0.05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5.1894259630804935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4.9395297388607382</v>
      </c>
      <c r="L17" s="4">
        <f t="shared" si="0"/>
        <v>4.9363346723501218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4.6989584487468159</v>
      </c>
      <c r="K18" s="4">
        <f t="shared" si="0"/>
        <v>4.6986260308006624</v>
      </c>
      <c r="L18" s="4">
        <f t="shared" si="0"/>
        <v>4.6955867895225269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4.467400156784989</v>
      </c>
      <c r="J19" s="4">
        <f t="shared" si="0"/>
        <v>4.4697875409542016</v>
      </c>
      <c r="K19" s="4">
        <f t="shared" si="0"/>
        <v>4.4694713352225879</v>
      </c>
      <c r="L19" s="4">
        <f t="shared" si="0"/>
        <v>4.4665803194906681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4.5286894823656052</v>
      </c>
      <c r="I20" s="4">
        <f t="shared" si="0"/>
        <v>4.2495224801529838</v>
      </c>
      <c r="J20" s="4">
        <f t="shared" si="0"/>
        <v>4.2517934302223264</v>
      </c>
      <c r="K20" s="4">
        <f t="shared" si="0"/>
        <v>4.2514926460262199</v>
      </c>
      <c r="L20" s="4">
        <f t="shared" si="0"/>
        <v>4.2487426267953232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4.1963936073684467</v>
      </c>
      <c r="H21" s="4">
        <f t="shared" si="0"/>
        <v>4.3078226900530714</v>
      </c>
      <c r="I21" s="4">
        <f t="shared" si="0"/>
        <v>4.0422708231987698</v>
      </c>
      <c r="J21" s="4">
        <f t="shared" si="0"/>
        <v>4.0444310177262999</v>
      </c>
      <c r="K21" s="4">
        <f t="shared" si="0"/>
        <v>4.0441449029485392</v>
      </c>
      <c r="L21" s="4">
        <f t="shared" si="0"/>
        <v>4.0415290037381677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3.8778551255448668</v>
      </c>
      <c r="G22" s="4">
        <f t="shared" si="0"/>
        <v>3.9917330761155627</v>
      </c>
      <c r="H22" s="4">
        <f t="shared" si="0"/>
        <v>4.097727698310301</v>
      </c>
      <c r="I22" s="4">
        <f t="shared" si="0"/>
        <v>3.8451269488273931</v>
      </c>
      <c r="J22" s="4">
        <f t="shared" si="0"/>
        <v>3.8471817894246252</v>
      </c>
      <c r="K22" s="4">
        <f t="shared" si="0"/>
        <v>3.8469096286292346</v>
      </c>
      <c r="L22" s="4">
        <f t="shared" si="0"/>
        <v>3.8444213083288012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3.5726126068637303</v>
      </c>
      <c r="F23" s="4">
        <f t="shared" si="0"/>
        <v>3.6887298993691879</v>
      </c>
      <c r="G23" s="4">
        <f t="shared" si="0"/>
        <v>3.7970539567538721</v>
      </c>
      <c r="H23" s="4">
        <f t="shared" si="0"/>
        <v>3.8978791602243437</v>
      </c>
      <c r="I23" s="4">
        <f t="shared" si="0"/>
        <v>3.6575978946652681</v>
      </c>
      <c r="J23" s="4">
        <f t="shared" si="0"/>
        <v>3.6595525195040137</v>
      </c>
      <c r="K23" s="4">
        <f t="shared" si="0"/>
        <v>3.6592936321472425</v>
      </c>
      <c r="L23" s="4">
        <f t="shared" si="0"/>
        <v>3.6569266686598878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3.2801448849867256</v>
      </c>
      <c r="E24" s="4">
        <f t="shared" si="0"/>
        <v>3.3983742339909817</v>
      </c>
      <c r="F24" s="4">
        <f t="shared" si="0"/>
        <v>3.5088284193155292</v>
      </c>
      <c r="G24" s="4">
        <f t="shared" si="0"/>
        <v>3.6118694500811448</v>
      </c>
      <c r="H24" s="4">
        <f t="shared" si="0"/>
        <v>3.7077773503535285</v>
      </c>
      <c r="I24" s="4">
        <f t="shared" si="0"/>
        <v>3.4792147403974663</v>
      </c>
      <c r="J24" s="4">
        <f t="shared" si="0"/>
        <v>3.4810740370579412</v>
      </c>
      <c r="K24" s="4">
        <f t="shared" si="0"/>
        <v>3.4808277757865489</v>
      </c>
      <c r="L24" s="4">
        <f t="shared" si="0"/>
        <v>3.4785762504706583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2.9999991578381149</v>
      </c>
      <c r="D25" s="2">
        <f t="shared" si="0"/>
        <v>3.1201703312248834</v>
      </c>
      <c r="E25" s="4">
        <f t="shared" si="0"/>
        <v>3.2326335668372961</v>
      </c>
      <c r="F25" s="4">
        <f t="shared" si="0"/>
        <v>3.3377008379772608</v>
      </c>
      <c r="G25" s="4">
        <f t="shared" si="0"/>
        <v>3.4357164983723973</v>
      </c>
      <c r="H25" s="4">
        <f t="shared" si="0"/>
        <v>3.5269469151535691</v>
      </c>
      <c r="I25" s="4">
        <f t="shared" si="0"/>
        <v>3.3095314352226826</v>
      </c>
      <c r="J25" s="4">
        <f t="shared" si="0"/>
        <v>3.3113000529150023</v>
      </c>
      <c r="K25" s="4">
        <f t="shared" si="0"/>
        <v>3.3110658019475392</v>
      </c>
      <c r="L25" s="4">
        <f t="shared" si="0"/>
        <v>3.3089240848170558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6.4886677768232642E-4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1.3650784774183538E-3</v>
      </c>
      <c r="M35" s="8">
        <f t="shared" si="1"/>
        <v>6.5518660866843419E-3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2.8650138695384413E-3</v>
      </c>
      <c r="L36" s="8">
        <f t="shared" si="1"/>
        <v>1.2388782221201742E-2</v>
      </c>
      <c r="M36" s="8">
        <f t="shared" si="1"/>
        <v>2.97621124755326E-2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5.9992793616377715E-3</v>
      </c>
      <c r="K37" s="8">
        <f t="shared" si="1"/>
        <v>2.3083332714894284E-2</v>
      </c>
      <c r="L37" s="8">
        <f t="shared" si="1"/>
        <v>4.9958877064950849E-2</v>
      </c>
      <c r="M37" s="8">
        <f t="shared" si="1"/>
        <v>8.0093887216332663E-2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1.2534582354491095E-2</v>
      </c>
      <c r="J38" s="8">
        <f t="shared" si="1"/>
        <v>4.2244069484191904E-2</v>
      </c>
      <c r="K38" s="8">
        <f t="shared" si="1"/>
        <v>8.1350739464152541E-2</v>
      </c>
      <c r="L38" s="8">
        <f t="shared" si="1"/>
        <v>0.11749309080044118</v>
      </c>
      <c r="M38" s="8">
        <f t="shared" si="1"/>
        <v>0.14141280587364619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2.6204469334474775E-2</v>
      </c>
      <c r="I39" s="8">
        <f t="shared" si="1"/>
        <v>7.5570041253392672E-2</v>
      </c>
      <c r="J39" s="8">
        <f t="shared" si="1"/>
        <v>0.12746328972480514</v>
      </c>
      <c r="K39" s="8">
        <f t="shared" si="1"/>
        <v>0.16379560312755279</v>
      </c>
      <c r="L39" s="8">
        <f t="shared" si="1"/>
        <v>0.17759405434121817</v>
      </c>
      <c r="M39" s="8">
        <f t="shared" si="1"/>
        <v>0.17116280158501482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5.4608224020943001E-2</v>
      </c>
      <c r="H40" s="8">
        <f t="shared" si="1"/>
        <v>0.13150182940025509</v>
      </c>
      <c r="I40" s="8">
        <f t="shared" si="1"/>
        <v>0.18981159679406498</v>
      </c>
      <c r="J40" s="8">
        <f t="shared" si="1"/>
        <v>0.21363064821185035</v>
      </c>
      <c r="K40" s="8">
        <f t="shared" si="1"/>
        <v>0.20608260348584784</v>
      </c>
      <c r="L40" s="8">
        <f t="shared" si="1"/>
        <v>0.17891973833973182</v>
      </c>
      <c r="M40" s="8">
        <f t="shared" si="1"/>
        <v>0.14383320277970768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0.11345170367021631</v>
      </c>
      <c r="G41" s="8">
        <f t="shared" si="1"/>
        <v>0.21900109923160513</v>
      </c>
      <c r="H41" s="8">
        <f t="shared" si="1"/>
        <v>0.26394215762508311</v>
      </c>
      <c r="I41" s="8">
        <f t="shared" si="1"/>
        <v>0.25423810224885135</v>
      </c>
      <c r="J41" s="8">
        <f t="shared" si="1"/>
        <v>0.2147963082153016</v>
      </c>
      <c r="K41" s="8">
        <f t="shared" si="1"/>
        <v>0.16591330286946435</v>
      </c>
      <c r="L41" s="8">
        <f t="shared" si="1"/>
        <v>0.12014474100807185</v>
      </c>
      <c r="M41" s="8">
        <f t="shared" si="1"/>
        <v>8.2860420839741558E-2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0.23500978707648026</v>
      </c>
      <c r="F42" s="8">
        <f t="shared" si="1"/>
        <v>0.34091376870198098</v>
      </c>
      <c r="G42" s="8">
        <f t="shared" si="1"/>
        <v>0.32933725224442495</v>
      </c>
      <c r="H42" s="8">
        <f t="shared" si="1"/>
        <v>0.26486055539888587</v>
      </c>
      <c r="I42" s="8">
        <f t="shared" si="1"/>
        <v>0.19152640136488924</v>
      </c>
      <c r="J42" s="8">
        <f t="shared" si="1"/>
        <v>0.12956175664340158</v>
      </c>
      <c r="K42" s="8">
        <f t="shared" si="1"/>
        <v>8.3468825690692208E-2</v>
      </c>
      <c r="L42" s="8">
        <f t="shared" si="1"/>
        <v>5.1853315748400353E-2</v>
      </c>
      <c r="M42" s="8">
        <f t="shared" si="1"/>
        <v>3.1318629939407636E-2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 t="shared" si="1"/>
        <v>0.48543689717297528</v>
      </c>
      <c r="E43" s="8">
        <f t="shared" si="1"/>
        <v>0.47038415448381593</v>
      </c>
      <c r="F43" s="8">
        <f t="shared" si="1"/>
        <v>0.34146398442237291</v>
      </c>
      <c r="G43" s="8">
        <f t="shared" si="1"/>
        <v>0.22010426469632624</v>
      </c>
      <c r="H43" s="8">
        <f t="shared" si="1"/>
        <v>0.13287960739266821</v>
      </c>
      <c r="I43" s="8">
        <f t="shared" si="1"/>
        <v>7.6942170947921051E-2</v>
      </c>
      <c r="J43" s="8">
        <f t="shared" si="1"/>
        <v>4.3410194242340779E-2</v>
      </c>
      <c r="K43" s="8">
        <f t="shared" si="1"/>
        <v>2.3991359815468339E-2</v>
      </c>
      <c r="L43" s="8">
        <f t="shared" si="1"/>
        <v>1.3052046946258083E-2</v>
      </c>
      <c r="M43" s="8">
        <f t="shared" si="1"/>
        <v>7.0131980818212833E-3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si="1"/>
        <v>0.48543689717297528</v>
      </c>
      <c r="E44" s="8">
        <f t="shared" si="1"/>
        <v>0.23537436740733567</v>
      </c>
      <c r="F44" s="8">
        <f t="shared" si="1"/>
        <v>0.11400191939060823</v>
      </c>
      <c r="G44" s="8">
        <f t="shared" si="1"/>
        <v>5.5159887662563419E-2</v>
      </c>
      <c r="H44" s="8">
        <f t="shared" si="1"/>
        <v>2.6663849553085168E-2</v>
      </c>
      <c r="I44" s="8">
        <f t="shared" si="1"/>
        <v>1.2877733936719763E-2</v>
      </c>
      <c r="J44" s="8">
        <f t="shared" si="1"/>
        <v>6.2325972046414621E-3</v>
      </c>
      <c r="K44" s="8">
        <f t="shared" si="1"/>
        <v>3.0164160171487482E-3</v>
      </c>
      <c r="L44" s="8">
        <f t="shared" si="1"/>
        <v>1.4598707281422148E-3</v>
      </c>
      <c r="M44" s="8">
        <f t="shared" si="1"/>
        <v>7.065559636182324E-4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0.97087379434595056</v>
      </c>
      <c r="E47" s="93">
        <f>SUM(E30:E44)</f>
        <v>0.94076830896763186</v>
      </c>
      <c r="F47" s="93">
        <f t="shared" ref="F47:Q47" si="2">SUM(F30:F44)</f>
        <v>0.9098313761851784</v>
      </c>
      <c r="G47" s="93">
        <f t="shared" si="2"/>
        <v>0.87821072785586274</v>
      </c>
      <c r="H47" s="93">
        <f t="shared" si="2"/>
        <v>0.84605246870445228</v>
      </c>
      <c r="I47" s="93">
        <f t="shared" si="2"/>
        <v>0.81350062890033004</v>
      </c>
      <c r="J47" s="93">
        <f t="shared" si="2"/>
        <v>0.78333814308817062</v>
      </c>
      <c r="K47" s="93">
        <f t="shared" si="2"/>
        <v>0.7535671970547595</v>
      </c>
      <c r="L47" s="93">
        <f t="shared" si="2"/>
        <v>0.72422959567583456</v>
      </c>
      <c r="M47" s="93">
        <f t="shared" si="2"/>
        <v>0.6953643476191893</v>
      </c>
      <c r="N47" s="93"/>
      <c r="O47" s="93"/>
      <c r="P47" s="93"/>
      <c r="Q47" s="94"/>
    </row>
    <row r="48" spans="1:17" ht="14" thickBot="1" x14ac:dyDescent="0.2">
      <c r="A48" s="134" t="s">
        <v>42</v>
      </c>
      <c r="B48" s="135"/>
      <c r="C48" s="136"/>
      <c r="D48" s="89">
        <f>100*((1/D47)^(1/D29)-1)</f>
        <v>2.9999991578381069</v>
      </c>
      <c r="E48" s="90">
        <f t="shared" ref="E48:Q48" si="3">100*((1/E47)^(1/E29)-1)</f>
        <v>3.0999988417466318</v>
      </c>
      <c r="F48" s="90">
        <f t="shared" si="3"/>
        <v>3.1999998747450853</v>
      </c>
      <c r="G48" s="90">
        <f t="shared" si="3"/>
        <v>3.2999985705114199</v>
      </c>
      <c r="H48" s="90">
        <f t="shared" si="3"/>
        <v>3.4000004368165415</v>
      </c>
      <c r="I48" s="90">
        <f t="shared" si="3"/>
        <v>3.500000326709074</v>
      </c>
      <c r="J48" s="90">
        <f t="shared" si="3"/>
        <v>3.5500001101153922</v>
      </c>
      <c r="K48" s="90">
        <f t="shared" si="3"/>
        <v>3.5999991490995642</v>
      </c>
      <c r="L48" s="90">
        <f t="shared" si="3"/>
        <v>3.6499993058466851</v>
      </c>
      <c r="M48" s="90">
        <f t="shared" si="3"/>
        <v>3.7000003850500507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4">(D48-C4)^2</f>
        <v>7.0923665420817958E-13</v>
      </c>
      <c r="E50" s="87">
        <f t="shared" si="4"/>
        <v>1.3415508652418189E-12</v>
      </c>
      <c r="F50" s="87">
        <f t="shared" si="4"/>
        <v>1.5688793702714584E-14</v>
      </c>
      <c r="G50" s="87">
        <f t="shared" si="4"/>
        <v>2.0434376002117847E-12</v>
      </c>
      <c r="H50" s="87">
        <f t="shared" si="4"/>
        <v>1.9080869101945264E-13</v>
      </c>
      <c r="I50" s="87">
        <f t="shared" si="4"/>
        <v>1.0673881904482491E-13</v>
      </c>
      <c r="J50" s="87">
        <f t="shared" si="4"/>
        <v>1.2125399634584425E-14</v>
      </c>
      <c r="K50" s="87">
        <f t="shared" si="4"/>
        <v>7.2403155179643291E-13</v>
      </c>
      <c r="L50" s="87">
        <f t="shared" si="4"/>
        <v>4.8184882448750955E-13</v>
      </c>
      <c r="M50" s="87">
        <f t="shared" si="4"/>
        <v>1.4826354139846718E-13</v>
      </c>
      <c r="N50" s="87"/>
      <c r="O50" s="87"/>
      <c r="P50" s="87"/>
      <c r="Q50" s="88"/>
    </row>
    <row r="51" spans="1:17" ht="14" thickBot="1" x14ac:dyDescent="0.2">
      <c r="A51" s="134" t="s">
        <v>19</v>
      </c>
      <c r="B51" s="135"/>
      <c r="C51" s="136"/>
      <c r="D51" s="85">
        <f>SUM(D50:M50)</f>
        <v>5.7737307407457698E-12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E67" si="5">IF($B58&lt;= C$57, ($B$7*D57+$B$8*D58)/(1+C16/100),"")</f>
        <v/>
      </c>
      <c r="D58" s="16" t="str">
        <f t="shared" si="5"/>
        <v/>
      </c>
      <c r="E58" s="16" t="str">
        <f t="shared" ref="E58:E67" si="6">IF($B58&lt;= E$57, MAX((E16/100-$C$70)/(1+E16/100) +($B$7*F57+$B$8*F58)/(1+E16/100) - $C$73,0),"")</f>
        <v/>
      </c>
      <c r="F58" s="17" t="str">
        <f t="shared" ref="F58:K67" si="7">IF($B58&lt;= F$57, (F16/100-$C$70)/(1+F16/100) +($B$7*G57+$B$8*G58)/(1+F16/100),"")</f>
        <v/>
      </c>
      <c r="G58" s="17" t="str">
        <f t="shared" si="7"/>
        <v/>
      </c>
      <c r="H58" s="17" t="str">
        <f t="shared" si="7"/>
        <v/>
      </c>
      <c r="I58" s="17" t="str">
        <f t="shared" si="7"/>
        <v/>
      </c>
      <c r="J58" s="17" t="str">
        <f t="shared" si="7"/>
        <v/>
      </c>
      <c r="K58" s="17" t="str">
        <f t="shared" si="7"/>
        <v/>
      </c>
      <c r="L58" s="17">
        <f t="shared" ref="L58:L67" si="8">IF($B58&lt;= L$57, (L16/100-$C$70)/(1+L16/100),"")</f>
        <v>1.2258132899527921E-2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5"/>
        <v/>
      </c>
      <c r="D59" s="16" t="str">
        <f t="shared" si="5"/>
        <v/>
      </c>
      <c r="E59" s="16" t="str">
        <f t="shared" si="6"/>
        <v/>
      </c>
      <c r="F59" s="17" t="str">
        <f t="shared" si="7"/>
        <v/>
      </c>
      <c r="G59" s="17" t="str">
        <f t="shared" si="7"/>
        <v/>
      </c>
      <c r="H59" s="17" t="str">
        <f t="shared" si="7"/>
        <v/>
      </c>
      <c r="I59" s="17" t="str">
        <f t="shared" si="7"/>
        <v/>
      </c>
      <c r="J59" s="17" t="str">
        <f t="shared" si="7"/>
        <v/>
      </c>
      <c r="K59" s="17">
        <f t="shared" si="7"/>
        <v>2.0452049808600277E-2</v>
      </c>
      <c r="L59" s="17">
        <f t="shared" si="8"/>
        <v>9.8758421054627107E-3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5"/>
        <v/>
      </c>
      <c r="D60" s="16" t="str">
        <f t="shared" si="5"/>
        <v/>
      </c>
      <c r="E60" s="16" t="str">
        <f t="shared" si="6"/>
        <v/>
      </c>
      <c r="F60" s="17" t="str">
        <f t="shared" si="7"/>
        <v/>
      </c>
      <c r="G60" s="17" t="str">
        <f t="shared" si="7"/>
        <v/>
      </c>
      <c r="H60" s="17" t="str">
        <f t="shared" si="7"/>
        <v/>
      </c>
      <c r="I60" s="17" t="str">
        <f t="shared" si="7"/>
        <v/>
      </c>
      <c r="J60" s="17">
        <f t="shared" si="7"/>
        <v>2.5026229814969995E-2</v>
      </c>
      <c r="K60" s="17">
        <f t="shared" si="7"/>
        <v>1.5973185126990051E-2</v>
      </c>
      <c r="L60" s="17">
        <f t="shared" si="8"/>
        <v>7.5990480011536221E-3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5"/>
        <v/>
      </c>
      <c r="D61" s="16" t="str">
        <f t="shared" si="5"/>
        <v/>
      </c>
      <c r="E61" s="16" t="str">
        <f t="shared" si="6"/>
        <v/>
      </c>
      <c r="F61" s="17" t="str">
        <f t="shared" si="7"/>
        <v/>
      </c>
      <c r="G61" s="17" t="str">
        <f t="shared" si="7"/>
        <v/>
      </c>
      <c r="H61" s="17" t="str">
        <f t="shared" si="7"/>
        <v/>
      </c>
      <c r="I61" s="17">
        <f t="shared" si="7"/>
        <v>2.635518897316954E-2</v>
      </c>
      <c r="J61" s="17">
        <f t="shared" si="7"/>
        <v>1.8690928502686017E-2</v>
      </c>
      <c r="K61" s="17">
        <f t="shared" si="7"/>
        <v>1.168381064630138E-2</v>
      </c>
      <c r="L61" s="17">
        <f t="shared" si="8"/>
        <v>5.4235557223936337E-3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5"/>
        <v/>
      </c>
      <c r="D62" s="16" t="str">
        <f t="shared" si="5"/>
        <v/>
      </c>
      <c r="E62" s="16" t="str">
        <f t="shared" si="6"/>
        <v/>
      </c>
      <c r="F62" s="17" t="str">
        <f t="shared" si="7"/>
        <v/>
      </c>
      <c r="G62" s="17" t="str">
        <f t="shared" si="7"/>
        <v/>
      </c>
      <c r="H62" s="17">
        <f t="shared" si="7"/>
        <v>2.740648846511495E-2</v>
      </c>
      <c r="I62" s="17">
        <f t="shared" si="7"/>
        <v>1.8366307830959057E-2</v>
      </c>
      <c r="J62" s="17">
        <f t="shared" si="7"/>
        <v>1.2612198316273821E-2</v>
      </c>
      <c r="K62" s="17">
        <f t="shared" si="7"/>
        <v>7.5772066206356223E-3</v>
      </c>
      <c r="L62" s="17">
        <f t="shared" si="8"/>
        <v>3.3452933628542857E-3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5"/>
        <v/>
      </c>
      <c r="D63" s="16" t="str">
        <f t="shared" si="5"/>
        <v/>
      </c>
      <c r="E63" s="16" t="str">
        <f t="shared" si="6"/>
        <v/>
      </c>
      <c r="F63" s="17" t="str">
        <f t="shared" si="7"/>
        <v/>
      </c>
      <c r="G63" s="17">
        <f t="shared" si="7"/>
        <v>2.4555192668769401E-2</v>
      </c>
      <c r="H63" s="17">
        <f t="shared" si="7"/>
        <v>1.7836889795913399E-2</v>
      </c>
      <c r="I63" s="17">
        <f t="shared" si="7"/>
        <v>1.0687781131462551E-2</v>
      </c>
      <c r="J63" s="17">
        <f t="shared" si="7"/>
        <v>6.7820055993247884E-3</v>
      </c>
      <c r="K63" s="17">
        <f t="shared" si="7"/>
        <v>3.6467712996540074E-3</v>
      </c>
      <c r="L63" s="17">
        <f t="shared" si="8"/>
        <v>1.3603126087572423E-3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5"/>
        <v/>
      </c>
      <c r="D64" s="16" t="str">
        <f t="shared" si="5"/>
        <v/>
      </c>
      <c r="E64" s="16" t="str">
        <f t="shared" si="6"/>
        <v/>
      </c>
      <c r="F64" s="17">
        <f t="shared" ref="F64:F66" si="9">IF($B64&lt;= F$57, MAX((F22/100-$C$70)/(1+F22/100) +($B$7*G63+$B$8*G64)/(1+F22/100)-$C$73,0),"")</f>
        <v>1.8154352530240819E-2</v>
      </c>
      <c r="G64" s="17">
        <f t="shared" si="7"/>
        <v>1.3604408861021747E-2</v>
      </c>
      <c r="H64" s="17">
        <f t="shared" si="7"/>
        <v>8.6233697804496447E-3</v>
      </c>
      <c r="I64" s="17">
        <f t="shared" si="7"/>
        <v>3.31112888727313E-3</v>
      </c>
      <c r="J64" s="17">
        <f t="shared" si="7"/>
        <v>1.1923474169835027E-3</v>
      </c>
      <c r="K64" s="17">
        <f t="shared" si="7"/>
        <v>-1.1396870879377751E-4</v>
      </c>
      <c r="L64" s="17">
        <f t="shared" si="8"/>
        <v>-5.3521114539391247E-4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5"/>
        <v/>
      </c>
      <c r="D65" s="16" t="str">
        <f t="shared" si="5"/>
        <v/>
      </c>
      <c r="E65" s="17">
        <f t="shared" si="5"/>
        <v>1.1656349217580715E-2</v>
      </c>
      <c r="F65" s="17">
        <f t="shared" si="9"/>
        <v>5.9912183082153122E-3</v>
      </c>
      <c r="G65" s="17">
        <f t="shared" si="7"/>
        <v>3.0454294901683609E-3</v>
      </c>
      <c r="H65" s="17">
        <f t="shared" si="7"/>
        <v>-2.423167332771931E-4</v>
      </c>
      <c r="I65" s="17">
        <f t="shared" si="7"/>
        <v>-3.7722359852106814E-3</v>
      </c>
      <c r="J65" s="17">
        <f t="shared" si="7"/>
        <v>-4.1647237286639724E-3</v>
      </c>
      <c r="K65" s="17">
        <f t="shared" si="7"/>
        <v>-3.7113496428998558E-3</v>
      </c>
      <c r="L65" s="17">
        <f t="shared" si="8"/>
        <v>-2.3449791456493577E-3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5"/>
        <v/>
      </c>
      <c r="D66" s="17">
        <f t="shared" si="5"/>
        <v>7.0456438094082799E-3</v>
      </c>
      <c r="E66" s="17">
        <f t="shared" si="5"/>
        <v>2.8971530512932235E-3</v>
      </c>
      <c r="F66" s="17">
        <f t="shared" si="9"/>
        <v>0</v>
      </c>
      <c r="G66" s="17">
        <f t="shared" si="7"/>
        <v>-7.1293142727540063E-3</v>
      </c>
      <c r="H66" s="17">
        <f t="shared" si="7"/>
        <v>-8.7687038622894682E-3</v>
      </c>
      <c r="I66" s="17">
        <f t="shared" si="7"/>
        <v>-1.057096677788991E-2</v>
      </c>
      <c r="J66" s="17">
        <f t="shared" si="7"/>
        <v>-9.2970779037429025E-3</v>
      </c>
      <c r="K66" s="17">
        <f t="shared" si="7"/>
        <v>-7.1515632359692698E-3</v>
      </c>
      <c r="L66" s="17">
        <f t="shared" si="8"/>
        <v>-4.0725700410612796E-3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5"/>
        <v>4.1021310361555119E-3</v>
      </c>
      <c r="D67" s="144">
        <f t="shared" si="5"/>
        <v>1.4047460559789061E-3</v>
      </c>
      <c r="E67" s="3">
        <f t="shared" si="5"/>
        <v>0</v>
      </c>
      <c r="F67" s="17">
        <f>IF($B67&lt;= F$57, MAX((F25/100-$C$70)/(1+F25/100) +($B$7*G66+$B$8*G67)/(1+F25/100)-$C$73,0),"")</f>
        <v>0</v>
      </c>
      <c r="G67" s="17">
        <f t="shared" si="7"/>
        <v>-1.6927871412674315E-2</v>
      </c>
      <c r="H67" s="17">
        <f t="shared" si="7"/>
        <v>-1.696455627240414E-2</v>
      </c>
      <c r="I67" s="17">
        <f t="shared" si="7"/>
        <v>-1.709374585822785E-2</v>
      </c>
      <c r="J67" s="17">
        <f t="shared" si="7"/>
        <v>-1.4212488302436703E-2</v>
      </c>
      <c r="K67" s="16">
        <f t="shared" si="7"/>
        <v>-1.0440650692562439E-2</v>
      </c>
      <c r="L67" s="16">
        <f>IF($B67&lt;= L$57, (L25/100-$C$70)/(1+L25/100),"")</f>
        <v>-5.7214410121788524E-3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3.9E-2</v>
      </c>
      <c r="D70" s="13" t="s">
        <v>30</v>
      </c>
    </row>
    <row r="71" spans="1:16" x14ac:dyDescent="0.15">
      <c r="A71" s="13" t="s">
        <v>23</v>
      </c>
      <c r="C71" s="19">
        <v>3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A75" s="143">
        <v>1000000</v>
      </c>
      <c r="C75" s="145">
        <f>C67*A75</f>
        <v>4102.1310361555115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abSelected="1" topLeftCell="A32" zoomScale="125" zoomScaleNormal="125" zoomScalePageLayoutView="125" workbookViewId="0">
      <selection activeCell="S52" sqref="S52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/>
      <c r="N3" s="95"/>
      <c r="O3" s="95"/>
      <c r="P3" s="96"/>
    </row>
    <row r="4" spans="1:16" ht="14" thickBot="1" x14ac:dyDescent="0.2">
      <c r="A4" s="139" t="s">
        <v>43</v>
      </c>
      <c r="B4" s="140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7">
        <v>3.65</v>
      </c>
      <c r="L4" s="97">
        <v>3.7</v>
      </c>
      <c r="M4" s="97"/>
      <c r="N4" s="97"/>
      <c r="O4" s="97"/>
      <c r="P4" s="99"/>
    </row>
    <row r="5" spans="1:16" ht="14" thickBot="1" x14ac:dyDescent="0.2">
      <c r="A5" s="141" t="s">
        <v>16</v>
      </c>
      <c r="B5" s="142"/>
      <c r="C5" s="100">
        <v>2.9999980547853347</v>
      </c>
      <c r="D5" s="101">
        <v>3.0404610001885839</v>
      </c>
      <c r="E5" s="101">
        <v>3.0697721893556569</v>
      </c>
      <c r="F5" s="101">
        <v>3.0890097186113987</v>
      </c>
      <c r="G5" s="101">
        <v>3.0991488318013403</v>
      </c>
      <c r="H5" s="101">
        <v>3.1011088256585273</v>
      </c>
      <c r="I5" s="101">
        <v>2.8366357768150801</v>
      </c>
      <c r="J5" s="101">
        <v>2.7668990799956061</v>
      </c>
      <c r="K5" s="101">
        <v>2.6973794083408982</v>
      </c>
      <c r="L5" s="101">
        <v>2.6284696028155912</v>
      </c>
      <c r="M5" s="101"/>
      <c r="N5" s="101"/>
      <c r="O5" s="101"/>
      <c r="P5" s="102"/>
    </row>
    <row r="6" spans="1:16" x14ac:dyDescent="0.15">
      <c r="A6" s="81" t="s">
        <v>18</v>
      </c>
      <c r="B6" s="31">
        <v>0.1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6.4649920126667002</v>
      </c>
      <c r="M16" s="4"/>
      <c r="N16" s="4"/>
      <c r="O16" s="4"/>
      <c r="P16" s="4"/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6.0031282729354665</v>
      </c>
      <c r="L17" s="4">
        <f t="shared" si="0"/>
        <v>5.8497666803644393</v>
      </c>
      <c r="M17" s="4"/>
      <c r="N17" s="4"/>
      <c r="O17" s="4"/>
      <c r="P17" s="4"/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5.5718505136387231</v>
      </c>
      <c r="K18" s="4">
        <f t="shared" si="0"/>
        <v>5.4318550866215958</v>
      </c>
      <c r="L18" s="4">
        <f t="shared" si="0"/>
        <v>5.293087779173745</v>
      </c>
      <c r="M18" s="4"/>
      <c r="N18" s="4"/>
      <c r="O18" s="4"/>
      <c r="P18" s="4"/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5.1686873787950933</v>
      </c>
      <c r="J19" s="4">
        <f t="shared" si="0"/>
        <v>5.0416188324431968</v>
      </c>
      <c r="K19" s="4">
        <f t="shared" si="0"/>
        <v>4.9149457317241785</v>
      </c>
      <c r="L19" s="4">
        <f t="shared" si="0"/>
        <v>4.7893838795452632</v>
      </c>
      <c r="M19" s="4"/>
      <c r="N19" s="4"/>
      <c r="O19" s="4"/>
      <c r="P19" s="4"/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5.112864083619109</v>
      </c>
      <c r="I20" s="4">
        <f t="shared" si="0"/>
        <v>4.6768217424640044</v>
      </c>
      <c r="J20" s="4">
        <f t="shared" si="0"/>
        <v>4.5618453670693713</v>
      </c>
      <c r="K20" s="4">
        <f t="shared" si="0"/>
        <v>4.4472268056801658</v>
      </c>
      <c r="L20" s="4">
        <f t="shared" si="0"/>
        <v>4.3336137435507824</v>
      </c>
      <c r="M20" s="4"/>
      <c r="N20" s="4"/>
      <c r="O20" s="4"/>
      <c r="P20" s="4"/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4.6233867689473307</v>
      </c>
      <c r="H21" s="4">
        <f t="shared" si="0"/>
        <v>4.6263107361907077</v>
      </c>
      <c r="I21" s="4">
        <f t="shared" si="0"/>
        <v>4.2317633100655669</v>
      </c>
      <c r="J21" s="4">
        <f t="shared" si="0"/>
        <v>4.1277283834183542</v>
      </c>
      <c r="K21" s="4">
        <f t="shared" si="0"/>
        <v>4.0240172202719489</v>
      </c>
      <c r="L21" s="4">
        <f t="shared" si="0"/>
        <v>3.9212158704796392</v>
      </c>
      <c r="M21" s="4"/>
      <c r="N21" s="4"/>
      <c r="O21" s="4"/>
      <c r="P21" s="4"/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4.1697269753554682</v>
      </c>
      <c r="G22" s="4">
        <f t="shared" si="0"/>
        <v>4.1834133465959207</v>
      </c>
      <c r="H22" s="4">
        <f t="shared" si="0"/>
        <v>4.1860590615668389</v>
      </c>
      <c r="I22" s="4">
        <f t="shared" si="0"/>
        <v>3.8290577872190337</v>
      </c>
      <c r="J22" s="4">
        <f t="shared" si="0"/>
        <v>3.7349230928060093</v>
      </c>
      <c r="K22" s="4">
        <f t="shared" si="0"/>
        <v>3.64108135172311</v>
      </c>
      <c r="L22" s="4">
        <f t="shared" si="0"/>
        <v>3.5480628438064246</v>
      </c>
      <c r="M22" s="4"/>
      <c r="N22" s="4"/>
      <c r="O22" s="4"/>
      <c r="P22" s="4"/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3.7494282190023824</v>
      </c>
      <c r="F23" s="4">
        <f t="shared" si="0"/>
        <v>3.7729249902955324</v>
      </c>
      <c r="G23" s="4">
        <f t="shared" si="0"/>
        <v>3.7853089311110253</v>
      </c>
      <c r="H23" s="4">
        <f t="shared" si="0"/>
        <v>3.7877028730141706</v>
      </c>
      <c r="I23" s="4">
        <f t="shared" si="0"/>
        <v>3.4646747616977547</v>
      </c>
      <c r="J23" s="4">
        <f t="shared" si="0"/>
        <v>3.3794981678574696</v>
      </c>
      <c r="K23" s="4">
        <f t="shared" si="0"/>
        <v>3.2945866491520199</v>
      </c>
      <c r="L23" s="4">
        <f t="shared" si="0"/>
        <v>3.2104200226191293</v>
      </c>
      <c r="M23" s="4"/>
      <c r="N23" s="4"/>
      <c r="O23" s="4"/>
      <c r="P23" s="4"/>
    </row>
    <row r="24" spans="1:17" x14ac:dyDescent="0.15">
      <c r="A24" s="12"/>
      <c r="B24" s="12">
        <v>1</v>
      </c>
      <c r="C24" s="4"/>
      <c r="D24" s="4">
        <f t="shared" si="0"/>
        <v>3.3602290749516195</v>
      </c>
      <c r="E24" s="4">
        <f t="shared" si="0"/>
        <v>3.3926229487932824</v>
      </c>
      <c r="F24" s="4">
        <f t="shared" si="0"/>
        <v>3.4138837066623577</v>
      </c>
      <c r="G24" s="4">
        <f t="shared" si="0"/>
        <v>3.4250891596949584</v>
      </c>
      <c r="H24" s="4">
        <f t="shared" si="0"/>
        <v>3.4272552879055285</v>
      </c>
      <c r="I24" s="4">
        <f t="shared" si="0"/>
        <v>3.1349673657089503</v>
      </c>
      <c r="J24" s="4">
        <f t="shared" si="0"/>
        <v>3.057896396461409</v>
      </c>
      <c r="K24" s="4">
        <f t="shared" si="0"/>
        <v>2.9810652771144577</v>
      </c>
      <c r="L24" s="4">
        <f t="shared" si="0"/>
        <v>2.9049081640776402</v>
      </c>
      <c r="M24" s="4"/>
      <c r="N24" s="4"/>
      <c r="O24" s="4"/>
      <c r="P24" s="4"/>
    </row>
    <row r="25" spans="1:17" x14ac:dyDescent="0.15">
      <c r="A25" s="12"/>
      <c r="B25" s="12">
        <v>0</v>
      </c>
      <c r="C25" s="4">
        <f>IF( $B25 &lt;=C$11,(C$5+$B$6*$B25),"")</f>
        <v>2.9999980547853347</v>
      </c>
      <c r="D25" s="2">
        <f t="shared" si="0"/>
        <v>3.0404610001885839</v>
      </c>
      <c r="E25" s="4">
        <f t="shared" si="0"/>
        <v>3.0697721893556569</v>
      </c>
      <c r="F25" s="4">
        <f t="shared" si="0"/>
        <v>3.0890097186113987</v>
      </c>
      <c r="G25" s="4">
        <f t="shared" si="0"/>
        <v>3.0991488318013403</v>
      </c>
      <c r="H25" s="4">
        <f t="shared" si="0"/>
        <v>3.1011088256585273</v>
      </c>
      <c r="I25" s="4">
        <f t="shared" si="0"/>
        <v>2.8366357768150801</v>
      </c>
      <c r="J25" s="4">
        <f t="shared" si="0"/>
        <v>2.7668990799956061</v>
      </c>
      <c r="K25" s="4">
        <f t="shared" si="0"/>
        <v>2.6973794083408982</v>
      </c>
      <c r="L25" s="4">
        <f t="shared" si="0"/>
        <v>2.6284696028155912</v>
      </c>
      <c r="M25" s="4"/>
      <c r="N25" s="4"/>
      <c r="O25" s="4"/>
      <c r="P25" s="4"/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</row>
    <row r="30" spans="1:17" x14ac:dyDescent="0.15">
      <c r="B30">
        <v>14</v>
      </c>
      <c r="C30" s="8"/>
      <c r="D30" s="8" t="str">
        <f t="shared" ref="D30:M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6.1593854979613636E-4</v>
      </c>
      <c r="N34" s="8"/>
      <c r="O34" s="8"/>
      <c r="P34" s="8"/>
      <c r="Q34" s="8"/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1.3115178556867835E-3</v>
      </c>
      <c r="M35" s="8">
        <f t="shared" si="1"/>
        <v>6.2970763098139449E-3</v>
      </c>
      <c r="N35" s="8"/>
      <c r="O35" s="8"/>
      <c r="P35" s="8"/>
      <c r="Q35" s="8"/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2.7804999097722277E-3</v>
      </c>
      <c r="L36" s="8">
        <f t="shared" si="1"/>
        <v>1.2026942127537864E-2</v>
      </c>
      <c r="M36" s="8">
        <f t="shared" si="1"/>
        <v>2.8933054715277441E-2</v>
      </c>
      <c r="N36" s="8"/>
      <c r="O36" s="8"/>
      <c r="P36" s="8"/>
      <c r="Q36" s="8"/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5.8708504165531916E-3</v>
      </c>
      <c r="K37" s="8">
        <f t="shared" si="1"/>
        <v>2.2594941180429422E-2</v>
      </c>
      <c r="L37" s="8">
        <f t="shared" si="1"/>
        <v>4.8965322660084215E-2</v>
      </c>
      <c r="M37" s="8">
        <f t="shared" si="1"/>
        <v>7.8683216530940625E-2</v>
      </c>
      <c r="N37" s="8"/>
      <c r="O37" s="8"/>
      <c r="P37" s="8"/>
      <c r="Q37" s="8"/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1.2348592642123032E-2</v>
      </c>
      <c r="J38" s="8">
        <f t="shared" si="1"/>
        <v>4.1626819746604093E-2</v>
      </c>
      <c r="K38" s="8">
        <f t="shared" si="1"/>
        <v>8.0259720272908869E-2</v>
      </c>
      <c r="L38" s="8">
        <f t="shared" si="1"/>
        <v>0.11617223460356219</v>
      </c>
      <c r="M38" s="8">
        <f t="shared" si="1"/>
        <v>0.14026464179105161</v>
      </c>
      <c r="N38" s="8"/>
      <c r="O38" s="8"/>
      <c r="P38" s="8"/>
      <c r="Q38" s="8"/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2.5959918800309144E-2</v>
      </c>
      <c r="I39" s="8">
        <f t="shared" si="1"/>
        <v>7.4856424555814968E-2</v>
      </c>
      <c r="J39" s="8">
        <f t="shared" si="1"/>
        <v>0.12640539832405609</v>
      </c>
      <c r="K39" s="8">
        <f t="shared" si="1"/>
        <v>0.16277543847821879</v>
      </c>
      <c r="L39" s="8">
        <f t="shared" si="1"/>
        <v>0.17701938318545882</v>
      </c>
      <c r="M39" s="8">
        <f t="shared" si="1"/>
        <v>0.17127620366512836</v>
      </c>
      <c r="N39" s="8"/>
      <c r="O39" s="8"/>
      <c r="P39" s="8"/>
      <c r="Q39" s="8"/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5.4320292502704218E-2</v>
      </c>
      <c r="H40" s="8">
        <f t="shared" si="1"/>
        <v>0.13079927690495022</v>
      </c>
      <c r="I40" s="8">
        <f t="shared" si="1"/>
        <v>0.18897099654191488</v>
      </c>
      <c r="J40" s="8">
        <f t="shared" si="1"/>
        <v>0.21310814102690773</v>
      </c>
      <c r="K40" s="8">
        <f t="shared" si="1"/>
        <v>0.20616945840997752</v>
      </c>
      <c r="L40" s="8">
        <f t="shared" si="1"/>
        <v>0.17966494530364469</v>
      </c>
      <c r="M40" s="8">
        <f t="shared" si="1"/>
        <v>0.14509466379908928</v>
      </c>
      <c r="N40" s="8"/>
      <c r="O40" s="8"/>
      <c r="P40" s="8"/>
      <c r="Q40" s="8"/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0.11317060078456294</v>
      </c>
      <c r="G41" s="8">
        <f t="shared" si="1"/>
        <v>0.21845044360815224</v>
      </c>
      <c r="H41" s="8">
        <f t="shared" si="1"/>
        <v>0.26351397478137367</v>
      </c>
      <c r="I41" s="8">
        <f t="shared" si="1"/>
        <v>0.25429545376425305</v>
      </c>
      <c r="J41" s="8">
        <f t="shared" si="1"/>
        <v>0.21543523377860932</v>
      </c>
      <c r="K41" s="8">
        <f t="shared" si="1"/>
        <v>0.16700288211042352</v>
      </c>
      <c r="L41" s="8">
        <f t="shared" si="1"/>
        <v>0.12146561031142195</v>
      </c>
      <c r="M41" s="8">
        <f t="shared" si="1"/>
        <v>8.4206155753297623E-2</v>
      </c>
      <c r="N41" s="8"/>
      <c r="O41" s="8"/>
      <c r="P41" s="8"/>
      <c r="Q41" s="8"/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0.23482770245198778</v>
      </c>
      <c r="F42" s="8">
        <f t="shared" si="1"/>
        <v>0.34064531718623065</v>
      </c>
      <c r="G42" s="8">
        <f t="shared" si="1"/>
        <v>0.32936188222640628</v>
      </c>
      <c r="H42" s="8">
        <f t="shared" si="1"/>
        <v>0.26534839284855066</v>
      </c>
      <c r="I42" s="8">
        <f t="shared" si="1"/>
        <v>0.19239571165786939</v>
      </c>
      <c r="J42" s="8">
        <f t="shared" si="1"/>
        <v>0.13059639062522618</v>
      </c>
      <c r="K42" s="8">
        <f t="shared" si="1"/>
        <v>8.4490245073079617E-2</v>
      </c>
      <c r="L42" s="8">
        <f t="shared" si="1"/>
        <v>5.2749510964595688E-2</v>
      </c>
      <c r="M42" s="8">
        <f t="shared" si="1"/>
        <v>3.2042421776736316E-2</v>
      </c>
      <c r="N42" s="8"/>
      <c r="O42" s="8"/>
      <c r="P42" s="8"/>
      <c r="Q42" s="8"/>
    </row>
    <row r="43" spans="1:17" x14ac:dyDescent="0.15">
      <c r="B43">
        <v>1</v>
      </c>
      <c r="C43" s="8"/>
      <c r="D43" s="8">
        <f t="shared" si="1"/>
        <v>0.48543690237164067</v>
      </c>
      <c r="E43" s="8">
        <f t="shared" si="1"/>
        <v>0.47038415166602626</v>
      </c>
      <c r="F43" s="8">
        <f t="shared" si="1"/>
        <v>0.34174510053586549</v>
      </c>
      <c r="G43" s="8">
        <f t="shared" si="1"/>
        <v>0.2206548962314325</v>
      </c>
      <c r="H43" s="8">
        <f t="shared" si="1"/>
        <v>0.1335523516685436</v>
      </c>
      <c r="I43" s="8">
        <f t="shared" si="1"/>
        <v>7.7598478983829683E-2</v>
      </c>
      <c r="J43" s="8">
        <f t="shared" si="1"/>
        <v>4.3957618244580422E-2</v>
      </c>
      <c r="K43" s="8">
        <f t="shared" si="1"/>
        <v>2.4410217701988441E-2</v>
      </c>
      <c r="L43" s="8">
        <f t="shared" si="1"/>
        <v>1.3353081601243587E-2</v>
      </c>
      <c r="M43" s="8">
        <f t="shared" si="1"/>
        <v>7.2194846261573898E-3</v>
      </c>
      <c r="N43" s="8"/>
      <c r="O43" s="8"/>
      <c r="P43" s="8"/>
      <c r="Q43" s="8"/>
    </row>
    <row r="44" spans="1:17" x14ac:dyDescent="0.15">
      <c r="B44">
        <v>0</v>
      </c>
      <c r="C44" s="8">
        <v>1</v>
      </c>
      <c r="D44" s="9">
        <f t="shared" si="1"/>
        <v>0.48543690237164067</v>
      </c>
      <c r="E44" s="8">
        <f t="shared" si="1"/>
        <v>0.23555644921403848</v>
      </c>
      <c r="F44" s="8">
        <f t="shared" si="1"/>
        <v>0.11427038413419777</v>
      </c>
      <c r="G44" s="8">
        <f t="shared" si="1"/>
        <v>5.5423165110474293E-2</v>
      </c>
      <c r="H44" s="8">
        <f t="shared" si="1"/>
        <v>2.6878575496725537E-2</v>
      </c>
      <c r="I44" s="8">
        <f t="shared" si="1"/>
        <v>1.3035056461990413E-2</v>
      </c>
      <c r="J44" s="8">
        <f t="shared" si="1"/>
        <v>6.3377493650610154E-3</v>
      </c>
      <c r="K44" s="8">
        <f t="shared" si="1"/>
        <v>3.0835558053219046E-3</v>
      </c>
      <c r="L44" s="8">
        <f t="shared" si="1"/>
        <v>1.5012826145549454E-3</v>
      </c>
      <c r="M44" s="8">
        <f t="shared" si="1"/>
        <v>7.3141625338713899E-4</v>
      </c>
      <c r="N44" s="8"/>
      <c r="O44" s="8"/>
      <c r="P44" s="8"/>
      <c r="Q44" s="8"/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0.97087380474328133</v>
      </c>
      <c r="E47" s="93">
        <f>SUM(E30:E44)</f>
        <v>0.94076830333205252</v>
      </c>
      <c r="F47" s="93">
        <f t="shared" ref="F47:Q47" si="2">SUM(F30:F44)</f>
        <v>0.90983140264085682</v>
      </c>
      <c r="G47" s="93">
        <f t="shared" si="2"/>
        <v>0.87821067967916955</v>
      </c>
      <c r="H47" s="93">
        <f t="shared" si="2"/>
        <v>0.84605249050045284</v>
      </c>
      <c r="I47" s="93">
        <f t="shared" si="2"/>
        <v>0.81350071460779549</v>
      </c>
      <c r="J47" s="93">
        <f t="shared" si="2"/>
        <v>0.78333820152759814</v>
      </c>
      <c r="K47" s="93">
        <f t="shared" si="2"/>
        <v>0.75356695894212034</v>
      </c>
      <c r="L47" s="93">
        <f t="shared" si="2"/>
        <v>0.72422983122779083</v>
      </c>
      <c r="M47" s="93">
        <f t="shared" si="2"/>
        <v>0.69536427377067589</v>
      </c>
      <c r="N47" s="93"/>
      <c r="O47" s="93"/>
      <c r="P47" s="93"/>
      <c r="Q47" s="94"/>
    </row>
    <row r="48" spans="1:17" ht="14" thickBot="1" x14ac:dyDescent="0.2">
      <c r="A48" s="134" t="s">
        <v>42</v>
      </c>
      <c r="B48" s="135"/>
      <c r="C48" s="136"/>
      <c r="D48" s="89">
        <f>100*((1/D47)^(1/D29)-1)</f>
        <v>2.9999980547853244</v>
      </c>
      <c r="E48" s="90">
        <f t="shared" ref="E48:Q48" si="3">100*((1/E47)^(1/E29)-1)</f>
        <v>3.099999150551791</v>
      </c>
      <c r="F48" s="90">
        <f t="shared" si="3"/>
        <v>3.1999988744769725</v>
      </c>
      <c r="G48" s="90">
        <f t="shared" si="3"/>
        <v>3.2999999872136865</v>
      </c>
      <c r="H48" s="90">
        <f t="shared" si="3"/>
        <v>3.3999999040584594</v>
      </c>
      <c r="I48" s="90">
        <f t="shared" si="3"/>
        <v>3.4999985093119523</v>
      </c>
      <c r="J48" s="90">
        <f t="shared" si="3"/>
        <v>3.5499990065229303</v>
      </c>
      <c r="K48" s="90">
        <f t="shared" si="3"/>
        <v>3.600003241049432</v>
      </c>
      <c r="L48" s="90">
        <f t="shared" si="3"/>
        <v>3.649995560110697</v>
      </c>
      <c r="M48" s="90">
        <f t="shared" si="3"/>
        <v>3.7000014863563413</v>
      </c>
      <c r="N48" s="90"/>
      <c r="O48" s="90"/>
      <c r="P48" s="90"/>
      <c r="Q48" s="91"/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M50" si="4">(D48-C4)^2</f>
        <v>3.7838601340073992E-12</v>
      </c>
      <c r="E50" s="87">
        <f t="shared" si="4"/>
        <v>7.2156225995327124E-13</v>
      </c>
      <c r="F50" s="87">
        <f t="shared" si="4"/>
        <v>1.2668020858096833E-12</v>
      </c>
      <c r="G50" s="87">
        <f t="shared" si="4"/>
        <v>1.6348980886576145E-16</v>
      </c>
      <c r="H50" s="87">
        <f t="shared" si="4"/>
        <v>9.2047791915893944E-15</v>
      </c>
      <c r="I50" s="87">
        <f t="shared" si="4"/>
        <v>2.2221508554580772E-12</v>
      </c>
      <c r="J50" s="87">
        <f t="shared" si="4"/>
        <v>9.8699668762171999E-13</v>
      </c>
      <c r="K50" s="87">
        <f t="shared" si="4"/>
        <v>1.0504401420315527E-11</v>
      </c>
      <c r="L50" s="87">
        <f t="shared" si="4"/>
        <v>1.9712617021795483E-11</v>
      </c>
      <c r="M50" s="87">
        <f t="shared" si="4"/>
        <v>2.2092551727824813E-12</v>
      </c>
      <c r="N50" s="87"/>
      <c r="O50" s="87"/>
      <c r="P50" s="87"/>
      <c r="Q50" s="88"/>
    </row>
    <row r="51" spans="1:17" ht="14" thickBot="1" x14ac:dyDescent="0.2">
      <c r="A51" s="134" t="s">
        <v>19</v>
      </c>
      <c r="B51" s="135"/>
      <c r="C51" s="136"/>
      <c r="D51" s="85">
        <f>SUM(D50:M50)</f>
        <v>4.1417013906744103E-11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E67" si="5">IF($B58&lt;= C$57, ($B$7*D57+$B$8*D58)/(1+C16/100),"")</f>
        <v/>
      </c>
      <c r="D58" s="16" t="str">
        <f t="shared" si="5"/>
        <v/>
      </c>
      <c r="E58" s="16" t="str">
        <f t="shared" ref="E58:E64" si="6">IF($B58&lt;= E$57, MAX((E16/100-$C$70)/(1+E16/100) +($B$7*F57+$B$8*F58)/(1+E16/100) - $C$73,0),"")</f>
        <v/>
      </c>
      <c r="F58" s="17" t="str">
        <f t="shared" ref="F58:K67" si="7">IF($B58&lt;= F$57, (F16/100-$C$70)/(1+F16/100) +($B$7*G57+$B$8*G58)/(1+F16/100),"")</f>
        <v/>
      </c>
      <c r="G58" s="17" t="str">
        <f t="shared" si="7"/>
        <v/>
      </c>
      <c r="H58" s="17" t="str">
        <f t="shared" si="7"/>
        <v/>
      </c>
      <c r="I58" s="17" t="str">
        <f t="shared" si="7"/>
        <v/>
      </c>
      <c r="J58" s="17" t="str">
        <f t="shared" si="7"/>
        <v/>
      </c>
      <c r="K58" s="17" t="str">
        <f t="shared" si="7"/>
        <v/>
      </c>
      <c r="L58" s="17">
        <f t="shared" ref="L58:L66" si="8">IF($B58&lt;= L$57, (L16/100-$C$70)/(1+L16/100),"")</f>
        <v>2.4092351524917496E-2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5"/>
        <v/>
      </c>
      <c r="D59" s="16" t="str">
        <f t="shared" si="5"/>
        <v/>
      </c>
      <c r="E59" s="16" t="str">
        <f t="shared" si="6"/>
        <v/>
      </c>
      <c r="F59" s="17" t="str">
        <f t="shared" si="7"/>
        <v/>
      </c>
      <c r="G59" s="17" t="str">
        <f t="shared" si="7"/>
        <v/>
      </c>
      <c r="H59" s="17" t="str">
        <f t="shared" si="7"/>
        <v/>
      </c>
      <c r="I59" s="17" t="str">
        <f t="shared" si="7"/>
        <v/>
      </c>
      <c r="J59" s="17" t="str">
        <f t="shared" si="7"/>
        <v/>
      </c>
      <c r="K59" s="17">
        <f t="shared" si="7"/>
        <v>3.9892713742376067E-2</v>
      </c>
      <c r="L59" s="17">
        <f t="shared" si="8"/>
        <v>1.84201320561449E-2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5"/>
        <v/>
      </c>
      <c r="D60" s="16" t="str">
        <f t="shared" si="5"/>
        <v/>
      </c>
      <c r="E60" s="16" t="str">
        <f t="shared" si="6"/>
        <v/>
      </c>
      <c r="F60" s="17" t="str">
        <f t="shared" si="7"/>
        <v/>
      </c>
      <c r="G60" s="17" t="str">
        <f t="shared" si="7"/>
        <v/>
      </c>
      <c r="H60" s="17" t="str">
        <f t="shared" si="7"/>
        <v/>
      </c>
      <c r="I60" s="17" t="str">
        <f t="shared" si="7"/>
        <v/>
      </c>
      <c r="J60" s="17">
        <f t="shared" si="7"/>
        <v>4.8719943235931429E-2</v>
      </c>
      <c r="K60" s="17">
        <f t="shared" si="7"/>
        <v>2.9539367271583829E-2</v>
      </c>
      <c r="L60" s="17">
        <f t="shared" si="8"/>
        <v>1.3230572001985567E-2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5"/>
        <v/>
      </c>
      <c r="D61" s="16" t="str">
        <f t="shared" si="5"/>
        <v/>
      </c>
      <c r="E61" s="16" t="str">
        <f t="shared" si="6"/>
        <v/>
      </c>
      <c r="F61" s="17" t="str">
        <f t="shared" si="7"/>
        <v/>
      </c>
      <c r="G61" s="17" t="str">
        <f t="shared" si="7"/>
        <v/>
      </c>
      <c r="H61" s="17" t="str">
        <f t="shared" si="7"/>
        <v/>
      </c>
      <c r="I61" s="17">
        <f t="shared" si="7"/>
        <v>5.1609614409660554E-2</v>
      </c>
      <c r="J61" s="17">
        <f t="shared" si="7"/>
        <v>3.446061725996169E-2</v>
      </c>
      <c r="K61" s="17">
        <f t="shared" si="7"/>
        <v>2.0024236538584428E-2</v>
      </c>
      <c r="L61" s="17">
        <f t="shared" si="8"/>
        <v>8.4873471588267444E-3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5"/>
        <v/>
      </c>
      <c r="D62" s="16" t="str">
        <f t="shared" si="5"/>
        <v/>
      </c>
      <c r="E62" s="16" t="str">
        <f t="shared" si="6"/>
        <v/>
      </c>
      <c r="F62" s="17" t="str">
        <f t="shared" si="7"/>
        <v/>
      </c>
      <c r="G62" s="17" t="str">
        <f t="shared" si="7"/>
        <v/>
      </c>
      <c r="H62" s="17">
        <f t="shared" si="7"/>
        <v>5.2288976791222665E-2</v>
      </c>
      <c r="I62" s="17">
        <f t="shared" si="7"/>
        <v>3.4057986128503311E-2</v>
      </c>
      <c r="J62" s="17">
        <f t="shared" si="7"/>
        <v>2.1304582748371277E-2</v>
      </c>
      <c r="K62" s="17">
        <f t="shared" si="7"/>
        <v>1.1291785858930765E-2</v>
      </c>
      <c r="L62" s="17">
        <f t="shared" si="8"/>
        <v>4.1560311005482183E-3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5"/>
        <v/>
      </c>
      <c r="D63" s="16" t="str">
        <f t="shared" si="5"/>
        <v/>
      </c>
      <c r="E63" s="16" t="str">
        <f t="shared" si="6"/>
        <v/>
      </c>
      <c r="F63" s="17" t="str">
        <f t="shared" si="7"/>
        <v/>
      </c>
      <c r="G63" s="17">
        <f t="shared" si="7"/>
        <v>4.7066920281729922E-2</v>
      </c>
      <c r="H63" s="17">
        <f t="shared" si="7"/>
        <v>3.1729299923003551E-2</v>
      </c>
      <c r="I63" s="17">
        <f t="shared" si="7"/>
        <v>1.7810191011401764E-2</v>
      </c>
      <c r="J63" s="17">
        <f t="shared" si="7"/>
        <v>9.1879033304670954E-3</v>
      </c>
      <c r="K63" s="17">
        <f t="shared" si="7"/>
        <v>3.2879565208618075E-3</v>
      </c>
      <c r="L63" s="17">
        <f t="shared" si="8"/>
        <v>2.0415340892548071E-4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5"/>
        <v/>
      </c>
      <c r="D64" s="16" t="str">
        <f t="shared" si="5"/>
        <v/>
      </c>
      <c r="E64" s="16" t="str">
        <f t="shared" si="6"/>
        <v/>
      </c>
      <c r="F64" s="17">
        <f t="shared" ref="F64:F66" si="9">IF($B64&lt;= F$57, MAX((F22/100-$C$70)/(1+F22/100) +($B$7*G63+$B$8*G64)/(1+F22/100)-$C$73,0),"")</f>
        <v>3.6706523988983435E-2</v>
      </c>
      <c r="G64" s="17">
        <f t="shared" si="7"/>
        <v>2.4012711854095516E-2</v>
      </c>
      <c r="H64" s="17">
        <f t="shared" si="7"/>
        <v>1.2636958838436775E-2</v>
      </c>
      <c r="I64" s="17">
        <f t="shared" si="7"/>
        <v>2.8005265552607187E-3</v>
      </c>
      <c r="J64" s="17">
        <f t="shared" si="7"/>
        <v>-1.9535384040316444E-3</v>
      </c>
      <c r="K64" s="17">
        <f t="shared" si="7"/>
        <v>-4.0394214990033027E-3</v>
      </c>
      <c r="L64" s="17">
        <f t="shared" si="8"/>
        <v>-3.3987806872296899E-3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5"/>
        <v/>
      </c>
      <c r="D65" s="16" t="str">
        <f t="shared" si="5"/>
        <v/>
      </c>
      <c r="E65" s="17">
        <f t="shared" si="5"/>
        <v>2.3267719385633812E-2</v>
      </c>
      <c r="F65" s="17">
        <f t="shared" si="9"/>
        <v>1.1573727655410678E-2</v>
      </c>
      <c r="G65" s="17">
        <f t="shared" si="7"/>
        <v>2.5495797768546654E-3</v>
      </c>
      <c r="H65" s="17">
        <f t="shared" si="7"/>
        <v>-5.050958964949794E-3</v>
      </c>
      <c r="I65" s="17">
        <f t="shared" si="7"/>
        <v>-1.1039132581104057E-2</v>
      </c>
      <c r="J65" s="17">
        <f t="shared" si="7"/>
        <v>-1.218316207302729E-2</v>
      </c>
      <c r="K65" s="17">
        <f t="shared" si="7"/>
        <v>-1.0740325482290803E-2</v>
      </c>
      <c r="L65" s="17">
        <f t="shared" si="8"/>
        <v>-6.6813019192223551E-3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5"/>
        <v/>
      </c>
      <c r="D66" s="17">
        <f t="shared" si="5"/>
        <v>1.3963155395187537E-2</v>
      </c>
      <c r="E66" s="17">
        <f t="shared" si="5"/>
        <v>5.5969794194807966E-3</v>
      </c>
      <c r="F66" s="17">
        <f t="shared" si="9"/>
        <v>0</v>
      </c>
      <c r="G66" s="17">
        <f t="shared" si="7"/>
        <v>-1.7380529674624719E-2</v>
      </c>
      <c r="H66" s="17">
        <f t="shared" si="7"/>
        <v>-2.1402480853765084E-2</v>
      </c>
      <c r="I66" s="17">
        <f t="shared" si="7"/>
        <v>-2.3777970198143945E-2</v>
      </c>
      <c r="J66" s="17">
        <f t="shared" si="7"/>
        <v>-2.1562988849319228E-2</v>
      </c>
      <c r="K66" s="17">
        <f t="shared" si="7"/>
        <v>-1.6862327863561254E-2</v>
      </c>
      <c r="L66" s="17">
        <f t="shared" si="8"/>
        <v>-9.6700133518969455E-3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3">
        <f t="shared" si="5"/>
        <v>8.0966355007506471E-3</v>
      </c>
      <c r="D67" s="144">
        <f t="shared" si="5"/>
        <v>2.7159134213649108E-3</v>
      </c>
      <c r="E67" s="3">
        <f t="shared" si="5"/>
        <v>0</v>
      </c>
      <c r="F67" s="17">
        <f>IF($B67&lt;= F$57, MAX((F25/100-$C$70)/(1+F25/100) +($B$7*G66+$B$8*G67)/(1+F25/100)-$C$73,0),"")</f>
        <v>0</v>
      </c>
      <c r="G67" s="17">
        <f t="shared" si="7"/>
        <v>-3.5843357124839999E-2</v>
      </c>
      <c r="H67" s="17">
        <f t="shared" si="7"/>
        <v>-3.6488887999167427E-2</v>
      </c>
      <c r="I67" s="17">
        <f t="shared" si="7"/>
        <v>-3.5485102565615129E-2</v>
      </c>
      <c r="J67" s="17">
        <f t="shared" si="7"/>
        <v>-3.0153098047844169E-2</v>
      </c>
      <c r="K67" s="16">
        <f t="shared" si="7"/>
        <v>-2.2450461416991162E-2</v>
      </c>
      <c r="L67" s="16">
        <f>IF($B67&lt;= L$57, (L25/100-$C$70)/(1+L25/100),"")</f>
        <v>-1.2389645895582219E-2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3.9E-2</v>
      </c>
      <c r="D70" s="13" t="s">
        <v>30</v>
      </c>
    </row>
    <row r="71" spans="1:16" x14ac:dyDescent="0.15">
      <c r="A71" s="13" t="s">
        <v>23</v>
      </c>
      <c r="C71" s="19">
        <v>3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75" spans="1:16" x14ac:dyDescent="0.15">
      <c r="A75" s="143">
        <v>1000000</v>
      </c>
      <c r="C75" s="145">
        <f>C67*A75</f>
        <v>8096.6355007506472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1:H1"/>
    <mergeCell ref="A3:B3"/>
    <mergeCell ref="A4:B4"/>
    <mergeCell ref="A5:B5"/>
    <mergeCell ref="A10:B10"/>
    <mergeCell ref="A28:B28"/>
  </mergeCells>
  <pageMargins left="0.53" right="0.38" top="0.63" bottom="5.31" header="0.5" footer="0.5"/>
  <pageSetup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5"/>
  <sheetViews>
    <sheetView showGridLines="0" topLeftCell="A33" zoomScale="125" zoomScaleNormal="125" zoomScalePageLayoutView="125" workbookViewId="0">
      <selection activeCell="C76" sqref="C76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</cols>
  <sheetData>
    <row r="1" spans="1:16" ht="14" thickBot="1" x14ac:dyDescent="0.2">
      <c r="A1" s="134" t="s">
        <v>21</v>
      </c>
      <c r="B1" s="135"/>
      <c r="C1" s="135"/>
      <c r="D1" s="135"/>
      <c r="E1" s="135"/>
      <c r="F1" s="135"/>
      <c r="G1" s="135"/>
      <c r="H1" s="136"/>
    </row>
    <row r="2" spans="1:16" ht="14" thickBot="1" x14ac:dyDescent="0.2"/>
    <row r="3" spans="1:16" x14ac:dyDescent="0.15">
      <c r="A3" s="137" t="s">
        <v>15</v>
      </c>
      <c r="B3" s="138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4" thickBot="1" x14ac:dyDescent="0.2">
      <c r="A4" s="139" t="s">
        <v>43</v>
      </c>
      <c r="B4" s="140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4" thickBot="1" x14ac:dyDescent="0.2">
      <c r="A5" s="141" t="s">
        <v>16</v>
      </c>
      <c r="B5" s="142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15">
      <c r="A6" s="81" t="s">
        <v>18</v>
      </c>
      <c r="B6" s="109">
        <v>5.0000000000000001E-3</v>
      </c>
    </row>
    <row r="7" spans="1:16" x14ac:dyDescent="0.15">
      <c r="A7" s="82" t="s">
        <v>5</v>
      </c>
      <c r="B7" s="84">
        <v>0.5</v>
      </c>
    </row>
    <row r="8" spans="1:16" ht="14" thickBot="1" x14ac:dyDescent="0.2">
      <c r="A8" s="83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34" t="s">
        <v>17</v>
      </c>
      <c r="B10" s="13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15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15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4" thickBot="1" x14ac:dyDescent="0.2"/>
    <row r="28" spans="1:17" ht="14" thickBot="1" x14ac:dyDescent="0.2">
      <c r="A28" s="134" t="s">
        <v>13</v>
      </c>
      <c r="B28" s="136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15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15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4" thickBot="1" x14ac:dyDescent="0.2"/>
    <row r="47" spans="1:17" ht="14" thickBot="1" x14ac:dyDescent="0.2">
      <c r="A47" s="134" t="s">
        <v>41</v>
      </c>
      <c r="B47" s="135"/>
      <c r="C47" s="136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4" thickBot="1" x14ac:dyDescent="0.2">
      <c r="A48" s="134" t="s">
        <v>42</v>
      </c>
      <c r="B48" s="135"/>
      <c r="C48" s="136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4" thickBot="1" x14ac:dyDescent="0.2"/>
    <row r="50" spans="1:17" ht="14" thickBot="1" x14ac:dyDescent="0.2">
      <c r="A50" s="134" t="s">
        <v>20</v>
      </c>
      <c r="B50" s="135"/>
      <c r="C50" s="136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4" thickBot="1" x14ac:dyDescent="0.2">
      <c r="A51" s="134" t="s">
        <v>19</v>
      </c>
      <c r="B51" s="135"/>
      <c r="C51" s="136"/>
      <c r="D51" s="85">
        <f>SUM(D50:Q50)</f>
        <v>8.8775717191072872E-11</v>
      </c>
    </row>
    <row r="55" spans="1:17" ht="14" thickBot="1" x14ac:dyDescent="0.2"/>
    <row r="56" spans="1:17" ht="14" thickBot="1" x14ac:dyDescent="0.2">
      <c r="A56" s="131" t="s">
        <v>28</v>
      </c>
      <c r="B56" s="132"/>
      <c r="C56" s="13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76" spans="1:16" x14ac:dyDescent="0.15">
      <c r="A76" s="143">
        <v>10000000</v>
      </c>
      <c r="C76">
        <f>A76*C67</f>
        <v>13390.138666674669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BDT_Assignment6_Q1</vt:lpstr>
      <vt:lpstr>BDT_Assignment6_Q2</vt:lpstr>
      <vt:lpstr>BDT_b=.005</vt:lpstr>
      <vt:lpstr>BDT_b=.01</vt:lpstr>
    </vt:vector>
  </TitlesOfParts>
  <Company>London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Microsoft Office User</cp:lastModifiedBy>
  <cp:lastPrinted>2004-05-18T03:27:22Z</cp:lastPrinted>
  <dcterms:created xsi:type="dcterms:W3CDTF">2000-07-13T16:13:54Z</dcterms:created>
  <dcterms:modified xsi:type="dcterms:W3CDTF">2016-08-01T17:20:58Z</dcterms:modified>
</cp:coreProperties>
</file>