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3.xml" ContentType="application/vnd.openxmlformats-officedocument.drawing+xml"/>
  <Override PartName="/xl/charts/chart21.xml" ContentType="application/vnd.openxmlformats-officedocument.drawingml.chart+xml"/>
  <Override PartName="/xl/drawings/drawing4.xml" ContentType="application/vnd.openxmlformats-officedocument.drawingml.chartshapes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drawings/drawing5.xml" ContentType="application/vnd.openxmlformats-officedocument.drawing+xml"/>
  <Override PartName="/xl/charts/chart41.xml" ContentType="application/vnd.openxmlformats-officedocument.drawingml.chart+xml"/>
  <Override PartName="/xl/drawings/drawing6.xml" ContentType="application/vnd.openxmlformats-officedocument.drawingml.chartshapes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drawings/drawing7.xml" ContentType="application/vnd.openxmlformats-officedocument.drawing+xml"/>
  <Override PartName="/xl/charts/chart62.xml" ContentType="application/vnd.openxmlformats-officedocument.drawingml.chart+xml"/>
  <Override PartName="/xl/drawings/drawing8.xml" ContentType="application/vnd.openxmlformats-officedocument.drawingml.chartshapes+xml"/>
  <Override PartName="/xl/charts/chart63.xml" ContentType="application/vnd.openxmlformats-officedocument.drawingml.chart+xml"/>
  <Override PartName="/xl/drawings/drawing9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charts/colors1.xml" ContentType="application/vnd.ms-office.chartcolorstyle+xml"/>
  <Override PartName="/xl/charts/style2.xml" ContentType="application/vnd.ms-office.chartstyle+xml"/>
  <Override PartName="/xl/charts/colors2.xml" ContentType="application/vnd.ms-office.chartcolorstyle+xml"/>
  <Override PartName="/xl/charts/style3.xml" ContentType="application/vnd.ms-office.chartstyle+xml"/>
  <Override PartName="/xl/charts/colors3.xml" ContentType="application/vnd.ms-office.chartcolorstyle+xml"/>
  <Override PartName="/xl/charts/style4.xml" ContentType="application/vnd.ms-office.chartstyle+xml"/>
  <Override PartName="/xl/charts/colors4.xml" ContentType="application/vnd.ms-office.chartcolorstyle+xml"/>
  <Override PartName="/xl/charts/style5.xml" ContentType="application/vnd.ms-office.chartstyle+xml"/>
  <Override PartName="/xl/charts/colors5.xml" ContentType="application/vnd.ms-office.chartcolorstyle+xml"/>
  <Override PartName="/xl/charts/style6.xml" ContentType="application/vnd.ms-office.chartstyle+xml"/>
  <Override PartName="/xl/charts/colors6.xml" ContentType="application/vnd.ms-office.chartcolorstyle+xml"/>
  <Override PartName="/xl/charts/style7.xml" ContentType="application/vnd.ms-office.chartstyle+xml"/>
  <Override PartName="/xl/charts/colors7.xml" ContentType="application/vnd.ms-office.chartcolorstyle+xml"/>
  <Override PartName="/xl/charts/style8.xml" ContentType="application/vnd.ms-office.chartstyle+xml"/>
  <Override PartName="/xl/charts/colors8.xml" ContentType="application/vnd.ms-office.chartcolorstyle+xml"/>
  <Override PartName="/xl/charts/style9.xml" ContentType="application/vnd.ms-office.chartstyle+xml"/>
  <Override PartName="/xl/charts/colors9.xml" ContentType="application/vnd.ms-office.chartcolorstyle+xml"/>
  <Override PartName="/xl/charts/style10.xml" ContentType="application/vnd.ms-office.chartstyle+xml"/>
  <Override PartName="/xl/charts/colors10.xml" ContentType="application/vnd.ms-office.chartcolorstyle+xml"/>
  <Override PartName="/xl/charts/style11.xml" ContentType="application/vnd.ms-office.chartstyle+xml"/>
  <Override PartName="/xl/charts/colors11.xml" ContentType="application/vnd.ms-office.chartcolorstyle+xml"/>
  <Override PartName="/xl/charts/style12.xml" ContentType="application/vnd.ms-office.chartstyle+xml"/>
  <Override PartName="/xl/charts/colors12.xml" ContentType="application/vnd.ms-office.chartcolorstyle+xml"/>
  <Override PartName="/xl/charts/style13.xml" ContentType="application/vnd.ms-office.chartstyle+xml"/>
  <Override PartName="/xl/charts/colors13.xml" ContentType="application/vnd.ms-office.chartcolorstyle+xml"/>
  <Override PartName="/xl/charts/style14.xml" ContentType="application/vnd.ms-office.chartstyle+xml"/>
  <Override PartName="/xl/charts/colors14.xml" ContentType="application/vnd.ms-office.chartcolorstyle+xml"/>
  <Override PartName="/xl/charts/style15.xml" ContentType="application/vnd.ms-office.chartstyle+xml"/>
  <Override PartName="/xl/charts/colors15.xml" ContentType="application/vnd.ms-office.chartcolorstyle+xml"/>
  <Override PartName="/xl/charts/style16.xml" ContentType="application/vnd.ms-office.chartstyle+xml"/>
  <Override PartName="/xl/charts/colors16.xml" ContentType="application/vnd.ms-office.chartcolorstyle+xml"/>
  <Override PartName="/xl/charts/style17.xml" ContentType="application/vnd.ms-office.chartstyle+xml"/>
  <Override PartName="/xl/charts/colors17.xml" ContentType="application/vnd.ms-office.chartcolorstyle+xml"/>
  <Override PartName="/xl/charts/style18.xml" ContentType="application/vnd.ms-office.chartstyle+xml"/>
  <Override PartName="/xl/charts/colors18.xml" ContentType="application/vnd.ms-office.chartcolorstyle+xml"/>
  <Override PartName="/xl/charts/style19.xml" ContentType="application/vnd.ms-office.chartstyle+xml"/>
  <Override PartName="/xl/charts/colors19.xml" ContentType="application/vnd.ms-office.chartcolorstyle+xml"/>
  <Override PartName="/xl/charts/style20.xml" ContentType="application/vnd.ms-office.chartstyle+xml"/>
  <Override PartName="/xl/charts/colors20.xml" ContentType="application/vnd.ms-office.chartcolorstyle+xml"/>
  <Override PartName="/xl/charts/style21.xml" ContentType="application/vnd.ms-office.chartstyle+xml"/>
  <Override PartName="/xl/charts/colors21.xml" ContentType="application/vnd.ms-office.chartcolorstyle+xml"/>
  <Override PartName="/xl/charts/style22.xml" ContentType="application/vnd.ms-office.chartstyle+xml"/>
  <Override PartName="/xl/charts/colors22.xml" ContentType="application/vnd.ms-office.chartcolorstyle+xml"/>
  <Override PartName="/xl/charts/style23.xml" ContentType="application/vnd.ms-office.chartstyle+xml"/>
  <Override PartName="/xl/charts/colors23.xml" ContentType="application/vnd.ms-office.chartcolorstyle+xml"/>
  <Override PartName="/xl/charts/style24.xml" ContentType="application/vnd.ms-office.chartstyle+xml"/>
  <Override PartName="/xl/charts/colors24.xml" ContentType="application/vnd.ms-office.chartcolorstyle+xml"/>
  <Override PartName="/xl/charts/style25.xml" ContentType="application/vnd.ms-office.chartstyle+xml"/>
  <Override PartName="/xl/charts/colors25.xml" ContentType="application/vnd.ms-office.chartcolorstyle+xml"/>
  <Override PartName="/xl/charts/style26.xml" ContentType="application/vnd.ms-office.chartstyle+xml"/>
  <Override PartName="/xl/charts/colors26.xml" ContentType="application/vnd.ms-office.chartcolorstyle+xml"/>
  <Override PartName="/xl/charts/style27.xml" ContentType="application/vnd.ms-office.chartstyle+xml"/>
  <Override PartName="/xl/charts/colors27.xml" ContentType="application/vnd.ms-office.chartcolorstyle+xml"/>
  <Override PartName="/xl/charts/style28.xml" ContentType="application/vnd.ms-office.chartstyle+xml"/>
  <Override PartName="/xl/charts/colors28.xml" ContentType="application/vnd.ms-office.chartcolorstyle+xml"/>
  <Override PartName="/xl/charts/style29.xml" ContentType="application/vnd.ms-office.chartstyle+xml"/>
  <Override PartName="/xl/charts/colors29.xml" ContentType="application/vnd.ms-office.chartcolorstyle+xml"/>
  <Override PartName="/xl/charts/style30.xml" ContentType="application/vnd.ms-office.chartstyle+xml"/>
  <Override PartName="/xl/charts/colors30.xml" ContentType="application/vnd.ms-office.chartcolorstyle+xml"/>
  <Override PartName="/xl/charts/style31.xml" ContentType="application/vnd.ms-office.chartstyle+xml"/>
  <Override PartName="/xl/charts/colors31.xml" ContentType="application/vnd.ms-office.chartcolorstyle+xml"/>
  <Override PartName="/xl/charts/style32.xml" ContentType="application/vnd.ms-office.chartstyle+xml"/>
  <Override PartName="/xl/charts/colors32.xml" ContentType="application/vnd.ms-office.chartcolorstyle+xml"/>
  <Override PartName="/xl/charts/style33.xml" ContentType="application/vnd.ms-office.chartstyle+xml"/>
  <Override PartName="/xl/charts/colors33.xml" ContentType="application/vnd.ms-office.chartcolorstyle+xml"/>
  <Override PartName="/xl/charts/style34.xml" ContentType="application/vnd.ms-office.chartstyle+xml"/>
  <Override PartName="/xl/charts/colors34.xml" ContentType="application/vnd.ms-office.chartcolorstyle+xml"/>
  <Override PartName="/xl/charts/style35.xml" ContentType="application/vnd.ms-office.chartstyle+xml"/>
  <Override PartName="/xl/charts/colors35.xml" ContentType="application/vnd.ms-office.chartcolorstyle+xml"/>
  <Override PartName="/xl/charts/style36.xml" ContentType="application/vnd.ms-office.chartstyle+xml"/>
  <Override PartName="/xl/charts/colors36.xml" ContentType="application/vnd.ms-office.chartcolorstyle+xml"/>
  <Override PartName="/xl/charts/style37.xml" ContentType="application/vnd.ms-office.chartstyle+xml"/>
  <Override PartName="/xl/charts/colors37.xml" ContentType="application/vnd.ms-office.chartcolorstyle+xml"/>
  <Override PartName="/xl/charts/style38.xml" ContentType="application/vnd.ms-office.chartstyle+xml"/>
  <Override PartName="/xl/charts/colors38.xml" ContentType="application/vnd.ms-office.chartcolorstyle+xml"/>
  <Override PartName="/xl/charts/style39.xml" ContentType="application/vnd.ms-office.chartstyle+xml"/>
  <Override PartName="/xl/charts/colors39.xml" ContentType="application/vnd.ms-office.chartcolorstyle+xml"/>
  <Override PartName="/xl/charts/style40.xml" ContentType="application/vnd.ms-office.chartstyle+xml"/>
  <Override PartName="/xl/charts/colors40.xml" ContentType="application/vnd.ms-office.chartcolorstyle+xml"/>
  <Override PartName="/xl/charts/style41.xml" ContentType="application/vnd.ms-office.chartstyle+xml"/>
  <Override PartName="/xl/charts/colors41.xml" ContentType="application/vnd.ms-office.chartcolorstyle+xml"/>
  <Override PartName="/xl/charts/style42.xml" ContentType="application/vnd.ms-office.chartstyle+xml"/>
  <Override PartName="/xl/charts/colors42.xml" ContentType="application/vnd.ms-office.chartcolorstyle+xml"/>
  <Override PartName="/xl/charts/style43.xml" ContentType="application/vnd.ms-office.chartstyle+xml"/>
  <Override PartName="/xl/charts/colors43.xml" ContentType="application/vnd.ms-office.chartcolorstyle+xml"/>
  <Override PartName="/xl/charts/style44.xml" ContentType="application/vnd.ms-office.chartstyle+xml"/>
  <Override PartName="/xl/charts/colors44.xml" ContentType="application/vnd.ms-office.chartcolorstyle+xml"/>
  <Override PartName="/xl/charts/style45.xml" ContentType="application/vnd.ms-office.chartstyle+xml"/>
  <Override PartName="/xl/charts/colors45.xml" ContentType="application/vnd.ms-office.chartcolorstyle+xml"/>
  <Override PartName="/xl/charts/style46.xml" ContentType="application/vnd.ms-office.chartstyle+xml"/>
  <Override PartName="/xl/charts/colors46.xml" ContentType="application/vnd.ms-office.chartcolorstyle+xml"/>
  <Override PartName="/xl/charts/style47.xml" ContentType="application/vnd.ms-office.chartstyle+xml"/>
  <Override PartName="/xl/charts/colors47.xml" ContentType="application/vnd.ms-office.chartcolorstyle+xml"/>
  <Override PartName="/xl/charts/style48.xml" ContentType="application/vnd.ms-office.chartstyle+xml"/>
  <Override PartName="/xl/charts/colors48.xml" ContentType="application/vnd.ms-office.chartcolorstyle+xml"/>
  <Override PartName="/xl/charts/style49.xml" ContentType="application/vnd.ms-office.chartstyle+xml"/>
  <Override PartName="/xl/charts/colors49.xml" ContentType="application/vnd.ms-office.chartcolorstyle+xml"/>
  <Override PartName="/xl/charts/style50.xml" ContentType="application/vnd.ms-office.chartstyle+xml"/>
  <Override PartName="/xl/charts/colors50.xml" ContentType="application/vnd.ms-office.chartcolorstyle+xml"/>
  <Override PartName="/xl/charts/style51.xml" ContentType="application/vnd.ms-office.chartstyle+xml"/>
  <Override PartName="/xl/charts/colors51.xml" ContentType="application/vnd.ms-office.chartcolorstyle+xml"/>
  <Override PartName="/xl/charts/style52.xml" ContentType="application/vnd.ms-office.chartstyle+xml"/>
  <Override PartName="/xl/charts/colors52.xml" ContentType="application/vnd.ms-office.chartcolorstyle+xml"/>
  <Override PartName="/xl/charts/style53.xml" ContentType="application/vnd.ms-office.chartstyle+xml"/>
  <Override PartName="/xl/charts/colors53.xml" ContentType="application/vnd.ms-office.chartcolorstyle+xml"/>
  <Override PartName="/xl/charts/style54.xml" ContentType="application/vnd.ms-office.chartstyle+xml"/>
  <Override PartName="/xl/charts/colors54.xml" ContentType="application/vnd.ms-office.chartcolorstyle+xml"/>
  <Override PartName="/xl/charts/style55.xml" ContentType="application/vnd.ms-office.chartstyle+xml"/>
  <Override PartName="/xl/charts/colors55.xml" ContentType="application/vnd.ms-office.chartcolorstyle+xml"/>
  <Override PartName="/xl/charts/style56.xml" ContentType="application/vnd.ms-office.chartstyle+xml"/>
  <Override PartName="/xl/charts/colors56.xml" ContentType="application/vnd.ms-office.chartcolorstyle+xml"/>
  <Override PartName="/xl/charts/style57.xml" ContentType="application/vnd.ms-office.chartstyle+xml"/>
  <Override PartName="/xl/charts/colors57.xml" ContentType="application/vnd.ms-office.chartcolorstyle+xml"/>
  <Override PartName="/xl/charts/style58.xml" ContentType="application/vnd.ms-office.chartstyle+xml"/>
  <Override PartName="/xl/charts/colors58.xml" ContentType="application/vnd.ms-office.chartcolorstyle+xml"/>
  <Override PartName="/xl/charts/style59.xml" ContentType="application/vnd.ms-office.chartstyle+xml"/>
  <Override PartName="/xl/charts/colors59.xml" ContentType="application/vnd.ms-office.chartcolorstyle+xml"/>
  <Override PartName="/xl/charts/style60.xml" ContentType="application/vnd.ms-office.chartstyle+xml"/>
  <Override PartName="/xl/charts/colors60.xml" ContentType="application/vnd.ms-office.chartcolorstyle+xml"/>
  <Override PartName="/xl/charts/style61.xml" ContentType="application/vnd.ms-office.chartstyle+xml"/>
  <Override PartName="/xl/charts/colors61.xml" ContentType="application/vnd.ms-office.chartcolorstyle+xml"/>
  <Override PartName="/xl/charts/style62.xml" ContentType="application/vnd.ms-office.chartstyle+xml"/>
  <Override PartName="/xl/charts/colors62.xml" ContentType="application/vnd.ms-office.chartcolorstyle+xml"/>
  <Override PartName="/xl/charts/style63.xml" ContentType="application/vnd.ms-office.chartstyle+xml"/>
  <Override PartName="/xl/charts/colors63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6330"/>
  <workbookPr autoCompressPictures="0"/>
  <bookViews>
    <workbookView xWindow="8780" yWindow="620" windowWidth="17300" windowHeight="16060" activeTab="2"/>
  </bookViews>
  <sheets>
    <sheet name="Primarily Monthly Contracts" sheetId="2" r:id="rId1"/>
    <sheet name="Dashboard" sheetId="1" r:id="rId2"/>
    <sheet name="Annual Contracts" sheetId="6" r:id="rId3"/>
    <sheet name="LTV Charts" sheetId="3" r:id="rId4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0" i="6" l="1"/>
  <c r="D60" i="6"/>
  <c r="D11" i="6"/>
  <c r="D27" i="2"/>
  <c r="D24" i="2"/>
  <c r="E26" i="2"/>
  <c r="D19" i="2"/>
  <c r="D6" i="2"/>
  <c r="D26" i="6"/>
  <c r="D23" i="6"/>
  <c r="E25" i="6"/>
  <c r="E26" i="6"/>
  <c r="E23" i="6"/>
  <c r="I6" i="6"/>
  <c r="I7" i="6"/>
  <c r="I10" i="6"/>
  <c r="I40" i="6"/>
  <c r="D7" i="6"/>
  <c r="D10" i="6"/>
  <c r="D40" i="6"/>
  <c r="F6" i="6"/>
  <c r="F7" i="6"/>
  <c r="F10" i="6"/>
  <c r="F40" i="6"/>
  <c r="G6" i="6"/>
  <c r="G7" i="6"/>
  <c r="G10" i="6"/>
  <c r="G40" i="6"/>
  <c r="H6" i="6"/>
  <c r="H7" i="6"/>
  <c r="H10" i="6"/>
  <c r="H40" i="6"/>
  <c r="E6" i="6"/>
  <c r="E7" i="6"/>
  <c r="E10" i="6"/>
  <c r="E40" i="6"/>
  <c r="C20" i="6"/>
  <c r="D19" i="6"/>
  <c r="I82" i="6"/>
  <c r="H82" i="6"/>
  <c r="G82" i="6"/>
  <c r="F82" i="6"/>
  <c r="E82" i="6"/>
  <c r="D82" i="6"/>
  <c r="I78" i="6"/>
  <c r="I79" i="6"/>
  <c r="H78" i="6"/>
  <c r="H79" i="6"/>
  <c r="G78" i="6"/>
  <c r="G79" i="6"/>
  <c r="F78" i="6"/>
  <c r="F79" i="6"/>
  <c r="E78" i="6"/>
  <c r="E79" i="6"/>
  <c r="D78" i="6"/>
  <c r="D79" i="6"/>
  <c r="I72" i="6"/>
  <c r="H72" i="6"/>
  <c r="H70" i="6"/>
  <c r="G72" i="6"/>
  <c r="G70" i="6"/>
  <c r="F72" i="6"/>
  <c r="E72" i="6"/>
  <c r="E70" i="6"/>
  <c r="D72" i="6"/>
  <c r="D70" i="6"/>
  <c r="I70" i="6"/>
  <c r="F70" i="6"/>
  <c r="I54" i="6"/>
  <c r="I60" i="6"/>
  <c r="H54" i="6"/>
  <c r="H60" i="6"/>
  <c r="G54" i="6"/>
  <c r="G60" i="6"/>
  <c r="F54" i="6"/>
  <c r="F60" i="6"/>
  <c r="E54" i="6"/>
  <c r="E60" i="6"/>
  <c r="D54" i="6"/>
  <c r="I41" i="6"/>
  <c r="I43" i="6"/>
  <c r="H41" i="6"/>
  <c r="H43" i="6"/>
  <c r="G41" i="6"/>
  <c r="G43" i="6"/>
  <c r="F41" i="6"/>
  <c r="F43" i="6"/>
  <c r="E41" i="6"/>
  <c r="E43" i="6"/>
  <c r="D41" i="6"/>
  <c r="D43" i="6"/>
  <c r="D28" i="6"/>
  <c r="D16" i="6"/>
  <c r="D15" i="6"/>
  <c r="G42" i="6"/>
  <c r="D15" i="2"/>
  <c r="D16" i="2"/>
  <c r="D17" i="2"/>
  <c r="D20" i="2"/>
  <c r="E15" i="2"/>
  <c r="E16" i="2"/>
  <c r="E19" i="2"/>
  <c r="E32" i="2"/>
  <c r="E17" i="2"/>
  <c r="E20" i="2"/>
  <c r="F15" i="2"/>
  <c r="F16" i="2"/>
  <c r="F19" i="2"/>
  <c r="F32" i="2"/>
  <c r="F17" i="2"/>
  <c r="F20" i="2"/>
  <c r="G15" i="2"/>
  <c r="G16" i="2"/>
  <c r="G19" i="2"/>
  <c r="G32" i="2"/>
  <c r="G17" i="2"/>
  <c r="G20" i="2"/>
  <c r="H15" i="2"/>
  <c r="H16" i="2"/>
  <c r="H19" i="2"/>
  <c r="H32" i="2"/>
  <c r="H17" i="2"/>
  <c r="H20" i="2"/>
  <c r="I15" i="2"/>
  <c r="I16" i="2"/>
  <c r="I19" i="2"/>
  <c r="I32" i="2"/>
  <c r="D32" i="2"/>
  <c r="B30" i="3"/>
  <c r="C30" i="3"/>
  <c r="C31" i="3"/>
  <c r="B31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AR30" i="3"/>
  <c r="AS30" i="3"/>
  <c r="AT30" i="3"/>
  <c r="AU30" i="3"/>
  <c r="AV30" i="3"/>
  <c r="AW30" i="3"/>
  <c r="AX30" i="3"/>
  <c r="AY30" i="3"/>
  <c r="AZ30" i="3"/>
  <c r="BA30" i="3"/>
  <c r="BB30" i="3"/>
  <c r="BC30" i="3"/>
  <c r="BD30" i="3"/>
  <c r="BE30" i="3"/>
  <c r="BF30" i="3"/>
  <c r="BG30" i="3"/>
  <c r="BH30" i="3"/>
  <c r="BI30" i="3"/>
  <c r="BJ30" i="3"/>
  <c r="BK30" i="3"/>
  <c r="BL30" i="3"/>
  <c r="BM30" i="3"/>
  <c r="BN30" i="3"/>
  <c r="BO30" i="3"/>
  <c r="BP30" i="3"/>
  <c r="BQ30" i="3"/>
  <c r="BR30" i="3"/>
  <c r="BS30" i="3"/>
  <c r="BT30" i="3"/>
  <c r="BU30" i="3"/>
  <c r="BU31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W10" i="3"/>
  <c r="AX10" i="3"/>
  <c r="AY10" i="3"/>
  <c r="AZ10" i="3"/>
  <c r="BA10" i="3"/>
  <c r="BB10" i="3"/>
  <c r="BC10" i="3"/>
  <c r="BD10" i="3"/>
  <c r="BE10" i="3"/>
  <c r="BF10" i="3"/>
  <c r="BG10" i="3"/>
  <c r="BH10" i="3"/>
  <c r="BI10" i="3"/>
  <c r="BJ10" i="3"/>
  <c r="BK10" i="3"/>
  <c r="BL10" i="3"/>
  <c r="BM10" i="3"/>
  <c r="BN10" i="3"/>
  <c r="BO10" i="3"/>
  <c r="BP10" i="3"/>
  <c r="BQ10" i="3"/>
  <c r="BR10" i="3"/>
  <c r="BS10" i="3"/>
  <c r="BT10" i="3"/>
  <c r="BU10" i="3"/>
  <c r="D29" i="2"/>
  <c r="I80" i="2"/>
  <c r="H80" i="2"/>
  <c r="G80" i="2"/>
  <c r="F80" i="2"/>
  <c r="E80" i="2"/>
  <c r="D80" i="2"/>
  <c r="I76" i="2"/>
  <c r="I77" i="2"/>
  <c r="H76" i="2"/>
  <c r="H77" i="2"/>
  <c r="G76" i="2"/>
  <c r="G77" i="2"/>
  <c r="F76" i="2"/>
  <c r="F77" i="2"/>
  <c r="E76" i="2"/>
  <c r="E77" i="2"/>
  <c r="D76" i="2"/>
  <c r="D77" i="2"/>
  <c r="I70" i="2"/>
  <c r="H70" i="2"/>
  <c r="G70" i="2"/>
  <c r="F70" i="2"/>
  <c r="E70" i="2"/>
  <c r="D70" i="2"/>
  <c r="I68" i="2"/>
  <c r="H68" i="2"/>
  <c r="G68" i="2"/>
  <c r="F68" i="2"/>
  <c r="E68" i="2"/>
  <c r="D68" i="2"/>
  <c r="I52" i="2"/>
  <c r="I58" i="2"/>
  <c r="H52" i="2"/>
  <c r="H58" i="2"/>
  <c r="G52" i="2"/>
  <c r="G58" i="2"/>
  <c r="F52" i="2"/>
  <c r="F58" i="2"/>
  <c r="E52" i="2"/>
  <c r="E58" i="2"/>
  <c r="D52" i="2"/>
  <c r="D58" i="2"/>
  <c r="I39" i="2"/>
  <c r="I10" i="2"/>
  <c r="I41" i="2"/>
  <c r="H39" i="2"/>
  <c r="H10" i="2"/>
  <c r="H41" i="2"/>
  <c r="G39" i="2"/>
  <c r="G10" i="2"/>
  <c r="G41" i="2"/>
  <c r="F39" i="2"/>
  <c r="F10" i="2"/>
  <c r="F41" i="2"/>
  <c r="E39" i="2"/>
  <c r="E10" i="2"/>
  <c r="E41" i="2"/>
  <c r="D39" i="2"/>
  <c r="D10" i="2"/>
  <c r="D41" i="2"/>
  <c r="E29" i="2"/>
  <c r="C21" i="2"/>
  <c r="I38" i="2"/>
  <c r="I40" i="2"/>
  <c r="H38" i="2"/>
  <c r="H40" i="2"/>
  <c r="G38" i="2"/>
  <c r="G40" i="2"/>
  <c r="F38" i="2"/>
  <c r="F40" i="2"/>
  <c r="E38" i="2"/>
  <c r="E40" i="2"/>
  <c r="D38" i="2"/>
  <c r="D40" i="2"/>
  <c r="D7" i="2"/>
  <c r="I6" i="2"/>
  <c r="I7" i="2"/>
  <c r="H6" i="2"/>
  <c r="H7" i="2"/>
  <c r="G6" i="2"/>
  <c r="G7" i="2"/>
  <c r="F6" i="2"/>
  <c r="F7" i="2"/>
  <c r="E6" i="2"/>
  <c r="E7" i="2"/>
  <c r="E42" i="6"/>
  <c r="I42" i="6"/>
  <c r="D31" i="6"/>
  <c r="D42" i="6"/>
  <c r="H42" i="6"/>
  <c r="D17" i="6"/>
  <c r="D20" i="6"/>
  <c r="F42" i="6"/>
  <c r="F25" i="6"/>
  <c r="E28" i="6"/>
  <c r="BT31" i="3"/>
  <c r="BR31" i="3"/>
  <c r="BP31" i="3"/>
  <c r="BN31" i="3"/>
  <c r="BL31" i="3"/>
  <c r="BJ31" i="3"/>
  <c r="BH31" i="3"/>
  <c r="BF31" i="3"/>
  <c r="BD31" i="3"/>
  <c r="BB31" i="3"/>
  <c r="AZ31" i="3"/>
  <c r="AX31" i="3"/>
  <c r="AV31" i="3"/>
  <c r="AT31" i="3"/>
  <c r="AR31" i="3"/>
  <c r="AP31" i="3"/>
  <c r="AN31" i="3"/>
  <c r="AL31" i="3"/>
  <c r="AJ31" i="3"/>
  <c r="AH31" i="3"/>
  <c r="AF31" i="3"/>
  <c r="AD31" i="3"/>
  <c r="AB31" i="3"/>
  <c r="Z31" i="3"/>
  <c r="X31" i="3"/>
  <c r="V31" i="3"/>
  <c r="T31" i="3"/>
  <c r="R31" i="3"/>
  <c r="P31" i="3"/>
  <c r="N31" i="3"/>
  <c r="L31" i="3"/>
  <c r="J31" i="3"/>
  <c r="H31" i="3"/>
  <c r="F31" i="3"/>
  <c r="D31" i="3"/>
  <c r="BS31" i="3"/>
  <c r="BQ31" i="3"/>
  <c r="BO31" i="3"/>
  <c r="BM31" i="3"/>
  <c r="BK31" i="3"/>
  <c r="BI31" i="3"/>
  <c r="BG31" i="3"/>
  <c r="BE31" i="3"/>
  <c r="BC31" i="3"/>
  <c r="BA31" i="3"/>
  <c r="AY31" i="3"/>
  <c r="AW31" i="3"/>
  <c r="AU31" i="3"/>
  <c r="AS31" i="3"/>
  <c r="AQ31" i="3"/>
  <c r="AO31" i="3"/>
  <c r="AM31" i="3"/>
  <c r="AK31" i="3"/>
  <c r="AI31" i="3"/>
  <c r="AG31" i="3"/>
  <c r="AE31" i="3"/>
  <c r="AC31" i="3"/>
  <c r="AA31" i="3"/>
  <c r="Y31" i="3"/>
  <c r="W31" i="3"/>
  <c r="U31" i="3"/>
  <c r="S31" i="3"/>
  <c r="Q31" i="3"/>
  <c r="O31" i="3"/>
  <c r="M31" i="3"/>
  <c r="K31" i="3"/>
  <c r="I31" i="3"/>
  <c r="G31" i="3"/>
  <c r="E31" i="3"/>
  <c r="D21" i="2"/>
  <c r="D11" i="2"/>
  <c r="D47" i="2"/>
  <c r="E27" i="2"/>
  <c r="E24" i="2"/>
  <c r="E16" i="6"/>
  <c r="E15" i="6"/>
  <c r="E17" i="6"/>
  <c r="E20" i="6"/>
  <c r="E11" i="6"/>
  <c r="D49" i="6"/>
  <c r="E19" i="6"/>
  <c r="D51" i="6"/>
  <c r="D59" i="6"/>
  <c r="F28" i="6"/>
  <c r="F26" i="6"/>
  <c r="F23" i="6"/>
  <c r="E47" i="2"/>
  <c r="E21" i="2"/>
  <c r="E11" i="2"/>
  <c r="D48" i="2"/>
  <c r="D49" i="2"/>
  <c r="D57" i="2"/>
  <c r="F26" i="2"/>
  <c r="F29" i="2"/>
  <c r="E49" i="6"/>
  <c r="E50" i="6"/>
  <c r="E51" i="6"/>
  <c r="E59" i="6"/>
  <c r="F19" i="6"/>
  <c r="F15" i="6"/>
  <c r="F16" i="6"/>
  <c r="F31" i="6"/>
  <c r="E31" i="6"/>
  <c r="G25" i="6"/>
  <c r="F27" i="2"/>
  <c r="F24" i="2"/>
  <c r="F21" i="2"/>
  <c r="F47" i="2"/>
  <c r="E48" i="2"/>
  <c r="E49" i="2"/>
  <c r="E57" i="2"/>
  <c r="F17" i="6"/>
  <c r="F20" i="6"/>
  <c r="F11" i="6"/>
  <c r="G19" i="6"/>
  <c r="F49" i="6"/>
  <c r="G16" i="6"/>
  <c r="G15" i="6"/>
  <c r="G28" i="6"/>
  <c r="G26" i="6"/>
  <c r="G23" i="6"/>
  <c r="G47" i="2"/>
  <c r="G21" i="2"/>
  <c r="F48" i="2"/>
  <c r="F49" i="2"/>
  <c r="F57" i="2"/>
  <c r="G26" i="2"/>
  <c r="G29" i="2"/>
  <c r="F11" i="2"/>
  <c r="H25" i="6"/>
  <c r="H26" i="6"/>
  <c r="H23" i="6"/>
  <c r="H28" i="6"/>
  <c r="G31" i="6"/>
  <c r="G17" i="6"/>
  <c r="G20" i="6"/>
  <c r="G11" i="6"/>
  <c r="F50" i="6"/>
  <c r="F51" i="6"/>
  <c r="F59" i="6"/>
  <c r="G27" i="2"/>
  <c r="G24" i="2"/>
  <c r="G11" i="2"/>
  <c r="H21" i="2"/>
  <c r="H47" i="2"/>
  <c r="I17" i="2"/>
  <c r="I20" i="2"/>
  <c r="G48" i="2"/>
  <c r="G49" i="2"/>
  <c r="G57" i="2"/>
  <c r="H26" i="2"/>
  <c r="H29" i="2"/>
  <c r="G49" i="6"/>
  <c r="H16" i="6"/>
  <c r="H15" i="6"/>
  <c r="H19" i="6"/>
  <c r="I25" i="6"/>
  <c r="I47" i="2"/>
  <c r="I21" i="2"/>
  <c r="H27" i="2"/>
  <c r="H24" i="2"/>
  <c r="H48" i="2"/>
  <c r="H49" i="2"/>
  <c r="H57" i="2"/>
  <c r="I26" i="2"/>
  <c r="I29" i="2"/>
  <c r="H11" i="2"/>
  <c r="I28" i="6"/>
  <c r="I26" i="6"/>
  <c r="I23" i="6"/>
  <c r="H17" i="6"/>
  <c r="H20" i="6"/>
  <c r="H11" i="6"/>
  <c r="H31" i="6"/>
  <c r="G50" i="6"/>
  <c r="G51" i="6"/>
  <c r="G59" i="6"/>
  <c r="I27" i="2"/>
  <c r="I24" i="2"/>
  <c r="I11" i="2"/>
  <c r="I48" i="2"/>
  <c r="I49" i="2"/>
  <c r="I57" i="2"/>
  <c r="I19" i="6"/>
  <c r="H49" i="6"/>
  <c r="I16" i="6"/>
  <c r="I15" i="6"/>
  <c r="I31" i="6"/>
  <c r="I17" i="6"/>
  <c r="I20" i="6"/>
  <c r="I11" i="6"/>
  <c r="H50" i="6"/>
  <c r="H51" i="6"/>
  <c r="H59" i="6"/>
  <c r="I49" i="6"/>
  <c r="I50" i="6"/>
  <c r="I51" i="6"/>
  <c r="I59" i="6"/>
</calcChain>
</file>

<file path=xl/sharedStrings.xml><?xml version="1.0" encoding="utf-8"?>
<sst xmlns="http://schemas.openxmlformats.org/spreadsheetml/2006/main" count="308" uniqueCount="143">
  <si>
    <t>SaaS Metrics 2.0</t>
  </si>
  <si>
    <t>For companies that book primarily monthly contracts</t>
  </si>
  <si>
    <t>Bookings</t>
  </si>
  <si>
    <t>Dec</t>
  </si>
  <si>
    <t>Jan</t>
  </si>
  <si>
    <t>Feb</t>
  </si>
  <si>
    <t>Mar</t>
  </si>
  <si>
    <t>Apr</t>
  </si>
  <si>
    <t>May</t>
  </si>
  <si>
    <t>Jun</t>
  </si>
  <si>
    <t>Bookings $,000's (new custs)</t>
  </si>
  <si>
    <t>Value of all closed contracts during the month (with varying durations)</t>
  </si>
  <si>
    <t>Average Deal Size $'s</t>
  </si>
  <si>
    <t>Average size of deal for full duration</t>
  </si>
  <si>
    <t>Average duration of contract signed by the new customers</t>
  </si>
  <si>
    <t>MRR</t>
  </si>
  <si>
    <t>New MRR</t>
  </si>
  <si>
    <t>New MRR added from new customers signed in the month</t>
  </si>
  <si>
    <t>Churned MRR</t>
  </si>
  <si>
    <t>Lost MRR from customers who churned in the month</t>
  </si>
  <si>
    <t>Expansion MRR</t>
  </si>
  <si>
    <t>Expansion MRR from the installed base of existing customers</t>
  </si>
  <si>
    <t>Starting MRR</t>
  </si>
  <si>
    <t>Ending MRR</t>
  </si>
  <si>
    <t>ARR (Annualized Run Rate)</t>
  </si>
  <si>
    <t>This is simply MRR  x 12</t>
  </si>
  <si>
    <t>Churn Metrics</t>
  </si>
  <si>
    <t>Total # of Customers</t>
  </si>
  <si>
    <t># of new Customers</t>
  </si>
  <si>
    <t># of churned Customers</t>
  </si>
  <si>
    <t>Net New Customers</t>
  </si>
  <si>
    <t>% Customer Churn</t>
  </si>
  <si>
    <t># of churned Customers / Total # of Customers (from last month)</t>
  </si>
  <si>
    <t>% MRR Churn</t>
  </si>
  <si>
    <t>Churned MRR / Last month's Ending MRR</t>
  </si>
  <si>
    <t>% MRR Expansion</t>
  </si>
  <si>
    <t>Expansion MRR / Last month's Ending MRR</t>
  </si>
  <si>
    <t>Customer Engagement Score</t>
  </si>
  <si>
    <t>The average Customer Engagement Score across the customer base</t>
  </si>
  <si>
    <t>Net Promoter Score</t>
  </si>
  <si>
    <t>Unit Economics (new customers)</t>
  </si>
  <si>
    <t>LTV</t>
  </si>
  <si>
    <t>CAC</t>
  </si>
  <si>
    <t>Adjusted Sales &amp; Marketing expense / # of new Customers</t>
  </si>
  <si>
    <t>LTV to CAC Ratio</t>
  </si>
  <si>
    <t>LTV/CAC</t>
  </si>
  <si>
    <t>Months to Recover CAC</t>
  </si>
  <si>
    <t>Summary Financial Metrics $000's</t>
  </si>
  <si>
    <t>Billings (what's invoiced this month)</t>
  </si>
  <si>
    <t>Custs may be billed in advance of when revenue can be recognized</t>
  </si>
  <si>
    <t>Revenue</t>
  </si>
  <si>
    <t>Revenue is typically recognized monthly, so may vary from Billings</t>
  </si>
  <si>
    <t>Cost of Goods Solds - COGS</t>
  </si>
  <si>
    <t>Gross Margin</t>
  </si>
  <si>
    <t>Gross Margin %</t>
  </si>
  <si>
    <t>Total Expenses</t>
  </si>
  <si>
    <t xml:space="preserve">   Sales &amp; Marketing</t>
  </si>
  <si>
    <t xml:space="preserve">   Research &amp; Development</t>
  </si>
  <si>
    <t xml:space="preserve">   General &amp; Administrative</t>
  </si>
  <si>
    <t>EBITDA</t>
  </si>
  <si>
    <t>Based on GAAP recognized revenue</t>
  </si>
  <si>
    <t>Billings-based operating profit/loss</t>
  </si>
  <si>
    <t>Given that cash will be collected based on Billings, this is a useful way</t>
  </si>
  <si>
    <t>to judge how the business is doing on cash basis</t>
  </si>
  <si>
    <t>Cash  &amp; Deferred Revenue</t>
  </si>
  <si>
    <t>Change in Cash</t>
  </si>
  <si>
    <t>Ending Cash</t>
  </si>
  <si>
    <t>Deferred Revenue</t>
  </si>
  <si>
    <t>Tracks what has been billed, but can't yet be recognized as revenue</t>
  </si>
  <si>
    <t>Funnel Metrics</t>
  </si>
  <si>
    <t>Vistors to Web Site</t>
  </si>
  <si>
    <t>Conversion from Visitors to Trials</t>
  </si>
  <si>
    <t>Trials in progress</t>
  </si>
  <si>
    <t>Conversion from Trials to Purchase</t>
  </si>
  <si>
    <t>Sales Metrics</t>
  </si>
  <si>
    <t xml:space="preserve">No of FTE Sales reps </t>
  </si>
  <si>
    <t>FTE = Full Time Equivalent (equivalent # of fully productive reps)</t>
  </si>
  <si>
    <t>Quota per sales rep</t>
  </si>
  <si>
    <t>MRR  value of new customers signed</t>
  </si>
  <si>
    <t xml:space="preserve">Forecasted Sales Capacity </t>
  </si>
  <si>
    <t># of FTE reps * quota (should translate into New MRR Bookings)</t>
  </si>
  <si>
    <t>Coverage ratio for plan</t>
  </si>
  <si>
    <t>Forcasted Sales Capacity / Bookings plan</t>
  </si>
  <si>
    <t>Productivity per FTE sales rep</t>
  </si>
  <si>
    <t>MRR value of new customers signed</t>
  </si>
  <si>
    <t># of new Customers - # of churned Customers</t>
  </si>
  <si>
    <t>Initial Cohort Size</t>
  </si>
  <si>
    <t>Cohort Size</t>
  </si>
  <si>
    <t>Churn Rate</t>
  </si>
  <si>
    <t>Time in Months</t>
  </si>
  <si>
    <t>Customer Lifetime Value Charts</t>
  </si>
  <si>
    <t>Simple Calculation</t>
  </si>
  <si>
    <t>Initial ARPC</t>
  </si>
  <si>
    <t>Monthly ARPC growth</t>
  </si>
  <si>
    <t>Monthly Customer Churn</t>
  </si>
  <si>
    <t>Cohort Payment</t>
  </si>
  <si>
    <t>% Net MRR Churn</t>
  </si>
  <si>
    <t>(Churned MRR - Expansion MRR)/Last months Ending MRR</t>
  </si>
  <si>
    <t>% ACV Churn</t>
  </si>
  <si>
    <t>% ACV Expansion</t>
  </si>
  <si>
    <t>% Net ACV Churn</t>
  </si>
  <si>
    <t>For companies that book annual contracts</t>
  </si>
  <si>
    <t xml:space="preserve">Sales Capacity </t>
  </si>
  <si>
    <t>Raw Leads / Enquiries</t>
  </si>
  <si>
    <t xml:space="preserve">Average MRR per customer across the installed base </t>
  </si>
  <si>
    <t>Starting ARR</t>
  </si>
  <si>
    <t>Ending ARR</t>
  </si>
  <si>
    <t>Net New MRR</t>
  </si>
  <si>
    <t>Average Months paid upfront</t>
  </si>
  <si>
    <t>Average number of months paid upfront by new customers</t>
  </si>
  <si>
    <t>Average Contract Length</t>
  </si>
  <si>
    <t>Average Contract Term</t>
  </si>
  <si>
    <t>New ACV added from new customers signed in the month</t>
  </si>
  <si>
    <t>New ACV</t>
  </si>
  <si>
    <t>Churned ACV</t>
  </si>
  <si>
    <t>Expansion ACV</t>
  </si>
  <si>
    <t>ACV</t>
  </si>
  <si>
    <t>Lost ACV from customers who churned in the month</t>
  </si>
  <si>
    <t>Expansion ACV from the installed base of existing customers</t>
  </si>
  <si>
    <t>Value of all closed contracts during the month (annualized)</t>
  </si>
  <si>
    <t>Average Months Paid Upfront</t>
  </si>
  <si>
    <t>Net New ACV</t>
  </si>
  <si>
    <t>Average ACV for new customers</t>
  </si>
  <si>
    <t>Average ACV (new contracts)</t>
  </si>
  <si>
    <t>Scroll right to see the dashboard ----&gt;</t>
  </si>
  <si>
    <t>Renewal rate (# of Custs)</t>
  </si>
  <si>
    <t>Renewal rate (ACV $'s)</t>
  </si>
  <si>
    <t>Slightly different to Churn, as it measures Renewal against contracts</t>
  </si>
  <si>
    <t>that are up for renewal. (Churn is against the whole customer base)</t>
  </si>
  <si>
    <t>Conversion Raw Leads to MQLs</t>
  </si>
  <si>
    <t>Opportunities</t>
  </si>
  <si>
    <t>Conversion: Oppties to Win</t>
  </si>
  <si>
    <t>Win/Losss ratio</t>
  </si>
  <si>
    <t>ARPA - Avg MRR (for new Custs)</t>
  </si>
  <si>
    <t>ARPA - across installed base</t>
  </si>
  <si>
    <t>ARPA * Gross Margin % / %MRR Churn Rate</t>
  </si>
  <si>
    <t>Average Revenue per Account - Avg MRR (for the new customers)</t>
  </si>
  <si>
    <t xml:space="preserve">Average MRR across the installed base </t>
  </si>
  <si>
    <t>CAC/(ARPA * GM%)</t>
  </si>
  <si>
    <t>ARPA (Average MRR) for new custs</t>
  </si>
  <si>
    <t>ARPA - across the installed base</t>
  </si>
  <si>
    <t xml:space="preserve">ARPA = Avg Revenue Per Acct - Avg MRR across the new customers 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</si>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</sst>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42" formatCode="_-&quot;$&quot;* #,##0_-;\-&quot;$&quot;* #,##0_-;_-&quot;$&quot;* &quot;-&quot;_-;_-@_-"/>
    <numFmt numFmtId="44" formatCode="_-&quot;$&quot;* #,##0.00_-;\-&quot;$&quot;* #,##0.00_-;_-&quot;$&quot;* &quot;-&quot;??_-;_-@_-"/>
    <numFmt numFmtId="164" formatCode="_(* #,##0_);_(* \(#,##0\);_(* &quot;-&quot;_);_(@_)"/>
    <numFmt numFmtId="165" formatCode="_(&quot;$&quot;* #,##0.00_);_(&quot;$&quot;* \(#,##0.00\);_(&quot;$&quot;* &quot;-&quot;??_);_(@_)"/>
    <numFmt numFmtId="166" formatCode="_(* #,##0.00_);_(* \(#,##0.00\);_(* &quot;-&quot;??_);_(@_)"/>
    <numFmt numFmtId="167" formatCode="_(&quot;$&quot;* #,##0_);_(&quot;$&quot;* \(#,##0\);_(&quot;$&quot;* &quot;-&quot;??_);_(@_)"/>
    <numFmt numFmtId="168" formatCode="_(* #,##0.0_);_(* \(#,##0.0\);_(* &quot;-&quot;??_);_(@_)"/>
    <numFmt numFmtId="169" formatCode="_(&quot;$&quot;* #,##0.0_);_(&quot;$&quot;* \(#,##0.0\);_(&quot;$&quot;* &quot;-&quot;??_);_(@_)"/>
    <numFmt numFmtId="170" formatCode="_(&quot;$&quot;* #,##0.0_);_(&quot;$&quot;* \(#,##0.0\);_(&quot;$&quot;* &quot;-&quot;?_);_(@_)"/>
    <numFmt numFmtId="171" formatCode="_(&quot;$&quot;* #,##0_);_(&quot;$&quot;* \(#,##0\);_(&quot;$&quot;* &quot;-&quot;?_);_(@_)"/>
    <numFmt numFmtId="172" formatCode="_(* #,##0_);_(* \(#,##0\);_(* &quot;-&quot;??_);_(@_)"/>
    <numFmt numFmtId="173" formatCode="0.0%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3"/>
      <name val="Arial Black"/>
      <family val="2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6500"/>
      <name val="Calibri"/>
      <family val="2"/>
      <scheme val="minor"/>
    </font>
    <font>
      <b/>
      <sz val="12"/>
      <color rgb="FF3F3F3F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2F2F2"/>
      </patternFill>
    </fill>
  </fills>
  <borders count="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8">
    <xf numFmtId="0" fontId="0" fillId="0" borderId="0"/>
    <xf numFmtId="166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6" fillId="0" borderId="4" applyNumberFormat="0" applyFill="0" applyAlignment="0" applyProtection="0"/>
    <xf numFmtId="0" fontId="7" fillId="2" borderId="0" applyNumberFormat="0" applyBorder="0" applyAlignment="0" applyProtection="0"/>
    <xf numFmtId="164" fontId="1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4" fillId="5" borderId="0" applyNumberFormat="0" applyBorder="0" applyAlignment="0" applyProtection="0"/>
    <xf numFmtId="0" fontId="15" fillId="6" borderId="0" applyNumberFormat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6" fillId="7" borderId="7" applyNumberFormat="0" applyAlignment="0" applyProtection="0"/>
  </cellStyleXfs>
  <cellXfs count="55">
    <xf numFmtId="0" fontId="0" fillId="0" borderId="0" xfId="0"/>
    <xf numFmtId="0" fontId="0" fillId="3" borderId="0" xfId="0" applyFill="1"/>
    <xf numFmtId="0" fontId="4" fillId="0" borderId="2" xfId="6"/>
    <xf numFmtId="0" fontId="5" fillId="0" borderId="3" xfId="7"/>
    <xf numFmtId="0" fontId="7" fillId="2" borderId="0" xfId="9" applyAlignment="1">
      <alignment horizontal="right"/>
    </xf>
    <xf numFmtId="167" fontId="0" fillId="0" borderId="0" xfId="2" applyNumberFormat="1" applyFont="1"/>
    <xf numFmtId="168" fontId="0" fillId="0" borderId="0" xfId="1" applyNumberFormat="1" applyFont="1"/>
    <xf numFmtId="169" fontId="0" fillId="0" borderId="0" xfId="2" applyNumberFormat="1" applyFont="1"/>
    <xf numFmtId="0" fontId="6" fillId="0" borderId="4" xfId="8"/>
    <xf numFmtId="169" fontId="6" fillId="0" borderId="4" xfId="8" applyNumberFormat="1"/>
    <xf numFmtId="170" fontId="0" fillId="0" borderId="0" xfId="0" applyNumberFormat="1"/>
    <xf numFmtId="171" fontId="0" fillId="0" borderId="0" xfId="0" applyNumberFormat="1"/>
    <xf numFmtId="172" fontId="0" fillId="0" borderId="0" xfId="1" applyNumberFormat="1" applyFont="1"/>
    <xf numFmtId="172" fontId="0" fillId="0" borderId="0" xfId="0" applyNumberFormat="1"/>
    <xf numFmtId="0" fontId="0" fillId="0" borderId="5" xfId="0" applyBorder="1"/>
    <xf numFmtId="0" fontId="0" fillId="0" borderId="6" xfId="0" applyBorder="1"/>
    <xf numFmtId="172" fontId="0" fillId="0" borderId="5" xfId="0" applyNumberFormat="1" applyBorder="1"/>
    <xf numFmtId="173" fontId="0" fillId="0" borderId="0" xfId="0" applyNumberFormat="1"/>
    <xf numFmtId="167" fontId="0" fillId="0" borderId="0" xfId="0" applyNumberFormat="1"/>
    <xf numFmtId="9" fontId="0" fillId="0" borderId="0" xfId="0" applyNumberFormat="1"/>
    <xf numFmtId="167" fontId="6" fillId="0" borderId="4" xfId="8" applyNumberFormat="1"/>
    <xf numFmtId="0" fontId="8" fillId="0" borderId="0" xfId="4" applyFont="1"/>
    <xf numFmtId="1" fontId="0" fillId="0" borderId="0" xfId="0" applyNumberFormat="1"/>
    <xf numFmtId="0" fontId="3" fillId="0" borderId="1" xfId="5"/>
    <xf numFmtId="173" fontId="0" fillId="0" borderId="5" xfId="0" applyNumberFormat="1" applyBorder="1"/>
    <xf numFmtId="164" fontId="0" fillId="0" borderId="0" xfId="10" applyNumberFormat="1" applyFont="1"/>
    <xf numFmtId="0" fontId="9" fillId="0" borderId="0" xfId="0" applyFont="1"/>
    <xf numFmtId="0" fontId="0" fillId="0" borderId="0" xfId="0" applyBorder="1"/>
    <xf numFmtId="173" fontId="0" fillId="0" borderId="0" xfId="0" applyNumberFormat="1" applyBorder="1"/>
    <xf numFmtId="0" fontId="0" fillId="0" borderId="0" xfId="0" applyFill="1" applyBorder="1"/>
    <xf numFmtId="0" fontId="10" fillId="3" borderId="0" xfId="0" applyFont="1" applyFill="1"/>
    <xf numFmtId="0" fontId="10" fillId="0" borderId="0" xfId="0" applyFont="1"/>
    <xf numFmtId="0" fontId="0" fillId="4" borderId="0" xfId="0" applyFill="1"/>
    <xf numFmtId="172" fontId="0" fillId="4" borderId="0" xfId="1" applyNumberFormat="1" applyFont="1" applyFill="1"/>
    <xf numFmtId="169" fontId="0" fillId="4" borderId="0" xfId="2" applyNumberFormat="1" applyFont="1" applyFill="1"/>
    <xf numFmtId="170" fontId="0" fillId="4" borderId="0" xfId="0" applyNumberFormat="1" applyFill="1"/>
    <xf numFmtId="171" fontId="0" fillId="4" borderId="0" xfId="0" applyNumberFormat="1" applyFill="1"/>
    <xf numFmtId="173" fontId="0" fillId="4" borderId="0" xfId="0" applyNumberFormat="1" applyFill="1"/>
    <xf numFmtId="172" fontId="13" fillId="0" borderId="0" xfId="0" applyNumberFormat="1" applyFont="1"/>
    <xf numFmtId="167" fontId="0" fillId="4" borderId="0" xfId="2" applyNumberFormat="1" applyFont="1" applyFill="1"/>
    <xf numFmtId="9" fontId="0" fillId="4" borderId="0" xfId="0" applyNumberFormat="1" applyFill="1"/>
    <xf numFmtId="167" fontId="0" fillId="4" borderId="0" xfId="0" applyNumberFormat="1" applyFill="1"/>
    <xf numFmtId="173" fontId="0" fillId="4" borderId="0" xfId="3" applyNumberFormat="1" applyFont="1" applyFill="1"/>
    <xf numFmtId="0" fontId="15" fillId="6" borderId="0" xfId="18"/>
    <xf numFmtId="168" fontId="15" fillId="6" borderId="0" xfId="18" applyNumberFormat="1"/>
    <xf numFmtId="167" fontId="15" fillId="6" borderId="0" xfId="18" applyNumberFormat="1"/>
    <xf numFmtId="42" fontId="15" fillId="6" borderId="0" xfId="18" applyNumberFormat="1"/>
    <xf numFmtId="169" fontId="15" fillId="6" borderId="0" xfId="18" applyNumberFormat="1"/>
    <xf numFmtId="172" fontId="15" fillId="6" borderId="0" xfId="18" applyNumberFormat="1"/>
    <xf numFmtId="173" fontId="15" fillId="6" borderId="0" xfId="18" applyNumberFormat="1"/>
    <xf numFmtId="9" fontId="15" fillId="6" borderId="0" xfId="18" applyNumberFormat="1"/>
    <xf numFmtId="171" fontId="15" fillId="6" borderId="0" xfId="18" applyNumberFormat="1"/>
    <xf numFmtId="0" fontId="14" fillId="5" borderId="0" xfId="17"/>
    <xf numFmtId="44" fontId="0" fillId="0" borderId="0" xfId="0" applyNumberFormat="1"/>
    <xf numFmtId="169" fontId="16" fillId="7" borderId="7" xfId="37" applyNumberFormat="1"/>
  </cellXfs>
  <cellStyles count="38">
    <cellStyle name="Accent1" xfId="9" builtinId="29"/>
    <cellStyle name="Comma" xfId="1" builtinId="3"/>
    <cellStyle name="Comma [0]" xfId="10" builtinId="6"/>
    <cellStyle name="Currency" xfId="2" builtinId="4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Good" xfId="17" builtinId="26"/>
    <cellStyle name="Heading 1" xfId="5" builtinId="16"/>
    <cellStyle name="Heading 2" xfId="6" builtinId="17"/>
    <cellStyle name="Heading 3" xfId="7" builtinId="18"/>
    <cellStyle name="Hyperlink" xfId="11" builtinId="8" hidden="1"/>
    <cellStyle name="Hyperlink" xfId="13" builtinId="8" hidden="1"/>
    <cellStyle name="Hyperlink" xfId="15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Neutral" xfId="18" builtinId="28"/>
    <cellStyle name="Normal" xfId="0" builtinId="0"/>
    <cellStyle name="Output" xfId="37" builtinId="21"/>
    <cellStyle name="Percent" xfId="3" builtinId="5"/>
    <cellStyle name="Title" xfId="4" builtinId="15"/>
    <cellStyle name="Total" xfId="8" builtinId="25"/>
  </cellStyles>
  <dxfs count="0"/>
  <tableStyles count="0" defaultTableStyle="TableStyleMedium2" defaultPivotStyle="PivotStyleLight16"/>
  <colors>
    <mruColors>
      <color rgb="FF5B9BD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Relationship Id="rId2" Type="http://schemas.microsoft.com/office/2011/relationships/chartStyle" Target="style1.xml"/><Relationship Id="rId3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13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/Relationships>
</file>

<file path=xl/charts/_rels/chart14.xml.rels><?xml version="1.0" encoding="UTF-8" standalone="yes"?>
<Relationships xmlns="http://schemas.openxmlformats.org/package/2006/relationships"><Relationship Id="rId1" Type="http://schemas.microsoft.com/office/2011/relationships/chartStyle" Target="style14.xml"/><Relationship Id="rId2" Type="http://schemas.microsoft.com/office/2011/relationships/chartColorStyle" Target="colors14.xml"/></Relationships>
</file>

<file path=xl/charts/_rels/chart15.xml.rels><?xml version="1.0" encoding="UTF-8" standalone="yes"?>
<Relationships xmlns="http://schemas.openxmlformats.org/package/2006/relationships"><Relationship Id="rId1" Type="http://schemas.microsoft.com/office/2011/relationships/chartStyle" Target="style15.xml"/><Relationship Id="rId2" Type="http://schemas.microsoft.com/office/2011/relationships/chartColorStyle" Target="colors15.xml"/></Relationships>
</file>

<file path=xl/charts/_rels/chart16.xml.rels><?xml version="1.0" encoding="UTF-8" standalone="yes"?>
<Relationships xmlns="http://schemas.openxmlformats.org/package/2006/relationships"><Relationship Id="rId1" Type="http://schemas.microsoft.com/office/2011/relationships/chartStyle" Target="style16.xml"/><Relationship Id="rId2" Type="http://schemas.microsoft.com/office/2011/relationships/chartColorStyle" Target="colors16.xml"/></Relationships>
</file>

<file path=xl/charts/_rels/chart17.xml.rels><?xml version="1.0" encoding="UTF-8" standalone="yes"?>
<Relationships xmlns="http://schemas.openxmlformats.org/package/2006/relationships"><Relationship Id="rId1" Type="http://schemas.microsoft.com/office/2011/relationships/chartStyle" Target="style17.xml"/><Relationship Id="rId2" Type="http://schemas.microsoft.com/office/2011/relationships/chartColorStyle" Target="colors17.xml"/></Relationships>
</file>

<file path=xl/charts/_rels/chart18.xml.rels><?xml version="1.0" encoding="UTF-8" standalone="yes"?>
<Relationships xmlns="http://schemas.openxmlformats.org/package/2006/relationships"><Relationship Id="rId1" Type="http://schemas.microsoft.com/office/2011/relationships/chartStyle" Target="style18.xml"/><Relationship Id="rId2" Type="http://schemas.microsoft.com/office/2011/relationships/chartColorStyle" Target="colors18.xml"/></Relationships>
</file>

<file path=xl/charts/_rels/chart19.xml.rels><?xml version="1.0" encoding="UTF-8" standalone="yes"?>
<Relationships xmlns="http://schemas.openxmlformats.org/package/2006/relationships"><Relationship Id="rId1" Type="http://schemas.microsoft.com/office/2011/relationships/chartStyle" Target="style19.xml"/><Relationship Id="rId2" Type="http://schemas.microsoft.com/office/2011/relationships/chartColorStyle" Target="colors19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20.xml.rels><?xml version="1.0" encoding="UTF-8" standalone="yes"?>
<Relationships xmlns="http://schemas.openxmlformats.org/package/2006/relationships"><Relationship Id="rId1" Type="http://schemas.microsoft.com/office/2011/relationships/chartStyle" Target="style20.xml"/><Relationship Id="rId2" Type="http://schemas.microsoft.com/office/2011/relationships/chartColorStyle" Target="colors20.xml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Relationship Id="rId2" Type="http://schemas.microsoft.com/office/2011/relationships/chartStyle" Target="style21.xml"/><Relationship Id="rId3" Type="http://schemas.microsoft.com/office/2011/relationships/chartColorStyle" Target="colors21.xml"/></Relationships>
</file>

<file path=xl/charts/_rels/chart22.xml.rels><?xml version="1.0" encoding="UTF-8" standalone="yes"?>
<Relationships xmlns="http://schemas.openxmlformats.org/package/2006/relationships"><Relationship Id="rId1" Type="http://schemas.microsoft.com/office/2011/relationships/chartStyle" Target="style22.xml"/><Relationship Id="rId2" Type="http://schemas.microsoft.com/office/2011/relationships/chartColorStyle" Target="colors22.xml"/></Relationships>
</file>

<file path=xl/charts/_rels/chart23.xml.rels><?xml version="1.0" encoding="UTF-8" standalone="yes"?>
<Relationships xmlns="http://schemas.openxmlformats.org/package/2006/relationships"><Relationship Id="rId1" Type="http://schemas.microsoft.com/office/2011/relationships/chartStyle" Target="style23.xml"/><Relationship Id="rId2" Type="http://schemas.microsoft.com/office/2011/relationships/chartColorStyle" Target="colors23.xml"/></Relationships>
</file>

<file path=xl/charts/_rels/chart24.xml.rels><?xml version="1.0" encoding="UTF-8" standalone="yes"?>
<Relationships xmlns="http://schemas.openxmlformats.org/package/2006/relationships"><Relationship Id="rId1" Type="http://schemas.microsoft.com/office/2011/relationships/chartStyle" Target="style24.xml"/><Relationship Id="rId2" Type="http://schemas.microsoft.com/office/2011/relationships/chartColorStyle" Target="colors24.xml"/></Relationships>
</file>

<file path=xl/charts/_rels/chart25.xml.rels><?xml version="1.0" encoding="UTF-8" standalone="yes"?>
<Relationships xmlns="http://schemas.openxmlformats.org/package/2006/relationships"><Relationship Id="rId1" Type="http://schemas.microsoft.com/office/2011/relationships/chartStyle" Target="style25.xml"/><Relationship Id="rId2" Type="http://schemas.microsoft.com/office/2011/relationships/chartColorStyle" Target="colors25.xml"/></Relationships>
</file>

<file path=xl/charts/_rels/chart26.xml.rels><?xml version="1.0" encoding="UTF-8" standalone="yes"?>
<Relationships xmlns="http://schemas.openxmlformats.org/package/2006/relationships"><Relationship Id="rId1" Type="http://schemas.microsoft.com/office/2011/relationships/chartStyle" Target="style26.xml"/><Relationship Id="rId2" Type="http://schemas.microsoft.com/office/2011/relationships/chartColorStyle" Target="colors26.xml"/></Relationships>
</file>

<file path=xl/charts/_rels/chart27.xml.rels><?xml version="1.0" encoding="UTF-8" standalone="yes"?>
<Relationships xmlns="http://schemas.openxmlformats.org/package/2006/relationships"><Relationship Id="rId1" Type="http://schemas.microsoft.com/office/2011/relationships/chartStyle" Target="style27.xml"/><Relationship Id="rId2" Type="http://schemas.microsoft.com/office/2011/relationships/chartColorStyle" Target="colors27.xml"/></Relationships>
</file>

<file path=xl/charts/_rels/chart28.xml.rels><?xml version="1.0" encoding="UTF-8" standalone="yes"?>
<Relationships xmlns="http://schemas.openxmlformats.org/package/2006/relationships"><Relationship Id="rId1" Type="http://schemas.microsoft.com/office/2011/relationships/chartStyle" Target="style28.xml"/><Relationship Id="rId2" Type="http://schemas.microsoft.com/office/2011/relationships/chartColorStyle" Target="colors28.xml"/></Relationships>
</file>

<file path=xl/charts/_rels/chart29.xml.rels><?xml version="1.0" encoding="UTF-8" standalone="yes"?>
<Relationships xmlns="http://schemas.openxmlformats.org/package/2006/relationships"><Relationship Id="rId1" Type="http://schemas.microsoft.com/office/2011/relationships/chartStyle" Target="style29.xml"/><Relationship Id="rId2" Type="http://schemas.microsoft.com/office/2011/relationships/chartColorStyle" Target="colors29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30.xml.rels><?xml version="1.0" encoding="UTF-8" standalone="yes"?>
<Relationships xmlns="http://schemas.openxmlformats.org/package/2006/relationships"><Relationship Id="rId1" Type="http://schemas.microsoft.com/office/2011/relationships/chartStyle" Target="style30.xml"/><Relationship Id="rId2" Type="http://schemas.microsoft.com/office/2011/relationships/chartColorStyle" Target="colors30.xml"/></Relationships>
</file>

<file path=xl/charts/_rels/chart31.xml.rels><?xml version="1.0" encoding="UTF-8" standalone="yes"?>
<Relationships xmlns="http://schemas.openxmlformats.org/package/2006/relationships"><Relationship Id="rId1" Type="http://schemas.microsoft.com/office/2011/relationships/chartStyle" Target="style31.xml"/><Relationship Id="rId2" Type="http://schemas.microsoft.com/office/2011/relationships/chartColorStyle" Target="colors31.xml"/></Relationships>
</file>

<file path=xl/charts/_rels/chart32.xml.rels><?xml version="1.0" encoding="UTF-8" standalone="yes"?>
<Relationships xmlns="http://schemas.openxmlformats.org/package/2006/relationships"><Relationship Id="rId1" Type="http://schemas.microsoft.com/office/2011/relationships/chartStyle" Target="style32.xml"/><Relationship Id="rId2" Type="http://schemas.microsoft.com/office/2011/relationships/chartColorStyle" Target="colors32.xml"/></Relationships>
</file>

<file path=xl/charts/_rels/chart33.xml.rels><?xml version="1.0" encoding="UTF-8" standalone="yes"?>
<Relationships xmlns="http://schemas.openxmlformats.org/package/2006/relationships"><Relationship Id="rId1" Type="http://schemas.microsoft.com/office/2011/relationships/chartStyle" Target="style33.xml"/><Relationship Id="rId2" Type="http://schemas.microsoft.com/office/2011/relationships/chartColorStyle" Target="colors33.xml"/></Relationships>
</file>

<file path=xl/charts/_rels/chart34.xml.rels><?xml version="1.0" encoding="UTF-8" standalone="yes"?>
<Relationships xmlns="http://schemas.openxmlformats.org/package/2006/relationships"><Relationship Id="rId1" Type="http://schemas.microsoft.com/office/2011/relationships/chartStyle" Target="style34.xml"/><Relationship Id="rId2" Type="http://schemas.microsoft.com/office/2011/relationships/chartColorStyle" Target="colors34.xml"/></Relationships>
</file>

<file path=xl/charts/_rels/chart35.xml.rels><?xml version="1.0" encoding="UTF-8" standalone="yes"?>
<Relationships xmlns="http://schemas.openxmlformats.org/package/2006/relationships"><Relationship Id="rId1" Type="http://schemas.microsoft.com/office/2011/relationships/chartStyle" Target="style35.xml"/><Relationship Id="rId2" Type="http://schemas.microsoft.com/office/2011/relationships/chartColorStyle" Target="colors35.xml"/></Relationships>
</file>

<file path=xl/charts/_rels/chart36.xml.rels><?xml version="1.0" encoding="UTF-8" standalone="yes"?>
<Relationships xmlns="http://schemas.openxmlformats.org/package/2006/relationships"><Relationship Id="rId1" Type="http://schemas.microsoft.com/office/2011/relationships/chartStyle" Target="style36.xml"/><Relationship Id="rId2" Type="http://schemas.microsoft.com/office/2011/relationships/chartColorStyle" Target="colors36.xml"/></Relationships>
</file>

<file path=xl/charts/_rels/chart37.xml.rels><?xml version="1.0" encoding="UTF-8" standalone="yes"?>
<Relationships xmlns="http://schemas.openxmlformats.org/package/2006/relationships"><Relationship Id="rId1" Type="http://schemas.microsoft.com/office/2011/relationships/chartStyle" Target="style37.xml"/><Relationship Id="rId2" Type="http://schemas.microsoft.com/office/2011/relationships/chartColorStyle" Target="colors37.xml"/></Relationships>
</file>

<file path=xl/charts/_rels/chart38.xml.rels><?xml version="1.0" encoding="UTF-8" standalone="yes"?>
<Relationships xmlns="http://schemas.openxmlformats.org/package/2006/relationships"><Relationship Id="rId1" Type="http://schemas.microsoft.com/office/2011/relationships/chartStyle" Target="style38.xml"/><Relationship Id="rId2" Type="http://schemas.microsoft.com/office/2011/relationships/chartColorStyle" Target="colors38.xml"/></Relationships>
</file>

<file path=xl/charts/_rels/chart39.xml.rels><?xml version="1.0" encoding="UTF-8" standalone="yes"?>
<Relationships xmlns="http://schemas.openxmlformats.org/package/2006/relationships"><Relationship Id="rId1" Type="http://schemas.microsoft.com/office/2011/relationships/chartStyle" Target="style39.xml"/><Relationship Id="rId2" Type="http://schemas.microsoft.com/office/2011/relationships/chartColorStyle" Target="colors39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40.xml.rels><?xml version="1.0" encoding="UTF-8" standalone="yes"?>
<Relationships xmlns="http://schemas.openxmlformats.org/package/2006/relationships"><Relationship Id="rId1" Type="http://schemas.microsoft.com/office/2011/relationships/chartStyle" Target="style40.xml"/><Relationship Id="rId2" Type="http://schemas.microsoft.com/office/2011/relationships/chartColorStyle" Target="colors40.xml"/></Relationships>
</file>

<file path=xl/charts/_rels/chart4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Relationship Id="rId2" Type="http://schemas.microsoft.com/office/2011/relationships/chartStyle" Target="style41.xml"/><Relationship Id="rId3" Type="http://schemas.microsoft.com/office/2011/relationships/chartColorStyle" Target="colors41.xml"/></Relationships>
</file>

<file path=xl/charts/_rels/chart42.xml.rels><?xml version="1.0" encoding="UTF-8" standalone="yes"?>
<Relationships xmlns="http://schemas.openxmlformats.org/package/2006/relationships"><Relationship Id="rId1" Type="http://schemas.microsoft.com/office/2011/relationships/chartStyle" Target="style42.xml"/><Relationship Id="rId2" Type="http://schemas.microsoft.com/office/2011/relationships/chartColorStyle" Target="colors42.xml"/></Relationships>
</file>

<file path=xl/charts/_rels/chart43.xml.rels><?xml version="1.0" encoding="UTF-8" standalone="yes"?>
<Relationships xmlns="http://schemas.openxmlformats.org/package/2006/relationships"><Relationship Id="rId1" Type="http://schemas.microsoft.com/office/2011/relationships/chartStyle" Target="style43.xml"/><Relationship Id="rId2" Type="http://schemas.microsoft.com/office/2011/relationships/chartColorStyle" Target="colors43.xml"/></Relationships>
</file>

<file path=xl/charts/_rels/chart44.xml.rels><?xml version="1.0" encoding="UTF-8" standalone="yes"?>
<Relationships xmlns="http://schemas.openxmlformats.org/package/2006/relationships"><Relationship Id="rId1" Type="http://schemas.microsoft.com/office/2011/relationships/chartStyle" Target="style44.xml"/><Relationship Id="rId2" Type="http://schemas.microsoft.com/office/2011/relationships/chartColorStyle" Target="colors44.xml"/></Relationships>
</file>

<file path=xl/charts/_rels/chart45.xml.rels><?xml version="1.0" encoding="UTF-8" standalone="yes"?>
<Relationships xmlns="http://schemas.openxmlformats.org/package/2006/relationships"><Relationship Id="rId1" Type="http://schemas.microsoft.com/office/2011/relationships/chartStyle" Target="style45.xml"/><Relationship Id="rId2" Type="http://schemas.microsoft.com/office/2011/relationships/chartColorStyle" Target="colors45.xml"/></Relationships>
</file>

<file path=xl/charts/_rels/chart46.xml.rels><?xml version="1.0" encoding="UTF-8" standalone="yes"?>
<Relationships xmlns="http://schemas.openxmlformats.org/package/2006/relationships"><Relationship Id="rId1" Type="http://schemas.microsoft.com/office/2011/relationships/chartStyle" Target="style46.xml"/><Relationship Id="rId2" Type="http://schemas.microsoft.com/office/2011/relationships/chartColorStyle" Target="colors46.xml"/></Relationships>
</file>

<file path=xl/charts/_rels/chart47.xml.rels><?xml version="1.0" encoding="UTF-8" standalone="yes"?>
<Relationships xmlns="http://schemas.openxmlformats.org/package/2006/relationships"><Relationship Id="rId1" Type="http://schemas.microsoft.com/office/2011/relationships/chartStyle" Target="style47.xml"/><Relationship Id="rId2" Type="http://schemas.microsoft.com/office/2011/relationships/chartColorStyle" Target="colors47.xml"/></Relationships>
</file>

<file path=xl/charts/_rels/chart48.xml.rels><?xml version="1.0" encoding="UTF-8" standalone="yes"?>
<Relationships xmlns="http://schemas.openxmlformats.org/package/2006/relationships"><Relationship Id="rId1" Type="http://schemas.microsoft.com/office/2011/relationships/chartStyle" Target="style48.xml"/><Relationship Id="rId2" Type="http://schemas.microsoft.com/office/2011/relationships/chartColorStyle" Target="colors48.xml"/></Relationships>
</file>

<file path=xl/charts/_rels/chart49.xml.rels><?xml version="1.0" encoding="UTF-8" standalone="yes"?>
<Relationships xmlns="http://schemas.openxmlformats.org/package/2006/relationships"><Relationship Id="rId1" Type="http://schemas.microsoft.com/office/2011/relationships/chartStyle" Target="style49.xml"/><Relationship Id="rId2" Type="http://schemas.microsoft.com/office/2011/relationships/chartColorStyle" Target="colors49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50.xml.rels><?xml version="1.0" encoding="UTF-8" standalone="yes"?>
<Relationships xmlns="http://schemas.openxmlformats.org/package/2006/relationships"><Relationship Id="rId1" Type="http://schemas.microsoft.com/office/2011/relationships/chartStyle" Target="style50.xml"/><Relationship Id="rId2" Type="http://schemas.microsoft.com/office/2011/relationships/chartColorStyle" Target="colors50.xml"/></Relationships>
</file>

<file path=xl/charts/_rels/chart51.xml.rels><?xml version="1.0" encoding="UTF-8" standalone="yes"?>
<Relationships xmlns="http://schemas.openxmlformats.org/package/2006/relationships"><Relationship Id="rId1" Type="http://schemas.microsoft.com/office/2011/relationships/chartStyle" Target="style51.xml"/><Relationship Id="rId2" Type="http://schemas.microsoft.com/office/2011/relationships/chartColorStyle" Target="colors51.xml"/></Relationships>
</file>

<file path=xl/charts/_rels/chart52.xml.rels><?xml version="1.0" encoding="UTF-8" standalone="yes"?>
<Relationships xmlns="http://schemas.openxmlformats.org/package/2006/relationships"><Relationship Id="rId1" Type="http://schemas.microsoft.com/office/2011/relationships/chartStyle" Target="style52.xml"/><Relationship Id="rId2" Type="http://schemas.microsoft.com/office/2011/relationships/chartColorStyle" Target="colors52.xml"/></Relationships>
</file>

<file path=xl/charts/_rels/chart53.xml.rels><?xml version="1.0" encoding="UTF-8" standalone="yes"?>
<Relationships xmlns="http://schemas.openxmlformats.org/package/2006/relationships"><Relationship Id="rId1" Type="http://schemas.microsoft.com/office/2011/relationships/chartStyle" Target="style53.xml"/><Relationship Id="rId2" Type="http://schemas.microsoft.com/office/2011/relationships/chartColorStyle" Target="colors53.xml"/></Relationships>
</file>

<file path=xl/charts/_rels/chart54.xml.rels><?xml version="1.0" encoding="UTF-8" standalone="yes"?>
<Relationships xmlns="http://schemas.openxmlformats.org/package/2006/relationships"><Relationship Id="rId1" Type="http://schemas.microsoft.com/office/2011/relationships/chartStyle" Target="style54.xml"/><Relationship Id="rId2" Type="http://schemas.microsoft.com/office/2011/relationships/chartColorStyle" Target="colors54.xml"/></Relationships>
</file>

<file path=xl/charts/_rels/chart55.xml.rels><?xml version="1.0" encoding="UTF-8" standalone="yes"?>
<Relationships xmlns="http://schemas.openxmlformats.org/package/2006/relationships"><Relationship Id="rId1" Type="http://schemas.microsoft.com/office/2011/relationships/chartStyle" Target="style55.xml"/><Relationship Id="rId2" Type="http://schemas.microsoft.com/office/2011/relationships/chartColorStyle" Target="colors55.xml"/></Relationships>
</file>

<file path=xl/charts/_rels/chart56.xml.rels><?xml version="1.0" encoding="UTF-8" standalone="yes"?>
<Relationships xmlns="http://schemas.openxmlformats.org/package/2006/relationships"><Relationship Id="rId1" Type="http://schemas.microsoft.com/office/2011/relationships/chartStyle" Target="style56.xml"/><Relationship Id="rId2" Type="http://schemas.microsoft.com/office/2011/relationships/chartColorStyle" Target="colors56.xml"/></Relationships>
</file>

<file path=xl/charts/_rels/chart57.xml.rels><?xml version="1.0" encoding="UTF-8" standalone="yes"?>
<Relationships xmlns="http://schemas.openxmlformats.org/package/2006/relationships"><Relationship Id="rId1" Type="http://schemas.microsoft.com/office/2011/relationships/chartStyle" Target="style57.xml"/><Relationship Id="rId2" Type="http://schemas.microsoft.com/office/2011/relationships/chartColorStyle" Target="colors57.xml"/></Relationships>
</file>

<file path=xl/charts/_rels/chart58.xml.rels><?xml version="1.0" encoding="UTF-8" standalone="yes"?>
<Relationships xmlns="http://schemas.openxmlformats.org/package/2006/relationships"><Relationship Id="rId1" Type="http://schemas.microsoft.com/office/2011/relationships/chartStyle" Target="style58.xml"/><Relationship Id="rId2" Type="http://schemas.microsoft.com/office/2011/relationships/chartColorStyle" Target="colors58.xml"/></Relationships>
</file>

<file path=xl/charts/_rels/chart59.xml.rels><?xml version="1.0" encoding="UTF-8" standalone="yes"?>
<Relationships xmlns="http://schemas.openxmlformats.org/package/2006/relationships"><Relationship Id="rId1" Type="http://schemas.microsoft.com/office/2011/relationships/chartStyle" Target="style59.xml"/><Relationship Id="rId2" Type="http://schemas.microsoft.com/office/2011/relationships/chartColorStyle" Target="colors59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60.xml.rels><?xml version="1.0" encoding="UTF-8" standalone="yes"?>
<Relationships xmlns="http://schemas.openxmlformats.org/package/2006/relationships"><Relationship Id="rId1" Type="http://schemas.microsoft.com/office/2011/relationships/chartStyle" Target="style60.xml"/><Relationship Id="rId2" Type="http://schemas.microsoft.com/office/2011/relationships/chartColorStyle" Target="colors60.xml"/></Relationships>
</file>

<file path=xl/charts/_rels/chart61.xml.rels><?xml version="1.0" encoding="UTF-8" standalone="yes"?>
<Relationships xmlns="http://schemas.openxmlformats.org/package/2006/relationships"><Relationship Id="rId1" Type="http://schemas.microsoft.com/office/2011/relationships/chartStyle" Target="style61.xml"/><Relationship Id="rId2" Type="http://schemas.microsoft.com/office/2011/relationships/chartColorStyle" Target="colors61.xml"/></Relationships>
</file>

<file path=xl/charts/_rels/chart6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Relationship Id="rId2" Type="http://schemas.microsoft.com/office/2011/relationships/chartStyle" Target="style62.xml"/><Relationship Id="rId3" Type="http://schemas.microsoft.com/office/2011/relationships/chartColorStyle" Target="colors62.xml"/></Relationships>
</file>

<file path=xl/charts/_rels/chart6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Relationship Id="rId2" Type="http://schemas.microsoft.com/office/2011/relationships/chartStyle" Target="style63.xml"/><Relationship Id="rId3" Type="http://schemas.microsoft.com/office/2011/relationships/chartColorStyle" Target="colors63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MRR Bookings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'Primarily Monthly Contracts'!$B$14:$C$14</c:f>
              <c:strCache>
                <c:ptCount val="1"/>
                <c:pt idx="0">
                  <c:v>New MRR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'Primarily Monthly Contracts'!$D$13:$I$13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'Primarily Monthly Contracts'!$D$14:$I$14</c:f>
              <c:numCache>
                <c:formatCode>_("$"* #,##0.0_);_("$"* \(#,##0.0\);_("$"* "-"??_);_(@_)</c:formatCode>
                <c:ptCount val="6"/>
                <c:pt idx="0">
                  <c:v>22.0</c:v>
                </c:pt>
                <c:pt idx="1">
                  <c:v>23.0</c:v>
                </c:pt>
                <c:pt idx="2">
                  <c:v>24.5</c:v>
                </c:pt>
                <c:pt idx="3">
                  <c:v>26.0</c:v>
                </c:pt>
                <c:pt idx="4">
                  <c:v>27.0</c:v>
                </c:pt>
                <c:pt idx="5">
                  <c:v>29.0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'Primarily Monthly Contracts'!$B$15:$C$15</c:f>
              <c:strCache>
                <c:ptCount val="1"/>
                <c:pt idx="0">
                  <c:v>Churned MRR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'Primarily Monthly Contracts'!$D$13:$I$13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'Primarily Monthly Contracts'!$D$15:$I$15</c:f>
              <c:numCache>
                <c:formatCode>_("$"* #,##0.0_);_("$"* \(#,##0.0\);_("$"* "-"??_);_(@_)</c:formatCode>
                <c:ptCount val="6"/>
                <c:pt idx="0">
                  <c:v>-8.4</c:v>
                </c:pt>
                <c:pt idx="1">
                  <c:v>-11.2212</c:v>
                </c:pt>
                <c:pt idx="2">
                  <c:v>-9.027320400000001</c:v>
                </c:pt>
                <c:pt idx="3">
                  <c:v>-8.949888832</c:v>
                </c:pt>
                <c:pt idx="4">
                  <c:v>-8.8518536857632</c:v>
                </c:pt>
                <c:pt idx="5">
                  <c:v>-8.838422783071719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'Primarily Monthly Contracts'!$B$16:$C$16</c:f>
              <c:strCache>
                <c:ptCount val="1"/>
                <c:pt idx="0">
                  <c:v>Expansion MRR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'Primarily Monthly Contracts'!$D$13:$I$13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'Primarily Monthly Contracts'!$D$16:$I$16</c:f>
              <c:numCache>
                <c:formatCode>_("$"* #,##0.0_);_("$"* \(#,##0.0\);_("$"* "-"??_);_(@_)</c:formatCode>
                <c:ptCount val="6"/>
                <c:pt idx="0">
                  <c:v>2.0</c:v>
                </c:pt>
                <c:pt idx="1">
                  <c:v>2.4936</c:v>
                </c:pt>
                <c:pt idx="2">
                  <c:v>2.149362</c:v>
                </c:pt>
                <c:pt idx="3">
                  <c:v>1.3424833248</c:v>
                </c:pt>
                <c:pt idx="4">
                  <c:v>6.988305541392</c:v>
                </c:pt>
                <c:pt idx="5">
                  <c:v>3.437164415639002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'Primarily Monthly Contracts'!$B$17:$C$17</c:f>
              <c:strCache>
                <c:ptCount val="1"/>
                <c:pt idx="0">
                  <c:v>Net New MRR</c:v>
                </c:pt>
              </c:strCache>
            </c:strRef>
          </c:tx>
          <c:spPr>
            <a:ln w="635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'Primarily Monthly Contracts'!$D$13:$I$13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'Primarily Monthly Contracts'!$D$17:$I$17</c:f>
              <c:numCache>
                <c:formatCode>_("$"* #,##0.0_);_("$"* \(#,##0.0\);_("$"* "-"??_);_(@_)</c:formatCode>
                <c:ptCount val="6"/>
                <c:pt idx="0">
                  <c:v>15.6</c:v>
                </c:pt>
                <c:pt idx="1">
                  <c:v>14.2724</c:v>
                </c:pt>
                <c:pt idx="2">
                  <c:v>17.6220416</c:v>
                </c:pt>
                <c:pt idx="3">
                  <c:v>18.3925944928</c:v>
                </c:pt>
                <c:pt idx="4">
                  <c:v>25.1364518556288</c:v>
                </c:pt>
                <c:pt idx="5">
                  <c:v>23.59874163256728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4722008"/>
        <c:axId val="2064729784"/>
      </c:lineChart>
      <c:catAx>
        <c:axId val="2064722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5715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4729784"/>
        <c:crosses val="autoZero"/>
        <c:auto val="1"/>
        <c:lblAlgn val="ctr"/>
        <c:lblOffset val="100"/>
        <c:noMultiLvlLbl val="0"/>
      </c:catAx>
      <c:valAx>
        <c:axId val="2064729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_);_(&quot;$&quot;* \(#,##0.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4722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'Primarily Monthly Contracts'!$B$34</c:f>
              <c:strCache>
                <c:ptCount val="1"/>
                <c:pt idx="0">
                  <c:v>Customer Engagement 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'Primarily Monthly Contracts'!$C$23:$I$23</c:f>
              <c:strCache>
                <c:ptCount val="7"/>
                <c:pt idx="0">
                  <c:v>Dec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</c:strCache>
            </c:strRef>
          </c:cat>
          <c:val>
            <c:numRef>
              <c:f>'Primarily Monthly Contracts'!$C$34:$I$34</c:f>
              <c:numCache>
                <c:formatCode>General</c:formatCode>
                <c:ptCount val="7"/>
                <c:pt idx="1">
                  <c:v>121.0</c:v>
                </c:pt>
                <c:pt idx="2">
                  <c:v>120.0</c:v>
                </c:pt>
                <c:pt idx="3">
                  <c:v>125.0</c:v>
                </c:pt>
                <c:pt idx="4">
                  <c:v>126.0</c:v>
                </c:pt>
                <c:pt idx="5">
                  <c:v>130.0</c:v>
                </c:pt>
                <c:pt idx="6">
                  <c:v>135.0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0367464"/>
        <c:axId val="2070371048"/>
      </c:lineChart>
      <c:catAx>
        <c:axId val="2070367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0371048"/>
        <c:crosses val="autoZero"/>
        <c:auto val="1"/>
        <c:lblAlgn val="ctr"/>
        <c:lblOffset val="100"/>
        <c:noMultiLvlLbl val="0"/>
      </c:catAx>
      <c:valAx>
        <c:axId val="2070371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0367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'Primarily Monthly Contracts'!$B$35</c:f>
              <c:strCache>
                <c:ptCount val="1"/>
                <c:pt idx="0">
                  <c:v>Net Promoter 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'Primarily Monthly Contracts'!$C$23:$I$23</c:f>
              <c:strCache>
                <c:ptCount val="7"/>
                <c:pt idx="0">
                  <c:v>Dec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</c:strCache>
            </c:strRef>
          </c:cat>
          <c:val>
            <c:numRef>
              <c:f>'Primarily Monthly Contracts'!$C$35:$I$35</c:f>
              <c:numCache>
                <c:formatCode>_(* #,##0_);_(* \(#,##0\);_(* "-"??_);_(@_)</c:formatCode>
                <c:ptCount val="7"/>
                <c:pt idx="1">
                  <c:v>28.0</c:v>
                </c:pt>
                <c:pt idx="2">
                  <c:v>27.0</c:v>
                </c:pt>
                <c:pt idx="3">
                  <c:v>29.0</c:v>
                </c:pt>
                <c:pt idx="4">
                  <c:v>32.0</c:v>
                </c:pt>
                <c:pt idx="5">
                  <c:v>33.0</c:v>
                </c:pt>
                <c:pt idx="6">
                  <c:v>35.0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1750120"/>
        <c:axId val="2031753688"/>
      </c:lineChart>
      <c:catAx>
        <c:axId val="2031750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1753688"/>
        <c:crosses val="autoZero"/>
        <c:auto val="1"/>
        <c:lblAlgn val="ctr"/>
        <c:lblOffset val="100"/>
        <c:noMultiLvlLbl val="0"/>
      </c:catAx>
      <c:valAx>
        <c:axId val="2031753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1750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'Primarily Monthly Contracts'!$B$68:$C$68</c:f>
              <c:strCache>
                <c:ptCount val="1"/>
                <c:pt idx="0">
                  <c:v>Vistors to Web Site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'Primarily Monthly Contracts'!$D$67:$I$67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'Primarily Monthly Contracts'!$D$68:$I$68</c:f>
              <c:numCache>
                <c:formatCode>_(* #,##0_);_(* \(#,##0\);_(* "-"??_);_(@_)</c:formatCode>
                <c:ptCount val="6"/>
                <c:pt idx="0">
                  <c:v>4700.0</c:v>
                </c:pt>
                <c:pt idx="1">
                  <c:v>5178.0</c:v>
                </c:pt>
                <c:pt idx="2">
                  <c:v>4574.0</c:v>
                </c:pt>
                <c:pt idx="3">
                  <c:v>4923.0</c:v>
                </c:pt>
                <c:pt idx="4">
                  <c:v>5000.0</c:v>
                </c:pt>
                <c:pt idx="5">
                  <c:v>5170.0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5702920"/>
        <c:axId val="2065706440"/>
      </c:lineChart>
      <c:catAx>
        <c:axId val="2065702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5706440"/>
        <c:crosses val="autoZero"/>
        <c:auto val="1"/>
        <c:lblAlgn val="ctr"/>
        <c:lblOffset val="100"/>
        <c:noMultiLvlLbl val="0"/>
      </c:catAx>
      <c:valAx>
        <c:axId val="2065706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5702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'Primarily Monthly Contracts'!$B$69:$C$69</c:f>
              <c:strCache>
                <c:ptCount val="1"/>
                <c:pt idx="0">
                  <c:v>Conversion from Visitors to Trials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'Primarily Monthly Contracts'!$D$67:$I$67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'Primarily Monthly Contracts'!$D$69:$I$69</c:f>
              <c:numCache>
                <c:formatCode>0.0%</c:formatCode>
                <c:ptCount val="6"/>
                <c:pt idx="0">
                  <c:v>0.05</c:v>
                </c:pt>
                <c:pt idx="1">
                  <c:v>0.045</c:v>
                </c:pt>
                <c:pt idx="2">
                  <c:v>0.047</c:v>
                </c:pt>
                <c:pt idx="3">
                  <c:v>0.052</c:v>
                </c:pt>
                <c:pt idx="4">
                  <c:v>0.048</c:v>
                </c:pt>
                <c:pt idx="5">
                  <c:v>0.053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5738056"/>
        <c:axId val="2065741576"/>
      </c:lineChart>
      <c:catAx>
        <c:axId val="2065738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5741576"/>
        <c:crosses val="autoZero"/>
        <c:auto val="1"/>
        <c:lblAlgn val="ctr"/>
        <c:lblOffset val="100"/>
        <c:noMultiLvlLbl val="0"/>
      </c:catAx>
      <c:valAx>
        <c:axId val="2065741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5738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'Primarily Monthly Contracts'!$B$70:$C$70</c:f>
              <c:strCache>
                <c:ptCount val="1"/>
                <c:pt idx="0">
                  <c:v>Trials in progress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'Primarily Monthly Contracts'!$D$67:$I$67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'Primarily Monthly Contracts'!$D$70:$I$70</c:f>
              <c:numCache>
                <c:formatCode>_(* #,##0_);_(* \(#,##0\);_(* "-"??_);_(@_)</c:formatCode>
                <c:ptCount val="6"/>
                <c:pt idx="0">
                  <c:v>235.0</c:v>
                </c:pt>
                <c:pt idx="1">
                  <c:v>233.0</c:v>
                </c:pt>
                <c:pt idx="2">
                  <c:v>215.0</c:v>
                </c:pt>
                <c:pt idx="3">
                  <c:v>256.0</c:v>
                </c:pt>
                <c:pt idx="4">
                  <c:v>240.0</c:v>
                </c:pt>
                <c:pt idx="5">
                  <c:v>274.0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7952744"/>
        <c:axId val="2067956264"/>
      </c:lineChart>
      <c:catAx>
        <c:axId val="2067952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7956264"/>
        <c:crosses val="autoZero"/>
        <c:auto val="1"/>
        <c:lblAlgn val="ctr"/>
        <c:lblOffset val="100"/>
        <c:noMultiLvlLbl val="0"/>
      </c:catAx>
      <c:valAx>
        <c:axId val="2067956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7952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'Primarily Monthly Contracts'!$B$71:$C$71</c:f>
              <c:strCache>
                <c:ptCount val="1"/>
                <c:pt idx="0">
                  <c:v>Conversion from Trials to Purchase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'Primarily Monthly Contracts'!$D$67:$I$67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'Primarily Monthly Contracts'!$D$71:$I$71</c:f>
              <c:numCache>
                <c:formatCode>0%</c:formatCode>
                <c:ptCount val="6"/>
                <c:pt idx="0">
                  <c:v>0.17</c:v>
                </c:pt>
                <c:pt idx="1">
                  <c:v>0.18</c:v>
                </c:pt>
                <c:pt idx="2">
                  <c:v>0.2</c:v>
                </c:pt>
                <c:pt idx="3">
                  <c:v>0.18</c:v>
                </c:pt>
                <c:pt idx="4">
                  <c:v>0.2</c:v>
                </c:pt>
                <c:pt idx="5">
                  <c:v>0.19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7987592"/>
        <c:axId val="2067991112"/>
      </c:lineChart>
      <c:catAx>
        <c:axId val="2067987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7991112"/>
        <c:crosses val="autoZero"/>
        <c:auto val="1"/>
        <c:lblAlgn val="ctr"/>
        <c:lblOffset val="100"/>
        <c:noMultiLvlLbl val="0"/>
      </c:catAx>
      <c:valAx>
        <c:axId val="2067991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7987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'Primarily Monthly Contracts'!$B$25</c:f>
              <c:strCache>
                <c:ptCount val="1"/>
                <c:pt idx="0">
                  <c:v># of new Customers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'Primarily Monthly Contracts'!$C$23:$I$23</c:f>
              <c:strCache>
                <c:ptCount val="7"/>
                <c:pt idx="0">
                  <c:v>Dec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</c:strCache>
            </c:strRef>
          </c:cat>
          <c:val>
            <c:numRef>
              <c:f>'Primarily Monthly Contracts'!$C$25:$I$25</c:f>
              <c:numCache>
                <c:formatCode>_(* #,##0_);_(* \(#,##0\);_(* "-"??_);_(@_)</c:formatCode>
                <c:ptCount val="7"/>
                <c:pt idx="1">
                  <c:v>40.0</c:v>
                </c:pt>
                <c:pt idx="2">
                  <c:v>42.0</c:v>
                </c:pt>
                <c:pt idx="3">
                  <c:v>43.0</c:v>
                </c:pt>
                <c:pt idx="4">
                  <c:v>46.0</c:v>
                </c:pt>
                <c:pt idx="5">
                  <c:v>48.0</c:v>
                </c:pt>
                <c:pt idx="6">
                  <c:v>52.0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8022104"/>
        <c:axId val="2068025624"/>
      </c:lineChart>
      <c:catAx>
        <c:axId val="2068022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8025624"/>
        <c:crosses val="autoZero"/>
        <c:auto val="1"/>
        <c:lblAlgn val="ctr"/>
        <c:lblOffset val="100"/>
        <c:noMultiLvlLbl val="0"/>
      </c:catAx>
      <c:valAx>
        <c:axId val="2068025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8022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'Primarily Monthly Contracts'!$B$75:$C$75</c:f>
              <c:strCache>
                <c:ptCount val="1"/>
                <c:pt idx="0">
                  <c:v>No of FTE Sales reps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'Primarily Monthly Contracts'!$D$74:$I$74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'Primarily Monthly Contracts'!$D$75:$I$75</c:f>
              <c:numCache>
                <c:formatCode>General</c:formatCode>
                <c:ptCount val="6"/>
                <c:pt idx="0">
                  <c:v>6.0</c:v>
                </c:pt>
                <c:pt idx="1">
                  <c:v>6.5</c:v>
                </c:pt>
                <c:pt idx="2">
                  <c:v>7.0</c:v>
                </c:pt>
                <c:pt idx="3">
                  <c:v>7.5</c:v>
                </c:pt>
                <c:pt idx="4">
                  <c:v>8.0</c:v>
                </c:pt>
                <c:pt idx="5">
                  <c:v>8.5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8064248"/>
        <c:axId val="2068067832"/>
      </c:lineChart>
      <c:catAx>
        <c:axId val="2068064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8067832"/>
        <c:crosses val="autoZero"/>
        <c:auto val="1"/>
        <c:lblAlgn val="ctr"/>
        <c:lblOffset val="100"/>
        <c:noMultiLvlLbl val="0"/>
      </c:catAx>
      <c:valAx>
        <c:axId val="2068067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8064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'Primarily Monthly Contracts'!$B$80:$C$80</c:f>
              <c:strCache>
                <c:ptCount val="1"/>
                <c:pt idx="0">
                  <c:v>Productivity per FTE sales rep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'Primarily Monthly Contracts'!$D$74:$I$74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'Primarily Monthly Contracts'!$D$80:$I$80</c:f>
              <c:numCache>
                <c:formatCode>_("$"* #,##0.0_);_("$"* \(#,##0.0\);_("$"* "-"??_);_(@_)</c:formatCode>
                <c:ptCount val="6"/>
                <c:pt idx="0">
                  <c:v>3.666666666666666</c:v>
                </c:pt>
                <c:pt idx="1">
                  <c:v>3.538461538461538</c:v>
                </c:pt>
                <c:pt idx="2">
                  <c:v>3.5</c:v>
                </c:pt>
                <c:pt idx="3">
                  <c:v>3.466666666666667</c:v>
                </c:pt>
                <c:pt idx="4">
                  <c:v>3.375</c:v>
                </c:pt>
                <c:pt idx="5">
                  <c:v>3.411764705882352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8099384"/>
        <c:axId val="2068102904"/>
      </c:lineChart>
      <c:catAx>
        <c:axId val="2068099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8102904"/>
        <c:crosses val="autoZero"/>
        <c:auto val="1"/>
        <c:lblAlgn val="ctr"/>
        <c:lblOffset val="100"/>
        <c:noMultiLvlLbl val="0"/>
      </c:catAx>
      <c:valAx>
        <c:axId val="2068102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_);_(&quot;$&quot;* \(#,##0.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8099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MRR</a:t>
            </a:r>
            <a:br>
              <a:rPr lang="en-US"/>
            </a:br>
            <a:r>
              <a:rPr lang="en-US"/>
              <a:t>(for</a:t>
            </a:r>
            <a:r>
              <a:rPr lang="en-US" baseline="0"/>
              <a:t> </a:t>
            </a:r>
            <a:r>
              <a:rPr lang="en-US"/>
              <a:t>new customers)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'Primarily Monthly Contracts'!$B$10</c:f>
              <c:strCache>
                <c:ptCount val="1"/>
                <c:pt idx="0">
                  <c:v>ARPA (Average MRR) for new custs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'Primarily Monthly Contracts'!$C$5:$I$5</c:f>
              <c:strCache>
                <c:ptCount val="7"/>
                <c:pt idx="0">
                  <c:v>Dec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</c:strCache>
            </c:strRef>
          </c:cat>
          <c:val>
            <c:numRef>
              <c:f>'Primarily Monthly Contracts'!$C$10:$I$10</c:f>
              <c:numCache>
                <c:formatCode>_("$"* #,##0_);_("$"* \(#,##0\);_("$"* "-"??_);_(@_)</c:formatCode>
                <c:ptCount val="7"/>
                <c:pt idx="1">
                  <c:v>550.0</c:v>
                </c:pt>
                <c:pt idx="2">
                  <c:v>547.6190476190477</c:v>
                </c:pt>
                <c:pt idx="3">
                  <c:v>569.7674418604652</c:v>
                </c:pt>
                <c:pt idx="4">
                  <c:v>565.2173913043477</c:v>
                </c:pt>
                <c:pt idx="5">
                  <c:v>562.5</c:v>
                </c:pt>
                <c:pt idx="6">
                  <c:v>557.6923076923077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8138152"/>
        <c:axId val="2068141672"/>
      </c:lineChart>
      <c:catAx>
        <c:axId val="2068138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8141672"/>
        <c:crosses val="autoZero"/>
        <c:auto val="1"/>
        <c:lblAlgn val="ctr"/>
        <c:lblOffset val="100"/>
        <c:noMultiLvlLbl val="0"/>
      </c:catAx>
      <c:valAx>
        <c:axId val="2068141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8138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Bookings $,000's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(from new custs</a:t>
            </a:r>
            <a:r>
              <a:rPr lang="en-US" baseline="0"/>
              <a:t>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'Primarily Monthly Contracts'!$B$6:$C$6</c:f>
              <c:strCache>
                <c:ptCount val="1"/>
                <c:pt idx="0">
                  <c:v>Bookings $,000's (new custs)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'Primarily Monthly Contracts'!$D$5:$I$5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'Primarily Monthly Contracts'!$D$6:$I$6</c:f>
              <c:numCache>
                <c:formatCode>_("$"* #,##0_);_("$"* \(#,##0\);_("$"* "-"??_);_(@_)</c:formatCode>
                <c:ptCount val="6"/>
                <c:pt idx="0">
                  <c:v>121.0</c:v>
                </c:pt>
                <c:pt idx="1">
                  <c:v>161.0</c:v>
                </c:pt>
                <c:pt idx="2">
                  <c:v>122.5</c:v>
                </c:pt>
                <c:pt idx="3">
                  <c:v>169</c:v>
                </c:pt>
                <c:pt idx="4">
                  <c:v>156.6</c:v>
                </c:pt>
                <c:pt idx="5">
                  <c:v>179.8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1352616"/>
        <c:axId val="2081356136"/>
      </c:lineChart>
      <c:catAx>
        <c:axId val="2081352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1356136"/>
        <c:crosses val="autoZero"/>
        <c:auto val="1"/>
        <c:lblAlgn val="ctr"/>
        <c:lblOffset val="100"/>
        <c:noMultiLvlLbl val="0"/>
      </c:catAx>
      <c:valAx>
        <c:axId val="2081356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1352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'Primarily Monthly Contracts'!$B$32</c:f>
              <c:strCache>
                <c:ptCount val="1"/>
                <c:pt idx="0">
                  <c:v>% Net MRR Churn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'Primarily Monthly Contracts'!$C$23:$I$23</c:f>
              <c:strCache>
                <c:ptCount val="7"/>
                <c:pt idx="0">
                  <c:v>Dec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</c:strCache>
            </c:strRef>
          </c:cat>
          <c:val>
            <c:numRef>
              <c:f>'Primarily Monthly Contracts'!$C$32:$I$32</c:f>
              <c:numCache>
                <c:formatCode>0.0%</c:formatCode>
                <c:ptCount val="7"/>
                <c:pt idx="1">
                  <c:v>0.016</c:v>
                </c:pt>
                <c:pt idx="2">
                  <c:v>0.021</c:v>
                </c:pt>
                <c:pt idx="3">
                  <c:v>0.016</c:v>
                </c:pt>
                <c:pt idx="4">
                  <c:v>0.017</c:v>
                </c:pt>
                <c:pt idx="5">
                  <c:v>0.004</c:v>
                </c:pt>
                <c:pt idx="6">
                  <c:v>0.011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8174360"/>
        <c:axId val="2068177880"/>
      </c:lineChart>
      <c:catAx>
        <c:axId val="2068174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8177880"/>
        <c:crosses val="autoZero"/>
        <c:auto val="1"/>
        <c:lblAlgn val="ctr"/>
        <c:lblOffset val="100"/>
        <c:noMultiLvlLbl val="0"/>
      </c:catAx>
      <c:valAx>
        <c:axId val="2068177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8174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MRR Bookings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'Primarily Monthly Contracts'!$B$14:$C$14</c:f>
              <c:strCache>
                <c:ptCount val="1"/>
                <c:pt idx="0">
                  <c:v>New MRR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'Primarily Monthly Contracts'!$D$13:$I$13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'Primarily Monthly Contracts'!$D$14:$I$14</c:f>
              <c:numCache>
                <c:formatCode>_("$"* #,##0.0_);_("$"* \(#,##0.0\);_("$"* "-"??_);_(@_)</c:formatCode>
                <c:ptCount val="6"/>
                <c:pt idx="0">
                  <c:v>22.0</c:v>
                </c:pt>
                <c:pt idx="1">
                  <c:v>23.0</c:v>
                </c:pt>
                <c:pt idx="2">
                  <c:v>24.5</c:v>
                </c:pt>
                <c:pt idx="3">
                  <c:v>26.0</c:v>
                </c:pt>
                <c:pt idx="4">
                  <c:v>27.0</c:v>
                </c:pt>
                <c:pt idx="5">
                  <c:v>29.0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'Primarily Monthly Contracts'!$B$15:$C$15</c:f>
              <c:strCache>
                <c:ptCount val="1"/>
                <c:pt idx="0">
                  <c:v>Churned MRR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'Primarily Monthly Contracts'!$D$13:$I$13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'Primarily Monthly Contracts'!$D$15:$I$15</c:f>
              <c:numCache>
                <c:formatCode>_("$"* #,##0.0_);_("$"* \(#,##0.0\);_("$"* "-"??_);_(@_)</c:formatCode>
                <c:ptCount val="6"/>
                <c:pt idx="0">
                  <c:v>-8.4</c:v>
                </c:pt>
                <c:pt idx="1">
                  <c:v>-11.2212</c:v>
                </c:pt>
                <c:pt idx="2">
                  <c:v>-9.027320400000001</c:v>
                </c:pt>
                <c:pt idx="3">
                  <c:v>-8.949888832</c:v>
                </c:pt>
                <c:pt idx="4">
                  <c:v>-8.8518536857632</c:v>
                </c:pt>
                <c:pt idx="5">
                  <c:v>-8.838422783071719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'Primarily Monthly Contracts'!$B$16:$C$16</c:f>
              <c:strCache>
                <c:ptCount val="1"/>
                <c:pt idx="0">
                  <c:v>Expansion MRR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'Primarily Monthly Contracts'!$D$13:$I$13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'Primarily Monthly Contracts'!$D$16:$I$16</c:f>
              <c:numCache>
                <c:formatCode>_("$"* #,##0.0_);_("$"* \(#,##0.0\);_("$"* "-"??_);_(@_)</c:formatCode>
                <c:ptCount val="6"/>
                <c:pt idx="0">
                  <c:v>2.0</c:v>
                </c:pt>
                <c:pt idx="1">
                  <c:v>2.4936</c:v>
                </c:pt>
                <c:pt idx="2">
                  <c:v>2.149362</c:v>
                </c:pt>
                <c:pt idx="3">
                  <c:v>1.3424833248</c:v>
                </c:pt>
                <c:pt idx="4">
                  <c:v>6.988305541392</c:v>
                </c:pt>
                <c:pt idx="5">
                  <c:v>3.437164415639002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'Primarily Monthly Contracts'!$B$17:$C$17</c:f>
              <c:strCache>
                <c:ptCount val="1"/>
                <c:pt idx="0">
                  <c:v>Net New MRR</c:v>
                </c:pt>
              </c:strCache>
            </c:strRef>
          </c:tx>
          <c:spPr>
            <a:ln w="635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'Primarily Monthly Contracts'!$D$13:$I$13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'Primarily Monthly Contracts'!$D$17:$I$17</c:f>
              <c:numCache>
                <c:formatCode>_("$"* #,##0.0_);_("$"* \(#,##0.0\);_("$"* "-"??_);_(@_)</c:formatCode>
                <c:ptCount val="6"/>
                <c:pt idx="0">
                  <c:v>15.6</c:v>
                </c:pt>
                <c:pt idx="1">
                  <c:v>14.2724</c:v>
                </c:pt>
                <c:pt idx="2">
                  <c:v>17.6220416</c:v>
                </c:pt>
                <c:pt idx="3">
                  <c:v>18.3925944928</c:v>
                </c:pt>
                <c:pt idx="4">
                  <c:v>25.1364518556288</c:v>
                </c:pt>
                <c:pt idx="5">
                  <c:v>23.59874163256728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8250488"/>
        <c:axId val="2068254040"/>
      </c:lineChart>
      <c:catAx>
        <c:axId val="2068250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5715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8254040"/>
        <c:crosses val="autoZero"/>
        <c:auto val="1"/>
        <c:lblAlgn val="ctr"/>
        <c:lblOffset val="100"/>
        <c:noMultiLvlLbl val="0"/>
      </c:catAx>
      <c:valAx>
        <c:axId val="2068254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_);_(&quot;$&quot;* \(#,##0.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8250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Bookings $,000's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(from new custs</a:t>
            </a:r>
            <a:r>
              <a:rPr lang="en-US" baseline="0"/>
              <a:t>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'Primarily Monthly Contracts'!$B$6:$C$6</c:f>
              <c:strCache>
                <c:ptCount val="1"/>
                <c:pt idx="0">
                  <c:v>Bookings $,000's (new custs)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'Primarily Monthly Contracts'!$D$5:$I$5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'Primarily Monthly Contracts'!$D$6:$I$6</c:f>
              <c:numCache>
                <c:formatCode>_("$"* #,##0_);_("$"* \(#,##0\);_("$"* "-"??_);_(@_)</c:formatCode>
                <c:ptCount val="6"/>
                <c:pt idx="0">
                  <c:v>121.0</c:v>
                </c:pt>
                <c:pt idx="1">
                  <c:v>161.0</c:v>
                </c:pt>
                <c:pt idx="2">
                  <c:v>122.5</c:v>
                </c:pt>
                <c:pt idx="3">
                  <c:v>169</c:v>
                </c:pt>
                <c:pt idx="4">
                  <c:v>156.6</c:v>
                </c:pt>
                <c:pt idx="5">
                  <c:v>179.8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8304824"/>
        <c:axId val="2068308344"/>
      </c:lineChart>
      <c:catAx>
        <c:axId val="2068304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8308344"/>
        <c:crosses val="autoZero"/>
        <c:auto val="1"/>
        <c:lblAlgn val="ctr"/>
        <c:lblOffset val="100"/>
        <c:noMultiLvlLbl val="0"/>
      </c:catAx>
      <c:valAx>
        <c:axId val="2068308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8304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'Primarily Monthly Contracts'!$B$7</c:f>
              <c:strCache>
                <c:ptCount val="1"/>
                <c:pt idx="0">
                  <c:v>Average Deal Size $'s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'Primarily Monthly Contracts'!$C$5:$I$5</c:f>
              <c:strCache>
                <c:ptCount val="7"/>
                <c:pt idx="0">
                  <c:v>Dec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</c:strCache>
            </c:strRef>
          </c:cat>
          <c:val>
            <c:numRef>
              <c:f>'Primarily Monthly Contracts'!$C$7:$I$7</c:f>
              <c:numCache>
                <c:formatCode>_("$"* #,##0_);_("$"* \(#,##0\);_("$"* "-"??_);_(@_)</c:formatCode>
                <c:ptCount val="7"/>
                <c:pt idx="1">
                  <c:v>3025.0</c:v>
                </c:pt>
                <c:pt idx="2">
                  <c:v>3833.333333333333</c:v>
                </c:pt>
                <c:pt idx="3">
                  <c:v>2848.837209302326</c:v>
                </c:pt>
                <c:pt idx="4">
                  <c:v>3673.91304347826</c:v>
                </c:pt>
                <c:pt idx="5">
                  <c:v>3262.5</c:v>
                </c:pt>
                <c:pt idx="6">
                  <c:v>3457.692307692308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1248552"/>
        <c:axId val="2081256072"/>
      </c:lineChart>
      <c:catAx>
        <c:axId val="2081248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1256072"/>
        <c:crosses val="autoZero"/>
        <c:auto val="1"/>
        <c:lblAlgn val="ctr"/>
        <c:lblOffset val="100"/>
        <c:noMultiLvlLbl val="0"/>
      </c:catAx>
      <c:valAx>
        <c:axId val="2081256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1248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'Primarily Monthly Contracts'!$B$9</c:f>
              <c:strCache>
                <c:ptCount val="1"/>
                <c:pt idx="0">
                  <c:v>Average Months paid upfront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'Primarily Monthly Contracts'!$C$5:$I$5</c:f>
              <c:strCache>
                <c:ptCount val="7"/>
                <c:pt idx="0">
                  <c:v>Dec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</c:strCache>
            </c:strRef>
          </c:cat>
          <c:val>
            <c:numRef>
              <c:f>'Primarily Monthly Contracts'!$C$9:$I$9</c:f>
              <c:numCache>
                <c:formatCode>_(* #,##0.0_);_(* \(#,##0.0\);_(* "-"??_);_(@_)</c:formatCode>
                <c:ptCount val="7"/>
                <c:pt idx="1">
                  <c:v>5.5</c:v>
                </c:pt>
                <c:pt idx="2">
                  <c:v>7.0</c:v>
                </c:pt>
                <c:pt idx="3">
                  <c:v>5.0</c:v>
                </c:pt>
                <c:pt idx="4">
                  <c:v>6.5</c:v>
                </c:pt>
                <c:pt idx="5">
                  <c:v>5.8</c:v>
                </c:pt>
                <c:pt idx="6">
                  <c:v>6.2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1153688"/>
        <c:axId val="2081157208"/>
      </c:lineChart>
      <c:catAx>
        <c:axId val="2081153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1157208"/>
        <c:crosses val="autoZero"/>
        <c:auto val="1"/>
        <c:lblAlgn val="ctr"/>
        <c:lblOffset val="100"/>
        <c:noMultiLvlLbl val="0"/>
      </c:catAx>
      <c:valAx>
        <c:axId val="2081157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1153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Churn and Expansion as %</a:t>
            </a:r>
            <a:r>
              <a:rPr lang="en-US" baseline="0"/>
              <a:t> of MRR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'Primarily Monthly Contracts'!$B$29</c:f>
              <c:strCache>
                <c:ptCount val="1"/>
                <c:pt idx="0">
                  <c:v>% Customer Churn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'Primarily Monthly Contracts'!$C$23:$I$23</c:f>
              <c:strCache>
                <c:ptCount val="7"/>
                <c:pt idx="0">
                  <c:v>Dec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</c:strCache>
            </c:strRef>
          </c:cat>
          <c:val>
            <c:numRef>
              <c:f>'Primarily Monthly Contracts'!$C$29:$I$29</c:f>
              <c:numCache>
                <c:formatCode>0.0%</c:formatCode>
                <c:ptCount val="7"/>
                <c:pt idx="1">
                  <c:v>0.0315656565656566</c:v>
                </c:pt>
                <c:pt idx="2">
                  <c:v>0.0309789343246592</c:v>
                </c:pt>
                <c:pt idx="3">
                  <c:v>0.0279126213592233</c:v>
                </c:pt>
                <c:pt idx="4">
                  <c:v>0.028436018957346</c:v>
                </c:pt>
                <c:pt idx="5">
                  <c:v>0.0277136258660508</c:v>
                </c:pt>
                <c:pt idx="6">
                  <c:v>0.0292134831460674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'Primarily Monthly Contracts'!$B$30</c:f>
              <c:strCache>
                <c:ptCount val="1"/>
                <c:pt idx="0">
                  <c:v>% MRR Churn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'Primarily Monthly Contracts'!$C$23:$I$23</c:f>
              <c:strCache>
                <c:ptCount val="7"/>
                <c:pt idx="0">
                  <c:v>Dec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</c:strCache>
            </c:strRef>
          </c:cat>
          <c:val>
            <c:numRef>
              <c:f>'Primarily Monthly Contracts'!$C$30:$I$30</c:f>
              <c:numCache>
                <c:formatCode>0.0%</c:formatCode>
                <c:ptCount val="7"/>
                <c:pt idx="1">
                  <c:v>0.021</c:v>
                </c:pt>
                <c:pt idx="2">
                  <c:v>0.027</c:v>
                </c:pt>
                <c:pt idx="3">
                  <c:v>0.021</c:v>
                </c:pt>
                <c:pt idx="4">
                  <c:v>0.02</c:v>
                </c:pt>
                <c:pt idx="5">
                  <c:v>0.019</c:v>
                </c:pt>
                <c:pt idx="6">
                  <c:v>0.018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'Primarily Monthly Contracts'!$B$31</c:f>
              <c:strCache>
                <c:ptCount val="1"/>
                <c:pt idx="0">
                  <c:v>% MRR Expansion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'Primarily Monthly Contracts'!$C$23:$I$23</c:f>
              <c:strCache>
                <c:ptCount val="7"/>
                <c:pt idx="0">
                  <c:v>Dec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</c:strCache>
            </c:strRef>
          </c:cat>
          <c:val>
            <c:numRef>
              <c:f>'Primarily Monthly Contracts'!$C$31:$I$31</c:f>
              <c:numCache>
                <c:formatCode>0.0%</c:formatCode>
                <c:ptCount val="7"/>
                <c:pt idx="1">
                  <c:v>0.005</c:v>
                </c:pt>
                <c:pt idx="2">
                  <c:v>0.006</c:v>
                </c:pt>
                <c:pt idx="3">
                  <c:v>0.005</c:v>
                </c:pt>
                <c:pt idx="4">
                  <c:v>0.003</c:v>
                </c:pt>
                <c:pt idx="5">
                  <c:v>0.015</c:v>
                </c:pt>
                <c:pt idx="6">
                  <c:v>0.007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0962568"/>
        <c:axId val="2080949096"/>
      </c:lineChart>
      <c:catAx>
        <c:axId val="2080962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0949096"/>
        <c:crosses val="autoZero"/>
        <c:auto val="1"/>
        <c:lblAlgn val="ctr"/>
        <c:lblOffset val="100"/>
        <c:noMultiLvlLbl val="0"/>
      </c:catAx>
      <c:valAx>
        <c:axId val="2080949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0962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LTV and CAC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'Primarily Monthly Contracts'!$B$38</c:f>
              <c:strCache>
                <c:ptCount val="1"/>
                <c:pt idx="0">
                  <c:v>LTV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'Primarily Monthly Contracts'!$C$37:$I$37</c:f>
              <c:strCache>
                <c:ptCount val="7"/>
                <c:pt idx="0">
                  <c:v>Dec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</c:strCache>
            </c:strRef>
          </c:cat>
          <c:val>
            <c:numRef>
              <c:f>'Primarily Monthly Contracts'!$C$38:$I$38</c:f>
              <c:numCache>
                <c:formatCode>_("$"* #,##0_);_("$"* \(#,##0\);_("$"* "-"??_);_(@_)</c:formatCode>
                <c:ptCount val="7"/>
                <c:pt idx="1">
                  <c:v>21738.09523809524</c:v>
                </c:pt>
                <c:pt idx="2">
                  <c:v>16834.2151675485</c:v>
                </c:pt>
                <c:pt idx="3">
                  <c:v>22519.37984496124</c:v>
                </c:pt>
                <c:pt idx="4">
                  <c:v>23456.52173913043</c:v>
                </c:pt>
                <c:pt idx="5">
                  <c:v>24572.36842105263</c:v>
                </c:pt>
                <c:pt idx="6">
                  <c:v>25715.81196581197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'Primarily Monthly Contracts'!$B$39</c:f>
              <c:strCache>
                <c:ptCount val="1"/>
                <c:pt idx="0">
                  <c:v>CAC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'Primarily Monthly Contracts'!$C$37:$I$37</c:f>
              <c:strCache>
                <c:ptCount val="7"/>
                <c:pt idx="0">
                  <c:v>Dec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</c:strCache>
            </c:strRef>
          </c:cat>
          <c:val>
            <c:numRef>
              <c:f>'Primarily Monthly Contracts'!$C$39:$I$39</c:f>
              <c:numCache>
                <c:formatCode>_("$"* #,##0_);_("$"* \(#,##0\);_("$"* "-"??_);_(@_)</c:formatCode>
                <c:ptCount val="7"/>
                <c:pt idx="1">
                  <c:v>8750.0</c:v>
                </c:pt>
                <c:pt idx="2">
                  <c:v>8571.428571428571</c:v>
                </c:pt>
                <c:pt idx="3">
                  <c:v>8604.651162790697</c:v>
                </c:pt>
                <c:pt idx="4">
                  <c:v>8260.86956521739</c:v>
                </c:pt>
                <c:pt idx="5">
                  <c:v>8125.0</c:v>
                </c:pt>
                <c:pt idx="6">
                  <c:v>7692.307692307692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0862808"/>
        <c:axId val="2080866200"/>
      </c:lineChart>
      <c:catAx>
        <c:axId val="2080862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0866200"/>
        <c:crosses val="autoZero"/>
        <c:auto val="1"/>
        <c:lblAlgn val="ctr"/>
        <c:lblOffset val="100"/>
        <c:noMultiLvlLbl val="0"/>
      </c:catAx>
      <c:valAx>
        <c:axId val="2080866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0862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'Primarily Monthly Contracts'!$B$40</c:f>
              <c:strCache>
                <c:ptCount val="1"/>
                <c:pt idx="0">
                  <c:v>LTV to CAC Ratio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'Primarily Monthly Contracts'!$C$37:$I$37</c:f>
              <c:strCache>
                <c:ptCount val="7"/>
                <c:pt idx="0">
                  <c:v>Dec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</c:strCache>
            </c:strRef>
          </c:cat>
          <c:val>
            <c:numRef>
              <c:f>'Primarily Monthly Contracts'!$C$40:$I$40</c:f>
              <c:numCache>
                <c:formatCode>_(* #,##0.0_);_(* \(#,##0.0\);_(* "-"??_);_(@_)</c:formatCode>
                <c:ptCount val="7"/>
                <c:pt idx="1">
                  <c:v>2.484353741496598</c:v>
                </c:pt>
                <c:pt idx="2">
                  <c:v>1.963991769547326</c:v>
                </c:pt>
                <c:pt idx="3">
                  <c:v>2.617117117117117</c:v>
                </c:pt>
                <c:pt idx="4">
                  <c:v>2.839473684210526</c:v>
                </c:pt>
                <c:pt idx="5">
                  <c:v>3.024291497975709</c:v>
                </c:pt>
                <c:pt idx="6">
                  <c:v>3.343055555555556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7883304"/>
        <c:axId val="2067886824"/>
      </c:lineChart>
      <c:catAx>
        <c:axId val="2067883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7886824"/>
        <c:crosses val="autoZero"/>
        <c:auto val="1"/>
        <c:lblAlgn val="ctr"/>
        <c:lblOffset val="100"/>
        <c:noMultiLvlLbl val="0"/>
      </c:catAx>
      <c:valAx>
        <c:axId val="2067886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7883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'Primarily Monthly Contracts'!$B$41</c:f>
              <c:strCache>
                <c:ptCount val="1"/>
                <c:pt idx="0">
                  <c:v>Months to Recover CAC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'Primarily Monthly Contracts'!$C$37:$I$37</c:f>
              <c:strCache>
                <c:ptCount val="7"/>
                <c:pt idx="0">
                  <c:v>Dec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</c:strCache>
            </c:strRef>
          </c:cat>
          <c:val>
            <c:numRef>
              <c:f>'Primarily Monthly Contracts'!$C$41:$I$41</c:f>
              <c:numCache>
                <c:formatCode>_(* #,##0_);_(* \(#,##0\);_(* "-"??_);_(@_)</c:formatCode>
                <c:ptCount val="7"/>
                <c:pt idx="1">
                  <c:v>19.16757940854326</c:v>
                </c:pt>
                <c:pt idx="2">
                  <c:v>18.85804085908853</c:v>
                </c:pt>
                <c:pt idx="3">
                  <c:v>18.19522989918859</c:v>
                </c:pt>
                <c:pt idx="4">
                  <c:v>17.60889712696942</c:v>
                </c:pt>
                <c:pt idx="5">
                  <c:v>17.40294511378849</c:v>
                </c:pt>
                <c:pt idx="6">
                  <c:v>16.61819692563357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7918088"/>
        <c:axId val="2067921608"/>
      </c:lineChart>
      <c:catAx>
        <c:axId val="2067918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7921608"/>
        <c:crosses val="autoZero"/>
        <c:auto val="1"/>
        <c:lblAlgn val="ctr"/>
        <c:lblOffset val="100"/>
        <c:noMultiLvlLbl val="0"/>
      </c:catAx>
      <c:valAx>
        <c:axId val="2067921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7918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'Primarily Monthly Contracts'!$B$20</c:f>
              <c:strCache>
                <c:ptCount val="1"/>
                <c:pt idx="0">
                  <c:v>Ending MRR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'Primarily Monthly Contracts'!$C$13:$I$13</c:f>
              <c:strCache>
                <c:ptCount val="7"/>
                <c:pt idx="0">
                  <c:v>Dec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</c:strCache>
            </c:strRef>
          </c:cat>
          <c:val>
            <c:numRef>
              <c:f>'Primarily Monthly Contracts'!$C$20:$I$20</c:f>
              <c:numCache>
                <c:formatCode>_("$"* #,##0.0_);_("$"* \(#,##0.0\);_("$"* "-"?_);_(@_)</c:formatCode>
                <c:ptCount val="7"/>
                <c:pt idx="0">
                  <c:v>400.0</c:v>
                </c:pt>
                <c:pt idx="1">
                  <c:v>415.6</c:v>
                </c:pt>
                <c:pt idx="2">
                  <c:v>429.8724</c:v>
                </c:pt>
                <c:pt idx="3">
                  <c:v>447.4944416</c:v>
                </c:pt>
                <c:pt idx="4">
                  <c:v>465.8870360928</c:v>
                </c:pt>
                <c:pt idx="5">
                  <c:v>491.0234879484289</c:v>
                </c:pt>
                <c:pt idx="6">
                  <c:v>514.6222295809962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7875816"/>
        <c:axId val="2067879336"/>
      </c:lineChart>
      <c:catAx>
        <c:axId val="2067875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7879336"/>
        <c:crosses val="autoZero"/>
        <c:auto val="1"/>
        <c:lblAlgn val="ctr"/>
        <c:lblOffset val="100"/>
        <c:noMultiLvlLbl val="0"/>
      </c:catAx>
      <c:valAx>
        <c:axId val="2067879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_);_(&quot;$&quot;* \(#,##0.0\);_(&quot;$&quot;* &quot;-&quot;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7875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587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'Primarily Monthly Contracts'!$B$7</c:f>
              <c:strCache>
                <c:ptCount val="1"/>
                <c:pt idx="0">
                  <c:v>Average Deal Size $'s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'Primarily Monthly Contracts'!$C$5:$I$5</c:f>
              <c:strCache>
                <c:ptCount val="7"/>
                <c:pt idx="0">
                  <c:v>Dec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</c:strCache>
            </c:strRef>
          </c:cat>
          <c:val>
            <c:numRef>
              <c:f>'Primarily Monthly Contracts'!$C$7:$I$7</c:f>
              <c:numCache>
                <c:formatCode>_("$"* #,##0_);_("$"* \(#,##0\);_("$"* "-"??_);_(@_)</c:formatCode>
                <c:ptCount val="7"/>
                <c:pt idx="1">
                  <c:v>3025.0</c:v>
                </c:pt>
                <c:pt idx="2">
                  <c:v>3833.333333333333</c:v>
                </c:pt>
                <c:pt idx="3">
                  <c:v>2848.837209302326</c:v>
                </c:pt>
                <c:pt idx="4">
                  <c:v>3673.91304347826</c:v>
                </c:pt>
                <c:pt idx="5">
                  <c:v>3262.5</c:v>
                </c:pt>
                <c:pt idx="6">
                  <c:v>3457.692307692308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1056856"/>
        <c:axId val="2081262168"/>
      </c:lineChart>
      <c:catAx>
        <c:axId val="2081056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1262168"/>
        <c:crosses val="autoZero"/>
        <c:auto val="1"/>
        <c:lblAlgn val="ctr"/>
        <c:lblOffset val="100"/>
        <c:noMultiLvlLbl val="0"/>
      </c:catAx>
      <c:valAx>
        <c:axId val="2081262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1056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'Primarily Monthly Contracts'!$B$34</c:f>
              <c:strCache>
                <c:ptCount val="1"/>
                <c:pt idx="0">
                  <c:v>Customer Engagement 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'Primarily Monthly Contracts'!$C$23:$I$23</c:f>
              <c:strCache>
                <c:ptCount val="7"/>
                <c:pt idx="0">
                  <c:v>Dec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</c:strCache>
            </c:strRef>
          </c:cat>
          <c:val>
            <c:numRef>
              <c:f>'Primarily Monthly Contracts'!$C$34:$I$34</c:f>
              <c:numCache>
                <c:formatCode>General</c:formatCode>
                <c:ptCount val="7"/>
                <c:pt idx="1">
                  <c:v>121.0</c:v>
                </c:pt>
                <c:pt idx="2">
                  <c:v>120.0</c:v>
                </c:pt>
                <c:pt idx="3">
                  <c:v>125.0</c:v>
                </c:pt>
                <c:pt idx="4">
                  <c:v>126.0</c:v>
                </c:pt>
                <c:pt idx="5">
                  <c:v>130.0</c:v>
                </c:pt>
                <c:pt idx="6">
                  <c:v>135.0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1306904"/>
        <c:axId val="2081311976"/>
      </c:lineChart>
      <c:catAx>
        <c:axId val="2081306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1311976"/>
        <c:crosses val="autoZero"/>
        <c:auto val="1"/>
        <c:lblAlgn val="ctr"/>
        <c:lblOffset val="100"/>
        <c:noMultiLvlLbl val="0"/>
      </c:catAx>
      <c:valAx>
        <c:axId val="2081311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1306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'Primarily Monthly Contracts'!$B$35</c:f>
              <c:strCache>
                <c:ptCount val="1"/>
                <c:pt idx="0">
                  <c:v>Net Promoter 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'Primarily Monthly Contracts'!$C$23:$I$23</c:f>
              <c:strCache>
                <c:ptCount val="7"/>
                <c:pt idx="0">
                  <c:v>Dec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</c:strCache>
            </c:strRef>
          </c:cat>
          <c:val>
            <c:numRef>
              <c:f>'Primarily Monthly Contracts'!$C$35:$I$35</c:f>
              <c:numCache>
                <c:formatCode>_(* #,##0_);_(* \(#,##0\);_(* "-"??_);_(@_)</c:formatCode>
                <c:ptCount val="7"/>
                <c:pt idx="1">
                  <c:v>28.0</c:v>
                </c:pt>
                <c:pt idx="2">
                  <c:v>27.0</c:v>
                </c:pt>
                <c:pt idx="3">
                  <c:v>29.0</c:v>
                </c:pt>
                <c:pt idx="4">
                  <c:v>32.0</c:v>
                </c:pt>
                <c:pt idx="5">
                  <c:v>33.0</c:v>
                </c:pt>
                <c:pt idx="6">
                  <c:v>35.0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0795592"/>
        <c:axId val="2080783272"/>
      </c:lineChart>
      <c:catAx>
        <c:axId val="2080795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0783272"/>
        <c:crosses val="autoZero"/>
        <c:auto val="1"/>
        <c:lblAlgn val="ctr"/>
        <c:lblOffset val="100"/>
        <c:noMultiLvlLbl val="0"/>
      </c:catAx>
      <c:valAx>
        <c:axId val="2080783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0795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'Primarily Monthly Contracts'!$B$68:$C$68</c:f>
              <c:strCache>
                <c:ptCount val="1"/>
                <c:pt idx="0">
                  <c:v>Vistors to Web Site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'Primarily Monthly Contracts'!$D$67:$I$67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'Primarily Monthly Contracts'!$D$68:$I$68</c:f>
              <c:numCache>
                <c:formatCode>_(* #,##0_);_(* \(#,##0\);_(* "-"??_);_(@_)</c:formatCode>
                <c:ptCount val="6"/>
                <c:pt idx="0">
                  <c:v>4700.0</c:v>
                </c:pt>
                <c:pt idx="1">
                  <c:v>5178.0</c:v>
                </c:pt>
                <c:pt idx="2">
                  <c:v>4574.0</c:v>
                </c:pt>
                <c:pt idx="3">
                  <c:v>4923.0</c:v>
                </c:pt>
                <c:pt idx="4">
                  <c:v>5000.0</c:v>
                </c:pt>
                <c:pt idx="5">
                  <c:v>5170.0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1340920"/>
        <c:axId val="2081344440"/>
      </c:lineChart>
      <c:catAx>
        <c:axId val="2081340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1344440"/>
        <c:crosses val="autoZero"/>
        <c:auto val="1"/>
        <c:lblAlgn val="ctr"/>
        <c:lblOffset val="100"/>
        <c:noMultiLvlLbl val="0"/>
      </c:catAx>
      <c:valAx>
        <c:axId val="2081344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1340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'Primarily Monthly Contracts'!$B$69:$C$69</c:f>
              <c:strCache>
                <c:ptCount val="1"/>
                <c:pt idx="0">
                  <c:v>Conversion from Visitors to Trials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'Primarily Monthly Contracts'!$D$67:$I$67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'Primarily Monthly Contracts'!$D$69:$I$69</c:f>
              <c:numCache>
                <c:formatCode>0.0%</c:formatCode>
                <c:ptCount val="6"/>
                <c:pt idx="0">
                  <c:v>0.05</c:v>
                </c:pt>
                <c:pt idx="1">
                  <c:v>0.045</c:v>
                </c:pt>
                <c:pt idx="2">
                  <c:v>0.047</c:v>
                </c:pt>
                <c:pt idx="3">
                  <c:v>0.052</c:v>
                </c:pt>
                <c:pt idx="4">
                  <c:v>0.048</c:v>
                </c:pt>
                <c:pt idx="5">
                  <c:v>0.053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1099560"/>
        <c:axId val="2081288856"/>
      </c:lineChart>
      <c:catAx>
        <c:axId val="2081099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1288856"/>
        <c:crosses val="autoZero"/>
        <c:auto val="1"/>
        <c:lblAlgn val="ctr"/>
        <c:lblOffset val="100"/>
        <c:noMultiLvlLbl val="0"/>
      </c:catAx>
      <c:valAx>
        <c:axId val="2081288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1099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'Primarily Monthly Contracts'!$B$70:$C$70</c:f>
              <c:strCache>
                <c:ptCount val="1"/>
                <c:pt idx="0">
                  <c:v>Trials in progress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'Primarily Monthly Contracts'!$D$67:$I$67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'Primarily Monthly Contracts'!$D$70:$I$70</c:f>
              <c:numCache>
                <c:formatCode>_(* #,##0_);_(* \(#,##0\);_(* "-"??_);_(@_)</c:formatCode>
                <c:ptCount val="6"/>
                <c:pt idx="0">
                  <c:v>235.0</c:v>
                </c:pt>
                <c:pt idx="1">
                  <c:v>233.0</c:v>
                </c:pt>
                <c:pt idx="2">
                  <c:v>215.0</c:v>
                </c:pt>
                <c:pt idx="3">
                  <c:v>256.0</c:v>
                </c:pt>
                <c:pt idx="4">
                  <c:v>240.0</c:v>
                </c:pt>
                <c:pt idx="5">
                  <c:v>274.0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1395144"/>
        <c:axId val="2081398904"/>
      </c:lineChart>
      <c:catAx>
        <c:axId val="2081395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1398904"/>
        <c:crosses val="autoZero"/>
        <c:auto val="1"/>
        <c:lblAlgn val="ctr"/>
        <c:lblOffset val="100"/>
        <c:noMultiLvlLbl val="0"/>
      </c:catAx>
      <c:valAx>
        <c:axId val="2081398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1395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'Primarily Monthly Contracts'!$B$71:$C$71</c:f>
              <c:strCache>
                <c:ptCount val="1"/>
                <c:pt idx="0">
                  <c:v>Conversion from Trials to Purchase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'Primarily Monthly Contracts'!$D$67:$I$67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'Primarily Monthly Contracts'!$D$71:$I$71</c:f>
              <c:numCache>
                <c:formatCode>0%</c:formatCode>
                <c:ptCount val="6"/>
                <c:pt idx="0">
                  <c:v>0.17</c:v>
                </c:pt>
                <c:pt idx="1">
                  <c:v>0.18</c:v>
                </c:pt>
                <c:pt idx="2">
                  <c:v>0.2</c:v>
                </c:pt>
                <c:pt idx="3">
                  <c:v>0.18</c:v>
                </c:pt>
                <c:pt idx="4">
                  <c:v>0.2</c:v>
                </c:pt>
                <c:pt idx="5">
                  <c:v>0.19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0705624"/>
        <c:axId val="2080701864"/>
      </c:lineChart>
      <c:catAx>
        <c:axId val="2080705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0701864"/>
        <c:crosses val="autoZero"/>
        <c:auto val="1"/>
        <c:lblAlgn val="ctr"/>
        <c:lblOffset val="100"/>
        <c:noMultiLvlLbl val="0"/>
      </c:catAx>
      <c:valAx>
        <c:axId val="2080701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0705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'Primarily Monthly Contracts'!$B$25</c:f>
              <c:strCache>
                <c:ptCount val="1"/>
                <c:pt idx="0">
                  <c:v># of new Customers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'Primarily Monthly Contracts'!$C$23:$I$23</c:f>
              <c:strCache>
                <c:ptCount val="7"/>
                <c:pt idx="0">
                  <c:v>Dec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</c:strCache>
            </c:strRef>
          </c:cat>
          <c:val>
            <c:numRef>
              <c:f>'Primarily Monthly Contracts'!$C$25:$I$25</c:f>
              <c:numCache>
                <c:formatCode>_(* #,##0_);_(* \(#,##0\);_(* "-"??_);_(@_)</c:formatCode>
                <c:ptCount val="7"/>
                <c:pt idx="1">
                  <c:v>40.0</c:v>
                </c:pt>
                <c:pt idx="2">
                  <c:v>42.0</c:v>
                </c:pt>
                <c:pt idx="3">
                  <c:v>43.0</c:v>
                </c:pt>
                <c:pt idx="4">
                  <c:v>46.0</c:v>
                </c:pt>
                <c:pt idx="5">
                  <c:v>48.0</c:v>
                </c:pt>
                <c:pt idx="6">
                  <c:v>52.0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0671320"/>
        <c:axId val="2080667560"/>
      </c:lineChart>
      <c:catAx>
        <c:axId val="2080671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0667560"/>
        <c:crosses val="autoZero"/>
        <c:auto val="1"/>
        <c:lblAlgn val="ctr"/>
        <c:lblOffset val="100"/>
        <c:noMultiLvlLbl val="0"/>
      </c:catAx>
      <c:valAx>
        <c:axId val="2080667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0671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'Primarily Monthly Contracts'!$B$10</c:f>
              <c:strCache>
                <c:ptCount val="1"/>
                <c:pt idx="0">
                  <c:v>ARPA (Average MRR) for new custs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'Primarily Monthly Contracts'!$C$5:$I$5</c:f>
              <c:strCache>
                <c:ptCount val="7"/>
                <c:pt idx="0">
                  <c:v>Dec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</c:strCache>
            </c:strRef>
          </c:cat>
          <c:val>
            <c:numRef>
              <c:f>'Primarily Monthly Contracts'!$C$10:$I$10</c:f>
              <c:numCache>
                <c:formatCode>_("$"* #,##0_);_("$"* \(#,##0\);_("$"* "-"??_);_(@_)</c:formatCode>
                <c:ptCount val="7"/>
                <c:pt idx="1">
                  <c:v>550.0</c:v>
                </c:pt>
                <c:pt idx="2">
                  <c:v>547.6190476190477</c:v>
                </c:pt>
                <c:pt idx="3">
                  <c:v>569.7674418604652</c:v>
                </c:pt>
                <c:pt idx="4">
                  <c:v>565.2173913043477</c:v>
                </c:pt>
                <c:pt idx="5">
                  <c:v>562.5</c:v>
                </c:pt>
                <c:pt idx="6">
                  <c:v>557.6923076923077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0627960"/>
        <c:axId val="2080624200"/>
      </c:lineChart>
      <c:catAx>
        <c:axId val="2080627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0624200"/>
        <c:crosses val="autoZero"/>
        <c:auto val="1"/>
        <c:lblAlgn val="ctr"/>
        <c:lblOffset val="100"/>
        <c:noMultiLvlLbl val="0"/>
      </c:catAx>
      <c:valAx>
        <c:axId val="208062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0627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'Annual Contracts'!$B$77:$C$77</c:f>
              <c:strCache>
                <c:ptCount val="1"/>
                <c:pt idx="0">
                  <c:v>No of FTE Sales reps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'Annual Contracts'!$D$76:$I$76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'Annual Contracts'!$D$77:$I$77</c:f>
              <c:numCache>
                <c:formatCode>General</c:formatCode>
                <c:ptCount val="6"/>
                <c:pt idx="0">
                  <c:v>6.0</c:v>
                </c:pt>
                <c:pt idx="1">
                  <c:v>6.5</c:v>
                </c:pt>
                <c:pt idx="2">
                  <c:v>7.0</c:v>
                </c:pt>
                <c:pt idx="3">
                  <c:v>7.5</c:v>
                </c:pt>
                <c:pt idx="4">
                  <c:v>8.0</c:v>
                </c:pt>
                <c:pt idx="5">
                  <c:v>8.5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0591736"/>
        <c:axId val="2080587976"/>
      </c:lineChart>
      <c:catAx>
        <c:axId val="2080591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0587976"/>
        <c:crosses val="autoZero"/>
        <c:auto val="1"/>
        <c:lblAlgn val="ctr"/>
        <c:lblOffset val="100"/>
        <c:noMultiLvlLbl val="0"/>
      </c:catAx>
      <c:valAx>
        <c:axId val="208058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0591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'Annual Contracts'!$B$82:$C$82</c:f>
              <c:strCache>
                <c:ptCount val="1"/>
                <c:pt idx="0">
                  <c:v>Productivity per FTE sales rep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'Annual Contracts'!$D$76:$I$76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'Annual Contracts'!$D$82:$I$82</c:f>
              <c:numCache>
                <c:formatCode>_("$"* #,##0.0_);_("$"* \(#,##0.0\);_("$"* "-"??_);_(@_)</c:formatCode>
                <c:ptCount val="6"/>
                <c:pt idx="0">
                  <c:v>44.0</c:v>
                </c:pt>
                <c:pt idx="1">
                  <c:v>42.46153846153846</c:v>
                </c:pt>
                <c:pt idx="2">
                  <c:v>42.0</c:v>
                </c:pt>
                <c:pt idx="3">
                  <c:v>41.6</c:v>
                </c:pt>
                <c:pt idx="4">
                  <c:v>40.5</c:v>
                </c:pt>
                <c:pt idx="5">
                  <c:v>40.94117647058823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0554888"/>
        <c:axId val="2080551128"/>
      </c:lineChart>
      <c:catAx>
        <c:axId val="2080554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0551128"/>
        <c:crosses val="autoZero"/>
        <c:auto val="1"/>
        <c:lblAlgn val="ctr"/>
        <c:lblOffset val="100"/>
        <c:noMultiLvlLbl val="0"/>
      </c:catAx>
      <c:valAx>
        <c:axId val="2080551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_);_(&quot;$&quot;* \(#,##0.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0554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'Primarily Monthly Contracts'!$B$9</c:f>
              <c:strCache>
                <c:ptCount val="1"/>
                <c:pt idx="0">
                  <c:v>Average Months paid upfront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'Primarily Monthly Contracts'!$C$5:$I$5</c:f>
              <c:strCache>
                <c:ptCount val="7"/>
                <c:pt idx="0">
                  <c:v>Dec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</c:strCache>
            </c:strRef>
          </c:cat>
          <c:val>
            <c:numRef>
              <c:f>'Primarily Monthly Contracts'!$C$9:$I$9</c:f>
              <c:numCache>
                <c:formatCode>_(* #,##0.0_);_(* \(#,##0.0\);_(* "-"??_);_(@_)</c:formatCode>
                <c:ptCount val="7"/>
                <c:pt idx="1">
                  <c:v>5.5</c:v>
                </c:pt>
                <c:pt idx="2">
                  <c:v>7.0</c:v>
                </c:pt>
                <c:pt idx="3">
                  <c:v>5.0</c:v>
                </c:pt>
                <c:pt idx="4">
                  <c:v>6.5</c:v>
                </c:pt>
                <c:pt idx="5">
                  <c:v>5.8</c:v>
                </c:pt>
                <c:pt idx="6">
                  <c:v>6.2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6297432"/>
        <c:axId val="2066301000"/>
      </c:lineChart>
      <c:catAx>
        <c:axId val="2066297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6301000"/>
        <c:crosses val="autoZero"/>
        <c:auto val="1"/>
        <c:lblAlgn val="ctr"/>
        <c:lblOffset val="100"/>
        <c:noMultiLvlLbl val="0"/>
      </c:catAx>
      <c:valAx>
        <c:axId val="2066301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6297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'Annual Contracts'!$B$79:$C$79</c:f>
              <c:strCache>
                <c:ptCount val="1"/>
                <c:pt idx="0">
                  <c:v>Sales Capacity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'Annual Contracts'!$D$76:$I$76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'Annual Contracts'!$D$79:$I$79</c:f>
              <c:numCache>
                <c:formatCode>_("$"* #,##0.0_);_("$"* \(#,##0.0\);_("$"* "-"??_);_(@_)</c:formatCode>
                <c:ptCount val="6"/>
                <c:pt idx="0">
                  <c:v>25.0</c:v>
                </c:pt>
                <c:pt idx="1">
                  <c:v>27.08333333333334</c:v>
                </c:pt>
                <c:pt idx="2">
                  <c:v>29.16666666666667</c:v>
                </c:pt>
                <c:pt idx="3">
                  <c:v>31.25</c:v>
                </c:pt>
                <c:pt idx="4">
                  <c:v>33.33333333333334</c:v>
                </c:pt>
                <c:pt idx="5">
                  <c:v>35.41666666666667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0519720"/>
        <c:axId val="2080515960"/>
      </c:lineChart>
      <c:catAx>
        <c:axId val="2080519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0515960"/>
        <c:crosses val="autoZero"/>
        <c:auto val="1"/>
        <c:lblAlgn val="ctr"/>
        <c:lblOffset val="100"/>
        <c:noMultiLvlLbl val="0"/>
      </c:catAx>
      <c:valAx>
        <c:axId val="2080515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_);_(&quot;$&quot;* \(#,##0.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0519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ACV Bookings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'Annual Contracts'!$B$14:$C$14</c:f>
              <c:strCache>
                <c:ptCount val="1"/>
                <c:pt idx="0">
                  <c:v>New ACV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'Annual Contracts'!$D$13:$I$13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'Annual Contracts'!$D$14:$I$14</c:f>
              <c:numCache>
                <c:formatCode>_("$"* #,##0.0_);_("$"* \(#,##0.0\);_("$"* "-"??_);_(@_)</c:formatCode>
                <c:ptCount val="6"/>
                <c:pt idx="0">
                  <c:v>264.0</c:v>
                </c:pt>
                <c:pt idx="1">
                  <c:v>276.0</c:v>
                </c:pt>
                <c:pt idx="2">
                  <c:v>294.0</c:v>
                </c:pt>
                <c:pt idx="3">
                  <c:v>312.0</c:v>
                </c:pt>
                <c:pt idx="4">
                  <c:v>324.0</c:v>
                </c:pt>
                <c:pt idx="5">
                  <c:v>348.0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'Annual Contracts'!$B$15:$C$15</c:f>
              <c:strCache>
                <c:ptCount val="1"/>
                <c:pt idx="0">
                  <c:v>Churned ACV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'Annual Contracts'!$D$13:$I$13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'Annual Contracts'!$D$15:$I$15</c:f>
              <c:numCache>
                <c:formatCode>_("$"* #,##0.0_);_("$"* \(#,##0.0\);_("$"* "-"??_);_(@_)</c:formatCode>
                <c:ptCount val="6"/>
                <c:pt idx="0">
                  <c:v>-100.8</c:v>
                </c:pt>
                <c:pt idx="1">
                  <c:v>-134.6544</c:v>
                </c:pt>
                <c:pt idx="2">
                  <c:v>-108.3278448</c:v>
                </c:pt>
                <c:pt idx="3">
                  <c:v>-107.398665984</c:v>
                </c:pt>
                <c:pt idx="4">
                  <c:v>-106.2222442291584</c:v>
                </c:pt>
                <c:pt idx="5">
                  <c:v>-106.0610733968606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'Annual Contracts'!$B$16:$C$16</c:f>
              <c:strCache>
                <c:ptCount val="1"/>
                <c:pt idx="0">
                  <c:v>Expansion ACV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'Annual Contracts'!$D$13:$I$13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'Annual Contracts'!$D$16:$I$16</c:f>
              <c:numCache>
                <c:formatCode>_("$"* #,##0.0_);_("$"* \(#,##0.0\);_("$"* "-"??_);_(@_)</c:formatCode>
                <c:ptCount val="6"/>
                <c:pt idx="0">
                  <c:v>24.0</c:v>
                </c:pt>
                <c:pt idx="1">
                  <c:v>29.9232</c:v>
                </c:pt>
                <c:pt idx="2">
                  <c:v>25.792344</c:v>
                </c:pt>
                <c:pt idx="3">
                  <c:v>16.1097998976</c:v>
                </c:pt>
                <c:pt idx="4">
                  <c:v>83.85966649670399</c:v>
                </c:pt>
                <c:pt idx="5">
                  <c:v>41.24597298766802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'Annual Contracts'!$B$17:$C$17</c:f>
              <c:strCache>
                <c:ptCount val="1"/>
                <c:pt idx="0">
                  <c:v>Net New ACV</c:v>
                </c:pt>
              </c:strCache>
            </c:strRef>
          </c:tx>
          <c:spPr>
            <a:ln w="635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'Annual Contracts'!$D$13:$I$13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'Annual Contracts'!$D$17:$I$17</c:f>
              <c:numCache>
                <c:formatCode>_("$"* #,##0.0_);_("$"* \(#,##0.0\);_("$"* "-"??_);_(@_)</c:formatCode>
                <c:ptCount val="6"/>
                <c:pt idx="0">
                  <c:v>187.2</c:v>
                </c:pt>
                <c:pt idx="1">
                  <c:v>171.2688</c:v>
                </c:pt>
                <c:pt idx="2">
                  <c:v>211.4644992</c:v>
                </c:pt>
                <c:pt idx="3">
                  <c:v>220.7111339136</c:v>
                </c:pt>
                <c:pt idx="4">
                  <c:v>301.6374222675456</c:v>
                </c:pt>
                <c:pt idx="5">
                  <c:v>283.1848995908074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0284952"/>
        <c:axId val="2070288504"/>
      </c:lineChart>
      <c:catAx>
        <c:axId val="2070284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5715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0288504"/>
        <c:crosses val="autoZero"/>
        <c:auto val="1"/>
        <c:lblAlgn val="ctr"/>
        <c:lblOffset val="100"/>
        <c:noMultiLvlLbl val="0"/>
      </c:catAx>
      <c:valAx>
        <c:axId val="2070288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_);_(&quot;$&quot;* \(#,##0.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0284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Bookings $,000's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(from new custs</a:t>
            </a:r>
            <a:r>
              <a:rPr lang="en-US" baseline="0"/>
              <a:t>)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'Annual Contracts'!$B$6:$C$6</c:f>
              <c:strCache>
                <c:ptCount val="1"/>
                <c:pt idx="0">
                  <c:v>Bookings $,000's (new custs)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'Annual Contracts'!$D$5:$I$5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'Annual Contracts'!$D$6:$I$6</c:f>
              <c:numCache>
                <c:formatCode>_("$"* #,##0_);_("$"* \(#,##0\);_("$"* "-"??_);_(@_)</c:formatCode>
                <c:ptCount val="6"/>
                <c:pt idx="0">
                  <c:v>264.0</c:v>
                </c:pt>
                <c:pt idx="1">
                  <c:v>276.0</c:v>
                </c:pt>
                <c:pt idx="2">
                  <c:v>294.0</c:v>
                </c:pt>
                <c:pt idx="3">
                  <c:v>312.0</c:v>
                </c:pt>
                <c:pt idx="4">
                  <c:v>324.0</c:v>
                </c:pt>
                <c:pt idx="5">
                  <c:v>348.0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8753912"/>
        <c:axId val="2068757432"/>
      </c:lineChart>
      <c:catAx>
        <c:axId val="2068753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8757432"/>
        <c:crosses val="autoZero"/>
        <c:auto val="1"/>
        <c:lblAlgn val="ctr"/>
        <c:lblOffset val="100"/>
        <c:noMultiLvlLbl val="0"/>
      </c:catAx>
      <c:valAx>
        <c:axId val="2068757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8753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'Annual Contracts'!$B$9</c:f>
              <c:strCache>
                <c:ptCount val="1"/>
                <c:pt idx="0">
                  <c:v>Average Months Paid Upfront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'Annual Contracts'!$C$5:$I$5</c:f>
              <c:strCache>
                <c:ptCount val="7"/>
                <c:pt idx="0">
                  <c:v>Dec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</c:strCache>
            </c:strRef>
          </c:cat>
          <c:val>
            <c:numRef>
              <c:f>'Annual Contracts'!$C$9:$I$9</c:f>
              <c:numCache>
                <c:formatCode>_-"$"* #,##0_-;\-"$"* #,##0_-;_-"$"* "-"_-;_-@_-</c:formatCode>
                <c:ptCount val="7"/>
                <c:pt idx="1">
                  <c:v>5.5</c:v>
                </c:pt>
                <c:pt idx="2" formatCode="_(* #,##0.0_);_(* \(#,##0.0\);_(* &quot;-&quot;??_);_(@_)">
                  <c:v>7.0</c:v>
                </c:pt>
                <c:pt idx="3" formatCode="_(* #,##0.0_);_(* \(#,##0.0\);_(* &quot;-&quot;??_);_(@_)">
                  <c:v>5.0</c:v>
                </c:pt>
                <c:pt idx="4" formatCode="_(* #,##0.0_);_(* \(#,##0.0\);_(* &quot;-&quot;??_);_(@_)">
                  <c:v>6.5</c:v>
                </c:pt>
                <c:pt idx="5" formatCode="_(* #,##0.0_);_(* \(#,##0.0\);_(* &quot;-&quot;??_);_(@_)">
                  <c:v>5.8</c:v>
                </c:pt>
                <c:pt idx="6" formatCode="_(* #,##0.0_);_(* \(#,##0.0\);_(* &quot;-&quot;??_);_(@_)">
                  <c:v>6.2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5847976"/>
        <c:axId val="2067824360"/>
      </c:lineChart>
      <c:catAx>
        <c:axId val="2065847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7824360"/>
        <c:crosses val="autoZero"/>
        <c:auto val="1"/>
        <c:lblAlgn val="ctr"/>
        <c:lblOffset val="100"/>
        <c:noMultiLvlLbl val="0"/>
      </c:catAx>
      <c:valAx>
        <c:axId val="2067824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5847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Churn and Expansion as %</a:t>
            </a:r>
            <a:r>
              <a:rPr lang="en-US" baseline="0"/>
              <a:t> of ACV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'Annual Contracts'!$B$28</c:f>
              <c:strCache>
                <c:ptCount val="1"/>
                <c:pt idx="0">
                  <c:v>% Customer Churn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'Annual Contracts'!$C$22:$I$22</c:f>
              <c:strCache>
                <c:ptCount val="7"/>
                <c:pt idx="0">
                  <c:v>Dec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</c:strCache>
            </c:strRef>
          </c:cat>
          <c:val>
            <c:numRef>
              <c:f>'Annual Contracts'!$C$28:$I$28</c:f>
              <c:numCache>
                <c:formatCode>General</c:formatCode>
                <c:ptCount val="7"/>
                <c:pt idx="1">
                  <c:v>0.0303030303030303</c:v>
                </c:pt>
                <c:pt idx="2">
                  <c:v>0.0309405940594059</c:v>
                </c:pt>
                <c:pt idx="3">
                  <c:v>0.0278787878787879</c:v>
                </c:pt>
                <c:pt idx="4">
                  <c:v>0.029585798816568</c:v>
                </c:pt>
                <c:pt idx="5">
                  <c:v>0.0277136258660508</c:v>
                </c:pt>
                <c:pt idx="6">
                  <c:v>0.0292134831460674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'Annual Contracts'!$B$29</c:f>
              <c:strCache>
                <c:ptCount val="1"/>
                <c:pt idx="0">
                  <c:v>% ACV Churn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'Annual Contracts'!$C$22:$I$22</c:f>
              <c:strCache>
                <c:ptCount val="7"/>
                <c:pt idx="0">
                  <c:v>Dec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</c:strCache>
            </c:strRef>
          </c:cat>
          <c:val>
            <c:numRef>
              <c:f>'Annual Contracts'!$C$29:$I$29</c:f>
              <c:numCache>
                <c:formatCode>0.0%</c:formatCode>
                <c:ptCount val="7"/>
                <c:pt idx="1">
                  <c:v>0.021</c:v>
                </c:pt>
                <c:pt idx="2">
                  <c:v>0.027</c:v>
                </c:pt>
                <c:pt idx="3">
                  <c:v>0.021</c:v>
                </c:pt>
                <c:pt idx="4">
                  <c:v>0.02</c:v>
                </c:pt>
                <c:pt idx="5">
                  <c:v>0.019</c:v>
                </c:pt>
                <c:pt idx="6">
                  <c:v>0.018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'Annual Contracts'!$B$30</c:f>
              <c:strCache>
                <c:ptCount val="1"/>
                <c:pt idx="0">
                  <c:v>% ACV Expansion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'Annual Contracts'!$C$22:$I$22</c:f>
              <c:strCache>
                <c:ptCount val="7"/>
                <c:pt idx="0">
                  <c:v>Dec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</c:strCache>
            </c:strRef>
          </c:cat>
          <c:val>
            <c:numRef>
              <c:f>'Annual Contracts'!$C$30:$I$30</c:f>
              <c:numCache>
                <c:formatCode>0.0%</c:formatCode>
                <c:ptCount val="7"/>
                <c:pt idx="1">
                  <c:v>0.005</c:v>
                </c:pt>
                <c:pt idx="2">
                  <c:v>0.006</c:v>
                </c:pt>
                <c:pt idx="3">
                  <c:v>0.005</c:v>
                </c:pt>
                <c:pt idx="4">
                  <c:v>0.003</c:v>
                </c:pt>
                <c:pt idx="5">
                  <c:v>0.015</c:v>
                </c:pt>
                <c:pt idx="6">
                  <c:v>0.007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7821512"/>
        <c:axId val="2067845176"/>
      </c:lineChart>
      <c:catAx>
        <c:axId val="2067821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7845176"/>
        <c:crosses val="autoZero"/>
        <c:auto val="1"/>
        <c:lblAlgn val="ctr"/>
        <c:lblOffset val="100"/>
        <c:noMultiLvlLbl val="0"/>
      </c:catAx>
      <c:valAx>
        <c:axId val="2067845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7821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LTV and CAC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'Annual Contracts'!$B$40</c:f>
              <c:strCache>
                <c:ptCount val="1"/>
                <c:pt idx="0">
                  <c:v>LTV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'Annual Contracts'!$C$39:$I$39</c:f>
              <c:strCache>
                <c:ptCount val="7"/>
                <c:pt idx="0">
                  <c:v>Dec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</c:strCache>
            </c:strRef>
          </c:cat>
          <c:val>
            <c:numRef>
              <c:f>'Annual Contracts'!$C$40:$I$40</c:f>
              <c:numCache>
                <c:formatCode>_("$"* #,##0_);_("$"* \(#,##0\);_("$"* "-"??_);_(@_)</c:formatCode>
                <c:ptCount val="7"/>
                <c:pt idx="1">
                  <c:v>21738.09523809524</c:v>
                </c:pt>
                <c:pt idx="2">
                  <c:v>16834.2151675485</c:v>
                </c:pt>
                <c:pt idx="3">
                  <c:v>22519.37984496123</c:v>
                </c:pt>
                <c:pt idx="4">
                  <c:v>23456.52173913043</c:v>
                </c:pt>
                <c:pt idx="5">
                  <c:v>24572.36842105263</c:v>
                </c:pt>
                <c:pt idx="6">
                  <c:v>25715.81196581197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'Annual Contracts'!$B$41</c:f>
              <c:strCache>
                <c:ptCount val="1"/>
                <c:pt idx="0">
                  <c:v>CAC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'Annual Contracts'!$C$39:$I$39</c:f>
              <c:strCache>
                <c:ptCount val="7"/>
                <c:pt idx="0">
                  <c:v>Dec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</c:strCache>
            </c:strRef>
          </c:cat>
          <c:val>
            <c:numRef>
              <c:f>'Annual Contracts'!$C$41:$I$41</c:f>
              <c:numCache>
                <c:formatCode>_("$"* #,##0_);_("$"* \(#,##0\);_("$"* "-"??_);_(@_)</c:formatCode>
                <c:ptCount val="7"/>
                <c:pt idx="1">
                  <c:v>8750.0</c:v>
                </c:pt>
                <c:pt idx="2">
                  <c:v>8571.428571428571</c:v>
                </c:pt>
                <c:pt idx="3">
                  <c:v>8604.651162790697</c:v>
                </c:pt>
                <c:pt idx="4">
                  <c:v>8260.86956521739</c:v>
                </c:pt>
                <c:pt idx="5">
                  <c:v>8125.0</c:v>
                </c:pt>
                <c:pt idx="6">
                  <c:v>7692.307692307692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7858168"/>
        <c:axId val="2067861624"/>
      </c:lineChart>
      <c:catAx>
        <c:axId val="2067858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7861624"/>
        <c:crosses val="autoZero"/>
        <c:auto val="1"/>
        <c:lblAlgn val="ctr"/>
        <c:lblOffset val="100"/>
        <c:noMultiLvlLbl val="0"/>
      </c:catAx>
      <c:valAx>
        <c:axId val="2067861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7858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'Annual Contracts'!$B$42</c:f>
              <c:strCache>
                <c:ptCount val="1"/>
                <c:pt idx="0">
                  <c:v>LTV to CAC Ratio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'Annual Contracts'!$C$39:$I$39</c:f>
              <c:strCache>
                <c:ptCount val="7"/>
                <c:pt idx="0">
                  <c:v>Dec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</c:strCache>
            </c:strRef>
          </c:cat>
          <c:val>
            <c:numRef>
              <c:f>'Annual Contracts'!$C$42:$I$42</c:f>
              <c:numCache>
                <c:formatCode>_(* #,##0.0_);_(* \(#,##0.0\);_(* "-"??_);_(@_)</c:formatCode>
                <c:ptCount val="7"/>
                <c:pt idx="1">
                  <c:v>2.484353741496598</c:v>
                </c:pt>
                <c:pt idx="2">
                  <c:v>1.963991769547325</c:v>
                </c:pt>
                <c:pt idx="3">
                  <c:v>2.617117117117116</c:v>
                </c:pt>
                <c:pt idx="4">
                  <c:v>2.839473684210526</c:v>
                </c:pt>
                <c:pt idx="5">
                  <c:v>3.024291497975709</c:v>
                </c:pt>
                <c:pt idx="6">
                  <c:v>3.343055555555556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8812088"/>
        <c:axId val="2068815608"/>
      </c:lineChart>
      <c:catAx>
        <c:axId val="2068812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8815608"/>
        <c:crosses val="autoZero"/>
        <c:auto val="1"/>
        <c:lblAlgn val="ctr"/>
        <c:lblOffset val="100"/>
        <c:noMultiLvlLbl val="0"/>
      </c:catAx>
      <c:valAx>
        <c:axId val="2068815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8812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'Annual Contracts'!$B$43</c:f>
              <c:strCache>
                <c:ptCount val="1"/>
                <c:pt idx="0">
                  <c:v>Months to Recover CAC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'Annual Contracts'!$C$39:$I$39</c:f>
              <c:strCache>
                <c:ptCount val="7"/>
                <c:pt idx="0">
                  <c:v>Dec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</c:strCache>
            </c:strRef>
          </c:cat>
          <c:val>
            <c:numRef>
              <c:f>'Annual Contracts'!$C$43:$I$43</c:f>
              <c:numCache>
                <c:formatCode>_(* #,##0_);_(* \(#,##0\);_(* "-"??_);_(@_)</c:formatCode>
                <c:ptCount val="7"/>
                <c:pt idx="1">
                  <c:v>19.16757940854326</c:v>
                </c:pt>
                <c:pt idx="2">
                  <c:v>18.85804085908853</c:v>
                </c:pt>
                <c:pt idx="3">
                  <c:v>18.19522989918859</c:v>
                </c:pt>
                <c:pt idx="4">
                  <c:v>17.60889712696941</c:v>
                </c:pt>
                <c:pt idx="5">
                  <c:v>17.40294511378849</c:v>
                </c:pt>
                <c:pt idx="6">
                  <c:v>16.61819692563357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8575768"/>
        <c:axId val="2068579288"/>
      </c:lineChart>
      <c:catAx>
        <c:axId val="2068575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8579288"/>
        <c:crosses val="autoZero"/>
        <c:auto val="1"/>
        <c:lblAlgn val="ctr"/>
        <c:lblOffset val="100"/>
        <c:noMultiLvlLbl val="0"/>
      </c:catAx>
      <c:valAx>
        <c:axId val="2068579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8575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'Annual Contracts'!$B$20</c:f>
              <c:strCache>
                <c:ptCount val="1"/>
                <c:pt idx="0">
                  <c:v>Ending ARR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'Annual Contracts'!$C$13:$I$13</c:f>
              <c:strCache>
                <c:ptCount val="7"/>
                <c:pt idx="0">
                  <c:v>Dec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</c:strCache>
            </c:strRef>
          </c:cat>
          <c:val>
            <c:numRef>
              <c:f>'Annual Contracts'!$C$20:$I$20</c:f>
              <c:numCache>
                <c:formatCode>_("$"* #,##0_);_("$"* \(#,##0\);_("$"* "-"??_);_(@_)</c:formatCode>
                <c:ptCount val="7"/>
                <c:pt idx="0" formatCode="_(&quot;$&quot;* #,##0_);_(&quot;$&quot;* \(#,##0\);_(&quot;$&quot;* &quot;-&quot;?_);_(@_)">
                  <c:v>4800.0</c:v>
                </c:pt>
                <c:pt idx="1">
                  <c:v>4987.2</c:v>
                </c:pt>
                <c:pt idx="2">
                  <c:v>5158.4688</c:v>
                </c:pt>
                <c:pt idx="3">
                  <c:v>5369.9332992</c:v>
                </c:pt>
                <c:pt idx="4">
                  <c:v>5590.6444331136</c:v>
                </c:pt>
                <c:pt idx="5">
                  <c:v>5892.281855381146</c:v>
                </c:pt>
                <c:pt idx="6">
                  <c:v>6175.466754971953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8610728"/>
        <c:axId val="2068614248"/>
      </c:lineChart>
      <c:catAx>
        <c:axId val="2068610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8614248"/>
        <c:crosses val="autoZero"/>
        <c:auto val="1"/>
        <c:lblAlgn val="ctr"/>
        <c:lblOffset val="100"/>
        <c:noMultiLvlLbl val="0"/>
      </c:catAx>
      <c:valAx>
        <c:axId val="2068614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8610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587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'Annual Contracts'!$B$36</c:f>
              <c:strCache>
                <c:ptCount val="1"/>
                <c:pt idx="0">
                  <c:v>Customer Engagement 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'Annual Contracts'!$C$22:$I$22</c:f>
              <c:strCache>
                <c:ptCount val="7"/>
                <c:pt idx="0">
                  <c:v>Dec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</c:strCache>
            </c:strRef>
          </c:cat>
          <c:val>
            <c:numRef>
              <c:f>'Annual Contracts'!$C$36:$I$36</c:f>
              <c:numCache>
                <c:formatCode>General</c:formatCode>
                <c:ptCount val="7"/>
                <c:pt idx="1">
                  <c:v>121.0</c:v>
                </c:pt>
                <c:pt idx="2">
                  <c:v>120.0</c:v>
                </c:pt>
                <c:pt idx="3">
                  <c:v>125.0</c:v>
                </c:pt>
                <c:pt idx="4">
                  <c:v>126.0</c:v>
                </c:pt>
                <c:pt idx="5">
                  <c:v>130.0</c:v>
                </c:pt>
                <c:pt idx="6">
                  <c:v>135.0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8644792"/>
        <c:axId val="2068648376"/>
      </c:lineChart>
      <c:catAx>
        <c:axId val="2068644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8648376"/>
        <c:crosses val="autoZero"/>
        <c:auto val="1"/>
        <c:lblAlgn val="ctr"/>
        <c:lblOffset val="100"/>
        <c:noMultiLvlLbl val="0"/>
      </c:catAx>
      <c:valAx>
        <c:axId val="2068648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8644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Churn and Expansion as %</a:t>
            </a:r>
            <a:r>
              <a:rPr lang="en-US" baseline="0"/>
              <a:t> of MRR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'Primarily Monthly Contracts'!$B$29</c:f>
              <c:strCache>
                <c:ptCount val="1"/>
                <c:pt idx="0">
                  <c:v>% Customer Churn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'Primarily Monthly Contracts'!$C$23:$I$23</c:f>
              <c:strCache>
                <c:ptCount val="7"/>
                <c:pt idx="0">
                  <c:v>Dec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</c:strCache>
            </c:strRef>
          </c:cat>
          <c:val>
            <c:numRef>
              <c:f>'Primarily Monthly Contracts'!$C$29:$I$29</c:f>
              <c:numCache>
                <c:formatCode>0.0%</c:formatCode>
                <c:ptCount val="7"/>
                <c:pt idx="1">
                  <c:v>0.0315656565656566</c:v>
                </c:pt>
                <c:pt idx="2">
                  <c:v>0.0309789343246592</c:v>
                </c:pt>
                <c:pt idx="3">
                  <c:v>0.0279126213592233</c:v>
                </c:pt>
                <c:pt idx="4">
                  <c:v>0.028436018957346</c:v>
                </c:pt>
                <c:pt idx="5">
                  <c:v>0.0277136258660508</c:v>
                </c:pt>
                <c:pt idx="6">
                  <c:v>0.0292134831460674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'Primarily Monthly Contracts'!$B$30</c:f>
              <c:strCache>
                <c:ptCount val="1"/>
                <c:pt idx="0">
                  <c:v>% MRR Churn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'Primarily Monthly Contracts'!$C$23:$I$23</c:f>
              <c:strCache>
                <c:ptCount val="7"/>
                <c:pt idx="0">
                  <c:v>Dec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</c:strCache>
            </c:strRef>
          </c:cat>
          <c:val>
            <c:numRef>
              <c:f>'Primarily Monthly Contracts'!$C$30:$I$30</c:f>
              <c:numCache>
                <c:formatCode>0.0%</c:formatCode>
                <c:ptCount val="7"/>
                <c:pt idx="1">
                  <c:v>0.021</c:v>
                </c:pt>
                <c:pt idx="2">
                  <c:v>0.027</c:v>
                </c:pt>
                <c:pt idx="3">
                  <c:v>0.021</c:v>
                </c:pt>
                <c:pt idx="4">
                  <c:v>0.02</c:v>
                </c:pt>
                <c:pt idx="5">
                  <c:v>0.019</c:v>
                </c:pt>
                <c:pt idx="6">
                  <c:v>0.018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'Primarily Monthly Contracts'!$B$31</c:f>
              <c:strCache>
                <c:ptCount val="1"/>
                <c:pt idx="0">
                  <c:v>% MRR Expansion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'Primarily Monthly Contracts'!$C$23:$I$23</c:f>
              <c:strCache>
                <c:ptCount val="7"/>
                <c:pt idx="0">
                  <c:v>Dec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</c:strCache>
            </c:strRef>
          </c:cat>
          <c:val>
            <c:numRef>
              <c:f>'Primarily Monthly Contracts'!$C$31:$I$31</c:f>
              <c:numCache>
                <c:formatCode>0.0%</c:formatCode>
                <c:ptCount val="7"/>
                <c:pt idx="1">
                  <c:v>0.005</c:v>
                </c:pt>
                <c:pt idx="2">
                  <c:v>0.006</c:v>
                </c:pt>
                <c:pt idx="3">
                  <c:v>0.005</c:v>
                </c:pt>
                <c:pt idx="4">
                  <c:v>0.003</c:v>
                </c:pt>
                <c:pt idx="5">
                  <c:v>0.015</c:v>
                </c:pt>
                <c:pt idx="6">
                  <c:v>0.007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6040840"/>
        <c:axId val="2066033336"/>
      </c:lineChart>
      <c:catAx>
        <c:axId val="2066040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6033336"/>
        <c:crosses val="autoZero"/>
        <c:auto val="1"/>
        <c:lblAlgn val="ctr"/>
        <c:lblOffset val="100"/>
        <c:noMultiLvlLbl val="0"/>
      </c:catAx>
      <c:valAx>
        <c:axId val="2066033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6040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'Annual Contracts'!$B$37</c:f>
              <c:strCache>
                <c:ptCount val="1"/>
                <c:pt idx="0">
                  <c:v>Net Promoter 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'Annual Contracts'!$C$22:$I$22</c:f>
              <c:strCache>
                <c:ptCount val="7"/>
                <c:pt idx="0">
                  <c:v>Dec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</c:strCache>
            </c:strRef>
          </c:cat>
          <c:val>
            <c:numRef>
              <c:f>'Annual Contracts'!$C$37:$I$37</c:f>
              <c:numCache>
                <c:formatCode>_-"$"* #,##0_-;\-"$"* #,##0_-;_-"$"* "-"_-;_-@_-</c:formatCode>
                <c:ptCount val="7"/>
                <c:pt idx="1">
                  <c:v>28.0</c:v>
                </c:pt>
                <c:pt idx="2" formatCode="_(* #,##0_);_(* \(#,##0\);_(* &quot;-&quot;??_);_(@_)">
                  <c:v>27.0</c:v>
                </c:pt>
                <c:pt idx="3" formatCode="_(* #,##0_);_(* \(#,##0\);_(* &quot;-&quot;??_);_(@_)">
                  <c:v>29.0</c:v>
                </c:pt>
                <c:pt idx="4" formatCode="_(* #,##0_);_(* \(#,##0\);_(* &quot;-&quot;??_);_(@_)">
                  <c:v>32.0</c:v>
                </c:pt>
                <c:pt idx="5" formatCode="_(* #,##0_);_(* \(#,##0\);_(* &quot;-&quot;??_);_(@_)">
                  <c:v>33.0</c:v>
                </c:pt>
                <c:pt idx="6" formatCode="_(* #,##0_);_(* \(#,##0\);_(* &quot;-&quot;??_);_(@_)">
                  <c:v>35.0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8680456"/>
        <c:axId val="2068683976"/>
      </c:lineChart>
      <c:catAx>
        <c:axId val="2068680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8683976"/>
        <c:crosses val="autoZero"/>
        <c:auto val="1"/>
        <c:lblAlgn val="ctr"/>
        <c:lblOffset val="100"/>
        <c:noMultiLvlLbl val="0"/>
      </c:catAx>
      <c:valAx>
        <c:axId val="2068683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8680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'Annual Contracts'!$B$70:$C$70</c:f>
              <c:strCache>
                <c:ptCount val="1"/>
                <c:pt idx="0">
                  <c:v>Raw Leads / Enquiries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'Annual Contracts'!$D$69:$I$69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'Annual Contracts'!$D$70:$I$70</c:f>
              <c:numCache>
                <c:formatCode>_(* #,##0_);_(* \(#,##0\);_(* "-"??_);_(@_)</c:formatCode>
                <c:ptCount val="6"/>
                <c:pt idx="0">
                  <c:v>3611.0</c:v>
                </c:pt>
                <c:pt idx="1">
                  <c:v>3429.0</c:v>
                </c:pt>
                <c:pt idx="2">
                  <c:v>5200.0</c:v>
                </c:pt>
                <c:pt idx="3">
                  <c:v>5357.0</c:v>
                </c:pt>
                <c:pt idx="4">
                  <c:v>4684.0</c:v>
                </c:pt>
                <c:pt idx="5">
                  <c:v>4400.0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8714584"/>
        <c:axId val="2068718104"/>
      </c:lineChart>
      <c:catAx>
        <c:axId val="2068714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8718104"/>
        <c:crosses val="autoZero"/>
        <c:auto val="1"/>
        <c:lblAlgn val="ctr"/>
        <c:lblOffset val="100"/>
        <c:noMultiLvlLbl val="0"/>
      </c:catAx>
      <c:valAx>
        <c:axId val="2068718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8714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'Annual Contracts'!$B$71:$C$71</c:f>
              <c:strCache>
                <c:ptCount val="1"/>
                <c:pt idx="0">
                  <c:v>Conversion Raw Leads to MQLs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'Annual Contracts'!$D$69:$I$69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'Annual Contracts'!$D$71:$I$71</c:f>
              <c:numCache>
                <c:formatCode>0.0%</c:formatCode>
                <c:ptCount val="6"/>
                <c:pt idx="0">
                  <c:v>0.018</c:v>
                </c:pt>
                <c:pt idx="1">
                  <c:v>0.021</c:v>
                </c:pt>
                <c:pt idx="2">
                  <c:v>0.015</c:v>
                </c:pt>
                <c:pt idx="3">
                  <c:v>0.014</c:v>
                </c:pt>
                <c:pt idx="4">
                  <c:v>0.019</c:v>
                </c:pt>
                <c:pt idx="5">
                  <c:v>0.02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1886232"/>
        <c:axId val="2032089832"/>
      </c:lineChart>
      <c:catAx>
        <c:axId val="2031886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089832"/>
        <c:crosses val="autoZero"/>
        <c:auto val="1"/>
        <c:lblAlgn val="ctr"/>
        <c:lblOffset val="100"/>
        <c:noMultiLvlLbl val="0"/>
      </c:catAx>
      <c:valAx>
        <c:axId val="2032089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1886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'Annual Contracts'!$B$72:$C$72</c:f>
              <c:strCache>
                <c:ptCount val="1"/>
                <c:pt idx="0">
                  <c:v>Opportunities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'Annual Contracts'!$D$69:$I$69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'Annual Contracts'!$D$72:$I$72</c:f>
              <c:numCache>
                <c:formatCode>_(* #,##0_);_(* \(#,##0\);_(* "-"??_);_(@_)</c:formatCode>
                <c:ptCount val="6"/>
                <c:pt idx="0">
                  <c:v>65.0</c:v>
                </c:pt>
                <c:pt idx="1">
                  <c:v>72.0</c:v>
                </c:pt>
                <c:pt idx="2">
                  <c:v>78.0</c:v>
                </c:pt>
                <c:pt idx="3">
                  <c:v>75.0</c:v>
                </c:pt>
                <c:pt idx="4">
                  <c:v>89.0</c:v>
                </c:pt>
                <c:pt idx="5">
                  <c:v>88.0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8512152"/>
        <c:axId val="2078515672"/>
      </c:lineChart>
      <c:catAx>
        <c:axId val="2078512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8515672"/>
        <c:crosses val="autoZero"/>
        <c:auto val="1"/>
        <c:lblAlgn val="ctr"/>
        <c:lblOffset val="100"/>
        <c:noMultiLvlLbl val="0"/>
      </c:catAx>
      <c:valAx>
        <c:axId val="2078515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8512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'Annual Contracts'!$B$73:$C$73</c:f>
              <c:strCache>
                <c:ptCount val="1"/>
                <c:pt idx="0">
                  <c:v>Conversion: Oppties to Win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'Annual Contracts'!$D$69:$I$69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'Annual Contracts'!$D$73:$I$73</c:f>
              <c:numCache>
                <c:formatCode>0%</c:formatCode>
                <c:ptCount val="6"/>
                <c:pt idx="0">
                  <c:v>0.62</c:v>
                </c:pt>
                <c:pt idx="1">
                  <c:v>0.58</c:v>
                </c:pt>
                <c:pt idx="2">
                  <c:v>0.55</c:v>
                </c:pt>
                <c:pt idx="3">
                  <c:v>0.61</c:v>
                </c:pt>
                <c:pt idx="4">
                  <c:v>0.54</c:v>
                </c:pt>
                <c:pt idx="5">
                  <c:v>0.59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8546984"/>
        <c:axId val="2078584520"/>
      </c:lineChart>
      <c:catAx>
        <c:axId val="2078546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8584520"/>
        <c:crosses val="autoZero"/>
        <c:auto val="1"/>
        <c:lblAlgn val="ctr"/>
        <c:lblOffset val="100"/>
        <c:noMultiLvlLbl val="0"/>
      </c:catAx>
      <c:valAx>
        <c:axId val="2078584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8546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'Annual Contracts'!$B$24</c:f>
              <c:strCache>
                <c:ptCount val="1"/>
                <c:pt idx="0">
                  <c:v># of new Customers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'Annual Contracts'!$C$22:$I$22</c:f>
              <c:strCache>
                <c:ptCount val="7"/>
                <c:pt idx="0">
                  <c:v>Dec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</c:strCache>
            </c:strRef>
          </c:cat>
          <c:val>
            <c:numRef>
              <c:f>'Annual Contracts'!$C$24:$I$24</c:f>
              <c:numCache>
                <c:formatCode>_(* #,##0_);_(* \(#,##0\);_(* "-"??_);_(@_)</c:formatCode>
                <c:ptCount val="7"/>
                <c:pt idx="1">
                  <c:v>40.0</c:v>
                </c:pt>
                <c:pt idx="2">
                  <c:v>42.0</c:v>
                </c:pt>
                <c:pt idx="3">
                  <c:v>43.0</c:v>
                </c:pt>
                <c:pt idx="4">
                  <c:v>46.0</c:v>
                </c:pt>
                <c:pt idx="5">
                  <c:v>48.0</c:v>
                </c:pt>
                <c:pt idx="6">
                  <c:v>52.0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9247048"/>
        <c:axId val="2079250568"/>
      </c:lineChart>
      <c:catAx>
        <c:axId val="2079247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9250568"/>
        <c:crosses val="autoZero"/>
        <c:auto val="1"/>
        <c:lblAlgn val="ctr"/>
        <c:lblOffset val="100"/>
        <c:noMultiLvlLbl val="0"/>
      </c:catAx>
      <c:valAx>
        <c:axId val="2079250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9247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'Annual Contracts'!$B$77:$C$77</c:f>
              <c:strCache>
                <c:ptCount val="1"/>
                <c:pt idx="0">
                  <c:v>No of FTE Sales reps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'Annual Contracts'!$D$76:$I$76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'Annual Contracts'!$D$77:$I$77</c:f>
              <c:numCache>
                <c:formatCode>General</c:formatCode>
                <c:ptCount val="6"/>
                <c:pt idx="0">
                  <c:v>6.0</c:v>
                </c:pt>
                <c:pt idx="1">
                  <c:v>6.5</c:v>
                </c:pt>
                <c:pt idx="2">
                  <c:v>7.0</c:v>
                </c:pt>
                <c:pt idx="3">
                  <c:v>7.5</c:v>
                </c:pt>
                <c:pt idx="4">
                  <c:v>8.0</c:v>
                </c:pt>
                <c:pt idx="5">
                  <c:v>8.5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8556296"/>
        <c:axId val="2078559880"/>
      </c:lineChart>
      <c:catAx>
        <c:axId val="2078556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8559880"/>
        <c:crosses val="autoZero"/>
        <c:auto val="1"/>
        <c:lblAlgn val="ctr"/>
        <c:lblOffset val="100"/>
        <c:noMultiLvlLbl val="0"/>
      </c:catAx>
      <c:valAx>
        <c:axId val="2078559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8556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'Annual Contracts'!$B$82:$C$82</c:f>
              <c:strCache>
                <c:ptCount val="1"/>
                <c:pt idx="0">
                  <c:v>Productivity per FTE sales rep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'Annual Contracts'!$D$76:$I$76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'Annual Contracts'!$D$82:$I$82</c:f>
              <c:numCache>
                <c:formatCode>_("$"* #,##0.0_);_("$"* \(#,##0.0\);_("$"* "-"??_);_(@_)</c:formatCode>
                <c:ptCount val="6"/>
                <c:pt idx="0">
                  <c:v>44.0</c:v>
                </c:pt>
                <c:pt idx="1">
                  <c:v>42.46153846153846</c:v>
                </c:pt>
                <c:pt idx="2">
                  <c:v>42.0</c:v>
                </c:pt>
                <c:pt idx="3">
                  <c:v>41.6</c:v>
                </c:pt>
                <c:pt idx="4">
                  <c:v>40.5</c:v>
                </c:pt>
                <c:pt idx="5">
                  <c:v>40.94117647058823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8608680"/>
        <c:axId val="2078612200"/>
      </c:lineChart>
      <c:catAx>
        <c:axId val="2078608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8612200"/>
        <c:crosses val="autoZero"/>
        <c:auto val="1"/>
        <c:lblAlgn val="ctr"/>
        <c:lblOffset val="100"/>
        <c:noMultiLvlLbl val="0"/>
      </c:catAx>
      <c:valAx>
        <c:axId val="2078612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_);_(&quot;$&quot;* \(#,##0.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8608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'Annual Contracts'!$B$10</c:f>
              <c:strCache>
                <c:ptCount val="1"/>
                <c:pt idx="0">
                  <c:v>ARPA - Avg MRR (for new Custs)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'Annual Contracts'!$C$5:$I$5</c:f>
              <c:strCache>
                <c:ptCount val="7"/>
                <c:pt idx="0">
                  <c:v>Dec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</c:strCache>
            </c:strRef>
          </c:cat>
          <c:val>
            <c:numRef>
              <c:f>'Annual Contracts'!$C$10:$I$10</c:f>
              <c:numCache>
                <c:formatCode>_("$"* #,##0_);_("$"* \(#,##0\);_("$"* "-"??_);_(@_)</c:formatCode>
                <c:ptCount val="7"/>
                <c:pt idx="1">
                  <c:v>550.0</c:v>
                </c:pt>
                <c:pt idx="2">
                  <c:v>547.6190476190475</c:v>
                </c:pt>
                <c:pt idx="3">
                  <c:v>569.7674418604651</c:v>
                </c:pt>
                <c:pt idx="4">
                  <c:v>565.2173913043478</c:v>
                </c:pt>
                <c:pt idx="5">
                  <c:v>562.5</c:v>
                </c:pt>
                <c:pt idx="6">
                  <c:v>557.6923076923077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9190664"/>
        <c:axId val="2079194184"/>
      </c:lineChart>
      <c:catAx>
        <c:axId val="2079190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9194184"/>
        <c:crosses val="autoZero"/>
        <c:auto val="1"/>
        <c:lblAlgn val="ctr"/>
        <c:lblOffset val="100"/>
        <c:noMultiLvlLbl val="0"/>
      </c:catAx>
      <c:valAx>
        <c:axId val="2079194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9190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'Annual Contracts'!$B$31</c:f>
              <c:strCache>
                <c:ptCount val="1"/>
                <c:pt idx="0">
                  <c:v>% Net ACV Churn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'Annual Contracts'!$C$22:$I$22</c:f>
              <c:strCache>
                <c:ptCount val="7"/>
                <c:pt idx="0">
                  <c:v>Dec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</c:strCache>
            </c:strRef>
          </c:cat>
          <c:val>
            <c:numRef>
              <c:f>'Annual Contracts'!$C$31:$I$31</c:f>
              <c:numCache>
                <c:formatCode>0.0%</c:formatCode>
                <c:ptCount val="7"/>
                <c:pt idx="1">
                  <c:v>0.016</c:v>
                </c:pt>
                <c:pt idx="2">
                  <c:v>0.021</c:v>
                </c:pt>
                <c:pt idx="3">
                  <c:v>0.016</c:v>
                </c:pt>
                <c:pt idx="4">
                  <c:v>0.017</c:v>
                </c:pt>
                <c:pt idx="5">
                  <c:v>0.004</c:v>
                </c:pt>
                <c:pt idx="6">
                  <c:v>0.011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0459448"/>
        <c:axId val="2080455640"/>
      </c:lineChart>
      <c:catAx>
        <c:axId val="2080459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0455640"/>
        <c:crosses val="autoZero"/>
        <c:auto val="1"/>
        <c:lblAlgn val="ctr"/>
        <c:lblOffset val="100"/>
        <c:noMultiLvlLbl val="0"/>
      </c:catAx>
      <c:valAx>
        <c:axId val="2080455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0459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LTV and CAC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'Primarily Monthly Contracts'!$B$38</c:f>
              <c:strCache>
                <c:ptCount val="1"/>
                <c:pt idx="0">
                  <c:v>LTV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'Primarily Monthly Contracts'!$C$37:$I$37</c:f>
              <c:strCache>
                <c:ptCount val="7"/>
                <c:pt idx="0">
                  <c:v>Dec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</c:strCache>
            </c:strRef>
          </c:cat>
          <c:val>
            <c:numRef>
              <c:f>'Primarily Monthly Contracts'!$C$38:$I$38</c:f>
              <c:numCache>
                <c:formatCode>_("$"* #,##0_);_("$"* \(#,##0\);_("$"* "-"??_);_(@_)</c:formatCode>
                <c:ptCount val="7"/>
                <c:pt idx="1">
                  <c:v>21738.09523809524</c:v>
                </c:pt>
                <c:pt idx="2">
                  <c:v>16834.2151675485</c:v>
                </c:pt>
                <c:pt idx="3">
                  <c:v>22519.37984496124</c:v>
                </c:pt>
                <c:pt idx="4">
                  <c:v>23456.52173913043</c:v>
                </c:pt>
                <c:pt idx="5">
                  <c:v>24572.36842105263</c:v>
                </c:pt>
                <c:pt idx="6">
                  <c:v>25715.81196581197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'Primarily Monthly Contracts'!$B$39</c:f>
              <c:strCache>
                <c:ptCount val="1"/>
                <c:pt idx="0">
                  <c:v>CAC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'Primarily Monthly Contracts'!$C$37:$I$37</c:f>
              <c:strCache>
                <c:ptCount val="7"/>
                <c:pt idx="0">
                  <c:v>Dec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</c:strCache>
            </c:strRef>
          </c:cat>
          <c:val>
            <c:numRef>
              <c:f>'Primarily Monthly Contracts'!$C$39:$I$39</c:f>
              <c:numCache>
                <c:formatCode>_("$"* #,##0_);_("$"* \(#,##0\);_("$"* "-"??_);_(@_)</c:formatCode>
                <c:ptCount val="7"/>
                <c:pt idx="1">
                  <c:v>8750.0</c:v>
                </c:pt>
                <c:pt idx="2">
                  <c:v>8571.428571428571</c:v>
                </c:pt>
                <c:pt idx="3">
                  <c:v>8604.651162790697</c:v>
                </c:pt>
                <c:pt idx="4">
                  <c:v>8260.86956521739</c:v>
                </c:pt>
                <c:pt idx="5">
                  <c:v>8125.0</c:v>
                </c:pt>
                <c:pt idx="6">
                  <c:v>7692.307692307692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8393928"/>
        <c:axId val="2066251416"/>
      </c:lineChart>
      <c:catAx>
        <c:axId val="2078393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6251416"/>
        <c:crosses val="autoZero"/>
        <c:auto val="1"/>
        <c:lblAlgn val="ctr"/>
        <c:lblOffset val="100"/>
        <c:noMultiLvlLbl val="0"/>
      </c:catAx>
      <c:valAx>
        <c:axId val="2066251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8393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'Annual Contracts'!$B$79:$C$79</c:f>
              <c:strCache>
                <c:ptCount val="1"/>
                <c:pt idx="0">
                  <c:v>Sales Capacity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'Annual Contracts'!$D$76:$I$76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'Annual Contracts'!$D$79:$I$79</c:f>
              <c:numCache>
                <c:formatCode>_("$"* #,##0.0_);_("$"* \(#,##0.0\);_("$"* "-"??_);_(@_)</c:formatCode>
                <c:ptCount val="6"/>
                <c:pt idx="0">
                  <c:v>25.0</c:v>
                </c:pt>
                <c:pt idx="1">
                  <c:v>27.08333333333334</c:v>
                </c:pt>
                <c:pt idx="2">
                  <c:v>29.16666666666667</c:v>
                </c:pt>
                <c:pt idx="3">
                  <c:v>31.25</c:v>
                </c:pt>
                <c:pt idx="4">
                  <c:v>33.33333333333334</c:v>
                </c:pt>
                <c:pt idx="5">
                  <c:v>35.41666666666667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0418520"/>
        <c:axId val="2080414760"/>
      </c:lineChart>
      <c:catAx>
        <c:axId val="2080418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0414760"/>
        <c:crosses val="autoZero"/>
        <c:auto val="1"/>
        <c:lblAlgn val="ctr"/>
        <c:lblOffset val="100"/>
        <c:noMultiLvlLbl val="0"/>
      </c:catAx>
      <c:valAx>
        <c:axId val="2080414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_);_(&quot;$&quot;* \(#,##0.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0418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'Annual Contracts'!$B$74</c:f>
              <c:strCache>
                <c:ptCount val="1"/>
                <c:pt idx="0">
                  <c:v>Win/Losss ratio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'Annual Contracts'!$C$69:$I$69</c:f>
              <c:strCache>
                <c:ptCount val="7"/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</c:strCache>
            </c:strRef>
          </c:cat>
          <c:val>
            <c:numRef>
              <c:f>'Annual Contracts'!$C$74:$I$74</c:f>
              <c:numCache>
                <c:formatCode>0%</c:formatCode>
                <c:ptCount val="7"/>
                <c:pt idx="1">
                  <c:v>0.75</c:v>
                </c:pt>
                <c:pt idx="2">
                  <c:v>0.82</c:v>
                </c:pt>
                <c:pt idx="3">
                  <c:v>0.65</c:v>
                </c:pt>
                <c:pt idx="4">
                  <c:v>0.79</c:v>
                </c:pt>
                <c:pt idx="5">
                  <c:v>0.85</c:v>
                </c:pt>
                <c:pt idx="6">
                  <c:v>0.78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0383096"/>
        <c:axId val="2080379336"/>
      </c:lineChart>
      <c:catAx>
        <c:axId val="2080383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0379336"/>
        <c:crosses val="autoZero"/>
        <c:auto val="1"/>
        <c:lblAlgn val="ctr"/>
        <c:lblOffset val="100"/>
        <c:noMultiLvlLbl val="0"/>
      </c:catAx>
      <c:valAx>
        <c:axId val="2080379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0383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'LTV Charts'!$A$10</c:f>
              <c:strCache>
                <c:ptCount val="1"/>
                <c:pt idx="0">
                  <c:v>Cohort Size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'LTV Charts'!$B$10:$BU$10</c:f>
              <c:numCache>
                <c:formatCode>0</c:formatCode>
                <c:ptCount val="72"/>
                <c:pt idx="0">
                  <c:v>100.0</c:v>
                </c:pt>
                <c:pt idx="1">
                  <c:v>97.0</c:v>
                </c:pt>
                <c:pt idx="2">
                  <c:v>94.09</c:v>
                </c:pt>
                <c:pt idx="3">
                  <c:v>91.2673</c:v>
                </c:pt>
                <c:pt idx="4">
                  <c:v>88.529281</c:v>
                </c:pt>
                <c:pt idx="5">
                  <c:v>85.87340257</c:v>
                </c:pt>
                <c:pt idx="6">
                  <c:v>83.29720049289998</c:v>
                </c:pt>
                <c:pt idx="7">
                  <c:v>80.79828447811298</c:v>
                </c:pt>
                <c:pt idx="8">
                  <c:v>78.37433594376959</c:v>
                </c:pt>
                <c:pt idx="9">
                  <c:v>76.0231058654565</c:v>
                </c:pt>
                <c:pt idx="10">
                  <c:v>73.7424126894928</c:v>
                </c:pt>
                <c:pt idx="11">
                  <c:v>71.53014030880803</c:v>
                </c:pt>
                <c:pt idx="12">
                  <c:v>69.38423609954378</c:v>
                </c:pt>
                <c:pt idx="13">
                  <c:v>67.30270901655747</c:v>
                </c:pt>
                <c:pt idx="14">
                  <c:v>65.28362774606074</c:v>
                </c:pt>
                <c:pt idx="15">
                  <c:v>63.32511891367892</c:v>
                </c:pt>
                <c:pt idx="16">
                  <c:v>61.42536534626854</c:v>
                </c:pt>
                <c:pt idx="17">
                  <c:v>59.58260438588049</c:v>
                </c:pt>
                <c:pt idx="18">
                  <c:v>57.79512625430407</c:v>
                </c:pt>
                <c:pt idx="19">
                  <c:v>56.06127246667496</c:v>
                </c:pt>
                <c:pt idx="20">
                  <c:v>54.37943429267471</c:v>
                </c:pt>
                <c:pt idx="21">
                  <c:v>52.74805126389447</c:v>
                </c:pt>
                <c:pt idx="22">
                  <c:v>51.16560972597763</c:v>
                </c:pt>
                <c:pt idx="23">
                  <c:v>49.6306414341983</c:v>
                </c:pt>
                <c:pt idx="24">
                  <c:v>48.14172219117236</c:v>
                </c:pt>
                <c:pt idx="25">
                  <c:v>46.69747052543718</c:v>
                </c:pt>
                <c:pt idx="26">
                  <c:v>45.29654640967406</c:v>
                </c:pt>
                <c:pt idx="27">
                  <c:v>43.93765001738384</c:v>
                </c:pt>
                <c:pt idx="28">
                  <c:v>42.61952051686232</c:v>
                </c:pt>
                <c:pt idx="29">
                  <c:v>41.34093490135646</c:v>
                </c:pt>
                <c:pt idx="30">
                  <c:v>40.10070685431576</c:v>
                </c:pt>
                <c:pt idx="31">
                  <c:v>38.89768564868628</c:v>
                </c:pt>
                <c:pt idx="32">
                  <c:v>37.7307550792257</c:v>
                </c:pt>
                <c:pt idx="33">
                  <c:v>36.59883242684892</c:v>
                </c:pt>
                <c:pt idx="34">
                  <c:v>35.50086745404345</c:v>
                </c:pt>
                <c:pt idx="35">
                  <c:v>34.43584143042214</c:v>
                </c:pt>
                <c:pt idx="36">
                  <c:v>33.40276618750948</c:v>
                </c:pt>
                <c:pt idx="37">
                  <c:v>32.40068320188419</c:v>
                </c:pt>
                <c:pt idx="38">
                  <c:v>31.42866270582767</c:v>
                </c:pt>
                <c:pt idx="39">
                  <c:v>30.48580282465284</c:v>
                </c:pt>
                <c:pt idx="40">
                  <c:v>29.57122873991325</c:v>
                </c:pt>
                <c:pt idx="41">
                  <c:v>28.68409187771585</c:v>
                </c:pt>
                <c:pt idx="42">
                  <c:v>27.82356912138438</c:v>
                </c:pt>
                <c:pt idx="43">
                  <c:v>26.98886204774285</c:v>
                </c:pt>
                <c:pt idx="44">
                  <c:v>26.17919618631056</c:v>
                </c:pt>
                <c:pt idx="45">
                  <c:v>25.39382030072124</c:v>
                </c:pt>
                <c:pt idx="46">
                  <c:v>24.6320056916996</c:v>
                </c:pt>
                <c:pt idx="47">
                  <c:v>23.89304552094861</c:v>
                </c:pt>
                <c:pt idx="48">
                  <c:v>23.17625415532016</c:v>
                </c:pt>
                <c:pt idx="49">
                  <c:v>22.48096653066055</c:v>
                </c:pt>
                <c:pt idx="50">
                  <c:v>21.80653753474073</c:v>
                </c:pt>
                <c:pt idx="51">
                  <c:v>21.15234140869851</c:v>
                </c:pt>
                <c:pt idx="52">
                  <c:v>20.51777116643755</c:v>
                </c:pt>
                <c:pt idx="53">
                  <c:v>19.90223803144442</c:v>
                </c:pt>
                <c:pt idx="54">
                  <c:v>19.30517089050109</c:v>
                </c:pt>
                <c:pt idx="55">
                  <c:v>18.72601576378606</c:v>
                </c:pt>
                <c:pt idx="56">
                  <c:v>18.16423529087247</c:v>
                </c:pt>
                <c:pt idx="57">
                  <c:v>17.6193082321463</c:v>
                </c:pt>
                <c:pt idx="58">
                  <c:v>17.09072898518191</c:v>
                </c:pt>
                <c:pt idx="59">
                  <c:v>16.57800711562645</c:v>
                </c:pt>
                <c:pt idx="60">
                  <c:v>16.08066690215766</c:v>
                </c:pt>
                <c:pt idx="61">
                  <c:v>15.59824689509293</c:v>
                </c:pt>
                <c:pt idx="62">
                  <c:v>15.13029948824014</c:v>
                </c:pt>
                <c:pt idx="63">
                  <c:v>14.67639050359294</c:v>
                </c:pt>
                <c:pt idx="64">
                  <c:v>14.23609878848515</c:v>
                </c:pt>
                <c:pt idx="65">
                  <c:v>13.80901582483059</c:v>
                </c:pt>
                <c:pt idx="66">
                  <c:v>13.39474535008567</c:v>
                </c:pt>
                <c:pt idx="67">
                  <c:v>12.9929029895831</c:v>
                </c:pt>
                <c:pt idx="68">
                  <c:v>12.60311589989561</c:v>
                </c:pt>
                <c:pt idx="69">
                  <c:v>12.22502242289874</c:v>
                </c:pt>
                <c:pt idx="70">
                  <c:v>11.85827175021178</c:v>
                </c:pt>
                <c:pt idx="71">
                  <c:v>11.50252359770543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0330728"/>
        <c:axId val="2080334328"/>
      </c:lineChart>
      <c:catAx>
        <c:axId val="20803307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0334328"/>
        <c:crosses val="autoZero"/>
        <c:auto val="1"/>
        <c:lblAlgn val="ctr"/>
        <c:lblOffset val="100"/>
        <c:noMultiLvlLbl val="0"/>
      </c:catAx>
      <c:valAx>
        <c:axId val="2080334328"/>
        <c:scaling>
          <c:orientation val="minMax"/>
          <c:max val="1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0330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'LTV Charts'!$A$31</c:f>
              <c:strCache>
                <c:ptCount val="1"/>
                <c:pt idx="0">
                  <c:v>Cohort Payment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'LTV Charts'!$B$31:$BU$31</c:f>
              <c:numCache>
                <c:formatCode>General</c:formatCode>
                <c:ptCount val="72"/>
                <c:pt idx="0">
                  <c:v>10000.0</c:v>
                </c:pt>
                <c:pt idx="1">
                  <c:v>10185.0</c:v>
                </c:pt>
                <c:pt idx="2">
                  <c:v>10349.9</c:v>
                </c:pt>
                <c:pt idx="3">
                  <c:v>10495.7395</c:v>
                </c:pt>
                <c:pt idx="4">
                  <c:v>10623.51372</c:v>
                </c:pt>
                <c:pt idx="5">
                  <c:v>10734.17532125</c:v>
                </c:pt>
                <c:pt idx="6">
                  <c:v>10828.636064077</c:v>
                </c:pt>
                <c:pt idx="7">
                  <c:v>10907.76840454525</c:v>
                </c:pt>
                <c:pt idx="8">
                  <c:v>10972.40703212774</c:v>
                </c:pt>
                <c:pt idx="9">
                  <c:v>11023.35035049119</c:v>
                </c:pt>
                <c:pt idx="10">
                  <c:v>11061.36190342392</c:v>
                </c:pt>
                <c:pt idx="11">
                  <c:v>11087.17174786524</c:v>
                </c:pt>
                <c:pt idx="12">
                  <c:v>11101.47777592701</c:v>
                </c:pt>
                <c:pt idx="13">
                  <c:v>11104.94698773198</c:v>
                </c:pt>
                <c:pt idx="14">
                  <c:v>11098.21671683033</c:v>
                </c:pt>
                <c:pt idx="15">
                  <c:v>11081.89580989381</c:v>
                </c:pt>
                <c:pt idx="16">
                  <c:v>11056.56576232834</c:v>
                </c:pt>
                <c:pt idx="17">
                  <c:v>11022.78181138789</c:v>
                </c:pt>
                <c:pt idx="18">
                  <c:v>10981.07398831778</c:v>
                </c:pt>
                <c:pt idx="19">
                  <c:v>10931.94813100162</c:v>
                </c:pt>
                <c:pt idx="20">
                  <c:v>10875.88685853494</c:v>
                </c:pt>
                <c:pt idx="21">
                  <c:v>10813.35050909837</c:v>
                </c:pt>
                <c:pt idx="22">
                  <c:v>10744.7780424553</c:v>
                </c:pt>
                <c:pt idx="23">
                  <c:v>10670.58790835263</c:v>
                </c:pt>
                <c:pt idx="24">
                  <c:v>10591.17888205792</c:v>
                </c:pt>
                <c:pt idx="25">
                  <c:v>10506.93086822337</c:v>
                </c:pt>
                <c:pt idx="26">
                  <c:v>10418.20567422504</c:v>
                </c:pt>
                <c:pt idx="27">
                  <c:v>10325.3477540852</c:v>
                </c:pt>
                <c:pt idx="28">
                  <c:v>10228.68492404696</c:v>
                </c:pt>
                <c:pt idx="29">
                  <c:v>10128.52905083233</c:v>
                </c:pt>
                <c:pt idx="30">
                  <c:v>10025.17671357894</c:v>
                </c:pt>
                <c:pt idx="31">
                  <c:v>9918.909840415002</c:v>
                </c:pt>
                <c:pt idx="32">
                  <c:v>9809.996320598681</c:v>
                </c:pt>
                <c:pt idx="33">
                  <c:v>9698.690593114964</c:v>
                </c:pt>
                <c:pt idx="34">
                  <c:v>9585.23421259173</c:v>
                </c:pt>
                <c:pt idx="35">
                  <c:v>9469.85639336609</c:v>
                </c:pt>
                <c:pt idx="36">
                  <c:v>9352.774532502653</c:v>
                </c:pt>
                <c:pt idx="37">
                  <c:v>9234.194712536995</c:v>
                </c:pt>
                <c:pt idx="38">
                  <c:v>9114.312184690023</c:v>
                </c:pt>
                <c:pt idx="39">
                  <c:v>8993.311833272586</c:v>
                </c:pt>
                <c:pt idx="40">
                  <c:v>8871.368621973976</c:v>
                </c:pt>
                <c:pt idx="41">
                  <c:v>8748.648022703335</c:v>
                </c:pt>
                <c:pt idx="42">
                  <c:v>8625.306427629157</c:v>
                </c:pt>
                <c:pt idx="43">
                  <c:v>8501.491545038996</c:v>
                </c:pt>
                <c:pt idx="44">
                  <c:v>8377.34277961938</c:v>
                </c:pt>
                <c:pt idx="45">
                  <c:v>8252.991597734402</c:v>
                </c:pt>
                <c:pt idx="46">
                  <c:v>8128.561878260868</c:v>
                </c:pt>
                <c:pt idx="47">
                  <c:v>8004.170249517786</c:v>
                </c:pt>
                <c:pt idx="48">
                  <c:v>7879.926412808853</c:v>
                </c:pt>
                <c:pt idx="49">
                  <c:v>7755.93345307789</c:v>
                </c:pt>
                <c:pt idx="50">
                  <c:v>7632.288137159256</c:v>
                </c:pt>
                <c:pt idx="51">
                  <c:v>7509.08120008797</c:v>
                </c:pt>
                <c:pt idx="52">
                  <c:v>7386.397619917518</c:v>
                </c:pt>
                <c:pt idx="53">
                  <c:v>7264.316881477214</c:v>
                </c:pt>
                <c:pt idx="54">
                  <c:v>7142.913229485402</c:v>
                </c:pt>
                <c:pt idx="55">
                  <c:v>7022.25591141977</c:v>
                </c:pt>
                <c:pt idx="56">
                  <c:v>6902.40941053154</c:v>
                </c:pt>
                <c:pt idx="57">
                  <c:v>6783.433669376325</c:v>
                </c:pt>
                <c:pt idx="58">
                  <c:v>6665.384304220944</c:v>
                </c:pt>
                <c:pt idx="59">
                  <c:v>6548.312810672448</c:v>
                </c:pt>
                <c:pt idx="60">
                  <c:v>6432.266760863063</c:v>
                </c:pt>
                <c:pt idx="61">
                  <c:v>6317.289992512637</c:v>
                </c:pt>
                <c:pt idx="62">
                  <c:v>6203.422790178458</c:v>
                </c:pt>
                <c:pt idx="63">
                  <c:v>6090.702058991068</c:v>
                </c:pt>
                <c:pt idx="64">
                  <c:v>5979.16149116376</c:v>
                </c:pt>
                <c:pt idx="65">
                  <c:v>5868.831725553001</c:v>
                </c:pt>
                <c:pt idx="66">
                  <c:v>5759.74050053684</c:v>
                </c:pt>
                <c:pt idx="67">
                  <c:v>5651.91280046865</c:v>
                </c:pt>
                <c:pt idx="68">
                  <c:v>5545.370995954069</c:v>
                </c:pt>
                <c:pt idx="69">
                  <c:v>5440.13497818994</c:v>
                </c:pt>
                <c:pt idx="70">
                  <c:v>5336.2222875953</c:v>
                </c:pt>
                <c:pt idx="71">
                  <c:v>5233.648236955968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0297192"/>
        <c:axId val="2080300744"/>
      </c:lineChart>
      <c:catAx>
        <c:axId val="2080297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0300744"/>
        <c:crosses val="autoZero"/>
        <c:auto val="1"/>
        <c:lblAlgn val="ctr"/>
        <c:lblOffset val="100"/>
        <c:tickLblSkip val="5"/>
        <c:tickMarkSkip val="6"/>
        <c:noMultiLvlLbl val="0"/>
      </c:catAx>
      <c:valAx>
        <c:axId val="2080300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0297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'Primarily Monthly Contracts'!$B$40</c:f>
              <c:strCache>
                <c:ptCount val="1"/>
                <c:pt idx="0">
                  <c:v>LTV to CAC Ratio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'Primarily Monthly Contracts'!$C$37:$I$37</c:f>
              <c:strCache>
                <c:ptCount val="7"/>
                <c:pt idx="0">
                  <c:v>Dec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</c:strCache>
            </c:strRef>
          </c:cat>
          <c:val>
            <c:numRef>
              <c:f>'Primarily Monthly Contracts'!$C$40:$I$40</c:f>
              <c:numCache>
                <c:formatCode>_(* #,##0.0_);_(* \(#,##0.0\);_(* "-"??_);_(@_)</c:formatCode>
                <c:ptCount val="7"/>
                <c:pt idx="1">
                  <c:v>2.484353741496598</c:v>
                </c:pt>
                <c:pt idx="2">
                  <c:v>1.963991769547326</c:v>
                </c:pt>
                <c:pt idx="3">
                  <c:v>2.617117117117117</c:v>
                </c:pt>
                <c:pt idx="4">
                  <c:v>2.839473684210526</c:v>
                </c:pt>
                <c:pt idx="5">
                  <c:v>3.024291497975709</c:v>
                </c:pt>
                <c:pt idx="6">
                  <c:v>3.343055555555556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0348408"/>
        <c:axId val="2065761096"/>
      </c:lineChart>
      <c:catAx>
        <c:axId val="207034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5761096"/>
        <c:crosses val="autoZero"/>
        <c:auto val="1"/>
        <c:lblAlgn val="ctr"/>
        <c:lblOffset val="100"/>
        <c:noMultiLvlLbl val="0"/>
      </c:catAx>
      <c:valAx>
        <c:axId val="2065761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034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'Primarily Monthly Contracts'!$B$41</c:f>
              <c:strCache>
                <c:ptCount val="1"/>
                <c:pt idx="0">
                  <c:v>Months to Recover CAC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'Primarily Monthly Contracts'!$C$37:$I$37</c:f>
              <c:strCache>
                <c:ptCount val="7"/>
                <c:pt idx="0">
                  <c:v>Dec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</c:strCache>
            </c:strRef>
          </c:cat>
          <c:val>
            <c:numRef>
              <c:f>'Primarily Monthly Contracts'!$C$41:$I$41</c:f>
              <c:numCache>
                <c:formatCode>_(* #,##0_);_(* \(#,##0\);_(* "-"??_);_(@_)</c:formatCode>
                <c:ptCount val="7"/>
                <c:pt idx="1">
                  <c:v>19.16757940854326</c:v>
                </c:pt>
                <c:pt idx="2">
                  <c:v>18.85804085908853</c:v>
                </c:pt>
                <c:pt idx="3">
                  <c:v>18.19522989918859</c:v>
                </c:pt>
                <c:pt idx="4">
                  <c:v>17.60889712696942</c:v>
                </c:pt>
                <c:pt idx="5">
                  <c:v>17.40294511378849</c:v>
                </c:pt>
                <c:pt idx="6">
                  <c:v>16.61819692563357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0389752"/>
        <c:axId val="2066059016"/>
      </c:lineChart>
      <c:catAx>
        <c:axId val="2070389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6059016"/>
        <c:crosses val="autoZero"/>
        <c:auto val="1"/>
        <c:lblAlgn val="ctr"/>
        <c:lblOffset val="100"/>
        <c:noMultiLvlLbl val="0"/>
      </c:catAx>
      <c:valAx>
        <c:axId val="2066059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0389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'Primarily Monthly Contracts'!$B$20</c:f>
              <c:strCache>
                <c:ptCount val="1"/>
                <c:pt idx="0">
                  <c:v>Ending MRR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'Primarily Monthly Contracts'!$C$13:$I$13</c:f>
              <c:strCache>
                <c:ptCount val="7"/>
                <c:pt idx="0">
                  <c:v>Dec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</c:strCache>
            </c:strRef>
          </c:cat>
          <c:val>
            <c:numRef>
              <c:f>'Primarily Monthly Contracts'!$C$20:$I$20</c:f>
              <c:numCache>
                <c:formatCode>_("$"* #,##0.0_);_("$"* \(#,##0.0\);_("$"* "-"?_);_(@_)</c:formatCode>
                <c:ptCount val="7"/>
                <c:pt idx="0">
                  <c:v>400.0</c:v>
                </c:pt>
                <c:pt idx="1">
                  <c:v>415.6</c:v>
                </c:pt>
                <c:pt idx="2">
                  <c:v>429.8724</c:v>
                </c:pt>
                <c:pt idx="3">
                  <c:v>447.4944416</c:v>
                </c:pt>
                <c:pt idx="4">
                  <c:v>465.8870360928</c:v>
                </c:pt>
                <c:pt idx="5">
                  <c:v>491.0234879484289</c:v>
                </c:pt>
                <c:pt idx="6">
                  <c:v>514.6222295809962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5839816"/>
        <c:axId val="2065843112"/>
      </c:lineChart>
      <c:catAx>
        <c:axId val="2065839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5843112"/>
        <c:crosses val="autoZero"/>
        <c:auto val="1"/>
        <c:lblAlgn val="ctr"/>
        <c:lblOffset val="100"/>
        <c:noMultiLvlLbl val="0"/>
      </c:catAx>
      <c:valAx>
        <c:axId val="2065843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_);_(&quot;$&quot;* \(#,##0.0\);_(&quot;$&quot;* &quot;-&quot;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5839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587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chart" Target="../charts/chart9.xml"/><Relationship Id="rId20" Type="http://schemas.openxmlformats.org/officeDocument/2006/relationships/chart" Target="../charts/chart20.xml"/><Relationship Id="rId10" Type="http://schemas.openxmlformats.org/officeDocument/2006/relationships/chart" Target="../charts/chart10.xml"/><Relationship Id="rId11" Type="http://schemas.openxmlformats.org/officeDocument/2006/relationships/chart" Target="../charts/chart11.xml"/><Relationship Id="rId12" Type="http://schemas.openxmlformats.org/officeDocument/2006/relationships/chart" Target="../charts/chart12.xml"/><Relationship Id="rId13" Type="http://schemas.openxmlformats.org/officeDocument/2006/relationships/chart" Target="../charts/chart13.xml"/><Relationship Id="rId14" Type="http://schemas.openxmlformats.org/officeDocument/2006/relationships/chart" Target="../charts/chart14.xml"/><Relationship Id="rId15" Type="http://schemas.openxmlformats.org/officeDocument/2006/relationships/chart" Target="../charts/chart15.xml"/><Relationship Id="rId16" Type="http://schemas.openxmlformats.org/officeDocument/2006/relationships/chart" Target="../charts/chart16.xml"/><Relationship Id="rId17" Type="http://schemas.openxmlformats.org/officeDocument/2006/relationships/chart" Target="../charts/chart17.xml"/><Relationship Id="rId18" Type="http://schemas.openxmlformats.org/officeDocument/2006/relationships/chart" Target="../charts/chart18.xml"/><Relationship Id="rId19" Type="http://schemas.openxmlformats.org/officeDocument/2006/relationships/chart" Target="../charts/chart19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9" Type="http://schemas.openxmlformats.org/officeDocument/2006/relationships/chart" Target="../charts/chart29.xml"/><Relationship Id="rId20" Type="http://schemas.openxmlformats.org/officeDocument/2006/relationships/chart" Target="../charts/chart40.xml"/><Relationship Id="rId10" Type="http://schemas.openxmlformats.org/officeDocument/2006/relationships/chart" Target="../charts/chart30.xml"/><Relationship Id="rId11" Type="http://schemas.openxmlformats.org/officeDocument/2006/relationships/chart" Target="../charts/chart31.xml"/><Relationship Id="rId12" Type="http://schemas.openxmlformats.org/officeDocument/2006/relationships/chart" Target="../charts/chart32.xml"/><Relationship Id="rId13" Type="http://schemas.openxmlformats.org/officeDocument/2006/relationships/chart" Target="../charts/chart33.xml"/><Relationship Id="rId14" Type="http://schemas.openxmlformats.org/officeDocument/2006/relationships/chart" Target="../charts/chart34.xml"/><Relationship Id="rId15" Type="http://schemas.openxmlformats.org/officeDocument/2006/relationships/chart" Target="../charts/chart35.xml"/><Relationship Id="rId16" Type="http://schemas.openxmlformats.org/officeDocument/2006/relationships/chart" Target="../charts/chart36.xml"/><Relationship Id="rId17" Type="http://schemas.openxmlformats.org/officeDocument/2006/relationships/chart" Target="../charts/chart37.xml"/><Relationship Id="rId18" Type="http://schemas.openxmlformats.org/officeDocument/2006/relationships/chart" Target="../charts/chart38.xml"/><Relationship Id="rId19" Type="http://schemas.openxmlformats.org/officeDocument/2006/relationships/chart" Target="../charts/chart39.xml"/><Relationship Id="rId1" Type="http://schemas.openxmlformats.org/officeDocument/2006/relationships/chart" Target="../charts/chart21.xml"/><Relationship Id="rId2" Type="http://schemas.openxmlformats.org/officeDocument/2006/relationships/chart" Target="../charts/chart22.xml"/><Relationship Id="rId3" Type="http://schemas.openxmlformats.org/officeDocument/2006/relationships/chart" Target="../charts/chart23.xml"/><Relationship Id="rId4" Type="http://schemas.openxmlformats.org/officeDocument/2006/relationships/chart" Target="../charts/chart24.xml"/><Relationship Id="rId5" Type="http://schemas.openxmlformats.org/officeDocument/2006/relationships/chart" Target="../charts/chart25.xml"/><Relationship Id="rId6" Type="http://schemas.openxmlformats.org/officeDocument/2006/relationships/chart" Target="../charts/chart26.xml"/><Relationship Id="rId7" Type="http://schemas.openxmlformats.org/officeDocument/2006/relationships/chart" Target="../charts/chart27.xml"/><Relationship Id="rId8" Type="http://schemas.openxmlformats.org/officeDocument/2006/relationships/chart" Target="../charts/chart28.xml"/></Relationships>
</file>

<file path=xl/drawings/_rels/drawing5.xml.rels><?xml version="1.0" encoding="UTF-8" standalone="yes"?>
<Relationships xmlns="http://schemas.openxmlformats.org/package/2006/relationships"><Relationship Id="rId9" Type="http://schemas.openxmlformats.org/officeDocument/2006/relationships/chart" Target="../charts/chart49.xml"/><Relationship Id="rId20" Type="http://schemas.openxmlformats.org/officeDocument/2006/relationships/chart" Target="../charts/chart60.xml"/><Relationship Id="rId21" Type="http://schemas.openxmlformats.org/officeDocument/2006/relationships/chart" Target="../charts/chart61.xml"/><Relationship Id="rId10" Type="http://schemas.openxmlformats.org/officeDocument/2006/relationships/chart" Target="../charts/chart50.xml"/><Relationship Id="rId11" Type="http://schemas.openxmlformats.org/officeDocument/2006/relationships/chart" Target="../charts/chart51.xml"/><Relationship Id="rId12" Type="http://schemas.openxmlformats.org/officeDocument/2006/relationships/chart" Target="../charts/chart52.xml"/><Relationship Id="rId13" Type="http://schemas.openxmlformats.org/officeDocument/2006/relationships/chart" Target="../charts/chart53.xml"/><Relationship Id="rId14" Type="http://schemas.openxmlformats.org/officeDocument/2006/relationships/chart" Target="../charts/chart54.xml"/><Relationship Id="rId15" Type="http://schemas.openxmlformats.org/officeDocument/2006/relationships/chart" Target="../charts/chart55.xml"/><Relationship Id="rId16" Type="http://schemas.openxmlformats.org/officeDocument/2006/relationships/chart" Target="../charts/chart56.xml"/><Relationship Id="rId17" Type="http://schemas.openxmlformats.org/officeDocument/2006/relationships/chart" Target="../charts/chart57.xml"/><Relationship Id="rId18" Type="http://schemas.openxmlformats.org/officeDocument/2006/relationships/chart" Target="../charts/chart58.xml"/><Relationship Id="rId19" Type="http://schemas.openxmlformats.org/officeDocument/2006/relationships/chart" Target="../charts/chart59.xml"/><Relationship Id="rId1" Type="http://schemas.openxmlformats.org/officeDocument/2006/relationships/chart" Target="../charts/chart41.xml"/><Relationship Id="rId2" Type="http://schemas.openxmlformats.org/officeDocument/2006/relationships/chart" Target="../charts/chart42.xml"/><Relationship Id="rId3" Type="http://schemas.openxmlformats.org/officeDocument/2006/relationships/chart" Target="../charts/chart43.xml"/><Relationship Id="rId4" Type="http://schemas.openxmlformats.org/officeDocument/2006/relationships/chart" Target="../charts/chart44.xml"/><Relationship Id="rId5" Type="http://schemas.openxmlformats.org/officeDocument/2006/relationships/chart" Target="../charts/chart45.xml"/><Relationship Id="rId6" Type="http://schemas.openxmlformats.org/officeDocument/2006/relationships/chart" Target="../charts/chart46.xml"/><Relationship Id="rId7" Type="http://schemas.openxmlformats.org/officeDocument/2006/relationships/chart" Target="../charts/chart47.xml"/><Relationship Id="rId8" Type="http://schemas.openxmlformats.org/officeDocument/2006/relationships/chart" Target="../charts/chart4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2.xml"/><Relationship Id="rId2" Type="http://schemas.openxmlformats.org/officeDocument/2006/relationships/chart" Target="../charts/chart6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2</xdr:row>
      <xdr:rowOff>0</xdr:rowOff>
    </xdr:from>
    <xdr:to>
      <xdr:col>25</xdr:col>
      <xdr:colOff>0</xdr:colOff>
      <xdr:row>21</xdr:row>
      <xdr:rowOff>180975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11907</xdr:colOff>
      <xdr:row>13</xdr:row>
      <xdr:rowOff>121442</xdr:rowOff>
    </xdr:from>
    <xdr:to>
      <xdr:col>31</xdr:col>
      <xdr:colOff>11907</xdr:colOff>
      <xdr:row>22</xdr:row>
      <xdr:rowOff>23813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</xdr:colOff>
      <xdr:row>39</xdr:row>
      <xdr:rowOff>0</xdr:rowOff>
    </xdr:from>
    <xdr:to>
      <xdr:col>21</xdr:col>
      <xdr:colOff>404813</xdr:colOff>
      <xdr:row>52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59531</xdr:colOff>
      <xdr:row>38</xdr:row>
      <xdr:rowOff>180975</xdr:rowOff>
    </xdr:from>
    <xdr:to>
      <xdr:col>31</xdr:col>
      <xdr:colOff>0</xdr:colOff>
      <xdr:row>51</xdr:row>
      <xdr:rowOff>180975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0</xdr:colOff>
      <xdr:row>22</xdr:row>
      <xdr:rowOff>190500</xdr:rowOff>
    </xdr:from>
    <xdr:to>
      <xdr:col>25</xdr:col>
      <xdr:colOff>0</xdr:colOff>
      <xdr:row>38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47624</xdr:colOff>
      <xdr:row>119</xdr:row>
      <xdr:rowOff>19050</xdr:rowOff>
    </xdr:from>
    <xdr:to>
      <xdr:col>25</xdr:col>
      <xdr:colOff>47624</xdr:colOff>
      <xdr:row>132</xdr:row>
      <xdr:rowOff>47625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47624</xdr:colOff>
      <xdr:row>133</xdr:row>
      <xdr:rowOff>47625</xdr:rowOff>
    </xdr:from>
    <xdr:to>
      <xdr:col>22</xdr:col>
      <xdr:colOff>514349</xdr:colOff>
      <xdr:row>145</xdr:row>
      <xdr:rowOff>57150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57149</xdr:colOff>
      <xdr:row>133</xdr:row>
      <xdr:rowOff>47625</xdr:rowOff>
    </xdr:from>
    <xdr:to>
      <xdr:col>28</xdr:col>
      <xdr:colOff>57149</xdr:colOff>
      <xdr:row>145</xdr:row>
      <xdr:rowOff>47625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2380</xdr:colOff>
      <xdr:row>2</xdr:row>
      <xdr:rowOff>19050</xdr:rowOff>
    </xdr:from>
    <xdr:to>
      <xdr:col>31</xdr:col>
      <xdr:colOff>2380</xdr:colOff>
      <xdr:row>13</xdr:row>
      <xdr:rowOff>11906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0</xdr:colOff>
      <xdr:row>150</xdr:row>
      <xdr:rowOff>0</xdr:rowOff>
    </xdr:from>
    <xdr:to>
      <xdr:col>22</xdr:col>
      <xdr:colOff>457199</xdr:colOff>
      <xdr:row>161</xdr:row>
      <xdr:rowOff>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23</xdr:col>
      <xdr:colOff>19050</xdr:colOff>
      <xdr:row>150</xdr:row>
      <xdr:rowOff>0</xdr:rowOff>
    </xdr:from>
    <xdr:to>
      <xdr:col>28</xdr:col>
      <xdr:colOff>0</xdr:colOff>
      <xdr:row>161</xdr:row>
      <xdr:rowOff>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17</xdr:col>
      <xdr:colOff>142876</xdr:colOff>
      <xdr:row>54</xdr:row>
      <xdr:rowOff>123825</xdr:rowOff>
    </xdr:from>
    <xdr:to>
      <xdr:col>22</xdr:col>
      <xdr:colOff>600076</xdr:colOff>
      <xdr:row>68</xdr:row>
      <xdr:rowOff>104775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23</xdr:col>
      <xdr:colOff>171450</xdr:colOff>
      <xdr:row>62</xdr:row>
      <xdr:rowOff>57150</xdr:rowOff>
    </xdr:from>
    <xdr:to>
      <xdr:col>30</xdr:col>
      <xdr:colOff>600075</xdr:colOff>
      <xdr:row>76</xdr:row>
      <xdr:rowOff>114300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17</xdr:col>
      <xdr:colOff>142875</xdr:colOff>
      <xdr:row>69</xdr:row>
      <xdr:rowOff>114300</xdr:rowOff>
    </xdr:from>
    <xdr:to>
      <xdr:col>22</xdr:col>
      <xdr:colOff>600075</xdr:colOff>
      <xdr:row>83</xdr:row>
      <xdr:rowOff>180975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24</xdr:col>
      <xdr:colOff>0</xdr:colOff>
      <xdr:row>77</xdr:row>
      <xdr:rowOff>114300</xdr:rowOff>
    </xdr:from>
    <xdr:to>
      <xdr:col>31</xdr:col>
      <xdr:colOff>0</xdr:colOff>
      <xdr:row>92</xdr:row>
      <xdr:rowOff>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18</xdr:col>
      <xdr:colOff>0</xdr:colOff>
      <xdr:row>85</xdr:row>
      <xdr:rowOff>0</xdr:rowOff>
    </xdr:from>
    <xdr:to>
      <xdr:col>23</xdr:col>
      <xdr:colOff>0</xdr:colOff>
      <xdr:row>99</xdr:row>
      <xdr:rowOff>76200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22</xdr:col>
      <xdr:colOff>514350</xdr:colOff>
      <xdr:row>65</xdr:row>
      <xdr:rowOff>133350</xdr:rowOff>
    </xdr:from>
    <xdr:to>
      <xdr:col>24</xdr:col>
      <xdr:colOff>57150</xdr:colOff>
      <xdr:row>72</xdr:row>
      <xdr:rowOff>19050</xdr:rowOff>
    </xdr:to>
    <xdr:sp macro="" textlink="">
      <xdr:nvSpPr>
        <xdr:cNvPr id="18" name="Curved Left Arrow 17"/>
        <xdr:cNvSpPr/>
      </xdr:nvSpPr>
      <xdr:spPr>
        <a:xfrm>
          <a:off x="14401800" y="12372975"/>
          <a:ext cx="333375" cy="1228725"/>
        </a:xfrm>
        <a:prstGeom prst="curvedLeftArrow">
          <a:avLst>
            <a:gd name="adj1" fmla="val 25000"/>
            <a:gd name="adj2" fmla="val 67682"/>
            <a:gd name="adj3" fmla="val 4785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22</xdr:col>
      <xdr:colOff>514350</xdr:colOff>
      <xdr:row>81</xdr:row>
      <xdr:rowOff>104775</xdr:rowOff>
    </xdr:from>
    <xdr:to>
      <xdr:col>24</xdr:col>
      <xdr:colOff>57150</xdr:colOff>
      <xdr:row>88</xdr:row>
      <xdr:rowOff>0</xdr:rowOff>
    </xdr:to>
    <xdr:sp macro="" textlink="">
      <xdr:nvSpPr>
        <xdr:cNvPr id="19" name="Curved Left Arrow 18"/>
        <xdr:cNvSpPr/>
      </xdr:nvSpPr>
      <xdr:spPr>
        <a:xfrm>
          <a:off x="14401800" y="15411450"/>
          <a:ext cx="333375" cy="1228725"/>
        </a:xfrm>
        <a:prstGeom prst="curvedLeftArrow">
          <a:avLst>
            <a:gd name="adj1" fmla="val 25000"/>
            <a:gd name="adj2" fmla="val 67682"/>
            <a:gd name="adj3" fmla="val 4785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18</xdr:col>
      <xdr:colOff>9526</xdr:colOff>
      <xdr:row>52</xdr:row>
      <xdr:rowOff>152400</xdr:rowOff>
    </xdr:from>
    <xdr:to>
      <xdr:col>31</xdr:col>
      <xdr:colOff>19050</xdr:colOff>
      <xdr:row>54</xdr:row>
      <xdr:rowOff>38100</xdr:rowOff>
    </xdr:to>
    <xdr:sp macro="" textlink="">
      <xdr:nvSpPr>
        <xdr:cNvPr id="20" name="Rectangle 19"/>
        <xdr:cNvSpPr/>
      </xdr:nvSpPr>
      <xdr:spPr>
        <a:xfrm>
          <a:off x="11458576" y="9886950"/>
          <a:ext cx="6562724" cy="2667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200" b="1"/>
            <a:t>Funnel Metrics (your</a:t>
          </a:r>
          <a:r>
            <a:rPr lang="en-US" sz="1200" b="1" baseline="0"/>
            <a:t> key funnel stages will likely vary)</a:t>
          </a:r>
          <a:endParaRPr lang="en-US" sz="1200" b="1"/>
        </a:p>
      </xdr:txBody>
    </xdr:sp>
    <xdr:clientData/>
  </xdr:twoCellAnchor>
  <xdr:twoCellAnchor>
    <xdr:from>
      <xdr:col>18</xdr:col>
      <xdr:colOff>0</xdr:colOff>
      <xdr:row>117</xdr:row>
      <xdr:rowOff>0</xdr:rowOff>
    </xdr:from>
    <xdr:to>
      <xdr:col>31</xdr:col>
      <xdr:colOff>9524</xdr:colOff>
      <xdr:row>118</xdr:row>
      <xdr:rowOff>76200</xdr:rowOff>
    </xdr:to>
    <xdr:sp macro="" textlink="">
      <xdr:nvSpPr>
        <xdr:cNvPr id="21" name="Rectangle 20"/>
        <xdr:cNvSpPr/>
      </xdr:nvSpPr>
      <xdr:spPr>
        <a:xfrm>
          <a:off x="11449050" y="22164675"/>
          <a:ext cx="6562724" cy="2667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200" b="1"/>
            <a:t>Unit</a:t>
          </a:r>
          <a:r>
            <a:rPr lang="en-US" sz="1200" b="1" baseline="0"/>
            <a:t> Economics</a:t>
          </a:r>
          <a:endParaRPr lang="en-US" sz="1200" b="1"/>
        </a:p>
      </xdr:txBody>
    </xdr:sp>
    <xdr:clientData/>
  </xdr:twoCellAnchor>
  <xdr:twoCellAnchor>
    <xdr:from>
      <xdr:col>18</xdr:col>
      <xdr:colOff>9525</xdr:colOff>
      <xdr:row>100</xdr:row>
      <xdr:rowOff>114300</xdr:rowOff>
    </xdr:from>
    <xdr:to>
      <xdr:col>23</xdr:col>
      <xdr:colOff>0</xdr:colOff>
      <xdr:row>115</xdr:row>
      <xdr:rowOff>0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24</xdr:col>
      <xdr:colOff>0</xdr:colOff>
      <xdr:row>100</xdr:row>
      <xdr:rowOff>114300</xdr:rowOff>
    </xdr:from>
    <xdr:to>
      <xdr:col>31</xdr:col>
      <xdr:colOff>0</xdr:colOff>
      <xdr:row>115</xdr:row>
      <xdr:rowOff>0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18</xdr:col>
      <xdr:colOff>0</xdr:colOff>
      <xdr:row>147</xdr:row>
      <xdr:rowOff>104775</xdr:rowOff>
    </xdr:from>
    <xdr:to>
      <xdr:col>31</xdr:col>
      <xdr:colOff>9524</xdr:colOff>
      <xdr:row>148</xdr:row>
      <xdr:rowOff>180975</xdr:rowOff>
    </xdr:to>
    <xdr:sp macro="" textlink="">
      <xdr:nvSpPr>
        <xdr:cNvPr id="24" name="Rectangle 23"/>
        <xdr:cNvSpPr/>
      </xdr:nvSpPr>
      <xdr:spPr>
        <a:xfrm>
          <a:off x="11449050" y="27984450"/>
          <a:ext cx="6562724" cy="2667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200" b="1"/>
            <a:t>Customer</a:t>
          </a:r>
          <a:r>
            <a:rPr lang="en-US" sz="1200" b="1" baseline="0"/>
            <a:t> Engagement and Customer Happiness  (both are churn predictors)</a:t>
          </a:r>
          <a:endParaRPr lang="en-US" sz="1200" b="1"/>
        </a:p>
      </xdr:txBody>
    </xdr:sp>
    <xdr:clientData/>
  </xdr:twoCellAnchor>
  <xdr:twoCellAnchor>
    <xdr:from>
      <xdr:col>18</xdr:col>
      <xdr:colOff>9526</xdr:colOff>
      <xdr:row>0</xdr:row>
      <xdr:rowOff>133350</xdr:rowOff>
    </xdr:from>
    <xdr:to>
      <xdr:col>31</xdr:col>
      <xdr:colOff>19050</xdr:colOff>
      <xdr:row>1</xdr:row>
      <xdr:rowOff>114300</xdr:rowOff>
    </xdr:to>
    <xdr:sp macro="" textlink="">
      <xdr:nvSpPr>
        <xdr:cNvPr id="25" name="Rectangle 24"/>
        <xdr:cNvSpPr/>
      </xdr:nvSpPr>
      <xdr:spPr>
        <a:xfrm>
          <a:off x="11458576" y="133350"/>
          <a:ext cx="6562724" cy="2667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200" b="1"/>
            <a:t>Bookings Metrics</a:t>
          </a:r>
        </a:p>
      </xdr:txBody>
    </xdr:sp>
    <xdr:clientData/>
  </xdr:twoCellAnchor>
  <xdr:twoCellAnchor>
    <xdr:from>
      <xdr:col>21</xdr:col>
      <xdr:colOff>511970</xdr:colOff>
      <xdr:row>39</xdr:row>
      <xdr:rowOff>0</xdr:rowOff>
    </xdr:from>
    <xdr:to>
      <xdr:col>26</xdr:col>
      <xdr:colOff>511969</xdr:colOff>
      <xdr:row>52</xdr:row>
      <xdr:rowOff>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26</xdr:col>
      <xdr:colOff>17861</xdr:colOff>
      <xdr:row>23</xdr:row>
      <xdr:rowOff>0</xdr:rowOff>
    </xdr:from>
    <xdr:to>
      <xdr:col>31</xdr:col>
      <xdr:colOff>1</xdr:colOff>
      <xdr:row>38</xdr:row>
      <xdr:rowOff>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0.46563</cdr:x>
      <cdr:y>0.20695</cdr:y>
    </cdr:from>
    <cdr:to>
      <cdr:x>0.66563</cdr:x>
      <cdr:y>0.27641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128838" y="681038"/>
          <a:ext cx="914400" cy="228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New</a:t>
          </a:r>
          <a:r>
            <a:rPr lang="en-US" sz="1100" baseline="0"/>
            <a:t> MRR</a:t>
          </a:r>
          <a:endParaRPr lang="en-US" sz="1100"/>
        </a:p>
      </cdr:txBody>
    </cdr:sp>
  </cdr:relSizeAnchor>
  <cdr:relSizeAnchor xmlns:cdr="http://schemas.openxmlformats.org/drawingml/2006/chartDrawing">
    <cdr:from>
      <cdr:x>0.45938</cdr:x>
      <cdr:y>0.40872</cdr:y>
    </cdr:from>
    <cdr:to>
      <cdr:x>0.65938</cdr:x>
      <cdr:y>0.47818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100285" y="1426815"/>
          <a:ext cx="914400" cy="24247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Net New </a:t>
          </a:r>
          <a:r>
            <a:rPr lang="en-US" sz="1100" baseline="0"/>
            <a:t>MRR</a:t>
          </a:r>
          <a:endParaRPr lang="en-US" sz="1100"/>
        </a:p>
      </cdr:txBody>
    </cdr:sp>
  </cdr:relSizeAnchor>
  <cdr:relSizeAnchor xmlns:cdr="http://schemas.openxmlformats.org/drawingml/2006/chartDrawing">
    <cdr:from>
      <cdr:x>0.45105</cdr:x>
      <cdr:y>0.57394</cdr:y>
    </cdr:from>
    <cdr:to>
      <cdr:x>0.65105</cdr:x>
      <cdr:y>0.64341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2062185" y="2003570"/>
          <a:ext cx="914400" cy="2425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Expansion </a:t>
          </a:r>
          <a:r>
            <a:rPr lang="en-US" sz="1100" baseline="0"/>
            <a:t>MRR</a:t>
          </a:r>
          <a:endParaRPr lang="en-US" sz="1100"/>
        </a:p>
      </cdr:txBody>
    </cdr:sp>
  </cdr:relSizeAnchor>
  <cdr:relSizeAnchor xmlns:cdr="http://schemas.openxmlformats.org/drawingml/2006/chartDrawing">
    <cdr:from>
      <cdr:x>0.44271</cdr:x>
      <cdr:y>0.85379</cdr:y>
    </cdr:from>
    <cdr:to>
      <cdr:x>0.64271</cdr:x>
      <cdr:y>0.92326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2024070" y="2980495"/>
          <a:ext cx="914400" cy="2425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Churned </a:t>
          </a:r>
          <a:r>
            <a:rPr lang="en-US" sz="1100" baseline="0"/>
            <a:t>MRR</a:t>
          </a:r>
          <a:endParaRPr lang="en-US" sz="11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0</xdr:rowOff>
    </xdr:from>
    <xdr:to>
      <xdr:col>9</xdr:col>
      <xdr:colOff>0</xdr:colOff>
      <xdr:row>20</xdr:row>
      <xdr:rowOff>180975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21</xdr:row>
      <xdr:rowOff>180975</xdr:rowOff>
    </xdr:from>
    <xdr:to>
      <xdr:col>15</xdr:col>
      <xdr:colOff>0</xdr:colOff>
      <xdr:row>36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</xdr:colOff>
      <xdr:row>37</xdr:row>
      <xdr:rowOff>0</xdr:rowOff>
    </xdr:from>
    <xdr:to>
      <xdr:col>5</xdr:col>
      <xdr:colOff>404813</xdr:colOff>
      <xdr:row>50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59531</xdr:colOff>
      <xdr:row>36</xdr:row>
      <xdr:rowOff>180975</xdr:rowOff>
    </xdr:from>
    <xdr:to>
      <xdr:col>15</xdr:col>
      <xdr:colOff>0</xdr:colOff>
      <xdr:row>49</xdr:row>
      <xdr:rowOff>180975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21</xdr:row>
      <xdr:rowOff>190500</xdr:rowOff>
    </xdr:from>
    <xdr:to>
      <xdr:col>9</xdr:col>
      <xdr:colOff>0</xdr:colOff>
      <xdr:row>36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47624</xdr:colOff>
      <xdr:row>117</xdr:row>
      <xdr:rowOff>19050</xdr:rowOff>
    </xdr:from>
    <xdr:to>
      <xdr:col>9</xdr:col>
      <xdr:colOff>47624</xdr:colOff>
      <xdr:row>130</xdr:row>
      <xdr:rowOff>47625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47624</xdr:colOff>
      <xdr:row>131</xdr:row>
      <xdr:rowOff>47625</xdr:rowOff>
    </xdr:from>
    <xdr:to>
      <xdr:col>6</xdr:col>
      <xdr:colOff>514349</xdr:colOff>
      <xdr:row>143</xdr:row>
      <xdr:rowOff>57150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57149</xdr:colOff>
      <xdr:row>131</xdr:row>
      <xdr:rowOff>47625</xdr:rowOff>
    </xdr:from>
    <xdr:to>
      <xdr:col>12</xdr:col>
      <xdr:colOff>57149</xdr:colOff>
      <xdr:row>143</xdr:row>
      <xdr:rowOff>47625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133349</xdr:colOff>
      <xdr:row>2</xdr:row>
      <xdr:rowOff>19050</xdr:rowOff>
    </xdr:from>
    <xdr:to>
      <xdr:col>14</xdr:col>
      <xdr:colOff>609599</xdr:colOff>
      <xdr:row>21</xdr:row>
      <xdr:rowOff>9525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0</xdr:colOff>
      <xdr:row>148</xdr:row>
      <xdr:rowOff>0</xdr:rowOff>
    </xdr:from>
    <xdr:to>
      <xdr:col>6</xdr:col>
      <xdr:colOff>457199</xdr:colOff>
      <xdr:row>159</xdr:row>
      <xdr:rowOff>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19050</xdr:colOff>
      <xdr:row>148</xdr:row>
      <xdr:rowOff>0</xdr:rowOff>
    </xdr:from>
    <xdr:to>
      <xdr:col>12</xdr:col>
      <xdr:colOff>0</xdr:colOff>
      <xdr:row>159</xdr:row>
      <xdr:rowOff>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142876</xdr:colOff>
      <xdr:row>52</xdr:row>
      <xdr:rowOff>123825</xdr:rowOff>
    </xdr:from>
    <xdr:to>
      <xdr:col>6</xdr:col>
      <xdr:colOff>600076</xdr:colOff>
      <xdr:row>66</xdr:row>
      <xdr:rowOff>104775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171450</xdr:colOff>
      <xdr:row>60</xdr:row>
      <xdr:rowOff>57150</xdr:rowOff>
    </xdr:from>
    <xdr:to>
      <xdr:col>14</xdr:col>
      <xdr:colOff>600075</xdr:colOff>
      <xdr:row>74</xdr:row>
      <xdr:rowOff>114300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142875</xdr:colOff>
      <xdr:row>67</xdr:row>
      <xdr:rowOff>114300</xdr:rowOff>
    </xdr:from>
    <xdr:to>
      <xdr:col>6</xdr:col>
      <xdr:colOff>600075</xdr:colOff>
      <xdr:row>81</xdr:row>
      <xdr:rowOff>180975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8</xdr:col>
      <xdr:colOff>0</xdr:colOff>
      <xdr:row>75</xdr:row>
      <xdr:rowOff>114300</xdr:rowOff>
    </xdr:from>
    <xdr:to>
      <xdr:col>15</xdr:col>
      <xdr:colOff>0</xdr:colOff>
      <xdr:row>90</xdr:row>
      <xdr:rowOff>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</xdr:col>
      <xdr:colOff>0</xdr:colOff>
      <xdr:row>83</xdr:row>
      <xdr:rowOff>0</xdr:rowOff>
    </xdr:from>
    <xdr:to>
      <xdr:col>7</xdr:col>
      <xdr:colOff>0</xdr:colOff>
      <xdr:row>97</xdr:row>
      <xdr:rowOff>76200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6</xdr:col>
      <xdr:colOff>514350</xdr:colOff>
      <xdr:row>63</xdr:row>
      <xdr:rowOff>133350</xdr:rowOff>
    </xdr:from>
    <xdr:to>
      <xdr:col>8</xdr:col>
      <xdr:colOff>57150</xdr:colOff>
      <xdr:row>70</xdr:row>
      <xdr:rowOff>19050</xdr:rowOff>
    </xdr:to>
    <xdr:sp macro="" textlink="">
      <xdr:nvSpPr>
        <xdr:cNvPr id="18" name="Curved Left Arrow 17"/>
        <xdr:cNvSpPr/>
      </xdr:nvSpPr>
      <xdr:spPr>
        <a:xfrm>
          <a:off x="14373225" y="12430125"/>
          <a:ext cx="333375" cy="1228725"/>
        </a:xfrm>
        <a:prstGeom prst="curvedLeftArrow">
          <a:avLst>
            <a:gd name="adj1" fmla="val 25000"/>
            <a:gd name="adj2" fmla="val 67682"/>
            <a:gd name="adj3" fmla="val 4785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514350</xdr:colOff>
      <xdr:row>79</xdr:row>
      <xdr:rowOff>104775</xdr:rowOff>
    </xdr:from>
    <xdr:to>
      <xdr:col>8</xdr:col>
      <xdr:colOff>57150</xdr:colOff>
      <xdr:row>86</xdr:row>
      <xdr:rowOff>0</xdr:rowOff>
    </xdr:to>
    <xdr:sp macro="" textlink="">
      <xdr:nvSpPr>
        <xdr:cNvPr id="19" name="Curved Left Arrow 18"/>
        <xdr:cNvSpPr/>
      </xdr:nvSpPr>
      <xdr:spPr>
        <a:xfrm>
          <a:off x="14373225" y="15468600"/>
          <a:ext cx="333375" cy="1228725"/>
        </a:xfrm>
        <a:prstGeom prst="curvedLeftArrow">
          <a:avLst>
            <a:gd name="adj1" fmla="val 25000"/>
            <a:gd name="adj2" fmla="val 67682"/>
            <a:gd name="adj3" fmla="val 4785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9526</xdr:colOff>
      <xdr:row>50</xdr:row>
      <xdr:rowOff>152400</xdr:rowOff>
    </xdr:from>
    <xdr:to>
      <xdr:col>15</xdr:col>
      <xdr:colOff>19050</xdr:colOff>
      <xdr:row>52</xdr:row>
      <xdr:rowOff>38100</xdr:rowOff>
    </xdr:to>
    <xdr:sp macro="" textlink="">
      <xdr:nvSpPr>
        <xdr:cNvPr id="20" name="Rectangle 19"/>
        <xdr:cNvSpPr/>
      </xdr:nvSpPr>
      <xdr:spPr>
        <a:xfrm>
          <a:off x="11430001" y="9944100"/>
          <a:ext cx="6562724" cy="2667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200" b="1"/>
            <a:t>Funnel Metrics (your</a:t>
          </a:r>
          <a:r>
            <a:rPr lang="en-US" sz="1200" b="1" baseline="0"/>
            <a:t> key funnel stages will likely vary)</a:t>
          </a:r>
          <a:endParaRPr lang="en-US" sz="1200" b="1"/>
        </a:p>
      </xdr:txBody>
    </xdr:sp>
    <xdr:clientData/>
  </xdr:twoCellAnchor>
  <xdr:twoCellAnchor>
    <xdr:from>
      <xdr:col>2</xdr:col>
      <xdr:colOff>0</xdr:colOff>
      <xdr:row>115</xdr:row>
      <xdr:rowOff>0</xdr:rowOff>
    </xdr:from>
    <xdr:to>
      <xdr:col>15</xdr:col>
      <xdr:colOff>9524</xdr:colOff>
      <xdr:row>116</xdr:row>
      <xdr:rowOff>76200</xdr:rowOff>
    </xdr:to>
    <xdr:sp macro="" textlink="">
      <xdr:nvSpPr>
        <xdr:cNvPr id="21" name="Rectangle 20"/>
        <xdr:cNvSpPr/>
      </xdr:nvSpPr>
      <xdr:spPr>
        <a:xfrm>
          <a:off x="11420475" y="22221825"/>
          <a:ext cx="6562724" cy="2667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200" b="1"/>
            <a:t>Unit</a:t>
          </a:r>
          <a:r>
            <a:rPr lang="en-US" sz="1200" b="1" baseline="0"/>
            <a:t> Economics</a:t>
          </a:r>
          <a:endParaRPr lang="en-US" sz="1200" b="1"/>
        </a:p>
      </xdr:txBody>
    </xdr:sp>
    <xdr:clientData/>
  </xdr:twoCellAnchor>
  <xdr:twoCellAnchor>
    <xdr:from>
      <xdr:col>2</xdr:col>
      <xdr:colOff>0</xdr:colOff>
      <xdr:row>145</xdr:row>
      <xdr:rowOff>104775</xdr:rowOff>
    </xdr:from>
    <xdr:to>
      <xdr:col>15</xdr:col>
      <xdr:colOff>9524</xdr:colOff>
      <xdr:row>146</xdr:row>
      <xdr:rowOff>180975</xdr:rowOff>
    </xdr:to>
    <xdr:sp macro="" textlink="">
      <xdr:nvSpPr>
        <xdr:cNvPr id="24" name="Rectangle 23"/>
        <xdr:cNvSpPr/>
      </xdr:nvSpPr>
      <xdr:spPr>
        <a:xfrm>
          <a:off x="11420475" y="28041600"/>
          <a:ext cx="6562724" cy="2667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200" b="1"/>
            <a:t>Customer</a:t>
          </a:r>
          <a:r>
            <a:rPr lang="en-US" sz="1200" b="1" baseline="0"/>
            <a:t> Engagement and Customer Happiness  (both are churn predictors)</a:t>
          </a:r>
          <a:endParaRPr lang="en-US" sz="1200" b="1"/>
        </a:p>
      </xdr:txBody>
    </xdr:sp>
    <xdr:clientData/>
  </xdr:twoCellAnchor>
  <xdr:twoCellAnchor>
    <xdr:from>
      <xdr:col>2</xdr:col>
      <xdr:colOff>9526</xdr:colOff>
      <xdr:row>0</xdr:row>
      <xdr:rowOff>133350</xdr:rowOff>
    </xdr:from>
    <xdr:to>
      <xdr:col>15</xdr:col>
      <xdr:colOff>19050</xdr:colOff>
      <xdr:row>1</xdr:row>
      <xdr:rowOff>114300</xdr:rowOff>
    </xdr:to>
    <xdr:sp macro="" textlink="">
      <xdr:nvSpPr>
        <xdr:cNvPr id="25" name="Rectangle 24"/>
        <xdr:cNvSpPr/>
      </xdr:nvSpPr>
      <xdr:spPr>
        <a:xfrm>
          <a:off x="11430001" y="133350"/>
          <a:ext cx="6562724" cy="3238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200" b="1"/>
            <a:t>Bookings Metrics</a:t>
          </a:r>
        </a:p>
      </xdr:txBody>
    </xdr:sp>
    <xdr:clientData/>
  </xdr:twoCellAnchor>
  <xdr:twoCellAnchor>
    <xdr:from>
      <xdr:col>5</xdr:col>
      <xdr:colOff>511970</xdr:colOff>
      <xdr:row>37</xdr:row>
      <xdr:rowOff>0</xdr:rowOff>
    </xdr:from>
    <xdr:to>
      <xdr:col>10</xdr:col>
      <xdr:colOff>511969</xdr:colOff>
      <xdr:row>50</xdr:row>
      <xdr:rowOff>0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</xdr:col>
      <xdr:colOff>9525</xdr:colOff>
      <xdr:row>98</xdr:row>
      <xdr:rowOff>76200</xdr:rowOff>
    </xdr:from>
    <xdr:to>
      <xdr:col>5</xdr:col>
      <xdr:colOff>338137</xdr:colOff>
      <xdr:row>112</xdr:row>
      <xdr:rowOff>152400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10</xdr:col>
      <xdr:colOff>457199</xdr:colOff>
      <xdr:row>98</xdr:row>
      <xdr:rowOff>76200</xdr:rowOff>
    </xdr:from>
    <xdr:to>
      <xdr:col>14</xdr:col>
      <xdr:colOff>581024</xdr:colOff>
      <xdr:row>112</xdr:row>
      <xdr:rowOff>152400</xdr:rowOff>
    </xdr:to>
    <xdr:graphicFrame macro="">
      <xdr:nvGraphicFramePr>
        <xdr:cNvPr id="28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5</xdr:col>
      <xdr:colOff>481010</xdr:colOff>
      <xdr:row>98</xdr:row>
      <xdr:rowOff>84532</xdr:rowOff>
    </xdr:from>
    <xdr:to>
      <xdr:col>10</xdr:col>
      <xdr:colOff>326230</xdr:colOff>
      <xdr:row>112</xdr:row>
      <xdr:rowOff>160732</xdr:rowOff>
    </xdr:to>
    <xdr:graphicFrame macro="">
      <xdr:nvGraphicFramePr>
        <xdr:cNvPr id="29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0.46563</cdr:x>
      <cdr:y>0.20695</cdr:y>
    </cdr:from>
    <cdr:to>
      <cdr:x>0.66563</cdr:x>
      <cdr:y>0.27641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128838" y="681038"/>
          <a:ext cx="914400" cy="228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New</a:t>
          </a:r>
          <a:r>
            <a:rPr lang="en-US" sz="1100" baseline="0"/>
            <a:t> MRR</a:t>
          </a:r>
          <a:endParaRPr lang="en-US" sz="1100"/>
        </a:p>
      </cdr:txBody>
    </cdr:sp>
  </cdr:relSizeAnchor>
  <cdr:relSizeAnchor xmlns:cdr="http://schemas.openxmlformats.org/drawingml/2006/chartDrawing">
    <cdr:from>
      <cdr:x>0.45938</cdr:x>
      <cdr:y>0.40872</cdr:y>
    </cdr:from>
    <cdr:to>
      <cdr:x>0.65938</cdr:x>
      <cdr:y>0.47818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100285" y="1426815"/>
          <a:ext cx="914400" cy="24247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Net New</a:t>
          </a:r>
          <a:r>
            <a:rPr lang="en-US" sz="1100" baseline="0"/>
            <a:t> MRR</a:t>
          </a:r>
          <a:endParaRPr lang="en-US" sz="1100"/>
        </a:p>
      </cdr:txBody>
    </cdr:sp>
  </cdr:relSizeAnchor>
  <cdr:relSizeAnchor xmlns:cdr="http://schemas.openxmlformats.org/drawingml/2006/chartDrawing">
    <cdr:from>
      <cdr:x>0.45105</cdr:x>
      <cdr:y>0.57394</cdr:y>
    </cdr:from>
    <cdr:to>
      <cdr:x>0.65105</cdr:x>
      <cdr:y>0.64341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2062185" y="2003570"/>
          <a:ext cx="914400" cy="2425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Expansion </a:t>
          </a:r>
          <a:r>
            <a:rPr lang="en-US" sz="1100" baseline="0"/>
            <a:t>MRR</a:t>
          </a:r>
          <a:endParaRPr lang="en-US" sz="1100"/>
        </a:p>
      </cdr:txBody>
    </cdr:sp>
  </cdr:relSizeAnchor>
  <cdr:relSizeAnchor xmlns:cdr="http://schemas.openxmlformats.org/drawingml/2006/chartDrawing">
    <cdr:from>
      <cdr:x>0.44271</cdr:x>
      <cdr:y>0.85379</cdr:y>
    </cdr:from>
    <cdr:to>
      <cdr:x>0.64271</cdr:x>
      <cdr:y>0.92326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2024070" y="2980495"/>
          <a:ext cx="914400" cy="2425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Churned </a:t>
          </a:r>
          <a:r>
            <a:rPr lang="en-US" sz="1100" baseline="0"/>
            <a:t>MRR</a:t>
          </a:r>
          <a:endParaRPr lang="en-US" sz="1100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2</xdr:row>
      <xdr:rowOff>0</xdr:rowOff>
    </xdr:from>
    <xdr:to>
      <xdr:col>25</xdr:col>
      <xdr:colOff>0</xdr:colOff>
      <xdr:row>20</xdr:row>
      <xdr:rowOff>180975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11907</xdr:colOff>
      <xdr:row>13</xdr:row>
      <xdr:rowOff>121442</xdr:rowOff>
    </xdr:from>
    <xdr:to>
      <xdr:col>31</xdr:col>
      <xdr:colOff>11907</xdr:colOff>
      <xdr:row>21</xdr:row>
      <xdr:rowOff>23813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38</xdr:row>
      <xdr:rowOff>180975</xdr:rowOff>
    </xdr:from>
    <xdr:to>
      <xdr:col>31</xdr:col>
      <xdr:colOff>0</xdr:colOff>
      <xdr:row>51</xdr:row>
      <xdr:rowOff>180975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0</xdr:colOff>
      <xdr:row>21</xdr:row>
      <xdr:rowOff>190500</xdr:rowOff>
    </xdr:from>
    <xdr:to>
      <xdr:col>25</xdr:col>
      <xdr:colOff>0</xdr:colOff>
      <xdr:row>38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47624</xdr:colOff>
      <xdr:row>125</xdr:row>
      <xdr:rowOff>19050</xdr:rowOff>
    </xdr:from>
    <xdr:to>
      <xdr:col>25</xdr:col>
      <xdr:colOff>47624</xdr:colOff>
      <xdr:row>138</xdr:row>
      <xdr:rowOff>47625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47624</xdr:colOff>
      <xdr:row>139</xdr:row>
      <xdr:rowOff>47625</xdr:rowOff>
    </xdr:from>
    <xdr:to>
      <xdr:col>22</xdr:col>
      <xdr:colOff>514349</xdr:colOff>
      <xdr:row>151</xdr:row>
      <xdr:rowOff>57150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57149</xdr:colOff>
      <xdr:row>139</xdr:row>
      <xdr:rowOff>47625</xdr:rowOff>
    </xdr:from>
    <xdr:to>
      <xdr:col>28</xdr:col>
      <xdr:colOff>57149</xdr:colOff>
      <xdr:row>151</xdr:row>
      <xdr:rowOff>47625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2380</xdr:colOff>
      <xdr:row>2</xdr:row>
      <xdr:rowOff>19050</xdr:rowOff>
    </xdr:from>
    <xdr:to>
      <xdr:col>31</xdr:col>
      <xdr:colOff>2380</xdr:colOff>
      <xdr:row>13</xdr:row>
      <xdr:rowOff>11906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18</xdr:col>
      <xdr:colOff>0</xdr:colOff>
      <xdr:row>156</xdr:row>
      <xdr:rowOff>0</xdr:rowOff>
    </xdr:from>
    <xdr:to>
      <xdr:col>22</xdr:col>
      <xdr:colOff>457199</xdr:colOff>
      <xdr:row>167</xdr:row>
      <xdr:rowOff>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23</xdr:col>
      <xdr:colOff>19050</xdr:colOff>
      <xdr:row>156</xdr:row>
      <xdr:rowOff>0</xdr:rowOff>
    </xdr:from>
    <xdr:to>
      <xdr:col>28</xdr:col>
      <xdr:colOff>0</xdr:colOff>
      <xdr:row>167</xdr:row>
      <xdr:rowOff>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17</xdr:col>
      <xdr:colOff>142876</xdr:colOff>
      <xdr:row>54</xdr:row>
      <xdr:rowOff>123825</xdr:rowOff>
    </xdr:from>
    <xdr:to>
      <xdr:col>22</xdr:col>
      <xdr:colOff>600076</xdr:colOff>
      <xdr:row>68</xdr:row>
      <xdr:rowOff>104775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23</xdr:col>
      <xdr:colOff>171450</xdr:colOff>
      <xdr:row>62</xdr:row>
      <xdr:rowOff>57150</xdr:rowOff>
    </xdr:from>
    <xdr:to>
      <xdr:col>30</xdr:col>
      <xdr:colOff>600075</xdr:colOff>
      <xdr:row>76</xdr:row>
      <xdr:rowOff>114300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17</xdr:col>
      <xdr:colOff>142875</xdr:colOff>
      <xdr:row>69</xdr:row>
      <xdr:rowOff>114300</xdr:rowOff>
    </xdr:from>
    <xdr:to>
      <xdr:col>22</xdr:col>
      <xdr:colOff>600075</xdr:colOff>
      <xdr:row>83</xdr:row>
      <xdr:rowOff>180975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24</xdr:col>
      <xdr:colOff>0</xdr:colOff>
      <xdr:row>77</xdr:row>
      <xdr:rowOff>114300</xdr:rowOff>
    </xdr:from>
    <xdr:to>
      <xdr:col>31</xdr:col>
      <xdr:colOff>0</xdr:colOff>
      <xdr:row>92</xdr:row>
      <xdr:rowOff>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18</xdr:col>
      <xdr:colOff>0</xdr:colOff>
      <xdr:row>85</xdr:row>
      <xdr:rowOff>0</xdr:rowOff>
    </xdr:from>
    <xdr:to>
      <xdr:col>23</xdr:col>
      <xdr:colOff>0</xdr:colOff>
      <xdr:row>99</xdr:row>
      <xdr:rowOff>76200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22</xdr:col>
      <xdr:colOff>514350</xdr:colOff>
      <xdr:row>65</xdr:row>
      <xdr:rowOff>133350</xdr:rowOff>
    </xdr:from>
    <xdr:to>
      <xdr:col>24</xdr:col>
      <xdr:colOff>57150</xdr:colOff>
      <xdr:row>72</xdr:row>
      <xdr:rowOff>19050</xdr:rowOff>
    </xdr:to>
    <xdr:sp macro="" textlink="">
      <xdr:nvSpPr>
        <xdr:cNvPr id="18" name="Curved Left Arrow 17"/>
        <xdr:cNvSpPr/>
      </xdr:nvSpPr>
      <xdr:spPr>
        <a:xfrm>
          <a:off x="14373225" y="12620625"/>
          <a:ext cx="333375" cy="1228725"/>
        </a:xfrm>
        <a:prstGeom prst="curvedLeftArrow">
          <a:avLst>
            <a:gd name="adj1" fmla="val 25000"/>
            <a:gd name="adj2" fmla="val 67682"/>
            <a:gd name="adj3" fmla="val 4785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22</xdr:col>
      <xdr:colOff>514350</xdr:colOff>
      <xdr:row>81</xdr:row>
      <xdr:rowOff>104775</xdr:rowOff>
    </xdr:from>
    <xdr:to>
      <xdr:col>24</xdr:col>
      <xdr:colOff>57150</xdr:colOff>
      <xdr:row>88</xdr:row>
      <xdr:rowOff>0</xdr:rowOff>
    </xdr:to>
    <xdr:sp macro="" textlink="">
      <xdr:nvSpPr>
        <xdr:cNvPr id="19" name="Curved Left Arrow 18"/>
        <xdr:cNvSpPr/>
      </xdr:nvSpPr>
      <xdr:spPr>
        <a:xfrm>
          <a:off x="14373225" y="15659100"/>
          <a:ext cx="333375" cy="1228725"/>
        </a:xfrm>
        <a:prstGeom prst="curvedLeftArrow">
          <a:avLst>
            <a:gd name="adj1" fmla="val 25000"/>
            <a:gd name="adj2" fmla="val 67682"/>
            <a:gd name="adj3" fmla="val 4785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18</xdr:col>
      <xdr:colOff>9526</xdr:colOff>
      <xdr:row>52</xdr:row>
      <xdr:rowOff>152400</xdr:rowOff>
    </xdr:from>
    <xdr:to>
      <xdr:col>31</xdr:col>
      <xdr:colOff>19050</xdr:colOff>
      <xdr:row>54</xdr:row>
      <xdr:rowOff>38100</xdr:rowOff>
    </xdr:to>
    <xdr:sp macro="" textlink="">
      <xdr:nvSpPr>
        <xdr:cNvPr id="20" name="Rectangle 19"/>
        <xdr:cNvSpPr/>
      </xdr:nvSpPr>
      <xdr:spPr>
        <a:xfrm>
          <a:off x="11430001" y="10134600"/>
          <a:ext cx="6562724" cy="2667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200" b="1"/>
            <a:t>Funnel Metrics (your</a:t>
          </a:r>
          <a:r>
            <a:rPr lang="en-US" sz="1200" b="1" baseline="0"/>
            <a:t> key funnel stages will likely vary)</a:t>
          </a:r>
          <a:endParaRPr lang="en-US" sz="1200" b="1"/>
        </a:p>
      </xdr:txBody>
    </xdr:sp>
    <xdr:clientData/>
  </xdr:twoCellAnchor>
  <xdr:twoCellAnchor>
    <xdr:from>
      <xdr:col>18</xdr:col>
      <xdr:colOff>0</xdr:colOff>
      <xdr:row>123</xdr:row>
      <xdr:rowOff>0</xdr:rowOff>
    </xdr:from>
    <xdr:to>
      <xdr:col>31</xdr:col>
      <xdr:colOff>9524</xdr:colOff>
      <xdr:row>124</xdr:row>
      <xdr:rowOff>76200</xdr:rowOff>
    </xdr:to>
    <xdr:sp macro="" textlink="">
      <xdr:nvSpPr>
        <xdr:cNvPr id="21" name="Rectangle 20"/>
        <xdr:cNvSpPr/>
      </xdr:nvSpPr>
      <xdr:spPr>
        <a:xfrm>
          <a:off x="11420475" y="22412325"/>
          <a:ext cx="6562724" cy="2667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200" b="1"/>
            <a:t>Unit</a:t>
          </a:r>
          <a:r>
            <a:rPr lang="en-US" sz="1200" b="1" baseline="0"/>
            <a:t> Economics</a:t>
          </a:r>
          <a:endParaRPr lang="en-US" sz="1200" b="1"/>
        </a:p>
      </xdr:txBody>
    </xdr:sp>
    <xdr:clientData/>
  </xdr:twoCellAnchor>
  <xdr:twoCellAnchor>
    <xdr:from>
      <xdr:col>18</xdr:col>
      <xdr:colOff>9526</xdr:colOff>
      <xdr:row>106</xdr:row>
      <xdr:rowOff>114300</xdr:rowOff>
    </xdr:from>
    <xdr:to>
      <xdr:col>21</xdr:col>
      <xdr:colOff>345282</xdr:colOff>
      <xdr:row>121</xdr:row>
      <xdr:rowOff>0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26</xdr:col>
      <xdr:colOff>476250</xdr:colOff>
      <xdr:row>106</xdr:row>
      <xdr:rowOff>114300</xdr:rowOff>
    </xdr:from>
    <xdr:to>
      <xdr:col>31</xdr:col>
      <xdr:colOff>0</xdr:colOff>
      <xdr:row>121</xdr:row>
      <xdr:rowOff>0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18</xdr:col>
      <xdr:colOff>0</xdr:colOff>
      <xdr:row>153</xdr:row>
      <xdr:rowOff>104775</xdr:rowOff>
    </xdr:from>
    <xdr:to>
      <xdr:col>31</xdr:col>
      <xdr:colOff>9524</xdr:colOff>
      <xdr:row>154</xdr:row>
      <xdr:rowOff>180975</xdr:rowOff>
    </xdr:to>
    <xdr:sp macro="" textlink="">
      <xdr:nvSpPr>
        <xdr:cNvPr id="24" name="Rectangle 23"/>
        <xdr:cNvSpPr/>
      </xdr:nvSpPr>
      <xdr:spPr>
        <a:xfrm>
          <a:off x="11420475" y="28232100"/>
          <a:ext cx="6562724" cy="2667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200" b="1"/>
            <a:t>Customer</a:t>
          </a:r>
          <a:r>
            <a:rPr lang="en-US" sz="1200" b="1" baseline="0"/>
            <a:t> Engagement and Customer Happiness  (both are churn predictors)</a:t>
          </a:r>
          <a:endParaRPr lang="en-US" sz="1200" b="1"/>
        </a:p>
      </xdr:txBody>
    </xdr:sp>
    <xdr:clientData/>
  </xdr:twoCellAnchor>
  <xdr:twoCellAnchor>
    <xdr:from>
      <xdr:col>18</xdr:col>
      <xdr:colOff>9526</xdr:colOff>
      <xdr:row>0</xdr:row>
      <xdr:rowOff>133350</xdr:rowOff>
    </xdr:from>
    <xdr:to>
      <xdr:col>31</xdr:col>
      <xdr:colOff>19050</xdr:colOff>
      <xdr:row>1</xdr:row>
      <xdr:rowOff>114300</xdr:rowOff>
    </xdr:to>
    <xdr:sp macro="" textlink="">
      <xdr:nvSpPr>
        <xdr:cNvPr id="25" name="Rectangle 24"/>
        <xdr:cNvSpPr/>
      </xdr:nvSpPr>
      <xdr:spPr>
        <a:xfrm>
          <a:off x="11430001" y="133350"/>
          <a:ext cx="6562724" cy="3238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200" b="1"/>
            <a:t>Bookings Metrics</a:t>
          </a:r>
        </a:p>
      </xdr:txBody>
    </xdr:sp>
    <xdr:clientData/>
  </xdr:twoCellAnchor>
  <xdr:twoCellAnchor>
    <xdr:from>
      <xdr:col>18</xdr:col>
      <xdr:colOff>0</xdr:colOff>
      <xdr:row>39</xdr:row>
      <xdr:rowOff>0</xdr:rowOff>
    </xdr:from>
    <xdr:to>
      <xdr:col>25</xdr:col>
      <xdr:colOff>0</xdr:colOff>
      <xdr:row>52</xdr:row>
      <xdr:rowOff>0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26</xdr:col>
      <xdr:colOff>17861</xdr:colOff>
      <xdr:row>22</xdr:row>
      <xdr:rowOff>0</xdr:rowOff>
    </xdr:from>
    <xdr:to>
      <xdr:col>31</xdr:col>
      <xdr:colOff>1</xdr:colOff>
      <xdr:row>38</xdr:row>
      <xdr:rowOff>0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21</xdr:col>
      <xdr:colOff>488155</xdr:colOff>
      <xdr:row>106</xdr:row>
      <xdr:rowOff>122632</xdr:rowOff>
    </xdr:from>
    <xdr:to>
      <xdr:col>26</xdr:col>
      <xdr:colOff>345281</xdr:colOff>
      <xdr:row>121</xdr:row>
      <xdr:rowOff>8332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24</xdr:col>
      <xdr:colOff>0</xdr:colOff>
      <xdr:row>93</xdr:row>
      <xdr:rowOff>0</xdr:rowOff>
    </xdr:from>
    <xdr:to>
      <xdr:col>31</xdr:col>
      <xdr:colOff>0</xdr:colOff>
      <xdr:row>106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0.44694</cdr:x>
      <cdr:y>0.19397</cdr:y>
    </cdr:from>
    <cdr:to>
      <cdr:x>0.64694</cdr:x>
      <cdr:y>0.26343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708157" y="711779"/>
          <a:ext cx="764381" cy="25488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New</a:t>
          </a:r>
          <a:r>
            <a:rPr lang="en-US" sz="1100" baseline="0"/>
            <a:t> ACV</a:t>
          </a:r>
          <a:endParaRPr lang="en-US" sz="1100"/>
        </a:p>
      </cdr:txBody>
    </cdr:sp>
  </cdr:relSizeAnchor>
  <cdr:relSizeAnchor xmlns:cdr="http://schemas.openxmlformats.org/drawingml/2006/chartDrawing">
    <cdr:from>
      <cdr:x>0.50299</cdr:x>
      <cdr:y>0.3925</cdr:y>
    </cdr:from>
    <cdr:to>
      <cdr:x>0.70299</cdr:x>
      <cdr:y>0.46196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922395" y="1440268"/>
          <a:ext cx="764381" cy="25488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Net New</a:t>
          </a:r>
          <a:r>
            <a:rPr lang="en-US" sz="1100" baseline="0"/>
            <a:t> ACV</a:t>
          </a:r>
          <a:endParaRPr lang="en-US" sz="1100"/>
        </a:p>
      </cdr:txBody>
    </cdr:sp>
  </cdr:relSizeAnchor>
  <cdr:relSizeAnchor xmlns:cdr="http://schemas.openxmlformats.org/drawingml/2006/chartDrawing">
    <cdr:from>
      <cdr:x>0.40432</cdr:x>
      <cdr:y>0.57394</cdr:y>
    </cdr:from>
    <cdr:to>
      <cdr:x>0.60432</cdr:x>
      <cdr:y>0.64341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545277" y="2106075"/>
          <a:ext cx="764381" cy="25492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Expansion ACV</a:t>
          </a:r>
        </a:p>
      </cdr:txBody>
    </cdr:sp>
  </cdr:relSizeAnchor>
  <cdr:relSizeAnchor xmlns:cdr="http://schemas.openxmlformats.org/drawingml/2006/chartDrawing">
    <cdr:from>
      <cdr:x>0.45517</cdr:x>
      <cdr:y>0.83432</cdr:y>
    </cdr:from>
    <cdr:to>
      <cdr:x>0.65517</cdr:x>
      <cdr:y>0.90379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1739621" y="3061551"/>
          <a:ext cx="764381" cy="2549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Churned </a:t>
          </a:r>
          <a:r>
            <a:rPr lang="en-US" sz="1100" baseline="0"/>
            <a:t>ACV</a:t>
          </a:r>
          <a:endParaRPr lang="en-US" sz="1100"/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123825</xdr:colOff>
      <xdr:row>11</xdr:row>
      <xdr:rowOff>104775</xdr:rowOff>
    </xdr:from>
    <xdr:to>
      <xdr:col>10</xdr:col>
      <xdr:colOff>114300</xdr:colOff>
      <xdr:row>22</xdr:row>
      <xdr:rowOff>14287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176212</xdr:colOff>
      <xdr:row>33</xdr:row>
      <xdr:rowOff>23812</xdr:rowOff>
    </xdr:from>
    <xdr:to>
      <xdr:col>12</xdr:col>
      <xdr:colOff>76200</xdr:colOff>
      <xdr:row>47</xdr:row>
      <xdr:rowOff>100012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0.40959</cdr:x>
      <cdr:y>0.75202</cdr:y>
    </cdr:from>
    <cdr:to>
      <cdr:x>0.65683</cdr:x>
      <cdr:y>0.86936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57275" y="1507809"/>
          <a:ext cx="638175" cy="2352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Months</a:t>
          </a: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0.61111</cdr:x>
      <cdr:y>0.7963</cdr:y>
    </cdr:from>
    <cdr:to>
      <cdr:x>0.75069</cdr:x>
      <cdr:y>0.88206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794000" y="2184400"/>
          <a:ext cx="638175" cy="2352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Months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F162"/>
  <sheetViews>
    <sheetView topLeftCell="A54" workbookViewId="0">
      <selection activeCell="D6" sqref="D6"/>
    </sheetView>
  </sheetViews>
  <sheetFormatPr baseColWidth="10" defaultColWidth="8.83203125" defaultRowHeight="14" x14ac:dyDescent="0"/>
  <cols>
    <col min="1" max="1" width="4.6640625" customWidth="1"/>
    <col min="2" max="2" width="34.6640625" customWidth="1"/>
    <col min="3" max="3" width="10" customWidth="1"/>
    <col min="4" max="4" width="10.6640625" customWidth="1"/>
    <col min="5" max="5" width="10.33203125" customWidth="1"/>
    <col min="6" max="9" width="9.5" bestFit="1" customWidth="1"/>
    <col min="18" max="18" width="2.33203125" customWidth="1"/>
    <col min="23" max="23" width="9.1640625" customWidth="1"/>
    <col min="24" max="24" width="2.6640625" customWidth="1"/>
    <col min="26" max="26" width="2" customWidth="1"/>
    <col min="29" max="29" width="2.1640625" customWidth="1"/>
    <col min="32" max="32" width="2.83203125" customWidth="1"/>
  </cols>
  <sheetData>
    <row r="1" spans="1:32" ht="27">
      <c r="A1" s="21" t="s">
        <v>0</v>
      </c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</row>
    <row r="2" spans="1:32" ht="17" thickBot="1">
      <c r="A2" s="2" t="s">
        <v>1</v>
      </c>
      <c r="B2" s="2"/>
      <c r="C2" s="2"/>
      <c r="D2" s="2"/>
      <c r="E2" s="2"/>
      <c r="F2" s="2"/>
      <c r="G2" s="2"/>
      <c r="H2" s="2"/>
      <c r="I2" s="2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</row>
    <row r="3" spans="1:32" ht="15" thickTop="1"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</row>
    <row r="4" spans="1:32"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</row>
    <row r="5" spans="1:32" ht="15" thickBot="1">
      <c r="A5" s="3" t="s">
        <v>2</v>
      </c>
      <c r="B5" s="3"/>
      <c r="C5" s="4" t="s">
        <v>3</v>
      </c>
      <c r="D5" s="4" t="s">
        <v>4</v>
      </c>
      <c r="E5" s="4" t="s">
        <v>5</v>
      </c>
      <c r="F5" s="4" t="s">
        <v>6</v>
      </c>
      <c r="G5" s="4" t="s">
        <v>7</v>
      </c>
      <c r="H5" s="4" t="s">
        <v>8</v>
      </c>
      <c r="I5" s="4" t="s">
        <v>9</v>
      </c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</row>
    <row r="6" spans="1:32">
      <c r="B6" t="s">
        <v>10</v>
      </c>
      <c r="D6" s="5">
        <f t="shared" ref="D6:I6" si="0">D25*D10/1000*D9</f>
        <v>121</v>
      </c>
      <c r="E6" s="5">
        <f t="shared" si="0"/>
        <v>161.00000000000003</v>
      </c>
      <c r="F6" s="5">
        <f t="shared" si="0"/>
        <v>122.50000000000001</v>
      </c>
      <c r="G6" s="5">
        <f t="shared" si="0"/>
        <v>168.99999999999997</v>
      </c>
      <c r="H6" s="5">
        <f t="shared" si="0"/>
        <v>156.6</v>
      </c>
      <c r="I6" s="5">
        <f t="shared" si="0"/>
        <v>179.80000000000004</v>
      </c>
      <c r="J6" t="s">
        <v>11</v>
      </c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</row>
    <row r="7" spans="1:32">
      <c r="B7" t="s">
        <v>12</v>
      </c>
      <c r="D7" s="5">
        <f t="shared" ref="D7:I7" si="1">D6/D25*1000</f>
        <v>3025</v>
      </c>
      <c r="E7" s="5">
        <f t="shared" si="1"/>
        <v>3833.3333333333339</v>
      </c>
      <c r="F7" s="5">
        <f t="shared" si="1"/>
        <v>2848.8372093023258</v>
      </c>
      <c r="G7" s="5">
        <f t="shared" si="1"/>
        <v>3673.9130434782605</v>
      </c>
      <c r="H7" s="5">
        <f t="shared" si="1"/>
        <v>3262.4999999999995</v>
      </c>
      <c r="I7" s="5">
        <f t="shared" si="1"/>
        <v>3457.6923076923081</v>
      </c>
      <c r="J7" t="s">
        <v>13</v>
      </c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</row>
    <row r="8" spans="1:32">
      <c r="B8" t="s">
        <v>110</v>
      </c>
      <c r="D8" s="25"/>
      <c r="E8" s="25"/>
      <c r="F8" s="25"/>
      <c r="G8" s="25"/>
      <c r="H8" s="25"/>
      <c r="I8" s="25"/>
      <c r="J8" t="s">
        <v>14</v>
      </c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</row>
    <row r="9" spans="1:32" s="43" customFormat="1" ht="15">
      <c r="B9" s="43" t="s">
        <v>108</v>
      </c>
      <c r="D9" s="44">
        <v>5.5</v>
      </c>
      <c r="E9" s="44">
        <v>7</v>
      </c>
      <c r="F9" s="44">
        <v>5</v>
      </c>
      <c r="G9" s="44">
        <v>6.5</v>
      </c>
      <c r="H9" s="44">
        <v>5.8</v>
      </c>
      <c r="I9" s="44">
        <v>6.2</v>
      </c>
      <c r="J9" s="43" t="s">
        <v>109</v>
      </c>
    </row>
    <row r="10" spans="1:32">
      <c r="B10" t="s">
        <v>139</v>
      </c>
      <c r="D10" s="5">
        <f t="shared" ref="D10:I10" si="2">D14/D25*1000</f>
        <v>550</v>
      </c>
      <c r="E10" s="5">
        <f t="shared" si="2"/>
        <v>547.61904761904771</v>
      </c>
      <c r="F10" s="5">
        <f t="shared" si="2"/>
        <v>569.76744186046517</v>
      </c>
      <c r="G10" s="5">
        <f t="shared" si="2"/>
        <v>565.21739130434776</v>
      </c>
      <c r="H10" s="5">
        <f t="shared" si="2"/>
        <v>562.5</v>
      </c>
      <c r="I10" s="5">
        <f t="shared" si="2"/>
        <v>557.69230769230774</v>
      </c>
      <c r="J10" t="s">
        <v>141</v>
      </c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</row>
    <row r="11" spans="1:32">
      <c r="B11" t="s">
        <v>140</v>
      </c>
      <c r="D11" s="5">
        <f t="shared" ref="D11:I11" si="3">D20/D24*1000</f>
        <v>514.99380421313515</v>
      </c>
      <c r="E11" s="5">
        <f t="shared" si="3"/>
        <v>521.68980582524273</v>
      </c>
      <c r="F11" s="5">
        <f t="shared" si="3"/>
        <v>530.20668436018957</v>
      </c>
      <c r="G11" s="5">
        <f t="shared" si="3"/>
        <v>537.97579225496543</v>
      </c>
      <c r="H11" s="5">
        <f t="shared" si="3"/>
        <v>551.71178421171783</v>
      </c>
      <c r="I11" s="5">
        <f t="shared" si="3"/>
        <v>561.81466111462464</v>
      </c>
      <c r="J11" t="s">
        <v>104</v>
      </c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</row>
    <row r="12" spans="1:32">
      <c r="D12" s="7"/>
      <c r="E12" s="7"/>
      <c r="F12" s="7"/>
      <c r="G12" s="7"/>
      <c r="H12" s="7"/>
      <c r="I12" s="7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</row>
    <row r="13" spans="1:32" ht="15" thickBot="1">
      <c r="A13" s="3" t="s">
        <v>15</v>
      </c>
      <c r="B13" s="3"/>
      <c r="C13" s="4" t="s">
        <v>3</v>
      </c>
      <c r="D13" s="4" t="s">
        <v>4</v>
      </c>
      <c r="E13" s="4" t="s">
        <v>5</v>
      </c>
      <c r="F13" s="4" t="s">
        <v>6</v>
      </c>
      <c r="G13" s="4" t="s">
        <v>7</v>
      </c>
      <c r="H13" s="4" t="s">
        <v>8</v>
      </c>
      <c r="I13" s="4" t="s">
        <v>9</v>
      </c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</row>
    <row r="14" spans="1:32" s="32" customFormat="1">
      <c r="B14" s="32" t="s">
        <v>16</v>
      </c>
      <c r="D14" s="34">
        <v>22</v>
      </c>
      <c r="E14" s="34">
        <v>23</v>
      </c>
      <c r="F14" s="34">
        <v>24.5</v>
      </c>
      <c r="G14" s="34">
        <v>26</v>
      </c>
      <c r="H14" s="34">
        <v>27</v>
      </c>
      <c r="I14" s="34">
        <v>29</v>
      </c>
      <c r="J14" s="32" t="s">
        <v>17</v>
      </c>
    </row>
    <row r="15" spans="1:32">
      <c r="B15" t="s">
        <v>18</v>
      </c>
      <c r="D15" s="7">
        <f t="shared" ref="D15:I15" si="4">-D30*C20</f>
        <v>-8.4</v>
      </c>
      <c r="E15" s="7">
        <f t="shared" si="4"/>
        <v>-11.2212</v>
      </c>
      <c r="F15" s="7">
        <f t="shared" si="4"/>
        <v>-9.0273204000000007</v>
      </c>
      <c r="G15" s="7">
        <f t="shared" si="4"/>
        <v>-8.949888832000001</v>
      </c>
      <c r="H15" s="7">
        <f t="shared" si="4"/>
        <v>-8.8518536857632011</v>
      </c>
      <c r="I15" s="7">
        <f t="shared" si="4"/>
        <v>-8.838422783071719</v>
      </c>
      <c r="J15" s="7" t="s">
        <v>19</v>
      </c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</row>
    <row r="16" spans="1:32">
      <c r="B16" t="s">
        <v>20</v>
      </c>
      <c r="D16" s="7">
        <f t="shared" ref="D16:I16" si="5">D31*C20</f>
        <v>2</v>
      </c>
      <c r="E16" s="7">
        <f t="shared" si="5"/>
        <v>2.4936000000000003</v>
      </c>
      <c r="F16" s="7">
        <f t="shared" si="5"/>
        <v>2.149362</v>
      </c>
      <c r="G16" s="7">
        <f t="shared" si="5"/>
        <v>1.3424833248000001</v>
      </c>
      <c r="H16" s="7">
        <f t="shared" si="5"/>
        <v>6.9883055413920001</v>
      </c>
      <c r="I16" s="7">
        <f t="shared" si="5"/>
        <v>3.437164415639002</v>
      </c>
      <c r="J16" t="s">
        <v>21</v>
      </c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</row>
    <row r="17" spans="1:32" ht="15" thickBot="1">
      <c r="B17" s="8" t="s">
        <v>107</v>
      </c>
      <c r="C17" s="8"/>
      <c r="D17" s="9">
        <f t="shared" ref="D17:I17" si="6">D14+D15+D16</f>
        <v>15.6</v>
      </c>
      <c r="E17" s="9">
        <f t="shared" si="6"/>
        <v>14.272400000000001</v>
      </c>
      <c r="F17" s="9">
        <f t="shared" si="6"/>
        <v>17.622041599999999</v>
      </c>
      <c r="G17" s="9">
        <f t="shared" si="6"/>
        <v>18.392594492800001</v>
      </c>
      <c r="H17" s="9">
        <f t="shared" si="6"/>
        <v>25.136451855628799</v>
      </c>
      <c r="I17" s="9">
        <f t="shared" si="6"/>
        <v>23.598741632567283</v>
      </c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</row>
    <row r="18" spans="1:32" ht="15" thickTop="1">
      <c r="D18" s="7"/>
      <c r="E18" s="7"/>
      <c r="F18" s="7"/>
      <c r="G18" s="7"/>
      <c r="H18" s="7"/>
      <c r="I18" s="7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</row>
    <row r="19" spans="1:32">
      <c r="B19" t="s">
        <v>22</v>
      </c>
      <c r="D19" s="7">
        <f t="shared" ref="D19:I19" si="7">C20</f>
        <v>400</v>
      </c>
      <c r="E19" s="7">
        <f t="shared" si="7"/>
        <v>415.6</v>
      </c>
      <c r="F19" s="7">
        <f t="shared" si="7"/>
        <v>429.87240000000003</v>
      </c>
      <c r="G19" s="7">
        <f t="shared" si="7"/>
        <v>447.49444160000002</v>
      </c>
      <c r="H19" s="7">
        <f t="shared" si="7"/>
        <v>465.88703609280003</v>
      </c>
      <c r="I19" s="7">
        <f t="shared" si="7"/>
        <v>491.02348794842885</v>
      </c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</row>
    <row r="20" spans="1:32">
      <c r="B20" t="s">
        <v>23</v>
      </c>
      <c r="C20" s="35">
        <v>400</v>
      </c>
      <c r="D20" s="10">
        <f t="shared" ref="D20:I20" si="8">C20+D17</f>
        <v>415.6</v>
      </c>
      <c r="E20" s="10">
        <f t="shared" si="8"/>
        <v>429.87240000000003</v>
      </c>
      <c r="F20" s="10">
        <f t="shared" si="8"/>
        <v>447.49444160000002</v>
      </c>
      <c r="G20" s="10">
        <f t="shared" si="8"/>
        <v>465.88703609280003</v>
      </c>
      <c r="H20" s="10">
        <f t="shared" si="8"/>
        <v>491.02348794842885</v>
      </c>
      <c r="I20" s="10">
        <f t="shared" si="8"/>
        <v>514.62222958099619</v>
      </c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</row>
    <row r="21" spans="1:32">
      <c r="B21" t="s">
        <v>24</v>
      </c>
      <c r="C21" s="36">
        <f>C20*12</f>
        <v>4800</v>
      </c>
      <c r="D21" s="11">
        <f t="shared" ref="D21:I21" si="9">D20*12</f>
        <v>4987.2000000000007</v>
      </c>
      <c r="E21" s="11">
        <f t="shared" si="9"/>
        <v>5158.4688000000006</v>
      </c>
      <c r="F21" s="11">
        <f t="shared" si="9"/>
        <v>5369.9332992</v>
      </c>
      <c r="G21" s="11">
        <f t="shared" si="9"/>
        <v>5590.6444331136008</v>
      </c>
      <c r="H21" s="11">
        <f t="shared" si="9"/>
        <v>5892.2818553811467</v>
      </c>
      <c r="I21" s="11">
        <f t="shared" si="9"/>
        <v>6175.4667549719543</v>
      </c>
      <c r="J21" t="s">
        <v>25</v>
      </c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</row>
    <row r="22" spans="1:32"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</row>
    <row r="23" spans="1:32" ht="15" thickBot="1">
      <c r="A23" s="3" t="s">
        <v>26</v>
      </c>
      <c r="B23" s="3"/>
      <c r="C23" s="4" t="s">
        <v>3</v>
      </c>
      <c r="D23" s="4" t="s">
        <v>4</v>
      </c>
      <c r="E23" s="4" t="s">
        <v>5</v>
      </c>
      <c r="F23" s="4" t="s">
        <v>6</v>
      </c>
      <c r="G23" s="4" t="s">
        <v>7</v>
      </c>
      <c r="H23" s="4" t="s">
        <v>8</v>
      </c>
      <c r="I23" s="4" t="s">
        <v>9</v>
      </c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</row>
    <row r="24" spans="1:32">
      <c r="B24" t="s">
        <v>27</v>
      </c>
      <c r="C24" s="33">
        <v>792</v>
      </c>
      <c r="D24" s="13">
        <f>C24+D27</f>
        <v>807</v>
      </c>
      <c r="E24" s="13">
        <f>D24+E27</f>
        <v>824</v>
      </c>
      <c r="F24" s="13">
        <f t="shared" ref="F24:I24" si="10">E24+F27</f>
        <v>844</v>
      </c>
      <c r="G24" s="13">
        <f t="shared" si="10"/>
        <v>866</v>
      </c>
      <c r="H24" s="13">
        <f t="shared" si="10"/>
        <v>890</v>
      </c>
      <c r="I24" s="13">
        <f t="shared" si="10"/>
        <v>916</v>
      </c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</row>
    <row r="25" spans="1:32" s="32" customFormat="1">
      <c r="B25" s="32" t="s">
        <v>28</v>
      </c>
      <c r="D25" s="33">
        <v>40</v>
      </c>
      <c r="E25" s="33">
        <v>42</v>
      </c>
      <c r="F25" s="33">
        <v>43</v>
      </c>
      <c r="G25" s="33">
        <v>46</v>
      </c>
      <c r="H25" s="33">
        <v>48</v>
      </c>
      <c r="I25" s="33">
        <v>52</v>
      </c>
    </row>
    <row r="26" spans="1:32">
      <c r="B26" t="s">
        <v>29</v>
      </c>
      <c r="C26" s="32">
        <v>-24</v>
      </c>
      <c r="D26" s="38">
        <v>-25</v>
      </c>
      <c r="E26" s="13">
        <f>-ROUND(3.1%*D24,0)</f>
        <v>-25</v>
      </c>
      <c r="F26" s="13">
        <f>-ROUND(2.8%*E24,0)</f>
        <v>-23</v>
      </c>
      <c r="G26" s="13">
        <f>-ROUND(2.9%*F24,0)</f>
        <v>-24</v>
      </c>
      <c r="H26" s="13">
        <f>-ROUND(2.8%*G24,0)</f>
        <v>-24</v>
      </c>
      <c r="I26" s="13">
        <f>-ROUND(2.9%*H24,0)</f>
        <v>-26</v>
      </c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</row>
    <row r="27" spans="1:32">
      <c r="B27" s="14" t="s">
        <v>30</v>
      </c>
      <c r="C27" s="15"/>
      <c r="D27" s="16">
        <f t="shared" ref="D27:I27" si="11">D25+D26</f>
        <v>15</v>
      </c>
      <c r="E27" s="16">
        <f t="shared" si="11"/>
        <v>17</v>
      </c>
      <c r="F27" s="16">
        <f t="shared" si="11"/>
        <v>20</v>
      </c>
      <c r="G27" s="16">
        <f t="shared" si="11"/>
        <v>22</v>
      </c>
      <c r="H27" s="16">
        <f t="shared" si="11"/>
        <v>24</v>
      </c>
      <c r="I27" s="16">
        <f t="shared" si="11"/>
        <v>26</v>
      </c>
      <c r="J27" t="s">
        <v>85</v>
      </c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</row>
    <row r="28" spans="1:32"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</row>
    <row r="29" spans="1:32">
      <c r="B29" t="s">
        <v>31</v>
      </c>
      <c r="D29" s="17">
        <f t="shared" ref="D29:I29" si="12">-D26/C24</f>
        <v>3.1565656565656568E-2</v>
      </c>
      <c r="E29" s="17">
        <f t="shared" si="12"/>
        <v>3.0978934324659233E-2</v>
      </c>
      <c r="F29" s="17">
        <f t="shared" si="12"/>
        <v>2.7912621359223302E-2</v>
      </c>
      <c r="G29" s="17">
        <f t="shared" si="12"/>
        <v>2.843601895734597E-2</v>
      </c>
      <c r="H29" s="17">
        <f t="shared" si="12"/>
        <v>2.771362586605081E-2</v>
      </c>
      <c r="I29" s="17">
        <f t="shared" si="12"/>
        <v>2.9213483146067417E-2</v>
      </c>
      <c r="J29" t="s">
        <v>32</v>
      </c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</row>
    <row r="30" spans="1:32" s="32" customFormat="1">
      <c r="B30" s="32" t="s">
        <v>33</v>
      </c>
      <c r="D30" s="37">
        <v>2.1000000000000001E-2</v>
      </c>
      <c r="E30" s="37">
        <v>2.7E-2</v>
      </c>
      <c r="F30" s="37">
        <v>2.1000000000000001E-2</v>
      </c>
      <c r="G30" s="37">
        <v>0.02</v>
      </c>
      <c r="H30" s="37">
        <v>1.9E-2</v>
      </c>
      <c r="I30" s="37">
        <v>1.7999999999999999E-2</v>
      </c>
      <c r="J30" s="32" t="s">
        <v>34</v>
      </c>
    </row>
    <row r="31" spans="1:32" s="32" customFormat="1">
      <c r="B31" s="32" t="s">
        <v>35</v>
      </c>
      <c r="D31" s="37">
        <v>5.0000000000000001E-3</v>
      </c>
      <c r="E31" s="37">
        <v>6.0000000000000001E-3</v>
      </c>
      <c r="F31" s="37">
        <v>5.0000000000000001E-3</v>
      </c>
      <c r="G31" s="37">
        <v>3.0000000000000001E-3</v>
      </c>
      <c r="H31" s="37">
        <v>1.4999999999999999E-2</v>
      </c>
      <c r="I31" s="37">
        <v>7.0000000000000001E-3</v>
      </c>
      <c r="J31" s="32" t="s">
        <v>36</v>
      </c>
    </row>
    <row r="32" spans="1:32">
      <c r="B32" s="14" t="s">
        <v>96</v>
      </c>
      <c r="C32" s="14"/>
      <c r="D32" s="24">
        <f t="shared" ref="D32:I32" si="13">(-D15-D16)/D19</f>
        <v>1.6E-2</v>
      </c>
      <c r="E32" s="24">
        <f t="shared" si="13"/>
        <v>2.0999999999999998E-2</v>
      </c>
      <c r="F32" s="24">
        <f t="shared" si="13"/>
        <v>1.6E-2</v>
      </c>
      <c r="G32" s="24">
        <f t="shared" si="13"/>
        <v>1.7000000000000001E-2</v>
      </c>
      <c r="H32" s="24">
        <f t="shared" si="13"/>
        <v>4.0000000000000018E-3</v>
      </c>
      <c r="I32" s="24">
        <f t="shared" si="13"/>
        <v>1.1000000000000001E-2</v>
      </c>
      <c r="J32" t="s">
        <v>97</v>
      </c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</row>
    <row r="33" spans="1:32"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</row>
    <row r="34" spans="1:32" s="32" customFormat="1">
      <c r="B34" s="32" t="s">
        <v>37</v>
      </c>
      <c r="D34" s="32">
        <v>121</v>
      </c>
      <c r="E34" s="32">
        <v>120</v>
      </c>
      <c r="F34" s="32">
        <v>125</v>
      </c>
      <c r="G34" s="32">
        <v>126</v>
      </c>
      <c r="H34" s="32">
        <v>130</v>
      </c>
      <c r="I34" s="32">
        <v>135</v>
      </c>
      <c r="J34" s="32" t="s">
        <v>38</v>
      </c>
    </row>
    <row r="35" spans="1:32" s="32" customFormat="1">
      <c r="B35" s="32" t="s">
        <v>39</v>
      </c>
      <c r="D35" s="33">
        <v>28</v>
      </c>
      <c r="E35" s="33">
        <v>27</v>
      </c>
      <c r="F35" s="33">
        <v>29</v>
      </c>
      <c r="G35" s="33">
        <v>32</v>
      </c>
      <c r="H35" s="33">
        <v>33</v>
      </c>
      <c r="I35" s="33">
        <v>35</v>
      </c>
    </row>
    <row r="36" spans="1:32"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</row>
    <row r="37" spans="1:32" ht="15" thickBot="1">
      <c r="A37" s="3" t="s">
        <v>40</v>
      </c>
      <c r="B37" s="3"/>
      <c r="C37" s="4" t="s">
        <v>3</v>
      </c>
      <c r="D37" s="4" t="s">
        <v>4</v>
      </c>
      <c r="E37" s="4" t="s">
        <v>5</v>
      </c>
      <c r="F37" s="4" t="s">
        <v>6</v>
      </c>
      <c r="G37" s="4" t="s">
        <v>7</v>
      </c>
      <c r="H37" s="4" t="s">
        <v>8</v>
      </c>
      <c r="I37" s="4" t="s">
        <v>9</v>
      </c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</row>
    <row r="38" spans="1:32">
      <c r="B38" t="s">
        <v>41</v>
      </c>
      <c r="D38" s="18">
        <f t="shared" ref="D38:I38" si="14">D10*D50/D30</f>
        <v>21738.095238095237</v>
      </c>
      <c r="E38" s="18">
        <f t="shared" si="14"/>
        <v>16834.215167548504</v>
      </c>
      <c r="F38" s="18">
        <f t="shared" si="14"/>
        <v>22519.37984496124</v>
      </c>
      <c r="G38" s="18">
        <f t="shared" si="14"/>
        <v>23456.521739130432</v>
      </c>
      <c r="H38" s="18">
        <f t="shared" si="14"/>
        <v>24572.368421052633</v>
      </c>
      <c r="I38" s="18">
        <f t="shared" si="14"/>
        <v>25715.811965811969</v>
      </c>
      <c r="J38" t="s">
        <v>135</v>
      </c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</row>
    <row r="39" spans="1:32">
      <c r="B39" t="s">
        <v>42</v>
      </c>
      <c r="D39" s="5">
        <f t="shared" ref="D39:I39" si="15">D53/D25*1000</f>
        <v>8750</v>
      </c>
      <c r="E39" s="5">
        <f t="shared" si="15"/>
        <v>8571.4285714285706</v>
      </c>
      <c r="F39" s="5">
        <f t="shared" si="15"/>
        <v>8604.6511627906966</v>
      </c>
      <c r="G39" s="5">
        <f t="shared" si="15"/>
        <v>8260.8695652173901</v>
      </c>
      <c r="H39" s="5">
        <f t="shared" si="15"/>
        <v>8125</v>
      </c>
      <c r="I39" s="5">
        <f t="shared" si="15"/>
        <v>7692.3076923076924</v>
      </c>
      <c r="J39" t="s">
        <v>43</v>
      </c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</row>
    <row r="40" spans="1:32">
      <c r="B40" t="s">
        <v>44</v>
      </c>
      <c r="D40" s="6">
        <f t="shared" ref="D40:I40" si="16">D38/D39</f>
        <v>2.4843537414965984</v>
      </c>
      <c r="E40" s="6">
        <f t="shared" si="16"/>
        <v>1.9639917695473257</v>
      </c>
      <c r="F40" s="6">
        <f t="shared" si="16"/>
        <v>2.6171171171171173</v>
      </c>
      <c r="G40" s="6">
        <f t="shared" si="16"/>
        <v>2.8394736842105264</v>
      </c>
      <c r="H40" s="6">
        <f t="shared" si="16"/>
        <v>3.024291497975709</v>
      </c>
      <c r="I40" s="6">
        <f t="shared" si="16"/>
        <v>3.3430555555555559</v>
      </c>
      <c r="J40" t="s">
        <v>45</v>
      </c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</row>
    <row r="41" spans="1:32">
      <c r="B41" t="s">
        <v>46</v>
      </c>
      <c r="D41" s="12">
        <f t="shared" ref="D41:I41" si="17">D39/(D10*D50)</f>
        <v>19.167579408543265</v>
      </c>
      <c r="E41" s="12">
        <f t="shared" si="17"/>
        <v>18.858040859088526</v>
      </c>
      <c r="F41" s="12">
        <f t="shared" si="17"/>
        <v>18.19522989918859</v>
      </c>
      <c r="G41" s="12">
        <f t="shared" si="17"/>
        <v>17.608897126969417</v>
      </c>
      <c r="H41" s="12">
        <f t="shared" si="17"/>
        <v>17.402945113788487</v>
      </c>
      <c r="I41" s="12">
        <f t="shared" si="17"/>
        <v>16.618196925633569</v>
      </c>
      <c r="J41" t="s">
        <v>138</v>
      </c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</row>
    <row r="42" spans="1:32"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</row>
    <row r="43" spans="1:32"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</row>
    <row r="44" spans="1:32"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</row>
    <row r="45" spans="1:32" ht="15" thickBot="1">
      <c r="A45" s="3" t="s">
        <v>47</v>
      </c>
      <c r="B45" s="3"/>
      <c r="C45" s="4" t="s">
        <v>3</v>
      </c>
      <c r="D45" s="4" t="s">
        <v>4</v>
      </c>
      <c r="E45" s="4" t="s">
        <v>5</v>
      </c>
      <c r="F45" s="4" t="s">
        <v>6</v>
      </c>
      <c r="G45" s="4" t="s">
        <v>7</v>
      </c>
      <c r="H45" s="4" t="s">
        <v>8</v>
      </c>
      <c r="I45" s="4" t="s">
        <v>9</v>
      </c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</row>
    <row r="46" spans="1:32" s="32" customFormat="1">
      <c r="B46" s="32" t="s">
        <v>48</v>
      </c>
      <c r="D46" s="39">
        <v>505</v>
      </c>
      <c r="E46" s="39">
        <v>515</v>
      </c>
      <c r="F46" s="39">
        <v>520</v>
      </c>
      <c r="G46" s="39">
        <v>490</v>
      </c>
      <c r="H46" s="39">
        <v>540</v>
      </c>
      <c r="I46" s="39">
        <v>560</v>
      </c>
      <c r="J46" s="32" t="s">
        <v>49</v>
      </c>
    </row>
    <row r="47" spans="1:32">
      <c r="B47" t="s">
        <v>50</v>
      </c>
      <c r="D47" s="5">
        <f t="shared" ref="D47:I47" si="18">D20</f>
        <v>415.6</v>
      </c>
      <c r="E47" s="5">
        <f t="shared" si="18"/>
        <v>429.87240000000003</v>
      </c>
      <c r="F47" s="5">
        <f t="shared" si="18"/>
        <v>447.49444160000002</v>
      </c>
      <c r="G47" s="5">
        <f t="shared" si="18"/>
        <v>465.88703609280003</v>
      </c>
      <c r="H47" s="5">
        <f t="shared" si="18"/>
        <v>491.02348794842885</v>
      </c>
      <c r="I47" s="5">
        <f t="shared" si="18"/>
        <v>514.62222958099619</v>
      </c>
      <c r="J47" t="s">
        <v>51</v>
      </c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</row>
    <row r="48" spans="1:32">
      <c r="B48" t="s">
        <v>52</v>
      </c>
      <c r="D48" s="18">
        <f t="shared" ref="D48:I48" si="19">(1-D50)*D47</f>
        <v>70.652000000000015</v>
      </c>
      <c r="E48" s="18">
        <f t="shared" si="19"/>
        <v>73.078308000000021</v>
      </c>
      <c r="F48" s="18">
        <f t="shared" si="19"/>
        <v>76.074055072000021</v>
      </c>
      <c r="G48" s="18">
        <f t="shared" si="19"/>
        <v>79.200796135776031</v>
      </c>
      <c r="H48" s="18">
        <f t="shared" si="19"/>
        <v>83.47399295123293</v>
      </c>
      <c r="I48" s="18">
        <f t="shared" si="19"/>
        <v>87.485779028769372</v>
      </c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</row>
    <row r="49" spans="1:32">
      <c r="B49" t="s">
        <v>53</v>
      </c>
      <c r="D49" s="18">
        <f t="shared" ref="D49:I49" si="20">D47-D48</f>
        <v>344.94799999999998</v>
      </c>
      <c r="E49" s="18">
        <f t="shared" si="20"/>
        <v>356.79409199999998</v>
      </c>
      <c r="F49" s="18">
        <f t="shared" si="20"/>
        <v>371.42038652799999</v>
      </c>
      <c r="G49" s="18">
        <f t="shared" si="20"/>
        <v>386.68623995702399</v>
      </c>
      <c r="H49" s="18">
        <f t="shared" si="20"/>
        <v>407.54949499719589</v>
      </c>
      <c r="I49" s="18">
        <f t="shared" si="20"/>
        <v>427.13645055222685</v>
      </c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</row>
    <row r="50" spans="1:32" s="32" customFormat="1">
      <c r="B50" s="32" t="s">
        <v>54</v>
      </c>
      <c r="D50" s="40">
        <v>0.83</v>
      </c>
      <c r="E50" s="40">
        <v>0.83</v>
      </c>
      <c r="F50" s="40">
        <v>0.83</v>
      </c>
      <c r="G50" s="40">
        <v>0.83</v>
      </c>
      <c r="H50" s="40">
        <v>0.83</v>
      </c>
      <c r="I50" s="40">
        <v>0.83</v>
      </c>
    </row>
    <row r="51" spans="1:32"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</row>
    <row r="52" spans="1:32">
      <c r="B52" t="s">
        <v>55</v>
      </c>
      <c r="D52" s="18">
        <f t="shared" ref="D52:I52" si="21">SUM(D53:D55)</f>
        <v>640</v>
      </c>
      <c r="E52" s="18">
        <f t="shared" si="21"/>
        <v>650</v>
      </c>
      <c r="F52" s="18">
        <f t="shared" si="21"/>
        <v>660</v>
      </c>
      <c r="G52" s="18">
        <f t="shared" si="21"/>
        <v>670</v>
      </c>
      <c r="H52" s="18">
        <f t="shared" si="21"/>
        <v>680</v>
      </c>
      <c r="I52" s="18">
        <f t="shared" si="21"/>
        <v>690</v>
      </c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</row>
    <row r="53" spans="1:32" s="32" customFormat="1">
      <c r="B53" s="32" t="s">
        <v>56</v>
      </c>
      <c r="D53" s="41">
        <v>350</v>
      </c>
      <c r="E53" s="41">
        <v>360</v>
      </c>
      <c r="F53" s="41">
        <v>370</v>
      </c>
      <c r="G53" s="41">
        <v>380</v>
      </c>
      <c r="H53" s="41">
        <v>390</v>
      </c>
      <c r="I53" s="41">
        <v>400</v>
      </c>
    </row>
    <row r="54" spans="1:32" s="32" customFormat="1">
      <c r="B54" s="32" t="s">
        <v>57</v>
      </c>
      <c r="D54" s="41">
        <v>180</v>
      </c>
      <c r="E54" s="41">
        <v>180</v>
      </c>
      <c r="F54" s="41">
        <v>180</v>
      </c>
      <c r="G54" s="41">
        <v>180</v>
      </c>
      <c r="H54" s="41">
        <v>180</v>
      </c>
      <c r="I54" s="41">
        <v>180</v>
      </c>
    </row>
    <row r="55" spans="1:32" s="32" customFormat="1">
      <c r="B55" s="32" t="s">
        <v>58</v>
      </c>
      <c r="D55" s="41">
        <v>110</v>
      </c>
      <c r="E55" s="41">
        <v>110</v>
      </c>
      <c r="F55" s="41">
        <v>110</v>
      </c>
      <c r="G55" s="41">
        <v>110</v>
      </c>
      <c r="H55" s="41">
        <v>110</v>
      </c>
      <c r="I55" s="41">
        <v>110</v>
      </c>
    </row>
    <row r="56" spans="1:32"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</row>
    <row r="57" spans="1:32" ht="15" thickBot="1">
      <c r="B57" s="8" t="s">
        <v>59</v>
      </c>
      <c r="C57" s="8"/>
      <c r="D57" s="20">
        <f t="shared" ref="D57:I57" si="22">D49-D52</f>
        <v>-295.05200000000002</v>
      </c>
      <c r="E57" s="20">
        <f t="shared" si="22"/>
        <v>-293.20590800000002</v>
      </c>
      <c r="F57" s="20">
        <f t="shared" si="22"/>
        <v>-288.57961347200001</v>
      </c>
      <c r="G57" s="20">
        <f t="shared" si="22"/>
        <v>-283.31376004297601</v>
      </c>
      <c r="H57" s="20">
        <f t="shared" si="22"/>
        <v>-272.45050500280411</v>
      </c>
      <c r="I57" s="20">
        <f t="shared" si="22"/>
        <v>-262.86354944777315</v>
      </c>
      <c r="J57" t="s">
        <v>60</v>
      </c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</row>
    <row r="58" spans="1:32" ht="15" thickTop="1">
      <c r="B58" t="s">
        <v>61</v>
      </c>
      <c r="D58" s="18">
        <f t="shared" ref="D58:I58" si="23">D46*D50-D52</f>
        <v>-220.85000000000002</v>
      </c>
      <c r="E58" s="18">
        <f t="shared" si="23"/>
        <v>-222.55</v>
      </c>
      <c r="F58" s="18">
        <f t="shared" si="23"/>
        <v>-228.40000000000003</v>
      </c>
      <c r="G58" s="18">
        <f t="shared" si="23"/>
        <v>-263.3</v>
      </c>
      <c r="H58" s="18">
        <f t="shared" si="23"/>
        <v>-231.8</v>
      </c>
      <c r="I58" s="18">
        <f t="shared" si="23"/>
        <v>-225.20000000000005</v>
      </c>
      <c r="J58" t="s">
        <v>62</v>
      </c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</row>
    <row r="59" spans="1:32">
      <c r="J59" t="s">
        <v>63</v>
      </c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</row>
    <row r="60" spans="1:32"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</row>
    <row r="61" spans="1:32" ht="15" thickBot="1">
      <c r="A61" s="3" t="s">
        <v>64</v>
      </c>
      <c r="B61" s="3"/>
      <c r="C61" s="4" t="s">
        <v>3</v>
      </c>
      <c r="D61" s="4" t="s">
        <v>4</v>
      </c>
      <c r="E61" s="4" t="s">
        <v>5</v>
      </c>
      <c r="F61" s="4" t="s">
        <v>6</v>
      </c>
      <c r="G61" s="4" t="s">
        <v>7</v>
      </c>
      <c r="H61" s="4" t="s">
        <v>8</v>
      </c>
      <c r="I61" s="4" t="s">
        <v>9</v>
      </c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</row>
    <row r="62" spans="1:32">
      <c r="B62" t="s">
        <v>65</v>
      </c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</row>
    <row r="63" spans="1:32">
      <c r="B63" t="s">
        <v>66</v>
      </c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</row>
    <row r="64" spans="1:32">
      <c r="B64" t="s">
        <v>67</v>
      </c>
      <c r="D64" s="7"/>
      <c r="E64" s="7"/>
      <c r="F64" s="7"/>
      <c r="G64" s="7"/>
      <c r="H64" s="7"/>
      <c r="I64" s="7"/>
      <c r="J64" t="s">
        <v>68</v>
      </c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</row>
    <row r="65" spans="1:32"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</row>
    <row r="66" spans="1:32"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</row>
    <row r="67" spans="1:32" ht="15" thickBot="1">
      <c r="A67" s="3" t="s">
        <v>69</v>
      </c>
      <c r="B67" s="3"/>
      <c r="D67" s="4" t="s">
        <v>4</v>
      </c>
      <c r="E67" s="4" t="s">
        <v>5</v>
      </c>
      <c r="F67" s="4" t="s">
        <v>6</v>
      </c>
      <c r="G67" s="4" t="s">
        <v>7</v>
      </c>
      <c r="H67" s="4" t="s">
        <v>8</v>
      </c>
      <c r="I67" s="4" t="s">
        <v>9</v>
      </c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</row>
    <row r="68" spans="1:32">
      <c r="B68" t="s">
        <v>70</v>
      </c>
      <c r="D68" s="12">
        <f t="shared" ref="D68:I68" si="24">ROUND(D70/D69,0)</f>
        <v>4700</v>
      </c>
      <c r="E68" s="12">
        <f t="shared" si="24"/>
        <v>5178</v>
      </c>
      <c r="F68" s="12">
        <f t="shared" si="24"/>
        <v>4574</v>
      </c>
      <c r="G68" s="12">
        <f t="shared" si="24"/>
        <v>4923</v>
      </c>
      <c r="H68" s="12">
        <f t="shared" si="24"/>
        <v>5000</v>
      </c>
      <c r="I68" s="12">
        <f t="shared" si="24"/>
        <v>5170</v>
      </c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</row>
    <row r="69" spans="1:32" s="32" customFormat="1">
      <c r="B69" s="32" t="s">
        <v>71</v>
      </c>
      <c r="D69" s="42">
        <v>0.05</v>
      </c>
      <c r="E69" s="42">
        <v>4.4999999999999998E-2</v>
      </c>
      <c r="F69" s="42">
        <v>4.7E-2</v>
      </c>
      <c r="G69" s="42">
        <v>5.1999999999999998E-2</v>
      </c>
      <c r="H69" s="42">
        <v>4.8000000000000001E-2</v>
      </c>
      <c r="I69" s="42">
        <v>5.2999999999999999E-2</v>
      </c>
    </row>
    <row r="70" spans="1:32">
      <c r="B70" t="s">
        <v>72</v>
      </c>
      <c r="D70" s="12">
        <f t="shared" ref="D70:I70" si="25">ROUND(D25/D71,0)</f>
        <v>235</v>
      </c>
      <c r="E70" s="12">
        <f t="shared" si="25"/>
        <v>233</v>
      </c>
      <c r="F70" s="12">
        <f t="shared" si="25"/>
        <v>215</v>
      </c>
      <c r="G70" s="12">
        <f t="shared" si="25"/>
        <v>256</v>
      </c>
      <c r="H70" s="12">
        <f t="shared" si="25"/>
        <v>240</v>
      </c>
      <c r="I70" s="12">
        <f t="shared" si="25"/>
        <v>274</v>
      </c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</row>
    <row r="71" spans="1:32" s="32" customFormat="1">
      <c r="B71" s="32" t="s">
        <v>73</v>
      </c>
      <c r="D71" s="40">
        <v>0.17</v>
      </c>
      <c r="E71" s="40">
        <v>0.18</v>
      </c>
      <c r="F71" s="40">
        <v>0.2</v>
      </c>
      <c r="G71" s="40">
        <v>0.18</v>
      </c>
      <c r="H71" s="40">
        <v>0.2</v>
      </c>
      <c r="I71" s="40">
        <v>0.19</v>
      </c>
    </row>
    <row r="72" spans="1:32"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</row>
    <row r="73" spans="1:32"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</row>
    <row r="74" spans="1:32" ht="15" thickBot="1">
      <c r="A74" s="3" t="s">
        <v>74</v>
      </c>
      <c r="B74" s="3"/>
      <c r="D74" s="4" t="s">
        <v>4</v>
      </c>
      <c r="E74" s="4" t="s">
        <v>5</v>
      </c>
      <c r="F74" s="4" t="s">
        <v>6</v>
      </c>
      <c r="G74" s="4" t="s">
        <v>7</v>
      </c>
      <c r="H74" s="4" t="s">
        <v>8</v>
      </c>
      <c r="I74" s="4" t="s">
        <v>9</v>
      </c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</row>
    <row r="75" spans="1:32" s="32" customFormat="1">
      <c r="B75" s="32" t="s">
        <v>75</v>
      </c>
      <c r="D75" s="32">
        <v>6</v>
      </c>
      <c r="E75" s="32">
        <v>6.5</v>
      </c>
      <c r="F75" s="32">
        <v>7</v>
      </c>
      <c r="G75" s="32">
        <v>7.5</v>
      </c>
      <c r="H75" s="32">
        <v>8</v>
      </c>
      <c r="I75" s="32">
        <v>8.5</v>
      </c>
      <c r="J75" s="32" t="s">
        <v>76</v>
      </c>
    </row>
    <row r="76" spans="1:32">
      <c r="B76" t="s">
        <v>77</v>
      </c>
      <c r="D76" s="7">
        <f t="shared" ref="D76:I76" si="26">600/12/12</f>
        <v>4.166666666666667</v>
      </c>
      <c r="E76" s="7">
        <f t="shared" si="26"/>
        <v>4.166666666666667</v>
      </c>
      <c r="F76" s="7">
        <f t="shared" si="26"/>
        <v>4.166666666666667</v>
      </c>
      <c r="G76" s="7">
        <f t="shared" si="26"/>
        <v>4.166666666666667</v>
      </c>
      <c r="H76" s="7">
        <f t="shared" si="26"/>
        <v>4.166666666666667</v>
      </c>
      <c r="I76" s="7">
        <f t="shared" si="26"/>
        <v>4.166666666666667</v>
      </c>
      <c r="J76" t="s">
        <v>78</v>
      </c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</row>
    <row r="77" spans="1:32">
      <c r="B77" t="s">
        <v>79</v>
      </c>
      <c r="D77" s="7">
        <f t="shared" ref="D77:I77" si="27">D76*D75</f>
        <v>25</v>
      </c>
      <c r="E77" s="7">
        <f t="shared" si="27"/>
        <v>27.083333333333336</v>
      </c>
      <c r="F77" s="7">
        <f t="shared" si="27"/>
        <v>29.166666666666668</v>
      </c>
      <c r="G77" s="7">
        <f t="shared" si="27"/>
        <v>31.250000000000004</v>
      </c>
      <c r="H77" s="7">
        <f t="shared" si="27"/>
        <v>33.333333333333336</v>
      </c>
      <c r="I77" s="7">
        <f t="shared" si="27"/>
        <v>35.416666666666671</v>
      </c>
      <c r="J77" t="s">
        <v>80</v>
      </c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</row>
    <row r="78" spans="1:32" s="32" customFormat="1">
      <c r="B78" s="32" t="s">
        <v>81</v>
      </c>
      <c r="D78" s="32">
        <v>1.2</v>
      </c>
      <c r="E78" s="32">
        <v>1.2</v>
      </c>
      <c r="F78" s="32">
        <v>1.2</v>
      </c>
      <c r="G78" s="32">
        <v>1.2</v>
      </c>
      <c r="H78" s="32">
        <v>1.2</v>
      </c>
      <c r="I78" s="32">
        <v>1.2</v>
      </c>
      <c r="J78" s="32" t="s">
        <v>82</v>
      </c>
    </row>
    <row r="79" spans="1:32"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</row>
    <row r="80" spans="1:32">
      <c r="B80" t="s">
        <v>83</v>
      </c>
      <c r="D80" s="7">
        <f t="shared" ref="D80:I80" si="28">D14/D75</f>
        <v>3.6666666666666665</v>
      </c>
      <c r="E80" s="7">
        <f t="shared" si="28"/>
        <v>3.5384615384615383</v>
      </c>
      <c r="F80" s="7">
        <f t="shared" si="28"/>
        <v>3.5</v>
      </c>
      <c r="G80" s="7">
        <f t="shared" si="28"/>
        <v>3.4666666666666668</v>
      </c>
      <c r="H80" s="7">
        <f t="shared" si="28"/>
        <v>3.375</v>
      </c>
      <c r="I80" s="7">
        <f t="shared" si="28"/>
        <v>3.4117647058823528</v>
      </c>
      <c r="J80" t="s">
        <v>84</v>
      </c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</row>
    <row r="81" spans="18:32"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</row>
    <row r="82" spans="18:32"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</row>
    <row r="83" spans="18:32"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</row>
    <row r="84" spans="18:32"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</row>
    <row r="85" spans="18:32"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</row>
    <row r="86" spans="18:32"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</row>
    <row r="87" spans="18:32"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</row>
    <row r="88" spans="18:32"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</row>
    <row r="89" spans="18:32"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</row>
    <row r="90" spans="18:32"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</row>
    <row r="91" spans="18:32"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</row>
    <row r="92" spans="18:32"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</row>
    <row r="93" spans="18:32"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</row>
    <row r="94" spans="18:32"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</row>
    <row r="95" spans="18:32"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</row>
    <row r="96" spans="18:32"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</row>
    <row r="97" spans="18:32"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</row>
    <row r="98" spans="18:32"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</row>
    <row r="99" spans="18:32"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</row>
    <row r="100" spans="18:32"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</row>
    <row r="101" spans="18:32"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</row>
    <row r="102" spans="18:32"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</row>
    <row r="103" spans="18:32"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</row>
    <row r="104" spans="18:32"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</row>
    <row r="105" spans="18:32"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</row>
    <row r="106" spans="18:32"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</row>
    <row r="107" spans="18:32"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</row>
    <row r="108" spans="18:32"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</row>
    <row r="109" spans="18:32"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</row>
    <row r="110" spans="18:32"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</row>
    <row r="111" spans="18:32"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</row>
    <row r="112" spans="18:32"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</row>
    <row r="113" spans="18:32"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</row>
    <row r="114" spans="18:32"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</row>
    <row r="115" spans="18:32"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</row>
    <row r="116" spans="18:32"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</row>
    <row r="117" spans="18:32"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</row>
    <row r="118" spans="18:32"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</row>
    <row r="119" spans="18:32"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</row>
    <row r="120" spans="18:32"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</row>
    <row r="121" spans="18:32"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</row>
    <row r="122" spans="18:32"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</row>
    <row r="123" spans="18:32"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</row>
    <row r="124" spans="18:32"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</row>
    <row r="125" spans="18:32"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</row>
    <row r="126" spans="18:32"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</row>
    <row r="127" spans="18:32"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</row>
    <row r="128" spans="18:32"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</row>
    <row r="129" spans="18:32"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</row>
    <row r="130" spans="18:32"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</row>
    <row r="131" spans="18:32"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</row>
    <row r="132" spans="18:32"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</row>
    <row r="133" spans="18:32"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</row>
    <row r="134" spans="18:32"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</row>
    <row r="135" spans="18:32"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</row>
    <row r="136" spans="18:32"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</row>
    <row r="137" spans="18:32"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</row>
    <row r="138" spans="18:32"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</row>
    <row r="139" spans="18:32"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</row>
    <row r="140" spans="18:32"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</row>
    <row r="141" spans="18:32"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</row>
    <row r="142" spans="18:32"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</row>
    <row r="143" spans="18:32"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</row>
    <row r="144" spans="18:32"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</row>
    <row r="145" spans="18:32"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</row>
    <row r="146" spans="18:32"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</row>
    <row r="147" spans="18:32"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</row>
    <row r="148" spans="18:32"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</row>
    <row r="149" spans="18:32"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</row>
    <row r="150" spans="18:32"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</row>
    <row r="151" spans="18:32"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</row>
    <row r="152" spans="18:32"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</row>
    <row r="153" spans="18:32"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</row>
    <row r="154" spans="18:32"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</row>
    <row r="155" spans="18:32"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</row>
    <row r="156" spans="18:32"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</row>
    <row r="157" spans="18:32"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</row>
    <row r="158" spans="18:32"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</row>
    <row r="159" spans="18:32"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</row>
    <row r="160" spans="18:32"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</row>
    <row r="161" spans="18:32"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</row>
    <row r="162" spans="18:32"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</row>
  </sheetData>
  <pageMargins left="0.7" right="0.7" top="0.75" bottom="0.75" header="0.3" footer="0.3"/>
  <pageSetup paperSize="9" scale="31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60"/>
  <sheetViews>
    <sheetView zoomScale="80" zoomScaleNormal="80" zoomScalePageLayoutView="80" workbookViewId="0">
      <selection activeCell="U18" sqref="U18"/>
    </sheetView>
  </sheetViews>
  <sheetFormatPr baseColWidth="10" defaultColWidth="8.83203125" defaultRowHeight="14" x14ac:dyDescent="0"/>
  <cols>
    <col min="2" max="2" width="2.33203125" customWidth="1"/>
    <col min="7" max="7" width="9.1640625" customWidth="1"/>
    <col min="8" max="8" width="2.6640625" customWidth="1"/>
    <col min="10" max="10" width="2" customWidth="1"/>
    <col min="13" max="13" width="2.1640625" customWidth="1"/>
    <col min="16" max="16" width="2.83203125" customWidth="1"/>
  </cols>
  <sheetData>
    <row r="1" spans="2:16" ht="25.5" customHeight="1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2:16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2:16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2:16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2:16"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2:16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2:16"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2:16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2:16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2:16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2:16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2:16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</row>
    <row r="13" spans="2:16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2:16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2:16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</row>
    <row r="16" spans="2:16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2:16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2:16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</row>
    <row r="19" spans="2:16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</row>
    <row r="20" spans="2:16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2:16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2:16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</row>
    <row r="23" spans="2:16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2:16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  <row r="25" spans="2:16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2:16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2:16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2:16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</row>
    <row r="29" spans="2:16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</row>
    <row r="30" spans="2:16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2:16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  <row r="32" spans="2:16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</row>
    <row r="33" spans="2:16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</row>
    <row r="34" spans="2:16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</row>
    <row r="35" spans="2:16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</row>
    <row r="36" spans="2:16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</row>
    <row r="37" spans="2:16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</row>
    <row r="38" spans="2:16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</row>
    <row r="39" spans="2:16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</row>
    <row r="40" spans="2:16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</row>
    <row r="41" spans="2:16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</row>
    <row r="42" spans="2:16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</row>
    <row r="43" spans="2:16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</row>
    <row r="44" spans="2:16"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</row>
    <row r="45" spans="2:16"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</row>
    <row r="46" spans="2:16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</row>
    <row r="47" spans="2:16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</row>
    <row r="48" spans="2:16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</row>
    <row r="49" spans="2:16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</row>
    <row r="50" spans="2:16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</row>
    <row r="51" spans="2:16"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</row>
    <row r="52" spans="2:16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</row>
    <row r="53" spans="2:16"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</row>
    <row r="54" spans="2:16"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</row>
    <row r="55" spans="2:16"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</row>
    <row r="56" spans="2:16"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</row>
    <row r="57" spans="2:16"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</row>
    <row r="58" spans="2:16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2:16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</row>
    <row r="60" spans="2:16"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</row>
    <row r="61" spans="2:16"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</row>
    <row r="62" spans="2:16"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</row>
    <row r="63" spans="2:16"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</row>
    <row r="64" spans="2:16"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</row>
    <row r="65" spans="2:16"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</row>
    <row r="66" spans="2:16"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</row>
    <row r="67" spans="2:16"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</row>
    <row r="68" spans="2:16"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</row>
    <row r="69" spans="2:16"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</row>
    <row r="70" spans="2:16"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</row>
    <row r="71" spans="2:16"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</row>
    <row r="72" spans="2:16"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</row>
    <row r="73" spans="2:16"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</row>
    <row r="74" spans="2:16"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</row>
    <row r="75" spans="2:16"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</row>
    <row r="76" spans="2:16"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</row>
    <row r="77" spans="2:16"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</row>
    <row r="78" spans="2:16"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</row>
    <row r="79" spans="2:16"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</row>
    <row r="80" spans="2:16"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</row>
    <row r="81" spans="2:16"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</row>
    <row r="82" spans="2:16"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</row>
    <row r="83" spans="2:16"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</row>
    <row r="84" spans="2:16"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</row>
    <row r="85" spans="2:16"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</row>
    <row r="86" spans="2:16"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</row>
    <row r="87" spans="2:16"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</row>
    <row r="88" spans="2:16"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</row>
    <row r="89" spans="2:16"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</row>
    <row r="90" spans="2:16"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</row>
    <row r="91" spans="2:16"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</row>
    <row r="92" spans="2:16"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</row>
    <row r="93" spans="2:16"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</row>
    <row r="94" spans="2:16"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</row>
    <row r="95" spans="2:16"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</row>
    <row r="96" spans="2:16"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</row>
    <row r="97" spans="2:16"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</row>
    <row r="98" spans="2:16"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</row>
    <row r="99" spans="2:16"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</row>
    <row r="100" spans="2:16"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</row>
    <row r="101" spans="2:16"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</row>
    <row r="102" spans="2:16"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</row>
    <row r="103" spans="2:16"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</row>
    <row r="104" spans="2:16"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</row>
    <row r="105" spans="2:16"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</row>
    <row r="106" spans="2:16"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</row>
    <row r="107" spans="2:16"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</row>
    <row r="108" spans="2:16"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</row>
    <row r="109" spans="2:16"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</row>
    <row r="110" spans="2:16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</row>
    <row r="111" spans="2:16"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</row>
    <row r="112" spans="2:16"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</row>
    <row r="113" spans="2:16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2:16"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</row>
    <row r="115" spans="2:16"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</row>
    <row r="116" spans="2:16"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</row>
    <row r="117" spans="2:16"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</row>
    <row r="118" spans="2:16"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</row>
    <row r="119" spans="2:16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</row>
    <row r="120" spans="2:16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</row>
    <row r="121" spans="2:16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</row>
    <row r="122" spans="2:16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</row>
    <row r="123" spans="2:16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</row>
    <row r="124" spans="2:16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</row>
    <row r="125" spans="2:16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</row>
    <row r="126" spans="2:16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</row>
    <row r="127" spans="2:16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</row>
    <row r="128" spans="2:16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</row>
    <row r="129" spans="2:16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</row>
    <row r="130" spans="2:16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</row>
    <row r="131" spans="2:16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</row>
    <row r="132" spans="2:16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</row>
    <row r="133" spans="2:16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</row>
    <row r="134" spans="2:16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</row>
    <row r="135" spans="2:16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</row>
    <row r="136" spans="2:16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</row>
    <row r="137" spans="2:16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</row>
    <row r="138" spans="2:16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</row>
    <row r="139" spans="2:16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</row>
    <row r="140" spans="2:16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</row>
    <row r="141" spans="2:16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</row>
    <row r="142" spans="2:16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</row>
    <row r="143" spans="2:16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</row>
    <row r="144" spans="2:16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</row>
    <row r="145" spans="2:16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</row>
    <row r="146" spans="2:16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</row>
    <row r="147" spans="2:16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</row>
    <row r="148" spans="2:16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</row>
    <row r="149" spans="2:16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</row>
    <row r="150" spans="2:16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</row>
    <row r="151" spans="2:16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</row>
    <row r="152" spans="2:16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</row>
    <row r="153" spans="2:16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</row>
    <row r="154" spans="2:16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</row>
    <row r="155" spans="2:16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</row>
    <row r="156" spans="2:16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</row>
    <row r="157" spans="2:16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</row>
    <row r="158" spans="2:16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</row>
    <row r="159" spans="2:16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</row>
    <row r="160" spans="2:16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F168"/>
  <sheetViews>
    <sheetView tabSelected="1" topLeftCell="P1" zoomScale="125" zoomScaleNormal="125" zoomScalePageLayoutView="125" workbookViewId="0">
      <selection activeCell="Q4" sqref="Q4"/>
    </sheetView>
  </sheetViews>
  <sheetFormatPr baseColWidth="10" defaultColWidth="8.83203125" defaultRowHeight="14" x14ac:dyDescent="0"/>
  <cols>
    <col min="1" max="1" width="4.6640625" customWidth="1"/>
    <col min="2" max="2" width="26.6640625" customWidth="1"/>
    <col min="3" max="3" width="8" customWidth="1"/>
    <col min="4" max="4" width="10.6640625" customWidth="1"/>
    <col min="5" max="5" width="10.33203125" customWidth="1"/>
    <col min="6" max="9" width="10.6640625" bestFit="1" customWidth="1"/>
    <col min="18" max="18" width="2.33203125" customWidth="1"/>
    <col min="23" max="23" width="9.1640625" customWidth="1"/>
    <col min="24" max="24" width="2.6640625" customWidth="1"/>
    <col min="26" max="26" width="2" customWidth="1"/>
    <col min="29" max="29" width="2.1640625" customWidth="1"/>
    <col min="32" max="32" width="2.83203125" customWidth="1"/>
  </cols>
  <sheetData>
    <row r="1" spans="1:32" ht="27">
      <c r="A1" s="21" t="s">
        <v>0</v>
      </c>
      <c r="F1" s="26" t="s">
        <v>124</v>
      </c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</row>
    <row r="2" spans="1:32" ht="17" thickBot="1">
      <c r="A2" s="2" t="s">
        <v>101</v>
      </c>
      <c r="B2" s="2"/>
      <c r="C2" s="2"/>
      <c r="D2" s="2"/>
      <c r="E2" s="2"/>
      <c r="F2" s="2"/>
      <c r="G2" s="2"/>
      <c r="H2" s="2"/>
      <c r="I2" s="2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</row>
    <row r="3" spans="1:32" ht="15" thickTop="1">
      <c r="Q3" t="s">
        <v>142</v>
      </c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</row>
    <row r="4" spans="1:32">
      <c r="Q4" t="s">
        <v>142</v>
      </c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</row>
    <row r="5" spans="1:32" ht="15" thickBot="1">
      <c r="A5" s="3" t="s">
        <v>2</v>
      </c>
      <c r="B5" s="3"/>
      <c r="C5" s="4" t="s">
        <v>3</v>
      </c>
      <c r="D5" s="4" t="s">
        <v>4</v>
      </c>
      <c r="E5" s="4" t="s">
        <v>5</v>
      </c>
      <c r="F5" s="4" t="s">
        <v>6</v>
      </c>
      <c r="G5" s="4" t="s">
        <v>7</v>
      </c>
      <c r="H5" s="4" t="s">
        <v>8</v>
      </c>
      <c r="I5" s="4" t="s">
        <v>9</v>
      </c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</row>
    <row r="6" spans="1:32" s="43" customFormat="1" ht="15">
      <c r="A6" s="52"/>
      <c r="B6" s="43" t="s">
        <v>10</v>
      </c>
      <c r="D6" s="45">
        <v>264</v>
      </c>
      <c r="E6" s="45">
        <f>E14</f>
        <v>276</v>
      </c>
      <c r="F6" s="45">
        <f t="shared" ref="F6:I6" si="0">F14</f>
        <v>294</v>
      </c>
      <c r="G6" s="45">
        <f t="shared" si="0"/>
        <v>312</v>
      </c>
      <c r="H6" s="45">
        <f t="shared" si="0"/>
        <v>324</v>
      </c>
      <c r="I6" s="45">
        <f t="shared" si="0"/>
        <v>348</v>
      </c>
      <c r="J6" s="43" t="s">
        <v>119</v>
      </c>
    </row>
    <row r="7" spans="1:32" ht="15">
      <c r="A7" s="52"/>
      <c r="B7" t="s">
        <v>123</v>
      </c>
      <c r="D7" s="5">
        <f>D6/D24*1000</f>
        <v>6600</v>
      </c>
      <c r="E7" s="5">
        <f t="shared" ref="E7:I7" si="1">E6/E24*1000</f>
        <v>6571.4285714285716</v>
      </c>
      <c r="F7" s="5">
        <f t="shared" si="1"/>
        <v>6837.2093023255811</v>
      </c>
      <c r="G7" s="5">
        <f t="shared" si="1"/>
        <v>6782.608695652174</v>
      </c>
      <c r="H7" s="5">
        <f t="shared" si="1"/>
        <v>6750</v>
      </c>
      <c r="I7" s="5">
        <f t="shared" si="1"/>
        <v>6692.3076923076924</v>
      </c>
      <c r="J7" t="s">
        <v>122</v>
      </c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</row>
    <row r="8" spans="1:32" s="43" customFormat="1" ht="15">
      <c r="A8" s="52"/>
      <c r="B8" s="43" t="s">
        <v>111</v>
      </c>
      <c r="D8" s="46">
        <v>1.3</v>
      </c>
      <c r="E8" s="44">
        <v>1.4</v>
      </c>
      <c r="F8" s="44">
        <v>1.4</v>
      </c>
      <c r="G8" s="44">
        <v>1.5</v>
      </c>
      <c r="H8" s="44">
        <v>1.4</v>
      </c>
      <c r="I8" s="44">
        <v>1.6</v>
      </c>
      <c r="J8" s="43" t="s">
        <v>14</v>
      </c>
    </row>
    <row r="9" spans="1:32" s="43" customFormat="1" ht="15">
      <c r="A9" s="52"/>
      <c r="B9" s="43" t="s">
        <v>120</v>
      </c>
      <c r="D9" s="46">
        <v>5.5</v>
      </c>
      <c r="E9" s="44">
        <v>7</v>
      </c>
      <c r="F9" s="44">
        <v>5</v>
      </c>
      <c r="G9" s="44">
        <v>6.5</v>
      </c>
      <c r="H9" s="44">
        <v>5.8</v>
      </c>
      <c r="I9" s="44">
        <v>6.2</v>
      </c>
      <c r="J9" s="43" t="s">
        <v>109</v>
      </c>
    </row>
    <row r="10" spans="1:32" ht="15">
      <c r="A10" s="52"/>
      <c r="B10" t="s">
        <v>133</v>
      </c>
      <c r="D10" s="5">
        <f>D7/12</f>
        <v>550</v>
      </c>
      <c r="E10" s="5">
        <f t="shared" ref="E10:I10" si="2">E7/12</f>
        <v>547.61904761904759</v>
      </c>
      <c r="F10" s="5">
        <f t="shared" si="2"/>
        <v>569.76744186046506</v>
      </c>
      <c r="G10" s="5">
        <f t="shared" si="2"/>
        <v>565.21739130434787</v>
      </c>
      <c r="H10" s="5">
        <f t="shared" si="2"/>
        <v>562.5</v>
      </c>
      <c r="I10" s="5">
        <f t="shared" si="2"/>
        <v>557.69230769230774</v>
      </c>
      <c r="J10" t="s">
        <v>136</v>
      </c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</row>
    <row r="11" spans="1:32" ht="15">
      <c r="A11" s="52"/>
      <c r="B11" t="s">
        <v>134</v>
      </c>
      <c r="D11" s="5">
        <f>(D20/12)/D23*1000</f>
        <v>514.3564356435644</v>
      </c>
      <c r="E11" s="5">
        <f t="shared" ref="E11:I11" si="3">(E20/12)/E23*1000</f>
        <v>521.05745454545445</v>
      </c>
      <c r="F11" s="5">
        <f t="shared" si="3"/>
        <v>529.57922082840241</v>
      </c>
      <c r="G11" s="5">
        <f t="shared" si="3"/>
        <v>537.97579225496531</v>
      </c>
      <c r="H11" s="5">
        <f t="shared" si="3"/>
        <v>551.71178421171771</v>
      </c>
      <c r="I11" s="5">
        <f t="shared" si="3"/>
        <v>561.81466111462453</v>
      </c>
      <c r="J11" t="s">
        <v>137</v>
      </c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</row>
    <row r="12" spans="1:32">
      <c r="D12" s="7"/>
      <c r="E12" s="7"/>
      <c r="F12" s="7"/>
      <c r="G12" s="7"/>
      <c r="H12" s="7"/>
      <c r="I12" s="7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</row>
    <row r="13" spans="1:32" ht="15" thickBot="1">
      <c r="A13" s="3" t="s">
        <v>116</v>
      </c>
      <c r="B13" s="3"/>
      <c r="C13" s="4" t="s">
        <v>3</v>
      </c>
      <c r="D13" s="4" t="s">
        <v>4</v>
      </c>
      <c r="E13" s="4" t="s">
        <v>5</v>
      </c>
      <c r="F13" s="4" t="s">
        <v>6</v>
      </c>
      <c r="G13" s="4" t="s">
        <v>7</v>
      </c>
      <c r="H13" s="4" t="s">
        <v>8</v>
      </c>
      <c r="I13" s="4" t="s">
        <v>9</v>
      </c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</row>
    <row r="14" spans="1:32" s="43" customFormat="1" ht="15">
      <c r="A14" s="52"/>
      <c r="B14" s="43" t="s">
        <v>113</v>
      </c>
      <c r="D14" s="47">
        <v>264</v>
      </c>
      <c r="E14" s="47">
        <v>276</v>
      </c>
      <c r="F14" s="47">
        <v>294</v>
      </c>
      <c r="G14" s="47">
        <v>312</v>
      </c>
      <c r="H14" s="47">
        <v>324</v>
      </c>
      <c r="I14" s="47">
        <v>348</v>
      </c>
      <c r="J14" s="43" t="s">
        <v>112</v>
      </c>
    </row>
    <row r="15" spans="1:32" ht="15">
      <c r="A15" s="52"/>
      <c r="B15" t="s">
        <v>114</v>
      </c>
      <c r="D15" s="7">
        <f t="shared" ref="D15:I15" si="4">-D29*C20</f>
        <v>-100.80000000000001</v>
      </c>
      <c r="E15" s="7">
        <f t="shared" si="4"/>
        <v>-134.65439999999998</v>
      </c>
      <c r="F15" s="7">
        <f t="shared" si="4"/>
        <v>-108.32784479999999</v>
      </c>
      <c r="G15" s="7">
        <f t="shared" si="4"/>
        <v>-107.398665984</v>
      </c>
      <c r="H15" s="7">
        <f t="shared" si="4"/>
        <v>-106.22224422915839</v>
      </c>
      <c r="I15" s="7">
        <f t="shared" si="4"/>
        <v>-106.06107339686062</v>
      </c>
      <c r="J15" s="7" t="s">
        <v>117</v>
      </c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</row>
    <row r="16" spans="1:32" ht="15">
      <c r="A16" s="52"/>
      <c r="B16" t="s">
        <v>115</v>
      </c>
      <c r="D16" s="7">
        <f t="shared" ref="D16:I16" si="5">D30*C20</f>
        <v>24</v>
      </c>
      <c r="E16" s="7">
        <f t="shared" si="5"/>
        <v>29.923199999999998</v>
      </c>
      <c r="F16" s="54">
        <f t="shared" si="5"/>
        <v>25.792344</v>
      </c>
      <c r="G16" s="7">
        <f t="shared" si="5"/>
        <v>16.109799897599999</v>
      </c>
      <c r="H16" s="7">
        <f t="shared" si="5"/>
        <v>83.859666496703994</v>
      </c>
      <c r="I16" s="7">
        <f t="shared" si="5"/>
        <v>41.245972987668019</v>
      </c>
      <c r="J16" t="s">
        <v>118</v>
      </c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</row>
    <row r="17" spans="1:32" ht="16" thickBot="1">
      <c r="A17" s="52"/>
      <c r="B17" s="8" t="s">
        <v>121</v>
      </c>
      <c r="C17" s="8"/>
      <c r="D17" s="9">
        <f t="shared" ref="D17:I17" si="6">D14+D15+D16</f>
        <v>187.2</v>
      </c>
      <c r="E17" s="9">
        <f t="shared" si="6"/>
        <v>171.26880000000003</v>
      </c>
      <c r="F17" s="54">
        <f t="shared" si="6"/>
        <v>211.46449920000003</v>
      </c>
      <c r="G17" s="9">
        <f t="shared" si="6"/>
        <v>220.71113391360001</v>
      </c>
      <c r="H17" s="9">
        <f t="shared" si="6"/>
        <v>301.63742226754562</v>
      </c>
      <c r="I17" s="9">
        <f t="shared" si="6"/>
        <v>283.18489959080739</v>
      </c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</row>
    <row r="18" spans="1:32" ht="15" thickTop="1">
      <c r="D18" s="7"/>
      <c r="E18" s="7"/>
      <c r="F18" s="7"/>
      <c r="G18" s="7"/>
      <c r="H18" s="7"/>
      <c r="I18" s="7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</row>
    <row r="19" spans="1:32" ht="15">
      <c r="A19" s="52"/>
      <c r="B19" t="s">
        <v>105</v>
      </c>
      <c r="D19" s="5">
        <f t="shared" ref="D19:I19" si="7">C20</f>
        <v>4800</v>
      </c>
      <c r="E19" s="5">
        <f t="shared" si="7"/>
        <v>4987.2</v>
      </c>
      <c r="F19" s="5">
        <f t="shared" si="7"/>
        <v>5158.4687999999996</v>
      </c>
      <c r="G19" s="5">
        <f t="shared" si="7"/>
        <v>5369.9332992</v>
      </c>
      <c r="H19" s="5">
        <f t="shared" si="7"/>
        <v>5590.6444331135999</v>
      </c>
      <c r="I19" s="5">
        <f t="shared" si="7"/>
        <v>5892.2818553811458</v>
      </c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</row>
    <row r="20" spans="1:32" ht="15">
      <c r="A20" s="52"/>
      <c r="B20" t="s">
        <v>106</v>
      </c>
      <c r="C20" s="51">
        <f>400*12</f>
        <v>4800</v>
      </c>
      <c r="D20" s="18">
        <f t="shared" ref="D20:I20" si="8">C20+D17</f>
        <v>4987.2</v>
      </c>
      <c r="E20" s="18">
        <f t="shared" si="8"/>
        <v>5158.4687999999996</v>
      </c>
      <c r="F20" s="18">
        <f t="shared" si="8"/>
        <v>5369.9332992</v>
      </c>
      <c r="G20" s="18">
        <f t="shared" si="8"/>
        <v>5590.6444331135999</v>
      </c>
      <c r="H20" s="18">
        <f t="shared" si="8"/>
        <v>5892.2818553811458</v>
      </c>
      <c r="I20" s="18">
        <f t="shared" si="8"/>
        <v>6175.4667549719534</v>
      </c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</row>
    <row r="21" spans="1:32"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</row>
    <row r="22" spans="1:32" ht="15" thickBot="1">
      <c r="A22" s="3" t="s">
        <v>26</v>
      </c>
      <c r="B22" s="3"/>
      <c r="C22" s="4" t="s">
        <v>3</v>
      </c>
      <c r="D22" s="4" t="s">
        <v>4</v>
      </c>
      <c r="E22" s="4" t="s">
        <v>5</v>
      </c>
      <c r="F22" s="4" t="s">
        <v>6</v>
      </c>
      <c r="G22" s="4" t="s">
        <v>7</v>
      </c>
      <c r="H22" s="4" t="s">
        <v>8</v>
      </c>
      <c r="I22" s="4" t="s">
        <v>9</v>
      </c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</row>
    <row r="23" spans="1:32" ht="15">
      <c r="A23" s="52"/>
      <c r="B23" t="s">
        <v>27</v>
      </c>
      <c r="C23" s="48">
        <v>792</v>
      </c>
      <c r="D23" s="13">
        <f>C23+D26</f>
        <v>808</v>
      </c>
      <c r="E23" s="13">
        <f t="shared" ref="E23:I23" si="9">D23+E26</f>
        <v>825</v>
      </c>
      <c r="F23" s="13">
        <f t="shared" si="9"/>
        <v>845</v>
      </c>
      <c r="G23" s="13">
        <f t="shared" si="9"/>
        <v>866</v>
      </c>
      <c r="H23" s="13">
        <f t="shared" si="9"/>
        <v>890</v>
      </c>
      <c r="I23" s="13">
        <f t="shared" si="9"/>
        <v>916</v>
      </c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</row>
    <row r="24" spans="1:32" s="43" customFormat="1" ht="15">
      <c r="A24" s="52"/>
      <c r="B24" s="43" t="s">
        <v>28</v>
      </c>
      <c r="D24" s="48">
        <v>40</v>
      </c>
      <c r="E24" s="48">
        <v>42</v>
      </c>
      <c r="F24" s="48">
        <v>43</v>
      </c>
      <c r="G24" s="48">
        <v>46</v>
      </c>
      <c r="H24" s="48">
        <v>48</v>
      </c>
      <c r="I24" s="48">
        <v>52</v>
      </c>
    </row>
    <row r="25" spans="1:32" s="43" customFormat="1" ht="15">
      <c r="A25" s="52"/>
      <c r="B25" s="43" t="s">
        <v>29</v>
      </c>
      <c r="D25" s="48">
        <v>-24</v>
      </c>
      <c r="E25" s="48">
        <f>-ROUND(3.1%*D23,0)</f>
        <v>-25</v>
      </c>
      <c r="F25" s="48">
        <f>-ROUND(2.8%*E23,0)</f>
        <v>-23</v>
      </c>
      <c r="G25" s="48">
        <f>-ROUND(2.9%*F23,0)</f>
        <v>-25</v>
      </c>
      <c r="H25" s="48">
        <f>-ROUND(2.8%*G23,0)</f>
        <v>-24</v>
      </c>
      <c r="I25" s="48">
        <f>-ROUND(2.9%*H23,0)</f>
        <v>-26</v>
      </c>
    </row>
    <row r="26" spans="1:32" ht="15">
      <c r="A26" s="52"/>
      <c r="B26" s="14" t="s">
        <v>30</v>
      </c>
      <c r="C26" s="15"/>
      <c r="D26" s="16">
        <f t="shared" ref="D26:I26" si="10">D24+D25</f>
        <v>16</v>
      </c>
      <c r="E26" s="16">
        <f t="shared" si="10"/>
        <v>17</v>
      </c>
      <c r="F26" s="16">
        <f t="shared" si="10"/>
        <v>20</v>
      </c>
      <c r="G26" s="16">
        <f t="shared" si="10"/>
        <v>21</v>
      </c>
      <c r="H26" s="16">
        <f t="shared" si="10"/>
        <v>24</v>
      </c>
      <c r="I26" s="16">
        <f t="shared" si="10"/>
        <v>26</v>
      </c>
      <c r="J26" t="s">
        <v>85</v>
      </c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</row>
    <row r="27" spans="1:32"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</row>
    <row r="28" spans="1:32" ht="15">
      <c r="A28" s="52"/>
      <c r="B28" t="s">
        <v>31</v>
      </c>
      <c r="D28">
        <f t="shared" ref="D28:I28" si="11">-D25/C23</f>
        <v>3.0303030303030304E-2</v>
      </c>
      <c r="E28">
        <f t="shared" si="11"/>
        <v>3.094059405940594E-2</v>
      </c>
      <c r="F28">
        <f t="shared" si="11"/>
        <v>2.7878787878787878E-2</v>
      </c>
      <c r="G28">
        <f t="shared" si="11"/>
        <v>2.9585798816568046E-2</v>
      </c>
      <c r="H28">
        <f t="shared" si="11"/>
        <v>2.771362586605081E-2</v>
      </c>
      <c r="I28">
        <f t="shared" si="11"/>
        <v>2.9213483146067417E-2</v>
      </c>
      <c r="J28" t="s">
        <v>32</v>
      </c>
    </row>
    <row r="29" spans="1:32" s="43" customFormat="1" ht="15">
      <c r="A29" s="52"/>
      <c r="B29" s="43" t="s">
        <v>98</v>
      </c>
      <c r="D29" s="49">
        <v>2.1000000000000001E-2</v>
      </c>
      <c r="E29" s="49">
        <v>2.7E-2</v>
      </c>
      <c r="F29" s="49">
        <v>2.1000000000000001E-2</v>
      </c>
      <c r="G29" s="49">
        <v>0.02</v>
      </c>
      <c r="H29" s="49">
        <v>1.9E-2</v>
      </c>
      <c r="I29" s="49">
        <v>1.7999999999999999E-2</v>
      </c>
      <c r="J29" s="43" t="s">
        <v>34</v>
      </c>
    </row>
    <row r="30" spans="1:32" s="43" customFormat="1" ht="15">
      <c r="A30" s="52"/>
      <c r="B30" s="43" t="s">
        <v>99</v>
      </c>
      <c r="D30" s="49">
        <v>5.0000000000000001E-3</v>
      </c>
      <c r="E30" s="49">
        <v>6.0000000000000001E-3</v>
      </c>
      <c r="F30" s="49">
        <v>5.0000000000000001E-3</v>
      </c>
      <c r="G30" s="49">
        <v>3.0000000000000001E-3</v>
      </c>
      <c r="H30" s="49">
        <v>1.4999999999999999E-2</v>
      </c>
      <c r="I30" s="49">
        <v>7.0000000000000001E-3</v>
      </c>
      <c r="J30" s="43" t="s">
        <v>36</v>
      </c>
    </row>
    <row r="31" spans="1:32" ht="15">
      <c r="A31" s="52"/>
      <c r="B31" s="14" t="s">
        <v>100</v>
      </c>
      <c r="C31" s="14"/>
      <c r="D31" s="24">
        <f t="shared" ref="D31:I31" si="12">(-D15-D16)/D19</f>
        <v>1.6000000000000004E-2</v>
      </c>
      <c r="E31" s="24">
        <f t="shared" si="12"/>
        <v>2.0999999999999998E-2</v>
      </c>
      <c r="F31" s="24">
        <f t="shared" si="12"/>
        <v>1.6E-2</v>
      </c>
      <c r="G31" s="24">
        <f t="shared" si="12"/>
        <v>1.7000000000000001E-2</v>
      </c>
      <c r="H31" s="24">
        <f t="shared" si="12"/>
        <v>3.9999999999999992E-3</v>
      </c>
      <c r="I31" s="24">
        <f t="shared" si="12"/>
        <v>1.1000000000000001E-2</v>
      </c>
      <c r="J31" t="s">
        <v>97</v>
      </c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</row>
    <row r="32" spans="1:32">
      <c r="B32" s="27"/>
      <c r="C32" s="27"/>
      <c r="D32" s="28"/>
      <c r="E32" s="28"/>
      <c r="F32" s="28"/>
      <c r="G32" s="28"/>
      <c r="H32" s="28"/>
      <c r="I32" s="28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</row>
    <row r="33" spans="1:32" ht="15">
      <c r="A33" s="52"/>
      <c r="B33" s="29" t="s">
        <v>125</v>
      </c>
      <c r="C33" s="27"/>
      <c r="D33" s="28"/>
      <c r="E33" s="28"/>
      <c r="F33" s="28"/>
      <c r="G33" s="28"/>
      <c r="H33" s="28"/>
      <c r="I33" s="28"/>
      <c r="J33" t="s">
        <v>127</v>
      </c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</row>
    <row r="34" spans="1:32" ht="15">
      <c r="A34" s="52"/>
      <c r="B34" s="29" t="s">
        <v>126</v>
      </c>
      <c r="C34" s="27"/>
      <c r="D34" s="28"/>
      <c r="E34" s="28"/>
      <c r="F34" s="28"/>
      <c r="G34" s="28"/>
      <c r="H34" s="28"/>
      <c r="I34" s="28"/>
      <c r="J34" t="s">
        <v>128</v>
      </c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</row>
    <row r="35" spans="1:32"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</row>
    <row r="36" spans="1:32" s="43" customFormat="1" ht="15">
      <c r="A36" s="52"/>
      <c r="B36" s="43" t="s">
        <v>37</v>
      </c>
      <c r="D36" s="43">
        <v>121</v>
      </c>
      <c r="E36" s="43">
        <v>120</v>
      </c>
      <c r="F36" s="43">
        <v>125</v>
      </c>
      <c r="G36" s="43">
        <v>126</v>
      </c>
      <c r="H36" s="43">
        <v>130</v>
      </c>
      <c r="I36" s="43">
        <v>135</v>
      </c>
      <c r="J36" s="43" t="s">
        <v>38</v>
      </c>
    </row>
    <row r="37" spans="1:32" s="43" customFormat="1" ht="15">
      <c r="A37" s="52"/>
      <c r="B37" s="43" t="s">
        <v>39</v>
      </c>
      <c r="D37" s="46">
        <v>28</v>
      </c>
      <c r="E37" s="48">
        <v>27</v>
      </c>
      <c r="F37" s="48">
        <v>29</v>
      </c>
      <c r="G37" s="48">
        <v>32</v>
      </c>
      <c r="H37" s="48">
        <v>33</v>
      </c>
      <c r="I37" s="48">
        <v>35</v>
      </c>
    </row>
    <row r="38" spans="1:32"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</row>
    <row r="39" spans="1:32" ht="15" thickBot="1">
      <c r="A39" s="3" t="s">
        <v>40</v>
      </c>
      <c r="B39" s="3"/>
      <c r="C39" s="4" t="s">
        <v>3</v>
      </c>
      <c r="D39" s="4" t="s">
        <v>4</v>
      </c>
      <c r="E39" s="4" t="s">
        <v>5</v>
      </c>
      <c r="F39" s="4" t="s">
        <v>6</v>
      </c>
      <c r="G39" s="4" t="s">
        <v>7</v>
      </c>
      <c r="H39" s="4" t="s">
        <v>8</v>
      </c>
      <c r="I39" s="4" t="s">
        <v>9</v>
      </c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</row>
    <row r="40" spans="1:32" ht="15">
      <c r="A40" s="52"/>
      <c r="B40" t="s">
        <v>41</v>
      </c>
      <c r="D40" s="18">
        <f t="shared" ref="D40:I40" si="13">D10*D52/D29</f>
        <v>21738.095238095237</v>
      </c>
      <c r="E40" s="18">
        <f t="shared" si="13"/>
        <v>16834.2151675485</v>
      </c>
      <c r="F40" s="18">
        <f t="shared" si="13"/>
        <v>22519.379844961233</v>
      </c>
      <c r="G40" s="18">
        <f t="shared" si="13"/>
        <v>23456.521739130432</v>
      </c>
      <c r="H40" s="18">
        <f t="shared" si="13"/>
        <v>24572.368421052633</v>
      </c>
      <c r="I40" s="18">
        <f t="shared" si="13"/>
        <v>25715.811965811969</v>
      </c>
      <c r="J40" t="s">
        <v>135</v>
      </c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</row>
    <row r="41" spans="1:32" ht="15">
      <c r="A41" s="52"/>
      <c r="B41" t="s">
        <v>42</v>
      </c>
      <c r="D41" s="5">
        <f t="shared" ref="D41:I41" si="14">D55/D24*1000</f>
        <v>8750</v>
      </c>
      <c r="E41" s="5">
        <f t="shared" si="14"/>
        <v>8571.4285714285706</v>
      </c>
      <c r="F41" s="5">
        <f t="shared" si="14"/>
        <v>8604.6511627906966</v>
      </c>
      <c r="G41" s="5">
        <f t="shared" si="14"/>
        <v>8260.8695652173901</v>
      </c>
      <c r="H41" s="5">
        <f t="shared" si="14"/>
        <v>8125</v>
      </c>
      <c r="I41" s="5">
        <f t="shared" si="14"/>
        <v>7692.3076923076924</v>
      </c>
      <c r="J41" t="s">
        <v>43</v>
      </c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</row>
    <row r="42" spans="1:32" ht="15">
      <c r="A42" s="52"/>
      <c r="B42" t="s">
        <v>44</v>
      </c>
      <c r="D42" s="6">
        <f t="shared" ref="D42:I42" si="15">D40/D41</f>
        <v>2.4843537414965984</v>
      </c>
      <c r="E42" s="6">
        <f t="shared" si="15"/>
        <v>1.9639917695473252</v>
      </c>
      <c r="F42" s="6">
        <f t="shared" si="15"/>
        <v>2.6171171171171168</v>
      </c>
      <c r="G42" s="6">
        <f t="shared" si="15"/>
        <v>2.8394736842105264</v>
      </c>
      <c r="H42" s="6">
        <f t="shared" si="15"/>
        <v>3.024291497975709</v>
      </c>
      <c r="I42" s="6">
        <f t="shared" si="15"/>
        <v>3.3430555555555559</v>
      </c>
      <c r="J42" t="s">
        <v>45</v>
      </c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</row>
    <row r="43" spans="1:32" ht="15">
      <c r="A43" s="52"/>
      <c r="B43" t="s">
        <v>46</v>
      </c>
      <c r="D43" s="12">
        <f t="shared" ref="D43:I43" si="16">D41/(D10*D52)</f>
        <v>19.167579408543265</v>
      </c>
      <c r="E43" s="12">
        <f t="shared" si="16"/>
        <v>18.858040859088529</v>
      </c>
      <c r="F43" s="12">
        <f t="shared" si="16"/>
        <v>18.195229899188593</v>
      </c>
      <c r="G43" s="12">
        <f t="shared" si="16"/>
        <v>17.608897126969413</v>
      </c>
      <c r="H43" s="12">
        <f t="shared" si="16"/>
        <v>17.402945113788487</v>
      </c>
      <c r="I43" s="12">
        <f t="shared" si="16"/>
        <v>16.618196925633569</v>
      </c>
      <c r="J43" t="s">
        <v>138</v>
      </c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</row>
    <row r="44" spans="1:32"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</row>
    <row r="45" spans="1:32"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</row>
    <row r="46" spans="1:32"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</row>
    <row r="47" spans="1:32" ht="15" thickBot="1">
      <c r="A47" s="3" t="s">
        <v>47</v>
      </c>
      <c r="B47" s="3"/>
      <c r="C47" s="4" t="s">
        <v>3</v>
      </c>
      <c r="D47" s="4" t="s">
        <v>4</v>
      </c>
      <c r="E47" s="4" t="s">
        <v>5</v>
      </c>
      <c r="F47" s="4" t="s">
        <v>6</v>
      </c>
      <c r="G47" s="4" t="s">
        <v>7</v>
      </c>
      <c r="H47" s="4" t="s">
        <v>8</v>
      </c>
      <c r="I47" s="4" t="s">
        <v>9</v>
      </c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</row>
    <row r="48" spans="1:32" s="43" customFormat="1" ht="15">
      <c r="A48" s="52"/>
      <c r="B48" s="43" t="s">
        <v>48</v>
      </c>
      <c r="D48" s="45">
        <v>505</v>
      </c>
      <c r="E48" s="45">
        <v>515</v>
      </c>
      <c r="F48" s="45">
        <v>520</v>
      </c>
      <c r="G48" s="45">
        <v>490</v>
      </c>
      <c r="H48" s="45">
        <v>540</v>
      </c>
      <c r="I48" s="45">
        <v>560</v>
      </c>
      <c r="J48" s="43" t="s">
        <v>49</v>
      </c>
    </row>
    <row r="49" spans="1:32" ht="15">
      <c r="A49" s="52"/>
      <c r="B49" t="s">
        <v>50</v>
      </c>
      <c r="D49" s="5">
        <f t="shared" ref="D49:I49" si="17">D20</f>
        <v>4987.2</v>
      </c>
      <c r="E49" s="5">
        <f t="shared" si="17"/>
        <v>5158.4687999999996</v>
      </c>
      <c r="F49" s="5">
        <f t="shared" si="17"/>
        <v>5369.9332992</v>
      </c>
      <c r="G49" s="5">
        <f t="shared" si="17"/>
        <v>5590.6444331135999</v>
      </c>
      <c r="H49" s="5">
        <f t="shared" si="17"/>
        <v>5892.2818553811458</v>
      </c>
      <c r="I49" s="5">
        <f t="shared" si="17"/>
        <v>6175.4667549719534</v>
      </c>
      <c r="J49" t="s">
        <v>51</v>
      </c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</row>
    <row r="50" spans="1:32" ht="15">
      <c r="A50" s="52"/>
      <c r="B50" t="s">
        <v>52</v>
      </c>
      <c r="D50" s="53">
        <f>(1-D52)*D49</f>
        <v>847.82400000000018</v>
      </c>
      <c r="E50" s="18">
        <f t="shared" ref="E50:I50" si="18">(1-E52)*E49</f>
        <v>876.93969600000014</v>
      </c>
      <c r="F50" s="18">
        <f t="shared" si="18"/>
        <v>912.88866086400026</v>
      </c>
      <c r="G50" s="18">
        <f t="shared" si="18"/>
        <v>950.4095536293122</v>
      </c>
      <c r="H50" s="18">
        <f t="shared" si="18"/>
        <v>1001.687915414795</v>
      </c>
      <c r="I50" s="18">
        <f t="shared" si="18"/>
        <v>1049.8293483452323</v>
      </c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</row>
    <row r="51" spans="1:32" ht="15">
      <c r="A51" s="52"/>
      <c r="B51" t="s">
        <v>53</v>
      </c>
      <c r="D51" s="18">
        <f t="shared" ref="D51:I51" si="19">D49-D50</f>
        <v>4139.3759999999993</v>
      </c>
      <c r="E51" s="18">
        <f t="shared" si="19"/>
        <v>4281.5291039999993</v>
      </c>
      <c r="F51" s="18">
        <f t="shared" si="19"/>
        <v>4457.0446383359995</v>
      </c>
      <c r="G51" s="18">
        <f t="shared" si="19"/>
        <v>4640.2348794842874</v>
      </c>
      <c r="H51" s="18">
        <f t="shared" si="19"/>
        <v>4890.5939399663512</v>
      </c>
      <c r="I51" s="18">
        <f t="shared" si="19"/>
        <v>5125.6374066267208</v>
      </c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</row>
    <row r="52" spans="1:32" s="43" customFormat="1" ht="15">
      <c r="A52" s="52"/>
      <c r="B52" s="43" t="s">
        <v>54</v>
      </c>
      <c r="D52" s="50">
        <v>0.83</v>
      </c>
      <c r="E52" s="50">
        <v>0.83</v>
      </c>
      <c r="F52" s="50">
        <v>0.83</v>
      </c>
      <c r="G52" s="50">
        <v>0.83</v>
      </c>
      <c r="H52" s="50">
        <v>0.83</v>
      </c>
      <c r="I52" s="50">
        <v>0.83</v>
      </c>
    </row>
    <row r="53" spans="1:32"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</row>
    <row r="54" spans="1:32" ht="15">
      <c r="A54" s="52"/>
      <c r="B54" t="s">
        <v>55</v>
      </c>
      <c r="D54" s="18">
        <f t="shared" ref="D54:I54" si="20">SUM(D55:D57)</f>
        <v>640</v>
      </c>
      <c r="E54" s="18">
        <f t="shared" si="20"/>
        <v>650</v>
      </c>
      <c r="F54" s="18">
        <f t="shared" si="20"/>
        <v>660</v>
      </c>
      <c r="G54" s="18">
        <f t="shared" si="20"/>
        <v>670</v>
      </c>
      <c r="H54" s="18">
        <f t="shared" si="20"/>
        <v>680</v>
      </c>
      <c r="I54" s="18">
        <f t="shared" si="20"/>
        <v>690</v>
      </c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</row>
    <row r="55" spans="1:32" s="43" customFormat="1" ht="15">
      <c r="A55" s="52"/>
      <c r="B55" s="43" t="s">
        <v>56</v>
      </c>
      <c r="D55" s="45">
        <v>350</v>
      </c>
      <c r="E55" s="45">
        <v>360</v>
      </c>
      <c r="F55" s="45">
        <v>370</v>
      </c>
      <c r="G55" s="45">
        <v>380</v>
      </c>
      <c r="H55" s="45">
        <v>390</v>
      </c>
      <c r="I55" s="45">
        <v>400</v>
      </c>
    </row>
    <row r="56" spans="1:32" s="43" customFormat="1" ht="15">
      <c r="A56" s="52"/>
      <c r="B56" s="43" t="s">
        <v>57</v>
      </c>
      <c r="D56" s="45">
        <v>180</v>
      </c>
      <c r="E56" s="45">
        <v>180</v>
      </c>
      <c r="F56" s="45">
        <v>180</v>
      </c>
      <c r="G56" s="45">
        <v>180</v>
      </c>
      <c r="H56" s="45">
        <v>180</v>
      </c>
      <c r="I56" s="45">
        <v>180</v>
      </c>
    </row>
    <row r="57" spans="1:32" s="43" customFormat="1" ht="15">
      <c r="A57" s="52"/>
      <c r="B57" s="43" t="s">
        <v>58</v>
      </c>
      <c r="D57" s="45">
        <v>110</v>
      </c>
      <c r="E57" s="45">
        <v>110</v>
      </c>
      <c r="F57" s="45">
        <v>110</v>
      </c>
      <c r="G57" s="45">
        <v>110</v>
      </c>
      <c r="H57" s="45">
        <v>110</v>
      </c>
      <c r="I57" s="45">
        <v>110</v>
      </c>
    </row>
    <row r="58" spans="1:32"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</row>
    <row r="59" spans="1:32" ht="16" thickBot="1">
      <c r="A59" s="52"/>
      <c r="B59" s="8" t="s">
        <v>59</v>
      </c>
      <c r="C59" s="8"/>
      <c r="D59" s="20">
        <f t="shared" ref="D59:I59" si="21">D51-D54</f>
        <v>3499.3759999999993</v>
      </c>
      <c r="E59" s="20">
        <f t="shared" si="21"/>
        <v>3631.5291039999993</v>
      </c>
      <c r="F59" s="20">
        <f t="shared" si="21"/>
        <v>3797.0446383359995</v>
      </c>
      <c r="G59" s="20">
        <f t="shared" si="21"/>
        <v>3970.2348794842874</v>
      </c>
      <c r="H59" s="20">
        <f t="shared" si="21"/>
        <v>4210.5939399663512</v>
      </c>
      <c r="I59" s="20">
        <f t="shared" si="21"/>
        <v>4435.6374066267208</v>
      </c>
      <c r="J59" t="s">
        <v>60</v>
      </c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</row>
    <row r="60" spans="1:32" ht="16" thickTop="1">
      <c r="A60" s="52"/>
      <c r="B60" t="s">
        <v>61</v>
      </c>
      <c r="D60" s="53">
        <f>D48*D52-D54</f>
        <v>-220.85000000000002</v>
      </c>
      <c r="E60" s="18">
        <f t="shared" ref="E60:I60" si="22">E48*E52-E54</f>
        <v>-222.55</v>
      </c>
      <c r="F60" s="18">
        <f t="shared" si="22"/>
        <v>-228.40000000000003</v>
      </c>
      <c r="G60" s="18">
        <f t="shared" si="22"/>
        <v>-263.3</v>
      </c>
      <c r="H60" s="18">
        <f t="shared" si="22"/>
        <v>-231.8</v>
      </c>
      <c r="I60" s="18">
        <f t="shared" si="22"/>
        <v>-225.20000000000005</v>
      </c>
      <c r="J60" t="s">
        <v>62</v>
      </c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</row>
    <row r="61" spans="1:32">
      <c r="J61" t="s">
        <v>63</v>
      </c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</row>
    <row r="62" spans="1:32"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</row>
    <row r="63" spans="1:32" ht="15" thickBot="1">
      <c r="A63" s="3" t="s">
        <v>64</v>
      </c>
      <c r="B63" s="3"/>
      <c r="C63" s="4" t="s">
        <v>3</v>
      </c>
      <c r="D63" s="4" t="s">
        <v>4</v>
      </c>
      <c r="E63" s="4" t="s">
        <v>5</v>
      </c>
      <c r="F63" s="4" t="s">
        <v>6</v>
      </c>
      <c r="G63" s="4" t="s">
        <v>7</v>
      </c>
      <c r="H63" s="4" t="s">
        <v>8</v>
      </c>
      <c r="I63" s="4" t="s">
        <v>9</v>
      </c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</row>
    <row r="64" spans="1:32">
      <c r="B64" t="s">
        <v>65</v>
      </c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</row>
    <row r="65" spans="1:32">
      <c r="B65" t="s">
        <v>66</v>
      </c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</row>
    <row r="66" spans="1:32">
      <c r="B66" t="s">
        <v>67</v>
      </c>
      <c r="D66" s="7"/>
      <c r="E66" s="7"/>
      <c r="F66" s="7"/>
      <c r="G66" s="7"/>
      <c r="H66" s="7"/>
      <c r="I66" s="7"/>
      <c r="J66" t="s">
        <v>68</v>
      </c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</row>
    <row r="67" spans="1:32"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</row>
    <row r="68" spans="1:32"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</row>
    <row r="69" spans="1:32" ht="15" thickBot="1">
      <c r="A69" s="3" t="s">
        <v>69</v>
      </c>
      <c r="B69" s="3"/>
      <c r="D69" s="4" t="s">
        <v>4</v>
      </c>
      <c r="E69" s="4" t="s">
        <v>5</v>
      </c>
      <c r="F69" s="4" t="s">
        <v>6</v>
      </c>
      <c r="G69" s="4" t="s">
        <v>7</v>
      </c>
      <c r="H69" s="4" t="s">
        <v>8</v>
      </c>
      <c r="I69" s="4" t="s">
        <v>9</v>
      </c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</row>
    <row r="70" spans="1:32">
      <c r="B70" t="s">
        <v>103</v>
      </c>
      <c r="D70" s="12">
        <f t="shared" ref="D70:I70" si="23">ROUND(D72/D71,0)</f>
        <v>3611</v>
      </c>
      <c r="E70" s="12">
        <f t="shared" si="23"/>
        <v>3429</v>
      </c>
      <c r="F70" s="12">
        <f t="shared" si="23"/>
        <v>5200</v>
      </c>
      <c r="G70" s="12">
        <f t="shared" si="23"/>
        <v>5357</v>
      </c>
      <c r="H70" s="12">
        <f t="shared" si="23"/>
        <v>4684</v>
      </c>
      <c r="I70" s="12">
        <f t="shared" si="23"/>
        <v>4400</v>
      </c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</row>
    <row r="71" spans="1:32" s="43" customFormat="1" ht="15">
      <c r="B71" s="43" t="s">
        <v>129</v>
      </c>
      <c r="D71" s="49">
        <v>1.7999999999999999E-2</v>
      </c>
      <c r="E71" s="49">
        <v>2.1000000000000001E-2</v>
      </c>
      <c r="F71" s="49">
        <v>1.4999999999999999E-2</v>
      </c>
      <c r="G71" s="49">
        <v>1.4E-2</v>
      </c>
      <c r="H71" s="49">
        <v>1.9E-2</v>
      </c>
      <c r="I71" s="49">
        <v>0.02</v>
      </c>
    </row>
    <row r="72" spans="1:32">
      <c r="B72" t="s">
        <v>130</v>
      </c>
      <c r="D72" s="12">
        <f t="shared" ref="D72:I72" si="24">ROUND(D24/D73,0)</f>
        <v>65</v>
      </c>
      <c r="E72" s="12">
        <f t="shared" si="24"/>
        <v>72</v>
      </c>
      <c r="F72" s="12">
        <f t="shared" si="24"/>
        <v>78</v>
      </c>
      <c r="G72" s="12">
        <f t="shared" si="24"/>
        <v>75</v>
      </c>
      <c r="H72" s="12">
        <f t="shared" si="24"/>
        <v>89</v>
      </c>
      <c r="I72" s="12">
        <f t="shared" si="24"/>
        <v>88</v>
      </c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</row>
    <row r="73" spans="1:32" s="43" customFormat="1" ht="15">
      <c r="B73" s="43" t="s">
        <v>131</v>
      </c>
      <c r="D73" s="50">
        <v>0.62</v>
      </c>
      <c r="E73" s="50">
        <v>0.57999999999999996</v>
      </c>
      <c r="F73" s="50">
        <v>0.55000000000000004</v>
      </c>
      <c r="G73" s="50">
        <v>0.61</v>
      </c>
      <c r="H73" s="50">
        <v>0.54</v>
      </c>
      <c r="I73" s="50">
        <v>0.59</v>
      </c>
    </row>
    <row r="74" spans="1:32" s="43" customFormat="1" ht="15">
      <c r="B74" s="43" t="s">
        <v>132</v>
      </c>
      <c r="D74" s="50">
        <v>0.75</v>
      </c>
      <c r="E74" s="50">
        <v>0.82</v>
      </c>
      <c r="F74" s="50">
        <v>0.65</v>
      </c>
      <c r="G74" s="50">
        <v>0.79</v>
      </c>
      <c r="H74" s="50">
        <v>0.85</v>
      </c>
      <c r="I74" s="50">
        <v>0.78</v>
      </c>
    </row>
    <row r="75" spans="1:32"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</row>
    <row r="76" spans="1:32" ht="15" thickBot="1">
      <c r="A76" s="3" t="s">
        <v>74</v>
      </c>
      <c r="B76" s="3"/>
      <c r="D76" s="4" t="s">
        <v>4</v>
      </c>
      <c r="E76" s="4" t="s">
        <v>5</v>
      </c>
      <c r="F76" s="4" t="s">
        <v>6</v>
      </c>
      <c r="G76" s="4" t="s">
        <v>7</v>
      </c>
      <c r="H76" s="4" t="s">
        <v>8</v>
      </c>
      <c r="I76" s="4" t="s">
        <v>9</v>
      </c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</row>
    <row r="77" spans="1:32" s="43" customFormat="1" ht="15">
      <c r="B77" s="43" t="s">
        <v>75</v>
      </c>
      <c r="D77" s="43">
        <v>6</v>
      </c>
      <c r="E77" s="43">
        <v>6.5</v>
      </c>
      <c r="F77" s="43">
        <v>7</v>
      </c>
      <c r="G77" s="43">
        <v>7.5</v>
      </c>
      <c r="H77" s="43">
        <v>8</v>
      </c>
      <c r="I77" s="43">
        <v>8.5</v>
      </c>
      <c r="J77" s="43" t="s">
        <v>76</v>
      </c>
    </row>
    <row r="78" spans="1:32">
      <c r="B78" t="s">
        <v>77</v>
      </c>
      <c r="D78" s="7">
        <f t="shared" ref="D78:I78" si="25">600/12/12</f>
        <v>4.166666666666667</v>
      </c>
      <c r="E78" s="7">
        <f t="shared" si="25"/>
        <v>4.166666666666667</v>
      </c>
      <c r="F78" s="7">
        <f t="shared" si="25"/>
        <v>4.166666666666667</v>
      </c>
      <c r="G78" s="7">
        <f t="shared" si="25"/>
        <v>4.166666666666667</v>
      </c>
      <c r="H78" s="7">
        <f t="shared" si="25"/>
        <v>4.166666666666667</v>
      </c>
      <c r="I78" s="7">
        <f t="shared" si="25"/>
        <v>4.166666666666667</v>
      </c>
      <c r="J78" t="s">
        <v>78</v>
      </c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</row>
    <row r="79" spans="1:32">
      <c r="B79" t="s">
        <v>102</v>
      </c>
      <c r="D79" s="7">
        <f t="shared" ref="D79:I79" si="26">D78*D77</f>
        <v>25</v>
      </c>
      <c r="E79" s="7">
        <f t="shared" si="26"/>
        <v>27.083333333333336</v>
      </c>
      <c r="F79" s="7">
        <f t="shared" si="26"/>
        <v>29.166666666666668</v>
      </c>
      <c r="G79" s="7">
        <f t="shared" si="26"/>
        <v>31.250000000000004</v>
      </c>
      <c r="H79" s="7">
        <f t="shared" si="26"/>
        <v>33.333333333333336</v>
      </c>
      <c r="I79" s="7">
        <f t="shared" si="26"/>
        <v>35.416666666666671</v>
      </c>
      <c r="J79" t="s">
        <v>80</v>
      </c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</row>
    <row r="80" spans="1:32" s="43" customFormat="1" ht="15">
      <c r="B80" s="43" t="s">
        <v>81</v>
      </c>
      <c r="D80" s="43">
        <v>1.2</v>
      </c>
      <c r="E80" s="43">
        <v>1.2</v>
      </c>
      <c r="F80" s="43">
        <v>1.2</v>
      </c>
      <c r="G80" s="43">
        <v>1.2</v>
      </c>
      <c r="H80" s="43">
        <v>1.2</v>
      </c>
      <c r="I80" s="43">
        <v>1.2</v>
      </c>
      <c r="J80" s="43" t="s">
        <v>82</v>
      </c>
    </row>
    <row r="81" spans="2:32"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</row>
    <row r="82" spans="2:32">
      <c r="B82" t="s">
        <v>83</v>
      </c>
      <c r="D82" s="7">
        <f t="shared" ref="D82:I82" si="27">D14/D77</f>
        <v>44</v>
      </c>
      <c r="E82" s="7">
        <f t="shared" si="27"/>
        <v>42.46153846153846</v>
      </c>
      <c r="F82" s="7">
        <f t="shared" si="27"/>
        <v>42</v>
      </c>
      <c r="G82" s="7">
        <f t="shared" si="27"/>
        <v>41.6</v>
      </c>
      <c r="H82" s="7">
        <f t="shared" si="27"/>
        <v>40.5</v>
      </c>
      <c r="I82" s="7">
        <f t="shared" si="27"/>
        <v>40.941176470588232</v>
      </c>
      <c r="J82" t="s">
        <v>84</v>
      </c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</row>
    <row r="83" spans="2:32"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</row>
    <row r="84" spans="2:32"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</row>
    <row r="85" spans="2:32"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</row>
    <row r="86" spans="2:32"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</row>
    <row r="87" spans="2:32"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</row>
    <row r="88" spans="2:32"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</row>
    <row r="89" spans="2:32"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</row>
    <row r="90" spans="2:32"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</row>
    <row r="91" spans="2:32"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</row>
    <row r="92" spans="2:32"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</row>
    <row r="93" spans="2:32"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</row>
    <row r="94" spans="2:32"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</row>
    <row r="95" spans="2:32"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</row>
    <row r="96" spans="2:32"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</row>
    <row r="97" spans="18:32"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</row>
    <row r="98" spans="18:32"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</row>
    <row r="99" spans="18:32"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</row>
    <row r="100" spans="18:32"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</row>
    <row r="101" spans="18:32"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</row>
    <row r="102" spans="18:32"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</row>
    <row r="103" spans="18:32"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</row>
    <row r="104" spans="18:32"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</row>
    <row r="105" spans="18:32"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</row>
    <row r="106" spans="18:32"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</row>
    <row r="107" spans="18:32" s="31" customFormat="1">
      <c r="R107" s="30"/>
      <c r="S107" s="30"/>
      <c r="T107" s="30"/>
      <c r="U107" s="30"/>
      <c r="V107" s="30"/>
      <c r="W107" s="30"/>
      <c r="X107" s="30"/>
      <c r="Y107" s="30"/>
      <c r="Z107" s="30"/>
      <c r="AA107" s="30"/>
      <c r="AB107" s="30"/>
      <c r="AC107" s="30"/>
      <c r="AD107" s="30"/>
      <c r="AE107" s="30"/>
      <c r="AF107" s="30"/>
    </row>
    <row r="108" spans="18:32"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</row>
    <row r="109" spans="18:32"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</row>
    <row r="110" spans="18:32"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</row>
    <row r="111" spans="18:32"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</row>
    <row r="112" spans="18:32"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</row>
    <row r="113" spans="18:32"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</row>
    <row r="114" spans="18:32"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</row>
    <row r="115" spans="18:32"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</row>
    <row r="116" spans="18:32"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</row>
    <row r="117" spans="18:32"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</row>
    <row r="118" spans="18:32"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</row>
    <row r="119" spans="18:32"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</row>
    <row r="120" spans="18:32"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</row>
    <row r="121" spans="18:32"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</row>
    <row r="122" spans="18:32"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</row>
    <row r="123" spans="18:32"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</row>
    <row r="124" spans="18:32"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</row>
    <row r="125" spans="18:32"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</row>
    <row r="126" spans="18:32"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</row>
    <row r="127" spans="18:32"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</row>
    <row r="128" spans="18:32"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</row>
    <row r="129" spans="18:32"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</row>
    <row r="130" spans="18:32"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</row>
    <row r="131" spans="18:32"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</row>
    <row r="132" spans="18:32"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</row>
    <row r="133" spans="18:32"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</row>
    <row r="134" spans="18:32"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</row>
    <row r="135" spans="18:32"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</row>
    <row r="136" spans="18:32"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</row>
    <row r="137" spans="18:32"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</row>
    <row r="138" spans="18:32"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</row>
    <row r="139" spans="18:32"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</row>
    <row r="140" spans="18:32"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</row>
    <row r="141" spans="18:32"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</row>
    <row r="142" spans="18:32"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</row>
    <row r="143" spans="18:32"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</row>
    <row r="144" spans="18:32"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</row>
    <row r="145" spans="18:32"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</row>
    <row r="146" spans="18:32"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</row>
    <row r="147" spans="18:32"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</row>
    <row r="148" spans="18:32"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</row>
    <row r="149" spans="18:32"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</row>
    <row r="150" spans="18:32"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</row>
    <row r="151" spans="18:32"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</row>
    <row r="152" spans="18:32"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</row>
    <row r="153" spans="18:32"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</row>
    <row r="154" spans="18:32"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</row>
    <row r="155" spans="18:32"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</row>
    <row r="156" spans="18:32"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</row>
    <row r="157" spans="18:32"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</row>
    <row r="158" spans="18:32"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</row>
    <row r="159" spans="18:32"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</row>
    <row r="160" spans="18:32"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</row>
    <row r="161" spans="18:32"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</row>
    <row r="162" spans="18:32"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</row>
    <row r="163" spans="18:32"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</row>
    <row r="164" spans="18:32"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</row>
    <row r="165" spans="18:32"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</row>
    <row r="166" spans="18:32"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</row>
    <row r="167" spans="18:32"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</row>
    <row r="168" spans="18:32"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</row>
  </sheetData>
  <pageMargins left="0.7" right="0.7" top="0.75" bottom="0.75" header="0.3" footer="0.3"/>
  <pageSetup paperSize="9" scale="31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1"/>
  <sheetViews>
    <sheetView topLeftCell="A33" workbookViewId="0">
      <selection activeCell="A7" activeCellId="1" sqref="A6:XFD6 A7:XFD7"/>
    </sheetView>
  </sheetViews>
  <sheetFormatPr baseColWidth="10" defaultColWidth="8.83203125" defaultRowHeight="14" x14ac:dyDescent="0"/>
  <cols>
    <col min="1" max="1" width="20.5" customWidth="1"/>
    <col min="2" max="2" width="6.5" customWidth="1"/>
    <col min="3" max="35" width="4.83203125" customWidth="1"/>
    <col min="36" max="50" width="5.5" customWidth="1"/>
    <col min="51" max="73" width="5.33203125" customWidth="1"/>
  </cols>
  <sheetData>
    <row r="1" spans="1:73" ht="20" thickBot="1">
      <c r="A1" s="23" t="s">
        <v>90</v>
      </c>
      <c r="B1" s="23"/>
      <c r="C1" s="23"/>
      <c r="D1" s="23"/>
      <c r="E1" s="23"/>
      <c r="F1" s="23"/>
    </row>
    <row r="2" spans="1:73" ht="15" thickTop="1"/>
    <row r="5" spans="1:73" ht="17" thickBot="1">
      <c r="A5" s="2" t="s">
        <v>91</v>
      </c>
      <c r="B5" s="2"/>
    </row>
    <row r="6" spans="1:73" s="43" customFormat="1" ht="16" thickTop="1">
      <c r="A6" s="43" t="s">
        <v>86</v>
      </c>
      <c r="B6" s="43">
        <v>100</v>
      </c>
    </row>
    <row r="7" spans="1:73" s="43" customFormat="1" ht="15">
      <c r="A7" s="43" t="s">
        <v>88</v>
      </c>
      <c r="B7" s="50">
        <v>0.03</v>
      </c>
    </row>
    <row r="8" spans="1:73">
      <c r="B8" s="19"/>
    </row>
    <row r="9" spans="1:73" s="43" customFormat="1" ht="15">
      <c r="A9" s="43" t="s">
        <v>89</v>
      </c>
      <c r="B9" s="43">
        <v>1</v>
      </c>
      <c r="C9" s="43">
        <v>2</v>
      </c>
      <c r="D9" s="43">
        <v>3</v>
      </c>
      <c r="E9" s="43">
        <v>4</v>
      </c>
      <c r="F9" s="43">
        <v>5</v>
      </c>
      <c r="G9" s="43">
        <v>6</v>
      </c>
      <c r="H9" s="43">
        <v>7</v>
      </c>
      <c r="I9" s="43">
        <v>8</v>
      </c>
      <c r="J9" s="43">
        <v>9</v>
      </c>
      <c r="K9" s="43">
        <v>10</v>
      </c>
      <c r="L9" s="43">
        <v>11</v>
      </c>
      <c r="M9" s="43">
        <v>12</v>
      </c>
      <c r="N9" s="43">
        <v>13</v>
      </c>
      <c r="O9" s="43">
        <v>14</v>
      </c>
      <c r="P9" s="43">
        <v>15</v>
      </c>
      <c r="Q9" s="43">
        <v>16</v>
      </c>
      <c r="R9" s="43">
        <v>17</v>
      </c>
      <c r="S9" s="43">
        <v>18</v>
      </c>
      <c r="T9" s="43">
        <v>19</v>
      </c>
      <c r="U9" s="43">
        <v>20</v>
      </c>
      <c r="V9" s="43">
        <v>21</v>
      </c>
      <c r="W9" s="43">
        <v>22</v>
      </c>
      <c r="X9" s="43">
        <v>23</v>
      </c>
      <c r="Y9" s="43">
        <v>24</v>
      </c>
      <c r="Z9" s="43">
        <v>25</v>
      </c>
      <c r="AA9" s="43">
        <v>26</v>
      </c>
      <c r="AB9" s="43">
        <v>27</v>
      </c>
      <c r="AC9" s="43">
        <v>28</v>
      </c>
      <c r="AD9" s="43">
        <v>29</v>
      </c>
      <c r="AE9" s="43">
        <v>30</v>
      </c>
      <c r="AF9" s="43">
        <v>31</v>
      </c>
      <c r="AG9" s="43">
        <v>32</v>
      </c>
      <c r="AH9" s="43">
        <v>33</v>
      </c>
      <c r="AI9" s="43">
        <v>34</v>
      </c>
      <c r="AJ9" s="43">
        <v>35</v>
      </c>
      <c r="AK9" s="43">
        <v>36</v>
      </c>
      <c r="AL9" s="43">
        <v>37</v>
      </c>
      <c r="AM9" s="43">
        <v>38</v>
      </c>
      <c r="AN9" s="43">
        <v>39</v>
      </c>
      <c r="AO9" s="43">
        <v>40</v>
      </c>
      <c r="AP9" s="43">
        <v>41</v>
      </c>
      <c r="AQ9" s="43">
        <v>42</v>
      </c>
      <c r="AR9" s="43">
        <v>43</v>
      </c>
      <c r="AS9" s="43">
        <v>44</v>
      </c>
      <c r="AT9" s="43">
        <v>45</v>
      </c>
      <c r="AU9" s="43">
        <v>46</v>
      </c>
      <c r="AV9" s="43">
        <v>47</v>
      </c>
      <c r="AW9" s="43">
        <v>48</v>
      </c>
      <c r="AX9" s="43">
        <v>49</v>
      </c>
      <c r="AY9" s="43">
        <v>50</v>
      </c>
      <c r="AZ9" s="43">
        <v>51</v>
      </c>
      <c r="BA9" s="43">
        <v>52</v>
      </c>
      <c r="BB9" s="43">
        <v>53</v>
      </c>
      <c r="BC9" s="43">
        <v>54</v>
      </c>
      <c r="BD9" s="43">
        <v>55</v>
      </c>
      <c r="BE9" s="43">
        <v>56</v>
      </c>
      <c r="BF9" s="43">
        <v>57</v>
      </c>
      <c r="BG9" s="43">
        <v>58</v>
      </c>
      <c r="BH9" s="43">
        <v>59</v>
      </c>
      <c r="BI9" s="43">
        <v>60</v>
      </c>
      <c r="BJ9" s="43">
        <v>61</v>
      </c>
      <c r="BK9" s="43">
        <v>62</v>
      </c>
      <c r="BL9" s="43">
        <v>63</v>
      </c>
      <c r="BM9" s="43">
        <v>64</v>
      </c>
      <c r="BN9" s="43">
        <v>65</v>
      </c>
      <c r="BO9" s="43">
        <v>66</v>
      </c>
      <c r="BP9" s="43">
        <v>67</v>
      </c>
      <c r="BQ9" s="43">
        <v>68</v>
      </c>
      <c r="BR9" s="43">
        <v>69</v>
      </c>
      <c r="BS9" s="43">
        <v>70</v>
      </c>
      <c r="BT9" s="43">
        <v>71</v>
      </c>
      <c r="BU9" s="43">
        <v>72</v>
      </c>
    </row>
    <row r="10" spans="1:73" s="22" customFormat="1">
      <c r="A10" s="22" t="s">
        <v>87</v>
      </c>
      <c r="B10" s="22">
        <f>B6</f>
        <v>100</v>
      </c>
      <c r="C10" s="22">
        <f>B10*(1-$B$7)</f>
        <v>97</v>
      </c>
      <c r="D10" s="22">
        <f t="shared" ref="D10:AI10" si="0">C10*(1-$B$7)</f>
        <v>94.09</v>
      </c>
      <c r="E10" s="22">
        <f t="shared" si="0"/>
        <v>91.267300000000006</v>
      </c>
      <c r="F10" s="22">
        <f t="shared" si="0"/>
        <v>88.529280999999997</v>
      </c>
      <c r="G10" s="22">
        <f t="shared" si="0"/>
        <v>85.873402569999996</v>
      </c>
      <c r="H10" s="22">
        <f t="shared" si="0"/>
        <v>83.297200492899989</v>
      </c>
      <c r="I10" s="22">
        <f t="shared" si="0"/>
        <v>80.79828447811299</v>
      </c>
      <c r="J10" s="22">
        <f t="shared" si="0"/>
        <v>78.374335943769594</v>
      </c>
      <c r="K10" s="22">
        <f t="shared" si="0"/>
        <v>76.0231058654565</v>
      </c>
      <c r="L10" s="22">
        <f t="shared" si="0"/>
        <v>73.742412689492809</v>
      </c>
      <c r="M10" s="22">
        <f t="shared" si="0"/>
        <v>71.530140308808029</v>
      </c>
      <c r="N10" s="22">
        <f t="shared" si="0"/>
        <v>69.384236099543784</v>
      </c>
      <c r="O10" s="22">
        <f t="shared" si="0"/>
        <v>67.302709016557472</v>
      </c>
      <c r="P10" s="22">
        <f t="shared" si="0"/>
        <v>65.283627746060745</v>
      </c>
      <c r="Q10" s="22">
        <f t="shared" si="0"/>
        <v>63.325118913678921</v>
      </c>
      <c r="R10" s="22">
        <f t="shared" si="0"/>
        <v>61.425365346268549</v>
      </c>
      <c r="S10" s="22">
        <f t="shared" si="0"/>
        <v>59.582604385880494</v>
      </c>
      <c r="T10" s="22">
        <f t="shared" si="0"/>
        <v>57.79512625430408</v>
      </c>
      <c r="U10" s="22">
        <f t="shared" si="0"/>
        <v>56.061272466674957</v>
      </c>
      <c r="V10" s="22">
        <f t="shared" si="0"/>
        <v>54.379434292674709</v>
      </c>
      <c r="W10" s="22">
        <f t="shared" si="0"/>
        <v>52.748051263894467</v>
      </c>
      <c r="X10" s="22">
        <f t="shared" si="0"/>
        <v>51.165609725977632</v>
      </c>
      <c r="Y10" s="22">
        <f t="shared" si="0"/>
        <v>49.630641434198303</v>
      </c>
      <c r="Z10" s="22">
        <f t="shared" si="0"/>
        <v>48.141722191172356</v>
      </c>
      <c r="AA10" s="22">
        <f t="shared" si="0"/>
        <v>46.697470525437183</v>
      </c>
      <c r="AB10" s="22">
        <f t="shared" si="0"/>
        <v>45.296546409674065</v>
      </c>
      <c r="AC10" s="22">
        <f t="shared" si="0"/>
        <v>43.937650017383838</v>
      </c>
      <c r="AD10" s="22">
        <f t="shared" si="0"/>
        <v>42.619520516862323</v>
      </c>
      <c r="AE10" s="22">
        <f t="shared" si="0"/>
        <v>41.340934901356455</v>
      </c>
      <c r="AF10" s="22">
        <f t="shared" si="0"/>
        <v>40.10070685431576</v>
      </c>
      <c r="AG10" s="22">
        <f t="shared" si="0"/>
        <v>38.897685648686284</v>
      </c>
      <c r="AH10" s="22">
        <f t="shared" si="0"/>
        <v>37.730755079225695</v>
      </c>
      <c r="AI10" s="22">
        <f t="shared" si="0"/>
        <v>36.598832426848922</v>
      </c>
      <c r="AJ10" s="22">
        <f t="shared" ref="AJ10:AX10" si="1">AI10*(1-$B$7)</f>
        <v>35.500867454043451</v>
      </c>
      <c r="AK10" s="22">
        <f t="shared" si="1"/>
        <v>34.435841430422144</v>
      </c>
      <c r="AL10" s="22">
        <f t="shared" si="1"/>
        <v>33.402766187509478</v>
      </c>
      <c r="AM10" s="22">
        <f t="shared" si="1"/>
        <v>32.400683201884192</v>
      </c>
      <c r="AN10" s="22">
        <f t="shared" si="1"/>
        <v>31.428662705827666</v>
      </c>
      <c r="AO10" s="22">
        <f t="shared" si="1"/>
        <v>30.485802824652836</v>
      </c>
      <c r="AP10" s="22">
        <f t="shared" si="1"/>
        <v>29.571228739913252</v>
      </c>
      <c r="AQ10" s="22">
        <f t="shared" si="1"/>
        <v>28.684091877715854</v>
      </c>
      <c r="AR10" s="22">
        <f t="shared" si="1"/>
        <v>27.823569121384377</v>
      </c>
      <c r="AS10" s="22">
        <f t="shared" si="1"/>
        <v>26.988862047742845</v>
      </c>
      <c r="AT10" s="22">
        <f t="shared" si="1"/>
        <v>26.179196186310559</v>
      </c>
      <c r="AU10" s="22">
        <f t="shared" si="1"/>
        <v>25.393820300721242</v>
      </c>
      <c r="AV10" s="22">
        <f t="shared" si="1"/>
        <v>24.632005691699604</v>
      </c>
      <c r="AW10" s="22">
        <f t="shared" si="1"/>
        <v>23.893045520948615</v>
      </c>
      <c r="AX10" s="22">
        <f t="shared" si="1"/>
        <v>23.176254155320155</v>
      </c>
      <c r="AY10" s="22">
        <f t="shared" ref="AY10:BU10" si="2">AX10*(1-$B$7)</f>
        <v>22.480966530660549</v>
      </c>
      <c r="AZ10" s="22">
        <f t="shared" si="2"/>
        <v>21.80653753474073</v>
      </c>
      <c r="BA10" s="22">
        <f t="shared" si="2"/>
        <v>21.152341408698508</v>
      </c>
      <c r="BB10" s="22">
        <f t="shared" si="2"/>
        <v>20.517771166437551</v>
      </c>
      <c r="BC10" s="22">
        <f t="shared" si="2"/>
        <v>19.902238031444423</v>
      </c>
      <c r="BD10" s="22">
        <f t="shared" si="2"/>
        <v>19.305170890501088</v>
      </c>
      <c r="BE10" s="22">
        <f t="shared" si="2"/>
        <v>18.726015763786055</v>
      </c>
      <c r="BF10" s="22">
        <f t="shared" si="2"/>
        <v>18.164235290872472</v>
      </c>
      <c r="BG10" s="22">
        <f t="shared" si="2"/>
        <v>17.619308232146299</v>
      </c>
      <c r="BH10" s="22">
        <f t="shared" si="2"/>
        <v>17.090728985181908</v>
      </c>
      <c r="BI10" s="22">
        <f t="shared" si="2"/>
        <v>16.578007115626452</v>
      </c>
      <c r="BJ10" s="22">
        <f t="shared" si="2"/>
        <v>16.08066690215766</v>
      </c>
      <c r="BK10" s="22">
        <f t="shared" si="2"/>
        <v>15.598246895092929</v>
      </c>
      <c r="BL10" s="22">
        <f t="shared" si="2"/>
        <v>15.130299488240141</v>
      </c>
      <c r="BM10" s="22">
        <f t="shared" si="2"/>
        <v>14.676390503592936</v>
      </c>
      <c r="BN10" s="22">
        <f t="shared" si="2"/>
        <v>14.236098788485148</v>
      </c>
      <c r="BO10" s="22">
        <f t="shared" si="2"/>
        <v>13.809015824830592</v>
      </c>
      <c r="BP10" s="22">
        <f t="shared" si="2"/>
        <v>13.394745350085675</v>
      </c>
      <c r="BQ10" s="22">
        <f t="shared" si="2"/>
        <v>12.992902989583104</v>
      </c>
      <c r="BR10" s="22">
        <f t="shared" si="2"/>
        <v>12.603115899895611</v>
      </c>
      <c r="BS10" s="22">
        <f t="shared" si="2"/>
        <v>12.225022422898743</v>
      </c>
      <c r="BT10" s="22">
        <f t="shared" si="2"/>
        <v>11.858271750211781</v>
      </c>
      <c r="BU10" s="22">
        <f t="shared" si="2"/>
        <v>11.502523597705427</v>
      </c>
    </row>
    <row r="25" spans="1:73">
      <c r="A25" t="s">
        <v>92</v>
      </c>
      <c r="B25">
        <v>100</v>
      </c>
    </row>
    <row r="26" spans="1:73">
      <c r="A26" t="s">
        <v>93</v>
      </c>
      <c r="B26">
        <v>5</v>
      </c>
    </row>
    <row r="27" spans="1:73">
      <c r="A27" t="s">
        <v>94</v>
      </c>
      <c r="B27" s="17">
        <v>0.03</v>
      </c>
    </row>
    <row r="29" spans="1:73" s="43" customFormat="1" ht="15">
      <c r="A29" s="43" t="s">
        <v>89</v>
      </c>
      <c r="B29" s="43">
        <v>1</v>
      </c>
      <c r="C29" s="43">
        <v>2</v>
      </c>
      <c r="D29" s="43">
        <v>3</v>
      </c>
      <c r="E29" s="43">
        <v>4</v>
      </c>
      <c r="F29" s="43">
        <v>5</v>
      </c>
      <c r="G29" s="43">
        <v>6</v>
      </c>
      <c r="H29" s="43">
        <v>7</v>
      </c>
      <c r="I29" s="43">
        <v>8</v>
      </c>
      <c r="J29" s="43">
        <v>9</v>
      </c>
      <c r="K29" s="43">
        <v>10</v>
      </c>
      <c r="L29" s="43">
        <v>11</v>
      </c>
      <c r="M29" s="43">
        <v>12</v>
      </c>
      <c r="N29" s="43">
        <v>13</v>
      </c>
      <c r="O29" s="43">
        <v>14</v>
      </c>
      <c r="P29" s="43">
        <v>15</v>
      </c>
      <c r="Q29" s="43">
        <v>16</v>
      </c>
      <c r="R29" s="43">
        <v>17</v>
      </c>
      <c r="S29" s="43">
        <v>18</v>
      </c>
      <c r="T29" s="43">
        <v>19</v>
      </c>
      <c r="U29" s="43">
        <v>20</v>
      </c>
      <c r="V29" s="43">
        <v>21</v>
      </c>
      <c r="W29" s="43">
        <v>22</v>
      </c>
      <c r="X29" s="43">
        <v>23</v>
      </c>
      <c r="Y29" s="43">
        <v>24</v>
      </c>
      <c r="Z29" s="43">
        <v>25</v>
      </c>
      <c r="AA29" s="43">
        <v>26</v>
      </c>
      <c r="AB29" s="43">
        <v>27</v>
      </c>
      <c r="AC29" s="43">
        <v>28</v>
      </c>
      <c r="AD29" s="43">
        <v>29</v>
      </c>
      <c r="AE29" s="43">
        <v>30</v>
      </c>
      <c r="AF29" s="43">
        <v>31</v>
      </c>
      <c r="AG29" s="43">
        <v>32</v>
      </c>
      <c r="AH29" s="43">
        <v>33</v>
      </c>
      <c r="AI29" s="43">
        <v>34</v>
      </c>
      <c r="AJ29" s="43">
        <v>35</v>
      </c>
      <c r="AK29" s="43">
        <v>36</v>
      </c>
      <c r="AL29" s="43">
        <v>37</v>
      </c>
      <c r="AM29" s="43">
        <v>38</v>
      </c>
      <c r="AN29" s="43">
        <v>39</v>
      </c>
      <c r="AO29" s="43">
        <v>40</v>
      </c>
      <c r="AP29" s="43">
        <v>41</v>
      </c>
      <c r="AQ29" s="43">
        <v>42</v>
      </c>
      <c r="AR29" s="43">
        <v>43</v>
      </c>
      <c r="AS29" s="43">
        <v>44</v>
      </c>
      <c r="AT29" s="43">
        <v>45</v>
      </c>
      <c r="AU29" s="43">
        <v>46</v>
      </c>
      <c r="AV29" s="43">
        <v>47</v>
      </c>
      <c r="AW29" s="43">
        <v>48</v>
      </c>
      <c r="AX29" s="43">
        <v>49</v>
      </c>
      <c r="AY29" s="43">
        <v>50</v>
      </c>
      <c r="AZ29" s="43">
        <v>51</v>
      </c>
      <c r="BA29" s="43">
        <v>52</v>
      </c>
      <c r="BB29" s="43">
        <v>53</v>
      </c>
      <c r="BC29" s="43">
        <v>54</v>
      </c>
      <c r="BD29" s="43">
        <v>55</v>
      </c>
      <c r="BE29" s="43">
        <v>56</v>
      </c>
      <c r="BF29" s="43">
        <v>57</v>
      </c>
      <c r="BG29" s="43">
        <v>58</v>
      </c>
      <c r="BH29" s="43">
        <v>59</v>
      </c>
      <c r="BI29" s="43">
        <v>60</v>
      </c>
      <c r="BJ29" s="43">
        <v>61</v>
      </c>
      <c r="BK29" s="43">
        <v>62</v>
      </c>
      <c r="BL29" s="43">
        <v>63</v>
      </c>
      <c r="BM29" s="43">
        <v>64</v>
      </c>
      <c r="BN29" s="43">
        <v>65</v>
      </c>
      <c r="BO29" s="43">
        <v>66</v>
      </c>
      <c r="BP29" s="43">
        <v>67</v>
      </c>
      <c r="BQ29" s="43">
        <v>68</v>
      </c>
      <c r="BR29" s="43">
        <v>69</v>
      </c>
      <c r="BS29" s="43">
        <v>70</v>
      </c>
      <c r="BT29" s="43">
        <v>71</v>
      </c>
      <c r="BU29" s="43">
        <v>72</v>
      </c>
    </row>
    <row r="30" spans="1:73">
      <c r="A30" t="s">
        <v>87</v>
      </c>
      <c r="B30">
        <f>B6</f>
        <v>100</v>
      </c>
      <c r="C30" s="22">
        <f>B30*(1-$B$27)</f>
        <v>97</v>
      </c>
      <c r="D30" s="22">
        <f t="shared" ref="D30:BO30" si="3">C30*(1-$B$27)</f>
        <v>94.09</v>
      </c>
      <c r="E30" s="22">
        <f t="shared" si="3"/>
        <v>91.267300000000006</v>
      </c>
      <c r="F30" s="22">
        <f t="shared" si="3"/>
        <v>88.529280999999997</v>
      </c>
      <c r="G30" s="22">
        <f t="shared" si="3"/>
        <v>85.873402569999996</v>
      </c>
      <c r="H30" s="22">
        <f t="shared" si="3"/>
        <v>83.297200492899989</v>
      </c>
      <c r="I30" s="22">
        <f t="shared" si="3"/>
        <v>80.79828447811299</v>
      </c>
      <c r="J30" s="22">
        <f t="shared" si="3"/>
        <v>78.374335943769594</v>
      </c>
      <c r="K30" s="22">
        <f t="shared" si="3"/>
        <v>76.0231058654565</v>
      </c>
      <c r="L30" s="22">
        <f t="shared" si="3"/>
        <v>73.742412689492809</v>
      </c>
      <c r="M30" s="22">
        <f t="shared" si="3"/>
        <v>71.530140308808029</v>
      </c>
      <c r="N30" s="22">
        <f t="shared" si="3"/>
        <v>69.384236099543784</v>
      </c>
      <c r="O30" s="22">
        <f t="shared" si="3"/>
        <v>67.302709016557472</v>
      </c>
      <c r="P30" s="22">
        <f t="shared" si="3"/>
        <v>65.283627746060745</v>
      </c>
      <c r="Q30" s="22">
        <f t="shared" si="3"/>
        <v>63.325118913678921</v>
      </c>
      <c r="R30" s="22">
        <f t="shared" si="3"/>
        <v>61.425365346268549</v>
      </c>
      <c r="S30" s="22">
        <f t="shared" si="3"/>
        <v>59.582604385880494</v>
      </c>
      <c r="T30" s="22">
        <f t="shared" si="3"/>
        <v>57.79512625430408</v>
      </c>
      <c r="U30" s="22">
        <f t="shared" si="3"/>
        <v>56.061272466674957</v>
      </c>
      <c r="V30" s="22">
        <f t="shared" si="3"/>
        <v>54.379434292674709</v>
      </c>
      <c r="W30" s="22">
        <f t="shared" si="3"/>
        <v>52.748051263894467</v>
      </c>
      <c r="X30" s="22">
        <f t="shared" si="3"/>
        <v>51.165609725977632</v>
      </c>
      <c r="Y30" s="22">
        <f t="shared" si="3"/>
        <v>49.630641434198303</v>
      </c>
      <c r="Z30" s="22">
        <f t="shared" si="3"/>
        <v>48.141722191172356</v>
      </c>
      <c r="AA30" s="22">
        <f t="shared" si="3"/>
        <v>46.697470525437183</v>
      </c>
      <c r="AB30" s="22">
        <f t="shared" si="3"/>
        <v>45.296546409674065</v>
      </c>
      <c r="AC30" s="22">
        <f t="shared" si="3"/>
        <v>43.937650017383838</v>
      </c>
      <c r="AD30" s="22">
        <f t="shared" si="3"/>
        <v>42.619520516862323</v>
      </c>
      <c r="AE30" s="22">
        <f t="shared" si="3"/>
        <v>41.340934901356455</v>
      </c>
      <c r="AF30" s="22">
        <f t="shared" si="3"/>
        <v>40.10070685431576</v>
      </c>
      <c r="AG30" s="22">
        <f t="shared" si="3"/>
        <v>38.897685648686284</v>
      </c>
      <c r="AH30" s="22">
        <f t="shared" si="3"/>
        <v>37.730755079225695</v>
      </c>
      <c r="AI30" s="22">
        <f t="shared" si="3"/>
        <v>36.598832426848922</v>
      </c>
      <c r="AJ30" s="22">
        <f t="shared" si="3"/>
        <v>35.500867454043451</v>
      </c>
      <c r="AK30" s="22">
        <f t="shared" si="3"/>
        <v>34.435841430422144</v>
      </c>
      <c r="AL30" s="22">
        <f t="shared" si="3"/>
        <v>33.402766187509478</v>
      </c>
      <c r="AM30" s="22">
        <f t="shared" si="3"/>
        <v>32.400683201884192</v>
      </c>
      <c r="AN30" s="22">
        <f t="shared" si="3"/>
        <v>31.428662705827666</v>
      </c>
      <c r="AO30" s="22">
        <f t="shared" si="3"/>
        <v>30.485802824652836</v>
      </c>
      <c r="AP30" s="22">
        <f t="shared" si="3"/>
        <v>29.571228739913252</v>
      </c>
      <c r="AQ30" s="22">
        <f t="shared" si="3"/>
        <v>28.684091877715854</v>
      </c>
      <c r="AR30" s="22">
        <f t="shared" si="3"/>
        <v>27.823569121384377</v>
      </c>
      <c r="AS30" s="22">
        <f t="shared" si="3"/>
        <v>26.988862047742845</v>
      </c>
      <c r="AT30" s="22">
        <f t="shared" si="3"/>
        <v>26.179196186310559</v>
      </c>
      <c r="AU30" s="22">
        <f t="shared" si="3"/>
        <v>25.393820300721242</v>
      </c>
      <c r="AV30" s="22">
        <f t="shared" si="3"/>
        <v>24.632005691699604</v>
      </c>
      <c r="AW30" s="22">
        <f t="shared" si="3"/>
        <v>23.893045520948615</v>
      </c>
      <c r="AX30" s="22">
        <f t="shared" si="3"/>
        <v>23.176254155320155</v>
      </c>
      <c r="AY30" s="22">
        <f t="shared" si="3"/>
        <v>22.480966530660549</v>
      </c>
      <c r="AZ30" s="22">
        <f t="shared" si="3"/>
        <v>21.80653753474073</v>
      </c>
      <c r="BA30" s="22">
        <f t="shared" si="3"/>
        <v>21.152341408698508</v>
      </c>
      <c r="BB30" s="22">
        <f t="shared" si="3"/>
        <v>20.517771166437551</v>
      </c>
      <c r="BC30" s="22">
        <f t="shared" si="3"/>
        <v>19.902238031444423</v>
      </c>
      <c r="BD30" s="22">
        <f t="shared" si="3"/>
        <v>19.305170890501088</v>
      </c>
      <c r="BE30" s="22">
        <f t="shared" si="3"/>
        <v>18.726015763786055</v>
      </c>
      <c r="BF30" s="22">
        <f t="shared" si="3"/>
        <v>18.164235290872472</v>
      </c>
      <c r="BG30" s="22">
        <f t="shared" si="3"/>
        <v>17.619308232146299</v>
      </c>
      <c r="BH30" s="22">
        <f t="shared" si="3"/>
        <v>17.090728985181908</v>
      </c>
      <c r="BI30" s="22">
        <f t="shared" si="3"/>
        <v>16.578007115626452</v>
      </c>
      <c r="BJ30" s="22">
        <f t="shared" si="3"/>
        <v>16.08066690215766</v>
      </c>
      <c r="BK30" s="22">
        <f t="shared" si="3"/>
        <v>15.598246895092929</v>
      </c>
      <c r="BL30" s="22">
        <f t="shared" si="3"/>
        <v>15.130299488240141</v>
      </c>
      <c r="BM30" s="22">
        <f t="shared" si="3"/>
        <v>14.676390503592936</v>
      </c>
      <c r="BN30" s="22">
        <f t="shared" si="3"/>
        <v>14.236098788485148</v>
      </c>
      <c r="BO30" s="22">
        <f t="shared" si="3"/>
        <v>13.809015824830592</v>
      </c>
      <c r="BP30" s="22">
        <f t="shared" ref="BP30:BU30" si="4">BO30*(1-$B$27)</f>
        <v>13.394745350085675</v>
      </c>
      <c r="BQ30" s="22">
        <f t="shared" si="4"/>
        <v>12.992902989583104</v>
      </c>
      <c r="BR30" s="22">
        <f t="shared" si="4"/>
        <v>12.603115899895611</v>
      </c>
      <c r="BS30" s="22">
        <f t="shared" si="4"/>
        <v>12.225022422898743</v>
      </c>
      <c r="BT30" s="22">
        <f t="shared" si="4"/>
        <v>11.858271750211781</v>
      </c>
      <c r="BU30" s="22">
        <f t="shared" si="4"/>
        <v>11.502523597705427</v>
      </c>
    </row>
    <row r="31" spans="1:73">
      <c r="A31" t="s">
        <v>95</v>
      </c>
      <c r="B31">
        <f>B30*B25</f>
        <v>10000</v>
      </c>
      <c r="C31">
        <f>C30*($B$25+B29*$B$26)</f>
        <v>10185</v>
      </c>
      <c r="D31">
        <f t="shared" ref="D31:BO31" si="5">D30*($B$25+C29*$B$26)</f>
        <v>10349.9</v>
      </c>
      <c r="E31">
        <f t="shared" si="5"/>
        <v>10495.739500000001</v>
      </c>
      <c r="F31">
        <f t="shared" si="5"/>
        <v>10623.513719999999</v>
      </c>
      <c r="G31">
        <f t="shared" si="5"/>
        <v>10734.175321249999</v>
      </c>
      <c r="H31">
        <f t="shared" si="5"/>
        <v>10828.636064076998</v>
      </c>
      <c r="I31">
        <f t="shared" si="5"/>
        <v>10907.768404545253</v>
      </c>
      <c r="J31">
        <f t="shared" si="5"/>
        <v>10972.407032127743</v>
      </c>
      <c r="K31">
        <f t="shared" si="5"/>
        <v>11023.350350491193</v>
      </c>
      <c r="L31">
        <f t="shared" si="5"/>
        <v>11061.361903423922</v>
      </c>
      <c r="M31">
        <f t="shared" si="5"/>
        <v>11087.171747865244</v>
      </c>
      <c r="N31">
        <f t="shared" si="5"/>
        <v>11101.477775927005</v>
      </c>
      <c r="O31">
        <f t="shared" si="5"/>
        <v>11104.946987731983</v>
      </c>
      <c r="P31">
        <f t="shared" si="5"/>
        <v>11098.216716830326</v>
      </c>
      <c r="Q31">
        <f t="shared" si="5"/>
        <v>11081.895809893811</v>
      </c>
      <c r="R31">
        <f t="shared" si="5"/>
        <v>11056.565762328339</v>
      </c>
      <c r="S31">
        <f t="shared" si="5"/>
        <v>11022.781811387891</v>
      </c>
      <c r="T31">
        <f t="shared" si="5"/>
        <v>10981.073988317776</v>
      </c>
      <c r="U31">
        <f t="shared" si="5"/>
        <v>10931.948131001616</v>
      </c>
      <c r="V31">
        <f t="shared" si="5"/>
        <v>10875.886858534941</v>
      </c>
      <c r="W31">
        <f t="shared" si="5"/>
        <v>10813.350509098365</v>
      </c>
      <c r="X31">
        <f t="shared" si="5"/>
        <v>10744.778042455302</v>
      </c>
      <c r="Y31">
        <f t="shared" si="5"/>
        <v>10670.587908352634</v>
      </c>
      <c r="Z31">
        <f t="shared" si="5"/>
        <v>10591.178882057919</v>
      </c>
      <c r="AA31">
        <f t="shared" si="5"/>
        <v>10506.930868223366</v>
      </c>
      <c r="AB31">
        <f t="shared" si="5"/>
        <v>10418.205674225035</v>
      </c>
      <c r="AC31">
        <f t="shared" si="5"/>
        <v>10325.347754085202</v>
      </c>
      <c r="AD31">
        <f t="shared" si="5"/>
        <v>10228.684924046958</v>
      </c>
      <c r="AE31">
        <f t="shared" si="5"/>
        <v>10128.529050832332</v>
      </c>
      <c r="AF31">
        <f t="shared" si="5"/>
        <v>10025.17671357894</v>
      </c>
      <c r="AG31">
        <f t="shared" si="5"/>
        <v>9918.9098404150027</v>
      </c>
      <c r="AH31">
        <f t="shared" si="5"/>
        <v>9809.9963205986805</v>
      </c>
      <c r="AI31">
        <f t="shared" si="5"/>
        <v>9698.6905931149649</v>
      </c>
      <c r="AJ31">
        <f t="shared" si="5"/>
        <v>9585.2342125917312</v>
      </c>
      <c r="AK31">
        <f t="shared" si="5"/>
        <v>9469.8563933660898</v>
      </c>
      <c r="AL31">
        <f t="shared" si="5"/>
        <v>9352.7745325026535</v>
      </c>
      <c r="AM31">
        <f t="shared" si="5"/>
        <v>9234.1947125369952</v>
      </c>
      <c r="AN31">
        <f t="shared" si="5"/>
        <v>9114.3121846900231</v>
      </c>
      <c r="AO31">
        <f t="shared" si="5"/>
        <v>8993.3118332725862</v>
      </c>
      <c r="AP31">
        <f t="shared" si="5"/>
        <v>8871.3686219739757</v>
      </c>
      <c r="AQ31">
        <f t="shared" si="5"/>
        <v>8748.6480227033353</v>
      </c>
      <c r="AR31">
        <f t="shared" si="5"/>
        <v>8625.306427629157</v>
      </c>
      <c r="AS31">
        <f t="shared" si="5"/>
        <v>8501.4915450389963</v>
      </c>
      <c r="AT31">
        <f t="shared" si="5"/>
        <v>8377.3427796193791</v>
      </c>
      <c r="AU31">
        <f t="shared" si="5"/>
        <v>8252.9915977344026</v>
      </c>
      <c r="AV31">
        <f t="shared" si="5"/>
        <v>8128.561878260869</v>
      </c>
      <c r="AW31">
        <f t="shared" si="5"/>
        <v>8004.170249517786</v>
      </c>
      <c r="AX31">
        <f t="shared" si="5"/>
        <v>7879.9264128088525</v>
      </c>
      <c r="AY31">
        <f t="shared" si="5"/>
        <v>7755.9334530778897</v>
      </c>
      <c r="AZ31">
        <f t="shared" si="5"/>
        <v>7632.2881371592557</v>
      </c>
      <c r="BA31">
        <f t="shared" si="5"/>
        <v>7509.0812000879705</v>
      </c>
      <c r="BB31">
        <f t="shared" si="5"/>
        <v>7386.3976199175186</v>
      </c>
      <c r="BC31">
        <f t="shared" si="5"/>
        <v>7264.3168814772143</v>
      </c>
      <c r="BD31">
        <f t="shared" si="5"/>
        <v>7142.9132294854026</v>
      </c>
      <c r="BE31">
        <f t="shared" si="5"/>
        <v>7022.2559114197711</v>
      </c>
      <c r="BF31">
        <f t="shared" si="5"/>
        <v>6902.4094105315398</v>
      </c>
      <c r="BG31">
        <f t="shared" si="5"/>
        <v>6783.4336693763253</v>
      </c>
      <c r="BH31">
        <f t="shared" si="5"/>
        <v>6665.3843042209437</v>
      </c>
      <c r="BI31">
        <f t="shared" si="5"/>
        <v>6548.3128106724489</v>
      </c>
      <c r="BJ31">
        <f t="shared" si="5"/>
        <v>6432.2667608630636</v>
      </c>
      <c r="BK31">
        <f t="shared" si="5"/>
        <v>6317.2899925126367</v>
      </c>
      <c r="BL31">
        <f t="shared" si="5"/>
        <v>6203.4227901784579</v>
      </c>
      <c r="BM31">
        <f t="shared" si="5"/>
        <v>6090.702058991068</v>
      </c>
      <c r="BN31">
        <f t="shared" si="5"/>
        <v>5979.1614911637616</v>
      </c>
      <c r="BO31">
        <f t="shared" si="5"/>
        <v>5868.8317255530019</v>
      </c>
      <c r="BP31">
        <f t="shared" ref="BP31:BU31" si="6">BP30*($B$25+BO29*$B$26)</f>
        <v>5759.74050053684</v>
      </c>
      <c r="BQ31">
        <f t="shared" si="6"/>
        <v>5651.9128004686499</v>
      </c>
      <c r="BR31">
        <f t="shared" si="6"/>
        <v>5545.3709959540693</v>
      </c>
      <c r="BS31">
        <f t="shared" si="6"/>
        <v>5440.1349781899407</v>
      </c>
      <c r="BT31">
        <f t="shared" si="6"/>
        <v>5336.2222875953012</v>
      </c>
      <c r="BU31">
        <f t="shared" si="6"/>
        <v>5233.648236955969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Primarily Monthly Contracts</vt:lpstr>
      <vt:lpstr>Dashboard</vt:lpstr>
      <vt:lpstr>Annual Contracts</vt:lpstr>
      <vt:lpstr>LTV Charts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Harm Sluiman</cp:lastModifiedBy>
  <dcterms:created xsi:type="dcterms:W3CDTF">2012-12-02T18:46:26Z</dcterms:created>
  <dcterms:modified xsi:type="dcterms:W3CDTF">2015-11-11T05:32:09Z</dcterms:modified>
</cp:coreProperties>
</file>