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 Data\RIL 4th Week\"/>
    </mc:Choice>
  </mc:AlternateContent>
  <xr:revisionPtr revIDLastSave="0" documentId="13_ncr:1_{94145AC8-BD43-45ED-A5A2-07049EA21E5F}" xr6:coauthVersionLast="47" xr6:coauthVersionMax="47" xr10:uidLastSave="{00000000-0000-0000-0000-000000000000}"/>
  <bookViews>
    <workbookView xWindow="-120" yWindow="-120" windowWidth="20730" windowHeight="11160" activeTab="1" xr2:uid="{65045A26-F1B0-48B3-AF62-68098CF7371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2" l="1"/>
  <c r="I13" i="2"/>
  <c r="J13" i="2"/>
  <c r="K13" i="2"/>
  <c r="L13" i="2"/>
  <c r="G13" i="2"/>
  <c r="H11" i="2"/>
  <c r="I11" i="2"/>
  <c r="J11" i="2"/>
  <c r="K11" i="2"/>
  <c r="L11" i="2"/>
  <c r="G11" i="2"/>
  <c r="H9" i="2" l="1"/>
  <c r="I9" i="2"/>
  <c r="J9" i="2"/>
  <c r="K9" i="2"/>
  <c r="L9" i="2"/>
  <c r="G9" i="2"/>
  <c r="O18" i="2"/>
  <c r="G23" i="2"/>
  <c r="G22" i="2" s="1"/>
  <c r="N23" i="2"/>
  <c r="M23" i="2"/>
  <c r="L23" i="2"/>
  <c r="K23" i="2"/>
  <c r="J23" i="2"/>
  <c r="I23" i="2"/>
  <c r="H23" i="2"/>
  <c r="N21" i="2"/>
  <c r="M21" i="2"/>
  <c r="L21" i="2"/>
  <c r="K21" i="2"/>
  <c r="J21" i="2"/>
  <c r="I21" i="2"/>
  <c r="H21" i="2"/>
  <c r="H22" i="2" l="1"/>
  <c r="I22" i="2" s="1"/>
  <c r="G21" i="2"/>
  <c r="G20" i="2" s="1"/>
  <c r="H20" i="2" s="1"/>
  <c r="I20" i="2" s="1"/>
  <c r="J20" i="2" s="1"/>
  <c r="K20" i="2" s="1"/>
  <c r="L20" i="2" s="1"/>
  <c r="M20" i="2" s="1"/>
  <c r="N20" i="2" s="1"/>
  <c r="O20" i="2" s="1"/>
  <c r="J22" i="2"/>
  <c r="K22" i="2" s="1"/>
  <c r="L22" i="2" s="1"/>
  <c r="M22" i="2" s="1"/>
  <c r="N22" i="2" s="1"/>
  <c r="O22" i="2" s="1"/>
  <c r="N16" i="1" l="1"/>
  <c r="M16" i="1"/>
</calcChain>
</file>

<file path=xl/sharedStrings.xml><?xml version="1.0" encoding="utf-8"?>
<sst xmlns="http://schemas.openxmlformats.org/spreadsheetml/2006/main" count="42" uniqueCount="30">
  <si>
    <t>FY2015</t>
  </si>
  <si>
    <t>FY2016</t>
  </si>
  <si>
    <t>FY2017</t>
  </si>
  <si>
    <t>FY2018</t>
  </si>
  <si>
    <t>FY2019</t>
  </si>
  <si>
    <t>FY2020</t>
  </si>
  <si>
    <t>FY2021E</t>
  </si>
  <si>
    <t>FY2025F</t>
  </si>
  <si>
    <t>FY2031F</t>
  </si>
  <si>
    <t>Capacity</t>
  </si>
  <si>
    <t>Production</t>
  </si>
  <si>
    <t xml:space="preserve">Import </t>
  </si>
  <si>
    <t xml:space="preserve">Export </t>
  </si>
  <si>
    <t xml:space="preserve">Inventory </t>
  </si>
  <si>
    <t>Total Demand</t>
  </si>
  <si>
    <t>Demand Supply Gap</t>
  </si>
  <si>
    <t>Demand Scenario</t>
  </si>
  <si>
    <t>Pessimistic</t>
  </si>
  <si>
    <t>Demand Supply-Gap</t>
  </si>
  <si>
    <t>Realistic</t>
  </si>
  <si>
    <t>Optimistic</t>
  </si>
  <si>
    <t>FY2024F</t>
  </si>
  <si>
    <t>FY2028F</t>
  </si>
  <si>
    <t>FY2030F</t>
  </si>
  <si>
    <t>FY2022E</t>
  </si>
  <si>
    <t>FY2023F</t>
  </si>
  <si>
    <t>FY2026F</t>
  </si>
  <si>
    <t>FY2027F</t>
  </si>
  <si>
    <t>FY2029F</t>
  </si>
  <si>
    <t xml:space="preserve">Optimistic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</si>
</sst>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7"/>
      <color rgb="FFFFFFFF"/>
      <name val="Verdana"/>
      <family val="2"/>
    </font>
    <font>
      <b/>
      <sz val="7"/>
      <color rgb="FF000000"/>
      <name val="Verdana"/>
      <family val="2"/>
    </font>
    <font>
      <sz val="7"/>
      <color rgb="FF000000"/>
      <name val="Verdana"/>
      <family val="2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b/>
      <sz val="8"/>
      <name val="Verdana"/>
      <family val="2"/>
    </font>
    <font>
      <b/>
      <sz val="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D5E3CF"/>
        <bgColor indexed="64"/>
      </patternFill>
    </fill>
    <fill>
      <patternFill patternType="solid">
        <fgColor rgb="FFEBF1E9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8EAADB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1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" fontId="8" fillId="6" borderId="4" xfId="0" applyNumberFormat="1" applyFont="1" applyFill="1" applyBorder="1" applyAlignment="1">
      <alignment horizontal="center" vertical="center" wrapText="1"/>
    </xf>
    <xf numFmtId="1" fontId="8" fillId="7" borderId="4" xfId="0" applyNumberFormat="1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E1DE-9D9B-4F1D-AF55-C61A7D437389}">
  <dimension ref="E5:P16"/>
  <sheetViews>
    <sheetView zoomScaleNormal="100" workbookViewId="0">
      <selection activeCell="N17" sqref="N17"/>
    </sheetView>
  </sheetViews>
  <sheetFormatPr defaultRowHeight="15" x14ac:dyDescent="0.25"/>
  <sheetData>
    <row r="5" spans="5:16" ht="15.75" thickBot="1" x14ac:dyDescent="0.3"/>
    <row r="6" spans="5:16" ht="15.75" thickBot="1" x14ac:dyDescent="0.3">
      <c r="E6" s="1"/>
      <c r="F6" s="2" t="s">
        <v>0</v>
      </c>
      <c r="G6" s="2" t="s">
        <v>1</v>
      </c>
      <c r="H6" s="2" t="s">
        <v>2</v>
      </c>
      <c r="I6" s="2" t="s">
        <v>3</v>
      </c>
      <c r="J6" s="2" t="s">
        <v>4</v>
      </c>
      <c r="K6" s="2" t="s">
        <v>5</v>
      </c>
      <c r="L6" s="2" t="s">
        <v>6</v>
      </c>
      <c r="M6" s="34" t="s">
        <v>7</v>
      </c>
      <c r="N6" s="35"/>
      <c r="O6" s="34" t="s">
        <v>8</v>
      </c>
      <c r="P6" s="35"/>
    </row>
    <row r="7" spans="5:16" ht="16.5" thickTop="1" thickBot="1" x14ac:dyDescent="0.3">
      <c r="E7" s="3" t="s">
        <v>9</v>
      </c>
      <c r="F7" s="4">
        <v>74</v>
      </c>
      <c r="G7" s="4">
        <v>84</v>
      </c>
      <c r="H7" s="4">
        <v>84</v>
      </c>
      <c r="I7" s="4">
        <v>106</v>
      </c>
      <c r="J7" s="4">
        <v>136</v>
      </c>
      <c r="K7" s="4">
        <v>176</v>
      </c>
      <c r="L7" s="4">
        <v>176</v>
      </c>
      <c r="M7" s="36">
        <v>235</v>
      </c>
      <c r="N7" s="37"/>
      <c r="O7" s="36">
        <v>235</v>
      </c>
      <c r="P7" s="37"/>
    </row>
    <row r="8" spans="5:16" ht="18.75" thickBot="1" x14ac:dyDescent="0.3">
      <c r="E8" s="5" t="s">
        <v>10</v>
      </c>
      <c r="F8" s="4">
        <v>47</v>
      </c>
      <c r="G8" s="4">
        <v>56</v>
      </c>
      <c r="H8" s="4">
        <v>69</v>
      </c>
      <c r="I8" s="4">
        <v>89</v>
      </c>
      <c r="J8" s="4">
        <v>90</v>
      </c>
      <c r="K8" s="4">
        <v>102</v>
      </c>
      <c r="L8" s="4">
        <v>94</v>
      </c>
      <c r="M8" s="32">
        <v>190</v>
      </c>
      <c r="N8" s="33"/>
      <c r="O8" s="32">
        <v>206</v>
      </c>
      <c r="P8" s="33"/>
    </row>
    <row r="9" spans="5:16" ht="15.75" thickBot="1" x14ac:dyDescent="0.3">
      <c r="E9" s="5" t="s">
        <v>11</v>
      </c>
      <c r="F9" s="4">
        <v>29</v>
      </c>
      <c r="G9" s="4">
        <v>40</v>
      </c>
      <c r="H9" s="4">
        <v>38</v>
      </c>
      <c r="I9" s="4">
        <v>31</v>
      </c>
      <c r="J9" s="4">
        <v>35</v>
      </c>
      <c r="K9" s="4">
        <v>36</v>
      </c>
      <c r="L9" s="4">
        <v>32</v>
      </c>
      <c r="M9" s="18"/>
      <c r="N9" s="19"/>
      <c r="O9" s="19"/>
      <c r="P9" s="20"/>
    </row>
    <row r="10" spans="5:16" ht="15.75" thickBot="1" x14ac:dyDescent="0.3">
      <c r="E10" s="5" t="s">
        <v>12</v>
      </c>
      <c r="F10" s="4">
        <v>11</v>
      </c>
      <c r="G10" s="4">
        <v>22</v>
      </c>
      <c r="H10" s="4">
        <v>26</v>
      </c>
      <c r="I10" s="4">
        <v>31</v>
      </c>
      <c r="J10" s="4">
        <v>31</v>
      </c>
      <c r="K10" s="4">
        <v>28</v>
      </c>
      <c r="L10" s="4">
        <v>27</v>
      </c>
      <c r="M10" s="21"/>
      <c r="N10" s="22"/>
      <c r="O10" s="22"/>
      <c r="P10" s="23"/>
    </row>
    <row r="11" spans="5:16" ht="15.75" thickBot="1" x14ac:dyDescent="0.3">
      <c r="E11" s="5" t="s">
        <v>13</v>
      </c>
      <c r="F11" s="4">
        <v>5</v>
      </c>
      <c r="G11" s="4">
        <v>7</v>
      </c>
      <c r="H11" s="4">
        <v>9</v>
      </c>
      <c r="I11" s="4">
        <v>10</v>
      </c>
      <c r="J11" s="4">
        <v>4</v>
      </c>
      <c r="K11" s="4">
        <v>6</v>
      </c>
      <c r="L11" s="4">
        <v>10</v>
      </c>
      <c r="M11" s="24"/>
      <c r="N11" s="25"/>
      <c r="O11" s="25"/>
      <c r="P11" s="26"/>
    </row>
    <row r="12" spans="5:16" ht="18.75" thickBot="1" x14ac:dyDescent="0.3">
      <c r="E12" s="3" t="s">
        <v>14</v>
      </c>
      <c r="F12" s="4">
        <v>59</v>
      </c>
      <c r="G12" s="6">
        <v>65</v>
      </c>
      <c r="H12" s="6">
        <v>72</v>
      </c>
      <c r="I12" s="6">
        <v>80</v>
      </c>
      <c r="J12" s="6">
        <v>89</v>
      </c>
      <c r="K12" s="6">
        <v>103</v>
      </c>
      <c r="L12" s="6">
        <v>89</v>
      </c>
      <c r="M12" s="27">
        <v>129</v>
      </c>
      <c r="N12" s="28"/>
      <c r="O12" s="27">
        <v>208</v>
      </c>
      <c r="P12" s="28"/>
    </row>
    <row r="13" spans="5:16" ht="18.75" thickBot="1" x14ac:dyDescent="0.3">
      <c r="E13" s="5" t="s">
        <v>15</v>
      </c>
      <c r="F13" s="29"/>
      <c r="G13" s="30"/>
      <c r="H13" s="30"/>
      <c r="I13" s="30"/>
      <c r="J13" s="30"/>
      <c r="K13" s="30"/>
      <c r="L13" s="30"/>
      <c r="M13" s="31"/>
      <c r="N13" s="32">
        <v>36</v>
      </c>
      <c r="O13" s="33"/>
      <c r="P13" s="4">
        <v>27</v>
      </c>
    </row>
    <row r="16" spans="5:16" x14ac:dyDescent="0.25">
      <c r="M16">
        <f>M8-M12</f>
        <v>61</v>
      </c>
      <c r="N16">
        <f>O8-O12</f>
        <v>-2</v>
      </c>
    </row>
  </sheetData>
  <mergeCells count="11">
    <mergeCell ref="M6:N6"/>
    <mergeCell ref="O6:P6"/>
    <mergeCell ref="M7:N7"/>
    <mergeCell ref="O7:P7"/>
    <mergeCell ref="M8:N8"/>
    <mergeCell ref="O8:P8"/>
    <mergeCell ref="M9:P11"/>
    <mergeCell ref="M12:N12"/>
    <mergeCell ref="O12:P12"/>
    <mergeCell ref="F13:M13"/>
    <mergeCell ref="N13:O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3518-2E7A-4C9A-86EB-5015DAB18A68}">
  <dimension ref="E6:O25"/>
  <sheetViews>
    <sheetView tabSelected="1" workbookViewId="0">
      <selection activeCell="J11" sqref="J11"/>
    </sheetView>
  </sheetViews>
  <sheetFormatPr defaultRowHeight="15" x14ac:dyDescent="0.25"/>
  <cols>
    <col min="5" max="5" width="19.28515625" bestFit="1" customWidth="1"/>
    <col min="6" max="6" width="11.42578125" customWidth="1"/>
    <col min="7" max="7" width="12" customWidth="1"/>
    <col min="8" max="8" width="12.85546875" customWidth="1"/>
    <col min="9" max="9" width="10.5703125" customWidth="1"/>
    <col min="10" max="10" width="12.5703125" customWidth="1"/>
  </cols>
  <sheetData>
    <row r="6" spans="5:12" ht="15.75" thickBot="1" x14ac:dyDescent="0.3"/>
    <row r="7" spans="5:12" ht="15.75" thickBot="1" x14ac:dyDescent="0.3">
      <c r="E7" s="7" t="s">
        <v>16</v>
      </c>
      <c r="F7" s="12" t="s">
        <v>24</v>
      </c>
      <c r="G7" s="12" t="s">
        <v>7</v>
      </c>
      <c r="H7" s="12" t="s">
        <v>26</v>
      </c>
      <c r="I7" s="12" t="s">
        <v>27</v>
      </c>
      <c r="J7" s="12" t="s">
        <v>22</v>
      </c>
      <c r="K7" s="12" t="s">
        <v>28</v>
      </c>
      <c r="L7" s="12" t="s">
        <v>23</v>
      </c>
    </row>
    <row r="8" spans="5:12" ht="16.5" thickTop="1" thickBot="1" x14ac:dyDescent="0.3">
      <c r="E8" s="8" t="s">
        <v>19</v>
      </c>
      <c r="F8" s="16">
        <v>97.789999999999992</v>
      </c>
      <c r="G8" s="16">
        <v>129.09396822918748</v>
      </c>
      <c r="H8" s="16">
        <v>141.06097908403316</v>
      </c>
      <c r="I8" s="16">
        <v>154.05269525767261</v>
      </c>
      <c r="J8" s="16">
        <v>168.16392214327541</v>
      </c>
      <c r="K8" s="16">
        <v>183.48365545052781</v>
      </c>
      <c r="L8" s="16">
        <v>200.05222953771047</v>
      </c>
    </row>
    <row r="9" spans="5:12" ht="15.75" thickBot="1" x14ac:dyDescent="0.3">
      <c r="E9" s="8" t="s">
        <v>18</v>
      </c>
      <c r="F9" s="10"/>
      <c r="G9" s="16">
        <f>G25-G8</f>
        <v>60.906031770812518</v>
      </c>
      <c r="H9" s="16">
        <f t="shared" ref="H9:L9" si="0">H25-H8</f>
        <v>52.439020915966836</v>
      </c>
      <c r="I9" s="16">
        <f t="shared" si="0"/>
        <v>43.94730474232739</v>
      </c>
      <c r="J9" s="16">
        <f t="shared" si="0"/>
        <v>32.336077856724586</v>
      </c>
      <c r="K9" s="16">
        <f t="shared" si="0"/>
        <v>21.516344549472194</v>
      </c>
      <c r="L9" s="16">
        <f t="shared" si="0"/>
        <v>6.197770462289526</v>
      </c>
    </row>
    <row r="10" spans="5:12" ht="15.75" thickBot="1" x14ac:dyDescent="0.3">
      <c r="E10" s="8" t="s">
        <v>20</v>
      </c>
      <c r="F10" s="10">
        <v>98</v>
      </c>
      <c r="G10" s="16">
        <v>138.49342922284802</v>
      </c>
      <c r="H10" s="16">
        <v>154.86335255698867</v>
      </c>
      <c r="I10" s="16">
        <v>173.05979648243485</v>
      </c>
      <c r="J10" s="16">
        <v>193.35971060982445</v>
      </c>
      <c r="K10" s="16">
        <v>215.86678092480801</v>
      </c>
      <c r="L10" s="16">
        <v>240.88574083399325</v>
      </c>
    </row>
    <row r="11" spans="5:12" ht="15.75" thickBot="1" x14ac:dyDescent="0.3">
      <c r="E11" s="9" t="s">
        <v>18</v>
      </c>
      <c r="F11" s="11"/>
      <c r="G11" s="17">
        <f>G25-G10</f>
        <v>51.506570777151978</v>
      </c>
      <c r="H11" s="17">
        <f t="shared" ref="H11:L11" si="1">H25-H10</f>
        <v>38.636647443011327</v>
      </c>
      <c r="I11" s="17">
        <f t="shared" si="1"/>
        <v>24.940203517565152</v>
      </c>
      <c r="J11" s="17">
        <f t="shared" si="1"/>
        <v>7.1402893901755533</v>
      </c>
      <c r="K11" s="17">
        <f t="shared" si="1"/>
        <v>-10.866780924808012</v>
      </c>
      <c r="L11" s="17">
        <f t="shared" si="1"/>
        <v>-34.635740833993253</v>
      </c>
    </row>
    <row r="12" spans="5:12" ht="15.75" thickBot="1" x14ac:dyDescent="0.3">
      <c r="E12" s="9" t="s">
        <v>17</v>
      </c>
      <c r="F12" s="11">
        <v>98</v>
      </c>
      <c r="G12" s="17">
        <v>124.09063825440799</v>
      </c>
      <c r="H12" s="17">
        <v>133.64561739999741</v>
      </c>
      <c r="I12" s="17">
        <v>143.9229653780572</v>
      </c>
      <c r="J12" s="17">
        <v>154.87550304332734</v>
      </c>
      <c r="K12" s="17">
        <v>166.61506617401156</v>
      </c>
      <c r="L12" s="17">
        <v>179.09453463044503</v>
      </c>
    </row>
    <row r="13" spans="5:12" ht="15.75" thickBot="1" x14ac:dyDescent="0.3">
      <c r="E13" s="9" t="s">
        <v>18</v>
      </c>
      <c r="F13" s="11"/>
      <c r="G13" s="17">
        <f>G25-G12</f>
        <v>65.909361745592008</v>
      </c>
      <c r="H13" s="17">
        <f t="shared" ref="H13:L13" si="2">H25-H12</f>
        <v>59.854382600002594</v>
      </c>
      <c r="I13" s="17">
        <f t="shared" si="2"/>
        <v>54.077034621942801</v>
      </c>
      <c r="J13" s="17">
        <f t="shared" si="2"/>
        <v>45.624496956672658</v>
      </c>
      <c r="K13" s="17">
        <f t="shared" si="2"/>
        <v>38.384933825988441</v>
      </c>
      <c r="L13" s="17">
        <f t="shared" si="2"/>
        <v>27.155465369554975</v>
      </c>
    </row>
    <row r="17" spans="5:15" x14ac:dyDescent="0.25">
      <c r="F17" t="s">
        <v>24</v>
      </c>
      <c r="G17" t="s">
        <v>25</v>
      </c>
      <c r="H17" t="s">
        <v>21</v>
      </c>
      <c r="I17" t="s">
        <v>7</v>
      </c>
      <c r="J17" t="s">
        <v>26</v>
      </c>
      <c r="K17" t="s">
        <v>27</v>
      </c>
      <c r="L17" t="s">
        <v>22</v>
      </c>
      <c r="M17" t="s">
        <v>28</v>
      </c>
      <c r="N17" t="s">
        <v>23</v>
      </c>
    </row>
    <row r="18" spans="5:15" x14ac:dyDescent="0.25">
      <c r="E18" t="s">
        <v>19</v>
      </c>
      <c r="F18" s="13">
        <v>97.789999999999992</v>
      </c>
      <c r="G18" s="13">
        <v>107.813475</v>
      </c>
      <c r="H18" s="13">
        <v>118.05575512499999</v>
      </c>
      <c r="I18" s="13">
        <v>129.09396822918748</v>
      </c>
      <c r="J18" s="13">
        <v>141.06097908403316</v>
      </c>
      <c r="K18" s="13">
        <v>154.05269525767261</v>
      </c>
      <c r="L18" s="13">
        <v>168.16392214327541</v>
      </c>
      <c r="M18" s="13">
        <v>183.48365545052781</v>
      </c>
      <c r="N18" s="13">
        <v>200.05222953771047</v>
      </c>
      <c r="O18" s="15">
        <f>(N18/F18)^(1/8)-1</f>
        <v>9.3593999761130364E-2</v>
      </c>
    </row>
    <row r="19" spans="5:15" x14ac:dyDescent="0.25">
      <c r="G19" s="14">
        <v>0.10249999999999999</v>
      </c>
      <c r="H19" s="14">
        <v>9.5000000000000001E-2</v>
      </c>
      <c r="I19" s="14">
        <v>9.35E-2</v>
      </c>
      <c r="J19" s="14">
        <v>9.2700000000000005E-2</v>
      </c>
      <c r="K19" s="14">
        <v>9.2100000000000001E-2</v>
      </c>
      <c r="L19" s="14">
        <v>9.1600000000000001E-2</v>
      </c>
      <c r="M19" s="14">
        <v>9.11E-2</v>
      </c>
      <c r="N19" s="14">
        <v>9.0300000000000005E-2</v>
      </c>
    </row>
    <row r="20" spans="5:15" x14ac:dyDescent="0.25">
      <c r="E20" t="s">
        <v>29</v>
      </c>
      <c r="F20">
        <v>98</v>
      </c>
      <c r="G20" s="13">
        <f>(F20*G21)+F20</f>
        <v>110.5048</v>
      </c>
      <c r="H20" s="13">
        <f t="shared" ref="H20:N20" si="3">(G20*H21)+G20</f>
        <v>123.78747696000001</v>
      </c>
      <c r="I20" s="13">
        <f t="shared" si="3"/>
        <v>138.49342922284802</v>
      </c>
      <c r="J20" s="13">
        <f t="shared" si="3"/>
        <v>154.86335255698867</v>
      </c>
      <c r="K20" s="13">
        <f t="shared" si="3"/>
        <v>173.05979648243485</v>
      </c>
      <c r="L20" s="13">
        <f t="shared" si="3"/>
        <v>193.35971060982445</v>
      </c>
      <c r="M20" s="13">
        <f t="shared" si="3"/>
        <v>215.86678092480801</v>
      </c>
      <c r="N20" s="13">
        <f t="shared" si="3"/>
        <v>240.88574083399325</v>
      </c>
      <c r="O20" s="15">
        <f>(N20/F20)^(1/8)-1</f>
        <v>0.11898206863522143</v>
      </c>
    </row>
    <row r="21" spans="5:15" x14ac:dyDescent="0.25">
      <c r="G21" s="14">
        <f>G19+2.51%</f>
        <v>0.12759999999999999</v>
      </c>
      <c r="H21" s="14">
        <f>H19+2.52%</f>
        <v>0.1202</v>
      </c>
      <c r="I21" s="14">
        <f>I19+2.53%</f>
        <v>0.1188</v>
      </c>
      <c r="J21" s="14">
        <f>J19+2.55%</f>
        <v>0.1182</v>
      </c>
      <c r="K21" s="14">
        <f>K19+2.54%</f>
        <v>0.11749999999999999</v>
      </c>
      <c r="L21" s="14">
        <f>L19+2.57%</f>
        <v>0.1173</v>
      </c>
      <c r="M21" s="14">
        <f>M19+2.53%</f>
        <v>0.1164</v>
      </c>
      <c r="N21" s="14">
        <f>N19+2.56%</f>
        <v>0.1159</v>
      </c>
    </row>
    <row r="22" spans="5:15" x14ac:dyDescent="0.25">
      <c r="E22" t="s">
        <v>17</v>
      </c>
      <c r="F22">
        <v>98</v>
      </c>
      <c r="G22" s="13">
        <f>(F22*G23)+F22</f>
        <v>106.55539999999999</v>
      </c>
      <c r="H22" s="13">
        <f t="shared" ref="H22:N22" si="4">(G22*H23)+G22</f>
        <v>115.03720983999999</v>
      </c>
      <c r="I22" s="13">
        <f t="shared" si="4"/>
        <v>124.09063825440799</v>
      </c>
      <c r="J22" s="13">
        <f t="shared" si="4"/>
        <v>133.64561739999741</v>
      </c>
      <c r="K22" s="13">
        <f t="shared" si="4"/>
        <v>143.9229653780572</v>
      </c>
      <c r="L22" s="13">
        <f t="shared" si="4"/>
        <v>154.87550304332734</v>
      </c>
      <c r="M22" s="13">
        <f t="shared" si="4"/>
        <v>166.61506617401156</v>
      </c>
      <c r="N22" s="13">
        <f t="shared" si="4"/>
        <v>179.09453463044503</v>
      </c>
      <c r="O22" s="15">
        <f>(N22/F22)^(1/8)-1</f>
        <v>7.828119716487536E-2</v>
      </c>
    </row>
    <row r="23" spans="5:15" x14ac:dyDescent="0.25">
      <c r="G23" s="14">
        <f>G19-1.52%</f>
        <v>8.7299999999999989E-2</v>
      </c>
      <c r="H23" s="14">
        <f>H19-1.54%</f>
        <v>7.9600000000000004E-2</v>
      </c>
      <c r="I23" s="14">
        <f>I19-1.48%</f>
        <v>7.8699999999999992E-2</v>
      </c>
      <c r="J23" s="14">
        <f>J19-1.57%</f>
        <v>7.6999999999999999E-2</v>
      </c>
      <c r="K23" s="14">
        <f>K19-1.52%</f>
        <v>7.6899999999999996E-2</v>
      </c>
      <c r="L23" s="14">
        <f>L19-1.55%</f>
        <v>7.6100000000000001E-2</v>
      </c>
      <c r="M23" s="14">
        <f>M19-1.53%</f>
        <v>7.5800000000000006E-2</v>
      </c>
      <c r="N23" s="14">
        <f>N19-1.54%</f>
        <v>7.4900000000000008E-2</v>
      </c>
    </row>
    <row r="25" spans="5:15" x14ac:dyDescent="0.25">
      <c r="G25" s="13">
        <v>190</v>
      </c>
      <c r="H25" s="13">
        <v>193.5</v>
      </c>
      <c r="I25" s="13">
        <v>198</v>
      </c>
      <c r="J25" s="13">
        <v>200.5</v>
      </c>
      <c r="K25" s="13">
        <v>205</v>
      </c>
      <c r="L25" s="13">
        <v>206.25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2021-12-16T13:53:37Z</dcterms:created>
  <dcterms:modified xsi:type="dcterms:W3CDTF">2021-12-20T10:03:56Z</dcterms:modified>
</cp:coreProperties>
</file>