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dik.malhotra\Desktop\MP Oxygen\"/>
    </mc:Choice>
  </mc:AlternateContent>
  <xr:revisionPtr revIDLastSave="0" documentId="13_ncr:1_{FDE46138-EF5F-455D-94F1-927312DCBA18}" xr6:coauthVersionLast="47" xr6:coauthVersionMax="47" xr10:uidLastSave="{00000000-0000-0000-0000-000000000000}"/>
  <bookViews>
    <workbookView xWindow="-120" yWindow="-120" windowWidth="20730" windowHeight="11160" activeTab="3" xr2:uid="{4A2E1BE7-088E-472E-A8FF-A845669E92AF}"/>
  </bookViews>
  <sheets>
    <sheet name="Capacity" sheetId="8" r:id="rId1"/>
    <sheet name="MP Market" sheetId="4" r:id="rId2"/>
    <sheet name="Industrial Oxygen" sheetId="5" r:id="rId3"/>
    <sheet name="Medical Oxygen" sheetId="6" r:id="rId4"/>
    <sheet name="Important Links" sheetId="1" r:id="rId5"/>
    <sheet name="Industrial Clusters" sheetId="7" r:id="rId6"/>
    <sheet name="Companies" sheetId="2" r:id="rId7"/>
    <sheet name="Sheet1" sheetId="3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32" i="6" l="1"/>
  <c r="X32" i="6"/>
  <c r="W32" i="6"/>
  <c r="Y31" i="6"/>
  <c r="X31" i="6"/>
  <c r="W31" i="6"/>
  <c r="Y30" i="6"/>
  <c r="X30" i="6"/>
  <c r="W30" i="6"/>
  <c r="C34" i="6"/>
  <c r="D34" i="6"/>
  <c r="E34" i="6"/>
  <c r="F34" i="6"/>
  <c r="G34" i="6"/>
  <c r="H34" i="6"/>
  <c r="I34" i="6"/>
  <c r="J34" i="6"/>
  <c r="K34" i="6"/>
  <c r="L34" i="6"/>
  <c r="M34" i="6"/>
  <c r="N34" i="6"/>
  <c r="O34" i="6"/>
  <c r="P34" i="6"/>
  <c r="Q34" i="6"/>
  <c r="R34" i="6"/>
  <c r="S34" i="6"/>
  <c r="T34" i="6"/>
  <c r="U34" i="6"/>
  <c r="V34" i="6"/>
  <c r="B34" i="6"/>
  <c r="B31" i="6"/>
  <c r="C31" i="6"/>
  <c r="D31" i="6"/>
  <c r="E31" i="6"/>
  <c r="F31" i="6"/>
  <c r="G31" i="6"/>
  <c r="H31" i="6"/>
  <c r="I31" i="6"/>
  <c r="J31" i="6"/>
  <c r="K31" i="6"/>
  <c r="L31" i="6"/>
  <c r="M31" i="6"/>
  <c r="N31" i="6"/>
  <c r="O31" i="6"/>
  <c r="P31" i="6"/>
  <c r="Q31" i="6"/>
  <c r="R31" i="6"/>
  <c r="S31" i="6"/>
  <c r="T31" i="6"/>
  <c r="U31" i="6"/>
  <c r="V31" i="6"/>
  <c r="B32" i="6"/>
  <c r="C32" i="6"/>
  <c r="D32" i="6"/>
  <c r="E32" i="6"/>
  <c r="I32" i="6"/>
  <c r="J32" i="6"/>
  <c r="K32" i="6"/>
  <c r="L32" i="6"/>
  <c r="M32" i="6"/>
  <c r="N32" i="6"/>
  <c r="O32" i="6"/>
  <c r="P32" i="6"/>
  <c r="Q32" i="6"/>
  <c r="R32" i="6"/>
  <c r="S32" i="6"/>
  <c r="T32" i="6"/>
  <c r="U32" i="6"/>
  <c r="V32" i="6"/>
  <c r="B33" i="6"/>
  <c r="C33" i="6"/>
  <c r="D33" i="6"/>
  <c r="E33" i="6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V33" i="6"/>
  <c r="C30" i="6"/>
  <c r="D30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B30" i="6"/>
  <c r="C25" i="6"/>
  <c r="C26" i="6" s="1"/>
  <c r="D25" i="6"/>
  <c r="D26" i="6" s="1"/>
  <c r="E25" i="6"/>
  <c r="E26" i="6" s="1"/>
  <c r="F25" i="6"/>
  <c r="G25" i="6"/>
  <c r="H25" i="6"/>
  <c r="H26" i="6" s="1"/>
  <c r="I25" i="6"/>
  <c r="I26" i="6" s="1"/>
  <c r="J25" i="6"/>
  <c r="J26" i="6" s="1"/>
  <c r="K25" i="6"/>
  <c r="K26" i="6" s="1"/>
  <c r="L25" i="6"/>
  <c r="L26" i="6" s="1"/>
  <c r="M25" i="6"/>
  <c r="M26" i="6" s="1"/>
  <c r="N25" i="6"/>
  <c r="N26" i="6" s="1"/>
  <c r="O25" i="6"/>
  <c r="O26" i="6" s="1"/>
  <c r="P25" i="6"/>
  <c r="P26" i="6" s="1"/>
  <c r="Q25" i="6"/>
  <c r="Q26" i="6" s="1"/>
  <c r="R25" i="6"/>
  <c r="R26" i="6" s="1"/>
  <c r="S25" i="6"/>
  <c r="S26" i="6" s="1"/>
  <c r="T25" i="6"/>
  <c r="T26" i="6" s="1"/>
  <c r="U25" i="6"/>
  <c r="U26" i="6" s="1"/>
  <c r="V25" i="6"/>
  <c r="V26" i="6" s="1"/>
  <c r="F26" i="6"/>
  <c r="G26" i="6"/>
  <c r="B25" i="6"/>
  <c r="B26" i="6" s="1"/>
  <c r="Y42" i="5"/>
  <c r="X42" i="5"/>
  <c r="W42" i="5"/>
  <c r="Y41" i="5"/>
  <c r="X41" i="5"/>
  <c r="W41" i="5"/>
  <c r="Y40" i="5"/>
  <c r="X40" i="5"/>
  <c r="W40" i="5"/>
  <c r="Y39" i="5"/>
  <c r="X39" i="5"/>
  <c r="W39" i="5"/>
  <c r="Y38" i="5"/>
  <c r="X38" i="5"/>
  <c r="W38" i="5"/>
  <c r="Y37" i="5"/>
  <c r="X37" i="5"/>
  <c r="W37" i="5"/>
  <c r="Y36" i="5"/>
  <c r="X36" i="5"/>
  <c r="W36" i="5"/>
  <c r="Y35" i="5"/>
  <c r="X35" i="5"/>
  <c r="W35" i="5"/>
  <c r="Y34" i="5"/>
  <c r="X34" i="5"/>
  <c r="W34" i="5"/>
  <c r="C44" i="5"/>
  <c r="D44" i="5"/>
  <c r="E44" i="5"/>
  <c r="F44" i="5"/>
  <c r="G44" i="5"/>
  <c r="H44" i="5"/>
  <c r="I44" i="5"/>
  <c r="J44" i="5"/>
  <c r="K44" i="5"/>
  <c r="L44" i="5"/>
  <c r="M44" i="5"/>
  <c r="N44" i="5"/>
  <c r="O44" i="5"/>
  <c r="P44" i="5"/>
  <c r="Q44" i="5"/>
  <c r="R44" i="5"/>
  <c r="S44" i="5"/>
  <c r="T44" i="5"/>
  <c r="U44" i="5"/>
  <c r="V44" i="5"/>
  <c r="B44" i="5"/>
  <c r="E36" i="5"/>
  <c r="G36" i="5"/>
  <c r="G37" i="5"/>
  <c r="E38" i="5"/>
  <c r="E39" i="5"/>
  <c r="G42" i="5"/>
  <c r="E34" i="5"/>
  <c r="C29" i="5"/>
  <c r="C30" i="5" s="1"/>
  <c r="C43" i="5" s="1"/>
  <c r="D29" i="5"/>
  <c r="D30" i="5" s="1"/>
  <c r="E29" i="5"/>
  <c r="E30" i="5" s="1"/>
  <c r="E43" i="5" s="1"/>
  <c r="F29" i="5"/>
  <c r="F30" i="5" s="1"/>
  <c r="F43" i="5" s="1"/>
  <c r="G29" i="5"/>
  <c r="G30" i="5" s="1"/>
  <c r="G43" i="5" s="1"/>
  <c r="H29" i="5"/>
  <c r="H30" i="5" s="1"/>
  <c r="I29" i="5"/>
  <c r="I30" i="5" s="1"/>
  <c r="J29" i="5"/>
  <c r="J30" i="5" s="1"/>
  <c r="K29" i="5"/>
  <c r="K30" i="5" s="1"/>
  <c r="L29" i="5"/>
  <c r="L30" i="5" s="1"/>
  <c r="M29" i="5"/>
  <c r="M30" i="5" s="1"/>
  <c r="N29" i="5"/>
  <c r="N30" i="5" s="1"/>
  <c r="O29" i="5"/>
  <c r="O30" i="5" s="1"/>
  <c r="P29" i="5"/>
  <c r="P30" i="5" s="1"/>
  <c r="Q29" i="5"/>
  <c r="Q30" i="5" s="1"/>
  <c r="R29" i="5"/>
  <c r="R30" i="5" s="1"/>
  <c r="S29" i="5"/>
  <c r="S30" i="5" s="1"/>
  <c r="T29" i="5"/>
  <c r="T30" i="5" s="1"/>
  <c r="U29" i="5"/>
  <c r="U30" i="5" s="1"/>
  <c r="V29" i="5"/>
  <c r="V30" i="5" s="1"/>
  <c r="B29" i="5"/>
  <c r="B30" i="5" s="1"/>
  <c r="I10" i="6"/>
  <c r="I11" i="6" s="1"/>
  <c r="J10" i="6"/>
  <c r="J11" i="6" s="1"/>
  <c r="K10" i="6"/>
  <c r="K11" i="6" s="1"/>
  <c r="L10" i="6"/>
  <c r="L11" i="6" s="1"/>
  <c r="M10" i="6"/>
  <c r="M11" i="6" s="1"/>
  <c r="N10" i="6"/>
  <c r="O10" i="6"/>
  <c r="P10" i="6"/>
  <c r="P11" i="6" s="1"/>
  <c r="Q10" i="6"/>
  <c r="Q11" i="6" s="1"/>
  <c r="R10" i="6"/>
  <c r="R11" i="6" s="1"/>
  <c r="S10" i="6"/>
  <c r="S11" i="6" s="1"/>
  <c r="T10" i="6"/>
  <c r="T11" i="6" s="1"/>
  <c r="U10" i="6"/>
  <c r="V10" i="6"/>
  <c r="V11" i="6" s="1"/>
  <c r="N11" i="6"/>
  <c r="O11" i="6"/>
  <c r="U11" i="6"/>
  <c r="H10" i="6"/>
  <c r="H11" i="6" s="1"/>
  <c r="G10" i="6"/>
  <c r="G11" i="6" s="1"/>
  <c r="C10" i="6"/>
  <c r="C11" i="6" s="1"/>
  <c r="D10" i="6"/>
  <c r="D11" i="6" s="1"/>
  <c r="E10" i="6"/>
  <c r="E11" i="6" s="1"/>
  <c r="F10" i="6"/>
  <c r="B10" i="6"/>
  <c r="B11" i="6" s="1"/>
  <c r="C10" i="5"/>
  <c r="C11" i="5" s="1"/>
  <c r="D10" i="5"/>
  <c r="D11" i="5" s="1"/>
  <c r="E10" i="5"/>
  <c r="E11" i="5" s="1"/>
  <c r="F10" i="5"/>
  <c r="F11" i="5" s="1"/>
  <c r="G10" i="5"/>
  <c r="G11" i="5" s="1"/>
  <c r="H10" i="5"/>
  <c r="H11" i="5" s="1"/>
  <c r="I10" i="5"/>
  <c r="I11" i="5" s="1"/>
  <c r="J10" i="5"/>
  <c r="J11" i="5" s="1"/>
  <c r="K10" i="5"/>
  <c r="K11" i="5" s="1"/>
  <c r="L10" i="5"/>
  <c r="L11" i="5" s="1"/>
  <c r="M10" i="5"/>
  <c r="M11" i="5" s="1"/>
  <c r="N10" i="5"/>
  <c r="N11" i="5" s="1"/>
  <c r="O10" i="5"/>
  <c r="O11" i="5" s="1"/>
  <c r="P10" i="5"/>
  <c r="P11" i="5" s="1"/>
  <c r="Q10" i="5"/>
  <c r="Q11" i="5" s="1"/>
  <c r="R10" i="5"/>
  <c r="R11" i="5" s="1"/>
  <c r="S10" i="5"/>
  <c r="S11" i="5" s="1"/>
  <c r="T10" i="5"/>
  <c r="T11" i="5" s="1"/>
  <c r="U10" i="5"/>
  <c r="U11" i="5" s="1"/>
  <c r="V10" i="5"/>
  <c r="V11" i="5" s="1"/>
  <c r="B10" i="5"/>
  <c r="B11" i="5" s="1"/>
  <c r="B10" i="4"/>
  <c r="B2" i="6" s="1"/>
  <c r="C10" i="4"/>
  <c r="C2" i="6" s="1"/>
  <c r="D10" i="4"/>
  <c r="D2" i="6" s="1"/>
  <c r="E10" i="4"/>
  <c r="E2" i="6" s="1"/>
  <c r="F10" i="4"/>
  <c r="F2" i="6" s="1"/>
  <c r="G9" i="4"/>
  <c r="G2" i="5" s="1"/>
  <c r="G39" i="5" s="1"/>
  <c r="W2" i="4"/>
  <c r="H2" i="4"/>
  <c r="H10" i="4" s="1"/>
  <c r="H2" i="6" s="1"/>
  <c r="F3" i="4"/>
  <c r="G3" i="4"/>
  <c r="G16" i="4"/>
  <c r="G10" i="4" s="1"/>
  <c r="G2" i="6" s="1"/>
  <c r="G15" i="6" s="1"/>
  <c r="C15" i="4"/>
  <c r="C9" i="4" s="1"/>
  <c r="C2" i="5" s="1"/>
  <c r="C15" i="5" s="1"/>
  <c r="D15" i="4"/>
  <c r="D9" i="4" s="1"/>
  <c r="E15" i="4"/>
  <c r="E9" i="4" s="1"/>
  <c r="E2" i="5" s="1"/>
  <c r="E16" i="5" s="1"/>
  <c r="F15" i="4"/>
  <c r="F9" i="4" s="1"/>
  <c r="F2" i="5" s="1"/>
  <c r="F16" i="5" s="1"/>
  <c r="H15" i="4"/>
  <c r="I15" i="4"/>
  <c r="I17" i="4" s="1"/>
  <c r="J15" i="4"/>
  <c r="J17" i="4" s="1"/>
  <c r="K15" i="4"/>
  <c r="K17" i="4" s="1"/>
  <c r="L15" i="4"/>
  <c r="L17" i="4" s="1"/>
  <c r="M15" i="4"/>
  <c r="M17" i="4" s="1"/>
  <c r="N15" i="4"/>
  <c r="N17" i="4" s="1"/>
  <c r="O15" i="4"/>
  <c r="O17" i="4" s="1"/>
  <c r="P15" i="4"/>
  <c r="P17" i="4" s="1"/>
  <c r="Q15" i="4"/>
  <c r="Q17" i="4" s="1"/>
  <c r="R15" i="4"/>
  <c r="R17" i="4" s="1"/>
  <c r="S15" i="4"/>
  <c r="S17" i="4" s="1"/>
  <c r="T15" i="4"/>
  <c r="T17" i="4" s="1"/>
  <c r="U15" i="4"/>
  <c r="U17" i="4" s="1"/>
  <c r="V15" i="4"/>
  <c r="V17" i="4" s="1"/>
  <c r="B15" i="4"/>
  <c r="B9" i="4" s="1"/>
  <c r="B2" i="5" s="1"/>
  <c r="B35" i="5" s="1"/>
  <c r="D3" i="4"/>
  <c r="E3" i="4"/>
  <c r="C3" i="4"/>
  <c r="I6" i="3"/>
  <c r="I10" i="3"/>
  <c r="I11" i="3"/>
  <c r="I9" i="3"/>
  <c r="H16" i="3"/>
  <c r="G16" i="3"/>
  <c r="H14" i="3"/>
  <c r="H6" i="3"/>
  <c r="H11" i="3"/>
  <c r="H10" i="3"/>
  <c r="H9" i="3"/>
  <c r="G6" i="3"/>
  <c r="E42" i="5" l="1"/>
  <c r="B41" i="5"/>
  <c r="G40" i="5"/>
  <c r="F37" i="5"/>
  <c r="C36" i="5"/>
  <c r="F34" i="5"/>
  <c r="F42" i="5"/>
  <c r="C41" i="5"/>
  <c r="B38" i="5"/>
  <c r="C34" i="5"/>
  <c r="D42" i="5"/>
  <c r="F40" i="5"/>
  <c r="C39" i="5"/>
  <c r="E37" i="5"/>
  <c r="B36" i="5"/>
  <c r="G35" i="5"/>
  <c r="C42" i="5"/>
  <c r="E40" i="5"/>
  <c r="B39" i="5"/>
  <c r="G38" i="5"/>
  <c r="F35" i="5"/>
  <c r="B43" i="5"/>
  <c r="B42" i="5"/>
  <c r="G41" i="5"/>
  <c r="F38" i="5"/>
  <c r="C37" i="5"/>
  <c r="E35" i="5"/>
  <c r="B37" i="5"/>
  <c r="F41" i="5"/>
  <c r="C40" i="5"/>
  <c r="B34" i="5"/>
  <c r="G34" i="5"/>
  <c r="E41" i="5"/>
  <c r="B40" i="5"/>
  <c r="F36" i="5"/>
  <c r="C35" i="5"/>
  <c r="F39" i="5"/>
  <c r="C38" i="5"/>
  <c r="G16" i="5"/>
  <c r="B16" i="5"/>
  <c r="W16" i="5" s="1"/>
  <c r="D11" i="4"/>
  <c r="D12" i="4" s="1"/>
  <c r="G14" i="6"/>
  <c r="C3" i="6"/>
  <c r="C16" i="6"/>
  <c r="C14" i="6"/>
  <c r="C15" i="6"/>
  <c r="F14" i="6"/>
  <c r="F15" i="6"/>
  <c r="G19" i="6" s="1"/>
  <c r="F3" i="6"/>
  <c r="G3" i="6"/>
  <c r="B14" i="6"/>
  <c r="B16" i="6"/>
  <c r="B15" i="6"/>
  <c r="H14" i="6"/>
  <c r="H15" i="6"/>
  <c r="H19" i="6" s="1"/>
  <c r="H3" i="6"/>
  <c r="H16" i="6"/>
  <c r="E14" i="6"/>
  <c r="E15" i="6"/>
  <c r="E3" i="6"/>
  <c r="W2" i="6"/>
  <c r="D15" i="6"/>
  <c r="D3" i="6"/>
  <c r="D16" i="6"/>
  <c r="D14" i="6"/>
  <c r="F16" i="6"/>
  <c r="G16" i="6"/>
  <c r="E16" i="6"/>
  <c r="W16" i="6" s="1"/>
  <c r="F11" i="6"/>
  <c r="C11" i="4"/>
  <c r="C12" i="4" s="1"/>
  <c r="B11" i="4"/>
  <c r="B12" i="4" s="1"/>
  <c r="G11" i="4"/>
  <c r="G12" i="4" s="1"/>
  <c r="F11" i="4"/>
  <c r="F12" i="4" s="1"/>
  <c r="E11" i="4"/>
  <c r="E12" i="4" s="1"/>
  <c r="H9" i="4"/>
  <c r="G17" i="4"/>
  <c r="B17" i="4"/>
  <c r="E17" i="4"/>
  <c r="D17" i="4"/>
  <c r="C17" i="4"/>
  <c r="H17" i="4"/>
  <c r="F17" i="4"/>
  <c r="I2" i="4"/>
  <c r="F14" i="5"/>
  <c r="B15" i="5"/>
  <c r="B14" i="5"/>
  <c r="G14" i="5"/>
  <c r="C16" i="5"/>
  <c r="G15" i="5"/>
  <c r="E14" i="5"/>
  <c r="F15" i="5"/>
  <c r="E15" i="5"/>
  <c r="C14" i="5"/>
  <c r="F13" i="4"/>
  <c r="E13" i="4"/>
  <c r="W10" i="4"/>
  <c r="W2" i="5"/>
  <c r="W9" i="4"/>
  <c r="C13" i="4"/>
  <c r="C3" i="5"/>
  <c r="E8" i="4"/>
  <c r="D2" i="5"/>
  <c r="D13" i="4"/>
  <c r="C8" i="4"/>
  <c r="D8" i="4"/>
  <c r="F8" i="4"/>
  <c r="G3" i="5"/>
  <c r="F3" i="5"/>
  <c r="G13" i="4"/>
  <c r="H13" i="4"/>
  <c r="G8" i="4"/>
  <c r="D3" i="5" l="1"/>
  <c r="D38" i="5"/>
  <c r="D43" i="5"/>
  <c r="D35" i="5"/>
  <c r="D40" i="5"/>
  <c r="D37" i="5"/>
  <c r="D36" i="5"/>
  <c r="D41" i="5"/>
  <c r="D39" i="5"/>
  <c r="D34" i="5"/>
  <c r="G20" i="6"/>
  <c r="F17" i="6"/>
  <c r="F18" i="6" s="1"/>
  <c r="G13" i="6"/>
  <c r="B17" i="6"/>
  <c r="B18" i="6" s="1"/>
  <c r="E20" i="6"/>
  <c r="F20" i="6"/>
  <c r="C20" i="6"/>
  <c r="E19" i="6"/>
  <c r="W15" i="6"/>
  <c r="H20" i="6"/>
  <c r="E17" i="6"/>
  <c r="E18" i="6" s="1"/>
  <c r="E13" i="6"/>
  <c r="W14" i="6"/>
  <c r="F19" i="6"/>
  <c r="D17" i="6"/>
  <c r="D18" i="6" s="1"/>
  <c r="D13" i="6"/>
  <c r="D20" i="6"/>
  <c r="F13" i="6"/>
  <c r="G17" i="6"/>
  <c r="G18" i="6" s="1"/>
  <c r="D19" i="6"/>
  <c r="H17" i="6"/>
  <c r="H18" i="6" s="1"/>
  <c r="H13" i="6"/>
  <c r="C19" i="6"/>
  <c r="C13" i="6"/>
  <c r="C17" i="6"/>
  <c r="C18" i="6" s="1"/>
  <c r="H2" i="5"/>
  <c r="H11" i="4"/>
  <c r="H12" i="4" s="1"/>
  <c r="H8" i="4"/>
  <c r="F17" i="5"/>
  <c r="F18" i="5" s="1"/>
  <c r="W15" i="5"/>
  <c r="J2" i="4"/>
  <c r="I10" i="4"/>
  <c r="I9" i="4"/>
  <c r="G17" i="5"/>
  <c r="G18" i="5" s="1"/>
  <c r="E17" i="5"/>
  <c r="E18" i="5" s="1"/>
  <c r="W14" i="5"/>
  <c r="B17" i="5"/>
  <c r="B18" i="5" s="1"/>
  <c r="C17" i="5"/>
  <c r="C18" i="5" s="1"/>
  <c r="E3" i="5"/>
  <c r="D15" i="5"/>
  <c r="D14" i="5"/>
  <c r="D16" i="5"/>
  <c r="H16" i="5" l="1"/>
  <c r="H37" i="5"/>
  <c r="H39" i="5"/>
  <c r="H34" i="5"/>
  <c r="H36" i="5"/>
  <c r="H41" i="5"/>
  <c r="H38" i="5"/>
  <c r="H35" i="5"/>
  <c r="H40" i="5"/>
  <c r="H43" i="5"/>
  <c r="H42" i="5"/>
  <c r="I11" i="4"/>
  <c r="I12" i="4" s="1"/>
  <c r="I13" i="4"/>
  <c r="I2" i="6"/>
  <c r="H3" i="5"/>
  <c r="H14" i="5"/>
  <c r="H15" i="5"/>
  <c r="J9" i="4"/>
  <c r="J10" i="4"/>
  <c r="K2" i="4"/>
  <c r="I2" i="5"/>
  <c r="I8" i="4"/>
  <c r="D17" i="5"/>
  <c r="D18" i="5" s="1"/>
  <c r="I40" i="5" l="1"/>
  <c r="I37" i="5"/>
  <c r="I39" i="5"/>
  <c r="I34" i="5"/>
  <c r="I36" i="5"/>
  <c r="I41" i="5"/>
  <c r="I38" i="5"/>
  <c r="I35" i="5"/>
  <c r="I42" i="5"/>
  <c r="I43" i="5"/>
  <c r="I15" i="6"/>
  <c r="I19" i="6" s="1"/>
  <c r="I16" i="6"/>
  <c r="I20" i="6" s="1"/>
  <c r="I3" i="6"/>
  <c r="I14" i="6"/>
  <c r="J13" i="4"/>
  <c r="J2" i="6"/>
  <c r="J11" i="4"/>
  <c r="J12" i="4" s="1"/>
  <c r="H17" i="5"/>
  <c r="H18" i="5" s="1"/>
  <c r="K9" i="4"/>
  <c r="K10" i="4"/>
  <c r="L2" i="4"/>
  <c r="J8" i="4"/>
  <c r="J2" i="5"/>
  <c r="I3" i="5"/>
  <c r="I14" i="5"/>
  <c r="I15" i="5"/>
  <c r="I16" i="5"/>
  <c r="J35" i="5" l="1"/>
  <c r="J40" i="5"/>
  <c r="J37" i="5"/>
  <c r="J38" i="5"/>
  <c r="J39" i="5"/>
  <c r="J34" i="5"/>
  <c r="J36" i="5"/>
  <c r="J41" i="5"/>
  <c r="J43" i="5"/>
  <c r="J42" i="5"/>
  <c r="K13" i="4"/>
  <c r="K2" i="6"/>
  <c r="K11" i="4"/>
  <c r="K12" i="4" s="1"/>
  <c r="J14" i="6"/>
  <c r="J15" i="6"/>
  <c r="J19" i="6" s="1"/>
  <c r="J16" i="6"/>
  <c r="J20" i="6" s="1"/>
  <c r="J3" i="6"/>
  <c r="I17" i="6"/>
  <c r="I18" i="6" s="1"/>
  <c r="I13" i="6"/>
  <c r="J14" i="5"/>
  <c r="J15" i="5"/>
  <c r="J16" i="5"/>
  <c r="J3" i="5"/>
  <c r="I17" i="5"/>
  <c r="I18" i="5" s="1"/>
  <c r="L10" i="4"/>
  <c r="M2" i="4"/>
  <c r="L9" i="4"/>
  <c r="L11" i="4" s="1"/>
  <c r="L12" i="4" s="1"/>
  <c r="K2" i="5"/>
  <c r="K8" i="4"/>
  <c r="K38" i="5" l="1"/>
  <c r="K35" i="5"/>
  <c r="K40" i="5"/>
  <c r="K37" i="5"/>
  <c r="K41" i="5"/>
  <c r="K39" i="5"/>
  <c r="K34" i="5"/>
  <c r="K36" i="5"/>
  <c r="K42" i="5"/>
  <c r="K43" i="5"/>
  <c r="K14" i="6"/>
  <c r="K16" i="6"/>
  <c r="K20" i="6" s="1"/>
  <c r="K15" i="6"/>
  <c r="K19" i="6" s="1"/>
  <c r="K3" i="6"/>
  <c r="J17" i="6"/>
  <c r="J18" i="6" s="1"/>
  <c r="J13" i="6"/>
  <c r="L13" i="4"/>
  <c r="L2" i="6"/>
  <c r="M10" i="4"/>
  <c r="M9" i="4"/>
  <c r="N2" i="4"/>
  <c r="J17" i="5"/>
  <c r="J18" i="5" s="1"/>
  <c r="K3" i="5"/>
  <c r="K15" i="5"/>
  <c r="K14" i="5"/>
  <c r="K16" i="5"/>
  <c r="L2" i="5"/>
  <c r="L8" i="4"/>
  <c r="L41" i="5" l="1"/>
  <c r="L38" i="5"/>
  <c r="L35" i="5"/>
  <c r="L43" i="5"/>
  <c r="L40" i="5"/>
  <c r="L36" i="5"/>
  <c r="L37" i="5"/>
  <c r="L39" i="5"/>
  <c r="L34" i="5"/>
  <c r="L42" i="5"/>
  <c r="M13" i="4"/>
  <c r="M2" i="6"/>
  <c r="K17" i="6"/>
  <c r="K18" i="6" s="1"/>
  <c r="K13" i="6"/>
  <c r="L3" i="6"/>
  <c r="L14" i="6"/>
  <c r="L15" i="6"/>
  <c r="L19" i="6" s="1"/>
  <c r="L16" i="6"/>
  <c r="L20" i="6" s="1"/>
  <c r="M11" i="4"/>
  <c r="M12" i="4" s="1"/>
  <c r="K17" i="5"/>
  <c r="K18" i="5" s="1"/>
  <c r="M2" i="5"/>
  <c r="M8" i="4"/>
  <c r="L14" i="5"/>
  <c r="L16" i="5"/>
  <c r="L3" i="5"/>
  <c r="L15" i="5"/>
  <c r="N10" i="4"/>
  <c r="N9" i="4"/>
  <c r="O2" i="4"/>
  <c r="M36" i="5" l="1"/>
  <c r="M41" i="5"/>
  <c r="M38" i="5"/>
  <c r="M35" i="5"/>
  <c r="M34" i="5"/>
  <c r="M40" i="5"/>
  <c r="M37" i="5"/>
  <c r="M39" i="5"/>
  <c r="M42" i="5"/>
  <c r="M43" i="5"/>
  <c r="M3" i="6"/>
  <c r="M14" i="6"/>
  <c r="M15" i="6"/>
  <c r="M19" i="6" s="1"/>
  <c r="M16" i="6"/>
  <c r="M20" i="6" s="1"/>
  <c r="N13" i="4"/>
  <c r="N2" i="6"/>
  <c r="L17" i="6"/>
  <c r="L18" i="6" s="1"/>
  <c r="L13" i="6"/>
  <c r="N11" i="4"/>
  <c r="N12" i="4" s="1"/>
  <c r="M3" i="5"/>
  <c r="M16" i="5"/>
  <c r="M15" i="5"/>
  <c r="M14" i="5"/>
  <c r="L17" i="5"/>
  <c r="L18" i="5" s="1"/>
  <c r="P2" i="4"/>
  <c r="X2" i="4"/>
  <c r="O10" i="4"/>
  <c r="O2" i="6" s="1"/>
  <c r="O9" i="4"/>
  <c r="N8" i="4"/>
  <c r="N2" i="5"/>
  <c r="N39" i="5" l="1"/>
  <c r="N34" i="5"/>
  <c r="N36" i="5"/>
  <c r="N41" i="5"/>
  <c r="N38" i="5"/>
  <c r="N35" i="5"/>
  <c r="N40" i="5"/>
  <c r="N37" i="5"/>
  <c r="N42" i="5"/>
  <c r="N43" i="5"/>
  <c r="X2" i="6"/>
  <c r="O16" i="6"/>
  <c r="O3" i="6"/>
  <c r="O14" i="6"/>
  <c r="O15" i="6"/>
  <c r="M17" i="6"/>
  <c r="M18" i="6" s="1"/>
  <c r="M13" i="6"/>
  <c r="N3" i="6"/>
  <c r="N14" i="6"/>
  <c r="N15" i="6"/>
  <c r="N19" i="6" s="1"/>
  <c r="N16" i="6"/>
  <c r="N20" i="6" s="1"/>
  <c r="O11" i="4"/>
  <c r="O12" i="4" s="1"/>
  <c r="X10" i="4"/>
  <c r="O13" i="4"/>
  <c r="N15" i="5"/>
  <c r="N14" i="5"/>
  <c r="N16" i="5"/>
  <c r="N3" i="5"/>
  <c r="O8" i="4"/>
  <c r="X9" i="4"/>
  <c r="O2" i="5"/>
  <c r="Q2" i="4"/>
  <c r="P10" i="4"/>
  <c r="P9" i="4"/>
  <c r="M17" i="5"/>
  <c r="M18" i="5" s="1"/>
  <c r="O42" i="5" l="1"/>
  <c r="O39" i="5"/>
  <c r="O34" i="5"/>
  <c r="O36" i="5"/>
  <c r="O41" i="5"/>
  <c r="O38" i="5"/>
  <c r="O37" i="5"/>
  <c r="O35" i="5"/>
  <c r="O40" i="5"/>
  <c r="O43" i="5"/>
  <c r="X16" i="6"/>
  <c r="O20" i="6"/>
  <c r="N13" i="6"/>
  <c r="N17" i="6"/>
  <c r="N18" i="6" s="1"/>
  <c r="P11" i="4"/>
  <c r="P12" i="4" s="1"/>
  <c r="P13" i="4"/>
  <c r="P2" i="6"/>
  <c r="X15" i="6"/>
  <c r="O19" i="6"/>
  <c r="O13" i="6"/>
  <c r="X14" i="6"/>
  <c r="O17" i="6"/>
  <c r="O18" i="6" s="1"/>
  <c r="R2" i="4"/>
  <c r="Q10" i="4"/>
  <c r="Q9" i="4"/>
  <c r="O15" i="5"/>
  <c r="X15" i="5" s="1"/>
  <c r="X2" i="5"/>
  <c r="O14" i="5"/>
  <c r="O3" i="5"/>
  <c r="O16" i="5"/>
  <c r="X16" i="5" s="1"/>
  <c r="P2" i="5"/>
  <c r="P8" i="4"/>
  <c r="N17" i="5"/>
  <c r="N18" i="5" s="1"/>
  <c r="P37" i="5" l="1"/>
  <c r="P34" i="5"/>
  <c r="P39" i="5"/>
  <c r="P36" i="5"/>
  <c r="P40" i="5"/>
  <c r="P41" i="5"/>
  <c r="P38" i="5"/>
  <c r="P35" i="5"/>
  <c r="P43" i="5"/>
  <c r="P42" i="5"/>
  <c r="Q11" i="4"/>
  <c r="Q12" i="4" s="1"/>
  <c r="P15" i="6"/>
  <c r="P19" i="6" s="1"/>
  <c r="P16" i="6"/>
  <c r="P20" i="6" s="1"/>
  <c r="P3" i="6"/>
  <c r="P14" i="6"/>
  <c r="Q13" i="4"/>
  <c r="Q2" i="6"/>
  <c r="P15" i="5"/>
  <c r="P3" i="5"/>
  <c r="P16" i="5"/>
  <c r="P14" i="5"/>
  <c r="X14" i="5"/>
  <c r="O17" i="5"/>
  <c r="O18" i="5" s="1"/>
  <c r="S2" i="4"/>
  <c r="R9" i="4"/>
  <c r="R10" i="4"/>
  <c r="Q8" i="4"/>
  <c r="Q2" i="5"/>
  <c r="Q37" i="5" l="1"/>
  <c r="Q39" i="5"/>
  <c r="Q34" i="5"/>
  <c r="Q36" i="5"/>
  <c r="Q41" i="5"/>
  <c r="Q35" i="5"/>
  <c r="Q38" i="5"/>
  <c r="Q40" i="5"/>
  <c r="Q43" i="5"/>
  <c r="Q42" i="5"/>
  <c r="R13" i="4"/>
  <c r="R2" i="6"/>
  <c r="R11" i="4"/>
  <c r="R12" i="4" s="1"/>
  <c r="Q15" i="6"/>
  <c r="Q19" i="6" s="1"/>
  <c r="Q16" i="6"/>
  <c r="Q20" i="6" s="1"/>
  <c r="Q3" i="6"/>
  <c r="Q14" i="6"/>
  <c r="P13" i="6"/>
  <c r="P17" i="6"/>
  <c r="P18" i="6" s="1"/>
  <c r="P17" i="5"/>
  <c r="P18" i="5" s="1"/>
  <c r="S10" i="4"/>
  <c r="T2" i="4"/>
  <c r="S9" i="4"/>
  <c r="R8" i="4"/>
  <c r="R2" i="5"/>
  <c r="Q15" i="5"/>
  <c r="Q3" i="5"/>
  <c r="Q14" i="5"/>
  <c r="Q16" i="5"/>
  <c r="R35" i="5" l="1"/>
  <c r="R40" i="5"/>
  <c r="R37" i="5"/>
  <c r="R39" i="5"/>
  <c r="R34" i="5"/>
  <c r="R43" i="5"/>
  <c r="R36" i="5"/>
  <c r="R41" i="5"/>
  <c r="R38" i="5"/>
  <c r="R42" i="5"/>
  <c r="Q13" i="6"/>
  <c r="Q17" i="6"/>
  <c r="Q18" i="6" s="1"/>
  <c r="R14" i="6"/>
  <c r="R15" i="6"/>
  <c r="R16" i="6"/>
  <c r="R20" i="6" s="1"/>
  <c r="R3" i="6"/>
  <c r="S13" i="4"/>
  <c r="S2" i="6"/>
  <c r="S11" i="4"/>
  <c r="S12" i="4" s="1"/>
  <c r="Q17" i="5"/>
  <c r="Q18" i="5" s="1"/>
  <c r="R3" i="5"/>
  <c r="R15" i="5"/>
  <c r="R16" i="5"/>
  <c r="R14" i="5"/>
  <c r="S8" i="4"/>
  <c r="S2" i="5"/>
  <c r="U2" i="4"/>
  <c r="T9" i="4"/>
  <c r="T10" i="4"/>
  <c r="S38" i="5" l="1"/>
  <c r="S35" i="5"/>
  <c r="S40" i="5"/>
  <c r="S37" i="5"/>
  <c r="S41" i="5"/>
  <c r="S39" i="5"/>
  <c r="S34" i="5"/>
  <c r="S36" i="5"/>
  <c r="S43" i="5"/>
  <c r="S42" i="5"/>
  <c r="T13" i="4"/>
  <c r="T2" i="6"/>
  <c r="S14" i="6"/>
  <c r="S15" i="6"/>
  <c r="S19" i="6" s="1"/>
  <c r="S16" i="6"/>
  <c r="S20" i="6" s="1"/>
  <c r="S3" i="6"/>
  <c r="R17" i="6"/>
  <c r="R18" i="6" s="1"/>
  <c r="R13" i="6"/>
  <c r="R19" i="6"/>
  <c r="T11" i="4"/>
  <c r="T12" i="4" s="1"/>
  <c r="R17" i="5"/>
  <c r="R18" i="5" s="1"/>
  <c r="V2" i="4"/>
  <c r="U10" i="4"/>
  <c r="U9" i="4"/>
  <c r="T2" i="5"/>
  <c r="T8" i="4"/>
  <c r="S14" i="5"/>
  <c r="S15" i="5"/>
  <c r="S16" i="5"/>
  <c r="S3" i="5"/>
  <c r="T41" i="5" l="1"/>
  <c r="T38" i="5"/>
  <c r="T43" i="5"/>
  <c r="T35" i="5"/>
  <c r="T40" i="5"/>
  <c r="T36" i="5"/>
  <c r="T37" i="5"/>
  <c r="T39" i="5"/>
  <c r="T34" i="5"/>
  <c r="T42" i="5"/>
  <c r="U13" i="4"/>
  <c r="U2" i="6"/>
  <c r="S17" i="6"/>
  <c r="S18" i="6" s="1"/>
  <c r="S13" i="6"/>
  <c r="T3" i="6"/>
  <c r="T14" i="6"/>
  <c r="T15" i="6"/>
  <c r="T19" i="6" s="1"/>
  <c r="T16" i="6"/>
  <c r="T20" i="6" s="1"/>
  <c r="U11" i="4"/>
  <c r="U12" i="4" s="1"/>
  <c r="U2" i="5"/>
  <c r="U8" i="4"/>
  <c r="S17" i="5"/>
  <c r="S18" i="5" s="1"/>
  <c r="T15" i="5"/>
  <c r="T14" i="5"/>
  <c r="T16" i="5"/>
  <c r="T3" i="5"/>
  <c r="V10" i="4"/>
  <c r="V2" i="6" s="1"/>
  <c r="V9" i="4"/>
  <c r="Y2" i="4"/>
  <c r="U36" i="5" l="1"/>
  <c r="U41" i="5"/>
  <c r="U38" i="5"/>
  <c r="U35" i="5"/>
  <c r="U39" i="5"/>
  <c r="U40" i="5"/>
  <c r="U34" i="5"/>
  <c r="U37" i="5"/>
  <c r="U42" i="5"/>
  <c r="U43" i="5"/>
  <c r="V11" i="4"/>
  <c r="V12" i="4" s="1"/>
  <c r="T17" i="6"/>
  <c r="T18" i="6" s="1"/>
  <c r="T13" i="6"/>
  <c r="U3" i="6"/>
  <c r="U14" i="6"/>
  <c r="U15" i="6"/>
  <c r="U19" i="6" s="1"/>
  <c r="U16" i="6"/>
  <c r="U20" i="6" s="1"/>
  <c r="Y2" i="6"/>
  <c r="V3" i="6"/>
  <c r="V14" i="6"/>
  <c r="V15" i="6"/>
  <c r="V16" i="6"/>
  <c r="V13" i="4"/>
  <c r="Y10" i="4"/>
  <c r="T17" i="5"/>
  <c r="T18" i="5" s="1"/>
  <c r="V8" i="4"/>
  <c r="V2" i="5"/>
  <c r="Y9" i="4"/>
  <c r="U16" i="5"/>
  <c r="U15" i="5"/>
  <c r="U3" i="5"/>
  <c r="U14" i="5"/>
  <c r="V36" i="5" l="1"/>
  <c r="V41" i="5"/>
  <c r="V38" i="5"/>
  <c r="V35" i="5"/>
  <c r="V42" i="5"/>
  <c r="V40" i="5"/>
  <c r="V39" i="5"/>
  <c r="V34" i="5"/>
  <c r="V37" i="5"/>
  <c r="V43" i="5"/>
  <c r="U17" i="6"/>
  <c r="U18" i="6" s="1"/>
  <c r="U13" i="6"/>
  <c r="V20" i="6"/>
  <c r="Y16" i="6"/>
  <c r="Y15" i="6"/>
  <c r="V19" i="6"/>
  <c r="V13" i="6"/>
  <c r="Y14" i="6"/>
  <c r="V17" i="6"/>
  <c r="V18" i="6" s="1"/>
  <c r="V16" i="5"/>
  <c r="Y16" i="5" s="1"/>
  <c r="V14" i="5"/>
  <c r="Y2" i="5"/>
  <c r="V15" i="5"/>
  <c r="Y15" i="5" s="1"/>
  <c r="V3" i="5"/>
  <c r="U17" i="5"/>
  <c r="U18" i="5" s="1"/>
  <c r="Y14" i="5" l="1"/>
  <c r="V17" i="5"/>
  <c r="V18" i="5" s="1"/>
</calcChain>
</file>

<file path=xl/sharedStrings.xml><?xml version="1.0" encoding="utf-8"?>
<sst xmlns="http://schemas.openxmlformats.org/spreadsheetml/2006/main" count="403" uniqueCount="263">
  <si>
    <t xml:space="preserve">Product </t>
  </si>
  <si>
    <t>Links</t>
  </si>
  <si>
    <t>https://www.thehindu.com/news/national/other-states/a-total-of-163-oxygen-plants-set-up-in-madhya-pradesh-after-shortage-during-second-covid-19-wave-cm-chouhan/article37066003.ece</t>
  </si>
  <si>
    <t>Medical Oxygen</t>
  </si>
  <si>
    <t>https://timesofindia.indiatimes.com/city/bhopal/madhya-pradesh-178-oxygen-plants-tested-in-covid-drill/articleshow/88040801.cms</t>
  </si>
  <si>
    <t>https://www.mha.gov.in/sites/default/files/MHADMAct_22042021.pdf</t>
  </si>
  <si>
    <t>https://www.timesnownews.com/india/article/madhya-pradesh-reliance-gives-60-tonnes-of-oxygen-to-indore-promises-100-tonnes-every-day/746450</t>
  </si>
  <si>
    <t>https://www.ibef.org/news/oxygen-expresses-deliver-cumulative-510-mt-of-oxygen-to-uttar-pradesh-maharashtra-delhi-and-madhya-pradesh</t>
  </si>
  <si>
    <t>https://inoxairproducts.com/</t>
  </si>
  <si>
    <t>Company</t>
  </si>
  <si>
    <t>https://inoxairproducts.com/Major-Projects/</t>
  </si>
  <si>
    <t xml:space="preserve">Company </t>
  </si>
  <si>
    <t>https://orissadiary.com/oxygen-tankers-being-airlifted-and-sent-for-oxygen-supply-in-madhya-pradesh/</t>
  </si>
  <si>
    <t>https://www.newindianexpress.com/nation/2021/may/02/12379-fresh-covid-19-cases-in-mp-hc-raps-shivrajgovernment-on-oxygen-supply-2297445.html</t>
  </si>
  <si>
    <t>https://www.theweek.in/news/india/2021/05/02/ground-situation-on-oxygen-supply-totally-different-from-claims-hc-raps-mp-govt.html</t>
  </si>
  <si>
    <t>http://bhurukagases.com/uhp-oxygen-plant/</t>
  </si>
  <si>
    <t>http://www.msmedi-guwahati.gov.in/PDF/Oxygen_Project.pdf</t>
  </si>
  <si>
    <t>https://www.businesstoday.in/latest/economy-politics/story/oxygen-supply-jumps-to-9200-tonnes-a-day-shortage-to-end-soon-inox-air-294984-2021-05-04</t>
  </si>
  <si>
    <t>https://aiigma.org/wp-content/uploads/2021/06/Details-of-Medical-Oxygen-Manufacturers-Refillers-Suppliers-listed-with-AIIGMA-1-1.pdf</t>
  </si>
  <si>
    <t>https://aiigma.org/wp-content/uploads/2021/05/List-of-Medical-Oxygen-Gas-Suppliers-for-Home-use-1-1-1.pdf</t>
  </si>
  <si>
    <t>https://www.sicgilsol.com/medical-gases/</t>
  </si>
  <si>
    <t>https://ellenbarrie.com/all-gases/oxygen/</t>
  </si>
  <si>
    <t>https://psuwatch.com/covid-ongc-hpcl-setting-up-20-oxygen-generation-plants-bpcl-supplying-400mt-per-month-oxygen</t>
  </si>
  <si>
    <t>https://borl.in/borl-gallery/csr.aspx</t>
  </si>
  <si>
    <t>https://blogs.worldbank.org/endpovertyinsouthasia/india-gearing-next-oxygen-emergency-and-improving-health-services</t>
  </si>
  <si>
    <t>Linde India Limited</t>
  </si>
  <si>
    <t>Inox Air Products</t>
  </si>
  <si>
    <t>Goyal MG Gases Private Ltd</t>
  </si>
  <si>
    <t>Malwa Oxygen &amp; Industrial Gases Private Limited</t>
  </si>
  <si>
    <t>Steel Authority of India Limited</t>
  </si>
  <si>
    <t>Sarthak Metals Marketing Pvt. Ltd.</t>
  </si>
  <si>
    <t>Air Liquide S.A.</t>
  </si>
  <si>
    <t>Bharat Heavy Electricals Limited</t>
  </si>
  <si>
    <t>Jindal Steel &amp; Power Limited</t>
  </si>
  <si>
    <t>Chambal Fertilizers &amp; Chemicals Limited</t>
  </si>
  <si>
    <t>AIIMS, Bhopal</t>
  </si>
  <si>
    <t>Bhopal Heart &amp; General Hospital Ltd</t>
  </si>
  <si>
    <t>Ellenbarrie Industrial Gases Limited</t>
  </si>
  <si>
    <t>Bhuruka Gases Limited</t>
  </si>
  <si>
    <t>Uttam Air Products Private Limited</t>
  </si>
  <si>
    <t>Techno Udyog</t>
  </si>
  <si>
    <t>https://timesofindia.indiatimes.com/india/nppa-caps-price-of-medical-oxygen-cylinders-for-six-months/articleshow/78337910.cms</t>
  </si>
  <si>
    <t xml:space="preserve">Medical oxygen Prices (TOI)  </t>
  </si>
  <si>
    <t xml:space="preserve">Medical oxygen Prices (NDTV)  </t>
  </si>
  <si>
    <t>https://www.ndtv.com/india-news/coronavirus-oxygen-cylinder-madhya-pradesh-acute-shortage-madhya-pradesh-hospitals-red-flag-oxygen-supply-issue-2413697</t>
  </si>
  <si>
    <t>https://zeenews.india.com/india/amid-covid-19-outbreak-price-of-oxygen-cylinder-shoots-up-private-suppliers-charging-rs-30000-for-one-cylinder-worth-rs-2000-2359669.html</t>
  </si>
  <si>
    <t xml:space="preserve">Medical oxygen Prices (Zee News)  </t>
  </si>
  <si>
    <t>https://www.business-standard.com/article/current-affairs/long-queues-outside-bhel-to-get-oxygen-cylinders-refilled-in-madhya-pradesh-121042400595_1.html</t>
  </si>
  <si>
    <t xml:space="preserve">Medical oxygen Demand BHEL  </t>
  </si>
  <si>
    <t>https://theprint.in/theprint-essential/how-medical-oxygen-is-supplied-to-hospitals-and-why-india-is-facing-an-acute-shortage/646443/</t>
  </si>
  <si>
    <t>Medical oxygen Demand (The Print)</t>
  </si>
  <si>
    <t>https://thelogicalindian.com/trending/oxygen-cylinder-shortage-in-maharashtra-27713</t>
  </si>
  <si>
    <t>Medical oxygen Prices (The logical Indian)</t>
  </si>
  <si>
    <t>https://www.businesstoday.in/latest/trends/story/oxygen-supply-for-industries-to-be-diverted-to-hospitals-amid-growing-demand-293875-2021-04-19</t>
  </si>
  <si>
    <t>Medical oxygen Demand (Business Today)</t>
  </si>
  <si>
    <t>Medical oxygen Demand (India)</t>
  </si>
  <si>
    <t>https://www.orfonline.org/wp-content/uploads/2021/06/ORF_SpecialReport_151_OxygenCrisis.pdf</t>
  </si>
  <si>
    <t>https://www.livemint.com/news/india/covid-second-wave-india-sees-sharp-jump-in-demand-for-medical-oxygen-11618484761310.html</t>
  </si>
  <si>
    <t>https://www.newsclick.in/Madhya-Pradesh-Oxygen-Crisis-Deepens-Price-Surges-50%25-Supply-Industries</t>
  </si>
  <si>
    <t>Medical oxygen Prices (News click)</t>
  </si>
  <si>
    <t>https://www.centralcoalfields.in/pdfs/bsns/ratecntrts/2019-2020/HQMM-SO-107-VS.pdf</t>
  </si>
  <si>
    <t>Industrial oxygen Prices (Central Coal oilfields)</t>
  </si>
  <si>
    <t>Oxygen (Rental Prices)</t>
  </si>
  <si>
    <t>https://powermin.gov.in/sites/default/files/uploads/MOP_Annual_Report_Eng_2020-21.pdf</t>
  </si>
  <si>
    <t>Coal</t>
  </si>
  <si>
    <t>https://www.idealratings.com/wp-content/uploads/2020/02/Coal-A-Sustainable-Industry-White-Paper.pdf</t>
  </si>
  <si>
    <t>Industrial Vs Medical Oxygen</t>
  </si>
  <si>
    <t>https://www.ima-india.org/ima/pdfdata/Industrial%20Oxygen%20vs%20Medical%20Oxygen.pdf</t>
  </si>
  <si>
    <t>https://www.aceee.org/files/proceedings/2007/data/papers/78_6_080.pdf</t>
  </si>
  <si>
    <t xml:space="preserve">Industrial Oxygen </t>
  </si>
  <si>
    <t>https://www.who.int/surgery/publications/s16374e.pdf</t>
  </si>
  <si>
    <t>https://www.mha.gov.in/sites/default/files/MHADOletterStates_18042021.pdf</t>
  </si>
  <si>
    <t>https://drugs.kar.nic.in/docs/MedicalOxygen.pdf</t>
  </si>
  <si>
    <t>https://portal.medibuddy.in/MImages/documents/oxygen_cylinder_doc_one.pdf</t>
  </si>
  <si>
    <t>https://www.freepressjournal.in/indore/madhya-pradesh-supply-90-oxygen-for-medical-use-govt-asks-manufacturers</t>
  </si>
  <si>
    <t>https://peso.gov.in/web/sites/default/files/2020-09/Medical_Oxygen_Monitoring_Mechanism.pdf</t>
  </si>
  <si>
    <t>https://indianexpress.com/article/explained/explained-which-states-are-worst-hit-why-is-oxygen-transportation-difficult-7277038/</t>
  </si>
  <si>
    <t>http://companiesinindia.net/steel/madhya-pradesh.html</t>
  </si>
  <si>
    <t>https://topcompanieslist.com/Iron-and-Steel-industry/Madhya-Pradesh-state/company.htm</t>
  </si>
  <si>
    <t>Large</t>
  </si>
  <si>
    <t xml:space="preserve">Medium </t>
  </si>
  <si>
    <t>Small</t>
  </si>
  <si>
    <t>National Steel &amp; Agro Industries Ltd (Ruchi Group)</t>
  </si>
  <si>
    <t>Simplex Tubular Structure Pvt Ltd</t>
  </si>
  <si>
    <t>Sarda Energy &amp; Minerals Ltd</t>
  </si>
  <si>
    <t>Nipani Industries</t>
  </si>
  <si>
    <t>Ruchi Strips and Alloys Ltd.</t>
  </si>
  <si>
    <t>S D Bansal Iron and Steel Pvt Ltd</t>
  </si>
  <si>
    <t>Mittal Group of Companies</t>
  </si>
  <si>
    <t>Sun Ultra Technologies Pvt Ltd</t>
  </si>
  <si>
    <t>Ganesh Industries</t>
  </si>
  <si>
    <t>RKSK Steel India Ltd</t>
  </si>
  <si>
    <t>Ruchi Global Ltd</t>
  </si>
  <si>
    <t>Mahamaya Steel Industries Ltd</t>
  </si>
  <si>
    <t>Malanpur Steel Ltd</t>
  </si>
  <si>
    <t>Pithampur Steels Ltd</t>
  </si>
  <si>
    <t>Steel Tubes Of India Ltd</t>
  </si>
  <si>
    <t>Lahari Power &amp; Steels Ltd (Suryachakra Group)</t>
  </si>
  <si>
    <t>FY 2022</t>
  </si>
  <si>
    <t>Medical</t>
  </si>
  <si>
    <t xml:space="preserve">Industrial </t>
  </si>
  <si>
    <t>West total</t>
  </si>
  <si>
    <t>FY 2020</t>
  </si>
  <si>
    <t>174.83 Million ton</t>
  </si>
  <si>
    <t>Madhya Pradesh</t>
  </si>
  <si>
    <t>By Volume (Million m^3)</t>
  </si>
  <si>
    <t xml:space="preserve">Y-o-Y Growth </t>
  </si>
  <si>
    <t>By Type</t>
  </si>
  <si>
    <t xml:space="preserve">Medical Oxygen </t>
  </si>
  <si>
    <t>By Type (Million m^3)</t>
  </si>
  <si>
    <t>By Type of Factory</t>
  </si>
  <si>
    <t>Medium</t>
  </si>
  <si>
    <t>By Type of Factory (Million m^3)</t>
  </si>
  <si>
    <t>https://economictimes.indiatimes.com/news/india/medical-oxygen-output-capacity-rises-to-over-8000-tonnes-a-day-from-6000-tonnes-last-year-official/articleshow/86399117.cms?from=mdr</t>
  </si>
  <si>
    <t>CAGR 2017 - 2020</t>
  </si>
  <si>
    <t>CAGR 2021 - 2030</t>
  </si>
  <si>
    <t>CAGR 2031 - 2037</t>
  </si>
  <si>
    <t>By Type of Factory (%)</t>
  </si>
  <si>
    <t>Madhya Pradesh Industrial Oxygen</t>
  </si>
  <si>
    <t>Total</t>
  </si>
  <si>
    <t>Check</t>
  </si>
  <si>
    <t>Madhya Pradesh Medical Oxygen</t>
  </si>
  <si>
    <t>https://www.dbs.com/in/iwov-resources/pdf/Health-insurance/Network-Hospitals.pdf</t>
  </si>
  <si>
    <t>http://www.hdfcgi.com/LTGICL_Network_HospitalList09-09-2016.pdf</t>
  </si>
  <si>
    <t>Medical Oxygen (Hospitals List)</t>
  </si>
  <si>
    <t>https://www.vidalhealthtpa.com/docroot/images/Final_OI_Network_Data_TPA_Network.pdf</t>
  </si>
  <si>
    <t>https://www.iffcotokio.co.in/content/dam/iffcotokio/iffco-pdf/sites/default/files/List%20of%20Network%20Hospitals_1.pdf</t>
  </si>
  <si>
    <t>https://www.southindianbank.com/UserFiles/file/Web-New/June/ALL%20INDIA%20HOSPITAL%20LIST.pdf</t>
  </si>
  <si>
    <t>https://www.royalsundaram.in/html/files/hospital-list-medicare.pdf</t>
  </si>
  <si>
    <t>http://dsiidc.org/dsidc/17082017newhospitallist.pdf</t>
  </si>
  <si>
    <t>https://cewacor.nic.in/Docs/Reliance_Empaneled_Hospital_List.pdf</t>
  </si>
  <si>
    <t>TEFR</t>
  </si>
  <si>
    <t>http://www.msmedicuttack.gov.in/whatnew/INDUSTRIAL%20OR%20MEDICAL%20OXYGEN%20GAS.pdf</t>
  </si>
  <si>
    <t>2022E</t>
  </si>
  <si>
    <t>By Type of Hospital (%)</t>
  </si>
  <si>
    <t>By Type of Hospital (Million m^3)</t>
  </si>
  <si>
    <t>https://www.supplychainbrain.com/blogs/1-think-tank/post/30958-six-top-supply-chain-strategies-for-2020</t>
  </si>
  <si>
    <t>Supply Chain Strategies</t>
  </si>
  <si>
    <t>http://www.mpindustry.gov.in/upload/files/468447677499.pdf</t>
  </si>
  <si>
    <t>Indiustrial Clusters Near Bina</t>
  </si>
  <si>
    <t>http://164.100.24.220/loksabhaquestions/annex/173/AU4346.pdf</t>
  </si>
  <si>
    <t>Indiustrial Clusters in MP</t>
  </si>
  <si>
    <t>https://invest.mp.gov.in/EoDB_doc/information_menu/Industrial_Land_Bank%202019.pdf</t>
  </si>
  <si>
    <t>City</t>
  </si>
  <si>
    <t>Distance</t>
  </si>
  <si>
    <r>
      <t xml:space="preserve">Bina </t>
    </r>
    <r>
      <rPr>
        <sz val="11"/>
        <color theme="1"/>
        <rFont val="Calibri"/>
        <family val="2"/>
      </rPr>
      <t>→ Bhopal</t>
    </r>
  </si>
  <si>
    <r>
      <t xml:space="preserve">Bina </t>
    </r>
    <r>
      <rPr>
        <sz val="11"/>
        <color theme="1"/>
        <rFont val="Calibri"/>
        <family val="2"/>
      </rPr>
      <t>→ Gwalior</t>
    </r>
  </si>
  <si>
    <t>Distance (km)</t>
  </si>
  <si>
    <r>
      <t xml:space="preserve">Bina </t>
    </r>
    <r>
      <rPr>
        <sz val="11"/>
        <color theme="1"/>
        <rFont val="Calibri"/>
        <family val="2"/>
      </rPr>
      <t>→ Jabalpur</t>
    </r>
  </si>
  <si>
    <t>Acharpura, Bhopal</t>
  </si>
  <si>
    <t>BHEL Bhopal</t>
  </si>
  <si>
    <t>Crompton Greaves Ltd</t>
  </si>
  <si>
    <t>TAFE Motors &amp; Tractors Ltd</t>
  </si>
  <si>
    <t>Vardhman Yarn and Anant Spinning Mill</t>
  </si>
  <si>
    <t>Dawat Foods Pvt Ltd</t>
  </si>
  <si>
    <t>Procter &amp; Gamble Hygiene and Health Care Ltd</t>
  </si>
  <si>
    <t>Lupin laboratories</t>
  </si>
  <si>
    <t>Hindustan Electro Graphite</t>
  </si>
  <si>
    <t>Lapp India, Pillukhhedi</t>
  </si>
  <si>
    <t>Oswal Danim, Pillukhhedi</t>
  </si>
  <si>
    <t>VE Commercial Vehicles Limited</t>
  </si>
  <si>
    <t>Welspun Corp. Ltd.</t>
  </si>
  <si>
    <t>Bagroda, Bhopal</t>
  </si>
  <si>
    <t>Eicher Tractors</t>
  </si>
  <si>
    <t>Bagri, Vidisha</t>
  </si>
  <si>
    <t>Adani Willmar Limited, Vidisha</t>
  </si>
  <si>
    <t>Welspun Corp. Ltd., Jamuniya Khejda</t>
  </si>
  <si>
    <t>Mandideep, Raisen</t>
  </si>
  <si>
    <t>Hindustan Electro Graphite Ltd.</t>
  </si>
  <si>
    <t>Crompton Greaves Ltd.</t>
  </si>
  <si>
    <t>TAFE Motors &amp; Tractors Ltd.</t>
  </si>
  <si>
    <t>Dawat Foods Pvt Ltd.</t>
  </si>
  <si>
    <t>Procter &amp; Gamble Hygiene and Health Care Ltd.</t>
  </si>
  <si>
    <t>Parle Agro Pvt. Ltd.</t>
  </si>
  <si>
    <t>Hershey India Private Limited</t>
  </si>
  <si>
    <t>IWI Stationery Pvt. Ltd.</t>
  </si>
  <si>
    <t>Mahindra Steel Service Centre Ltd.</t>
  </si>
  <si>
    <t>Park Tamot, Raisen</t>
  </si>
  <si>
    <t>Crompton Greaves Ltd, Mandideep</t>
  </si>
  <si>
    <t>TAFE Motors &amp; Tractors Ltd, Mandideep</t>
  </si>
  <si>
    <t>Vardhman Yarn and Anant Spinning Mill, Mandideep</t>
  </si>
  <si>
    <t>Dawat Foods Pvt Ltd, Mandideep</t>
  </si>
  <si>
    <t>Procter &amp; Gamble Hygiene and Health Care Ltd, Mandideep</t>
  </si>
  <si>
    <t>Eicher Tractors, Mandideep</t>
  </si>
  <si>
    <t>Lupin laboratories, Mandideep</t>
  </si>
  <si>
    <t>Hindustan Electro Graphite, Mandideep</t>
  </si>
  <si>
    <t>Sidhguwan, Sagar</t>
  </si>
  <si>
    <t>RSPL Limited</t>
  </si>
  <si>
    <t>Bharat Oman Refineries Limited Agasod, Bina</t>
  </si>
  <si>
    <t>Industrial Infrastructure Development (IID) Nawgaon Bina, Sagar</t>
  </si>
  <si>
    <t>R.B.Agro Milling Pvt Ltd.</t>
  </si>
  <si>
    <t>Bina Refinery Ltd.</t>
  </si>
  <si>
    <t>Pillukhedi, Rajgarh</t>
  </si>
  <si>
    <t>M/S Hindustan Coca cola</t>
  </si>
  <si>
    <t>M/S Oswal Woolen Mills Limited</t>
  </si>
  <si>
    <t>M/S Lapp India</t>
  </si>
  <si>
    <t>M/S HPCL</t>
  </si>
  <si>
    <t>Jahangirpur-Badiakhedi, Sehore</t>
  </si>
  <si>
    <t>M/s Lion Fabrics Pvt. Ltd.</t>
  </si>
  <si>
    <t>M/s SEL Ltd.</t>
  </si>
  <si>
    <t>M/s ITC Ltd. (Proposed)</t>
  </si>
  <si>
    <t>Textile Park Acharpura, Bhopal</t>
  </si>
  <si>
    <t>165 km</t>
  </si>
  <si>
    <t>158 km</t>
  </si>
  <si>
    <t>100 km</t>
  </si>
  <si>
    <t>215 km</t>
  </si>
  <si>
    <t>105.5 km</t>
  </si>
  <si>
    <t>175 km</t>
  </si>
  <si>
    <t xml:space="preserve">73 km </t>
  </si>
  <si>
    <t>202 km</t>
  </si>
  <si>
    <t>163 km</t>
  </si>
  <si>
    <t>Consumption</t>
  </si>
  <si>
    <t>194.4 km</t>
  </si>
  <si>
    <t>Industrial Area Pratappura, Niwar</t>
  </si>
  <si>
    <t>Ankit Polyseck Pvt. Ltd, Grenx India, Agarwal Refectories</t>
  </si>
  <si>
    <t>142.7 km</t>
  </si>
  <si>
    <t>Contact</t>
  </si>
  <si>
    <t>+91-755-2500100,01,02,03,04,05,06,07</t>
  </si>
  <si>
    <t>0129 225 9905, +91 44 6691 9000</t>
  </si>
  <si>
    <t>075666 21762</t>
  </si>
  <si>
    <t>91 22-24942113, 1800-202-1364</t>
  </si>
  <si>
    <t>+1 410 576 2000</t>
  </si>
  <si>
    <t>+91 07480 233 524 – 527</t>
  </si>
  <si>
    <t>91-80-47405000, +91-80-40753000</t>
  </si>
  <si>
    <t>91-161-2542501 -0507</t>
  </si>
  <si>
    <t>91-124-4415600, 91-7272-670600</t>
  </si>
  <si>
    <t>91 22 66136000, 91 22 24908000, +91 260 2437437</t>
  </si>
  <si>
    <t>https://www.praxair.co.in/gases/buy-liquid-oxygen-or-compressed-oxygen-gas/?tab=industries</t>
  </si>
  <si>
    <t>Oxygen Applications</t>
  </si>
  <si>
    <t>https://www.giabhopal.in/industrial-list-alphabetical-order-b/</t>
  </si>
  <si>
    <t>Govinpura Industries Association</t>
  </si>
  <si>
    <t>https://www.dnb.com/business-directory/company-information.manufacturing.in.madhya_pradesh.vidisha.html</t>
  </si>
  <si>
    <t>Vidisha, Madhya Pradesh Industries List</t>
  </si>
  <si>
    <t>INOX Air Products Private Limited</t>
  </si>
  <si>
    <t>Praxair India Private Limited</t>
  </si>
  <si>
    <t>https://cdn.s3waas.gov.in/s3d18f655c3fce66ca401d5f38b48c89af/uploads/2020/04/2020040329.pdf</t>
  </si>
  <si>
    <t>Oxygen Manufacturers</t>
  </si>
  <si>
    <t>https://www.ima-india.org/ima/pdfdata/Medical%20Oxygen%20-%20Hope%20of%20Life.pdf</t>
  </si>
  <si>
    <t>By Application (Million m^3)</t>
  </si>
  <si>
    <t>By Application (%)</t>
  </si>
  <si>
    <t>Surya Gases pvt Ltd</t>
  </si>
  <si>
    <t>Vinayak gases ltd</t>
  </si>
  <si>
    <t>Inert Cryogenics and Allied gasses</t>
  </si>
  <si>
    <t>Inheart gasses pvt ltd</t>
  </si>
  <si>
    <t>Audhyogic gases pvt ltd</t>
  </si>
  <si>
    <t>Malwa oxygen and industrial gases</t>
  </si>
  <si>
    <t>Dewas gasses ltd</t>
  </si>
  <si>
    <t>M/s Bharti Air Product, Bhopal</t>
  </si>
  <si>
    <t>M/s Niket Udyog Limited, Chhindwara</t>
  </si>
  <si>
    <t>M/s Rewa Gases Pvt Ltd, Singrauli</t>
  </si>
  <si>
    <t>Thermal Power Plant</t>
  </si>
  <si>
    <t>Textile</t>
  </si>
  <si>
    <t>Pulp and Paper</t>
  </si>
  <si>
    <t>Food and Beverages</t>
  </si>
  <si>
    <t>Others*</t>
  </si>
  <si>
    <t>Hospitals</t>
  </si>
  <si>
    <t>Residential</t>
  </si>
  <si>
    <t>Pharmaceutical</t>
  </si>
  <si>
    <t>*Others (oxygen cylinder manufacturers, Cement &amp; refractory, Detergents &amp; Dyes, Jewellery and imitation)</t>
  </si>
  <si>
    <t>Glass and Ceramics</t>
  </si>
  <si>
    <t xml:space="preserve">Steel &amp; Iron </t>
  </si>
  <si>
    <t>Petrochemical Refinery</t>
  </si>
  <si>
    <t>Chemicals and Fertilizers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</si>
</sst>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sz val="9"/>
      <color rgb="FF000000"/>
      <name val="Verdana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3" fillId="0" borderId="0" applyFont="0" applyFill="0" applyBorder="0" applyAlignment="0" applyProtection="0"/>
  </cellStyleXfs>
  <cellXfs count="50">
    <xf numFmtId="0" fontId="0" fillId="0" borderId="0" xfId="0"/>
    <xf numFmtId="0" fontId="1" fillId="2" borderId="1" xfId="0" applyFont="1" applyFill="1" applyBorder="1"/>
    <xf numFmtId="0" fontId="0" fillId="0" borderId="1" xfId="0" applyFill="1" applyBorder="1"/>
    <xf numFmtId="0" fontId="0" fillId="0" borderId="2" xfId="0" applyFill="1" applyBorder="1"/>
    <xf numFmtId="0" fontId="0" fillId="0" borderId="0" xfId="0" applyFont="1"/>
    <xf numFmtId="0" fontId="0" fillId="0" borderId="0" xfId="0" applyFill="1" applyBorder="1"/>
    <xf numFmtId="0" fontId="1" fillId="2" borderId="1" xfId="0" applyFont="1" applyFill="1" applyBorder="1" applyAlignment="1">
      <alignment horizontal="center"/>
    </xf>
    <xf numFmtId="0" fontId="2" fillId="0" borderId="0" xfId="1"/>
    <xf numFmtId="2" fontId="0" fillId="0" borderId="0" xfId="0" applyNumberFormat="1"/>
    <xf numFmtId="164" fontId="0" fillId="0" borderId="0" xfId="0" applyNumberFormat="1"/>
    <xf numFmtId="0" fontId="0" fillId="0" borderId="1" xfId="0" applyBorder="1"/>
    <xf numFmtId="0" fontId="1" fillId="0" borderId="1" xfId="0" applyFont="1" applyBorder="1"/>
    <xf numFmtId="0" fontId="0" fillId="0" borderId="0" xfId="0" applyBorder="1"/>
    <xf numFmtId="10" fontId="0" fillId="0" borderId="1" xfId="0" applyNumberFormat="1" applyBorder="1"/>
    <xf numFmtId="10" fontId="0" fillId="0" borderId="1" xfId="2" applyNumberFormat="1" applyFont="1" applyBorder="1"/>
    <xf numFmtId="0" fontId="1" fillId="0" borderId="1" xfId="0" applyFont="1" applyFill="1" applyBorder="1"/>
    <xf numFmtId="10" fontId="0" fillId="0" borderId="0" xfId="2" applyNumberFormat="1" applyFont="1"/>
    <xf numFmtId="10" fontId="0" fillId="0" borderId="0" xfId="0" applyNumberFormat="1"/>
    <xf numFmtId="10" fontId="1" fillId="0" borderId="1" xfId="2" applyNumberFormat="1" applyFont="1" applyBorder="1"/>
    <xf numFmtId="0" fontId="1" fillId="3" borderId="1" xfId="0" applyFont="1" applyFill="1" applyBorder="1" applyAlignment="1">
      <alignment horizontal="center"/>
    </xf>
    <xf numFmtId="10" fontId="1" fillId="0" borderId="1" xfId="2" applyNumberFormat="1" applyFont="1" applyFill="1" applyBorder="1" applyAlignment="1">
      <alignment horizontal="center"/>
    </xf>
    <xf numFmtId="10" fontId="1" fillId="0" borderId="1" xfId="2" applyNumberFormat="1" applyFont="1" applyBorder="1" applyAlignment="1">
      <alignment horizontal="center"/>
    </xf>
    <xf numFmtId="10" fontId="1" fillId="0" borderId="1" xfId="0" applyNumberFormat="1" applyFont="1" applyBorder="1"/>
    <xf numFmtId="2" fontId="0" fillId="0" borderId="1" xfId="0" applyNumberFormat="1" applyBorder="1" applyAlignment="1">
      <alignment horizontal="center"/>
    </xf>
    <xf numFmtId="10" fontId="0" fillId="0" borderId="0" xfId="2" applyNumberFormat="1" applyFont="1" applyBorder="1"/>
    <xf numFmtId="2" fontId="1" fillId="0" borderId="1" xfId="0" applyNumberFormat="1" applyFont="1" applyBorder="1"/>
    <xf numFmtId="9" fontId="0" fillId="0" borderId="0" xfId="0" applyNumberFormat="1"/>
    <xf numFmtId="0" fontId="1" fillId="0" borderId="0" xfId="0" applyFont="1" applyFill="1" applyBorder="1"/>
    <xf numFmtId="2" fontId="1" fillId="0" borderId="1" xfId="0" applyNumberFormat="1" applyFont="1" applyBorder="1" applyAlignment="1">
      <alignment horizontal="center"/>
    </xf>
    <xf numFmtId="0" fontId="1" fillId="0" borderId="0" xfId="0" applyFont="1" applyBorder="1"/>
    <xf numFmtId="10" fontId="1" fillId="0" borderId="0" xfId="2" applyNumberFormat="1" applyFont="1" applyFill="1" applyBorder="1" applyAlignment="1">
      <alignment horizontal="center"/>
    </xf>
    <xf numFmtId="10" fontId="1" fillId="0" borderId="0" xfId="2" applyNumberFormat="1" applyFont="1" applyBorder="1" applyAlignment="1">
      <alignment horizontal="center"/>
    </xf>
    <xf numFmtId="0" fontId="4" fillId="0" borderId="0" xfId="0" applyFont="1" applyBorder="1"/>
    <xf numFmtId="2" fontId="4" fillId="0" borderId="0" xfId="0" applyNumberFormat="1" applyFont="1" applyBorder="1" applyAlignment="1">
      <alignment horizontal="center"/>
    </xf>
    <xf numFmtId="0" fontId="4" fillId="0" borderId="0" xfId="0" applyFont="1"/>
    <xf numFmtId="0" fontId="4" fillId="0" borderId="0" xfId="0" applyFont="1" applyFill="1" applyBorder="1"/>
    <xf numFmtId="2" fontId="0" fillId="0" borderId="1" xfId="0" applyNumberFormat="1" applyBorder="1"/>
    <xf numFmtId="9" fontId="0" fillId="0" borderId="0" xfId="2" applyFont="1"/>
    <xf numFmtId="9" fontId="0" fillId="0" borderId="0" xfId="2" applyNumberFormat="1" applyFont="1"/>
    <xf numFmtId="0" fontId="5" fillId="0" borderId="0" xfId="0" applyFont="1"/>
    <xf numFmtId="0" fontId="7" fillId="0" borderId="3" xfId="0" applyFont="1" applyBorder="1" applyAlignment="1">
      <alignment horizontal="left" readingOrder="1"/>
    </xf>
    <xf numFmtId="0" fontId="1" fillId="0" borderId="4" xfId="0" applyFont="1" applyFill="1" applyBorder="1"/>
    <xf numFmtId="9" fontId="0" fillId="0" borderId="1" xfId="0" applyNumberFormat="1" applyBorder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2" fontId="5" fillId="0" borderId="0" xfId="0" applyNumberFormat="1" applyFont="1" applyBorder="1"/>
    <xf numFmtId="0" fontId="1" fillId="0" borderId="2" xfId="0" applyFont="1" applyFill="1" applyBorder="1"/>
    <xf numFmtId="2" fontId="5" fillId="0" borderId="5" xfId="0" applyNumberFormat="1" applyFont="1" applyFill="1" applyBorder="1"/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tel:7021811025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18AA9-834F-4BB3-91E8-5C7B61F3D422}">
  <dimension ref="A1:M3"/>
  <sheetViews>
    <sheetView workbookViewId="0">
      <selection activeCell="D10" sqref="D10"/>
    </sheetView>
  </sheetViews>
  <sheetFormatPr defaultRowHeight="15" x14ac:dyDescent="0.25"/>
  <cols>
    <col min="1" max="1" width="31.28515625" bestFit="1" customWidth="1"/>
  </cols>
  <sheetData>
    <row r="1" spans="1:13" x14ac:dyDescent="0.25">
      <c r="A1" s="6" t="s">
        <v>9</v>
      </c>
      <c r="B1" s="6">
        <v>2019</v>
      </c>
      <c r="C1" s="6">
        <v>2020</v>
      </c>
      <c r="D1" s="6">
        <v>2021</v>
      </c>
      <c r="E1" s="6">
        <v>2022</v>
      </c>
      <c r="F1" s="6">
        <v>2023</v>
      </c>
      <c r="G1" s="6">
        <v>2024</v>
      </c>
      <c r="H1" s="6">
        <v>2025</v>
      </c>
      <c r="I1" s="6">
        <v>2026</v>
      </c>
      <c r="J1" s="6">
        <v>2027</v>
      </c>
      <c r="K1" s="6">
        <v>2028</v>
      </c>
      <c r="L1" s="6">
        <v>2029</v>
      </c>
      <c r="M1" s="6">
        <v>2030</v>
      </c>
    </row>
    <row r="2" spans="1:13" x14ac:dyDescent="0.25">
      <c r="A2" t="s">
        <v>233</v>
      </c>
    </row>
    <row r="3" spans="1:13" x14ac:dyDescent="0.25">
      <c r="A3" t="s">
        <v>234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0B7123-EE92-4049-AE35-65F5C914CF16}">
  <dimension ref="A1:Y42"/>
  <sheetViews>
    <sheetView showGridLines="0" topLeftCell="A19" zoomScaleNormal="100" workbookViewId="0">
      <selection activeCell="C35" sqref="C35"/>
    </sheetView>
  </sheetViews>
  <sheetFormatPr defaultRowHeight="15" x14ac:dyDescent="0.25"/>
  <cols>
    <col min="1" max="1" width="30.140625" bestFit="1" customWidth="1"/>
    <col min="2" max="3" width="8.140625" bestFit="1" customWidth="1"/>
    <col min="23" max="23" width="16" bestFit="1" customWidth="1"/>
    <col min="24" max="25" width="17" bestFit="1" customWidth="1"/>
  </cols>
  <sheetData>
    <row r="1" spans="1:25" x14ac:dyDescent="0.25">
      <c r="A1" s="1" t="s">
        <v>104</v>
      </c>
      <c r="B1" s="6">
        <v>2017</v>
      </c>
      <c r="C1" s="6">
        <v>2018</v>
      </c>
      <c r="D1" s="6">
        <v>2019</v>
      </c>
      <c r="E1" s="6">
        <v>2020</v>
      </c>
      <c r="F1" s="6">
        <v>2021</v>
      </c>
      <c r="G1" s="6">
        <v>2022</v>
      </c>
      <c r="H1" s="6">
        <v>2023</v>
      </c>
      <c r="I1" s="6">
        <v>2024</v>
      </c>
      <c r="J1" s="6">
        <v>2025</v>
      </c>
      <c r="K1" s="6">
        <v>2026</v>
      </c>
      <c r="L1" s="6">
        <v>2027</v>
      </c>
      <c r="M1" s="6">
        <v>2028</v>
      </c>
      <c r="N1" s="6">
        <v>2029</v>
      </c>
      <c r="O1" s="6">
        <v>2030</v>
      </c>
      <c r="P1" s="6">
        <v>2031</v>
      </c>
      <c r="Q1" s="6">
        <v>2032</v>
      </c>
      <c r="R1" s="6">
        <v>2033</v>
      </c>
      <c r="S1" s="6">
        <v>2034</v>
      </c>
      <c r="T1" s="6">
        <v>2035</v>
      </c>
      <c r="U1" s="6">
        <v>2036</v>
      </c>
      <c r="V1" s="6">
        <v>2037</v>
      </c>
      <c r="W1" s="19" t="s">
        <v>114</v>
      </c>
      <c r="X1" s="19" t="s">
        <v>115</v>
      </c>
      <c r="Y1" s="19" t="s">
        <v>116</v>
      </c>
    </row>
    <row r="2" spans="1:25" x14ac:dyDescent="0.25">
      <c r="A2" s="11" t="s">
        <v>105</v>
      </c>
      <c r="B2" s="11">
        <v>199.72</v>
      </c>
      <c r="C2" s="11">
        <v>205.54</v>
      </c>
      <c r="D2" s="11">
        <v>217.56</v>
      </c>
      <c r="E2" s="11">
        <v>248.53</v>
      </c>
      <c r="F2" s="11">
        <v>328.43</v>
      </c>
      <c r="G2" s="11">
        <v>563.55999999999995</v>
      </c>
      <c r="H2" s="25">
        <f>G2+(G2*H3)</f>
        <v>564.34898399999997</v>
      </c>
      <c r="I2" s="25">
        <f t="shared" ref="I2:V2" si="0">H2+(H2*I3)</f>
        <v>572.53204426799994</v>
      </c>
      <c r="J2" s="25">
        <f t="shared" si="0"/>
        <v>587.07435819240709</v>
      </c>
      <c r="K2" s="25">
        <f t="shared" si="0"/>
        <v>602.74924355614439</v>
      </c>
      <c r="L2" s="25">
        <f t="shared" si="0"/>
        <v>622.21804412300787</v>
      </c>
      <c r="M2" s="25">
        <f t="shared" si="0"/>
        <v>645.05344634232222</v>
      </c>
      <c r="N2" s="25">
        <f t="shared" si="0"/>
        <v>674.46788349553208</v>
      </c>
      <c r="O2" s="25">
        <f t="shared" si="0"/>
        <v>703.60489606253907</v>
      </c>
      <c r="P2" s="25">
        <f t="shared" si="0"/>
        <v>733.22666218677193</v>
      </c>
      <c r="Q2" s="25">
        <f t="shared" si="0"/>
        <v>763.50892333508557</v>
      </c>
      <c r="R2" s="25">
        <f t="shared" si="0"/>
        <v>794.35468383782302</v>
      </c>
      <c r="S2" s="25">
        <f t="shared" si="0"/>
        <v>825.016774633963</v>
      </c>
      <c r="T2" s="25">
        <f t="shared" si="0"/>
        <v>855.62489697288299</v>
      </c>
      <c r="U2" s="25">
        <f t="shared" si="0"/>
        <v>886.85520571239317</v>
      </c>
      <c r="V2" s="25">
        <f t="shared" si="0"/>
        <v>918.24987999461189</v>
      </c>
      <c r="W2" s="20">
        <f>(E2/B2)^(1/3)-1</f>
        <v>7.560403018252515E-2</v>
      </c>
      <c r="X2" s="20">
        <f>(O2/F2)^(1/9)-1</f>
        <v>8.8341311990958404E-2</v>
      </c>
      <c r="Y2" s="21">
        <f>(V2/P2)^(1/6)-1</f>
        <v>3.8214536303526891E-2</v>
      </c>
    </row>
    <row r="3" spans="1:25" x14ac:dyDescent="0.25">
      <c r="A3" s="11" t="s">
        <v>106</v>
      </c>
      <c r="B3" s="13">
        <v>3.4200000000000001E-2</v>
      </c>
      <c r="C3" s="18">
        <f>C2/B2-1</f>
        <v>2.9140797115962291E-2</v>
      </c>
      <c r="D3" s="18">
        <f t="shared" ref="D3:E3" si="1">D2/C2-1</f>
        <v>5.8480101196847434E-2</v>
      </c>
      <c r="E3" s="18">
        <f t="shared" si="1"/>
        <v>0.14235153520867816</v>
      </c>
      <c r="F3" s="18">
        <f t="shared" ref="F3" si="2">F2/E2-1</f>
        <v>0.32149036333641812</v>
      </c>
      <c r="G3" s="18">
        <f t="shared" ref="G3" si="3">G2/F2-1</f>
        <v>0.71592120086471978</v>
      </c>
      <c r="H3" s="18">
        <v>1.4E-3</v>
      </c>
      <c r="I3" s="22">
        <v>1.4500000000000001E-2</v>
      </c>
      <c r="J3" s="22">
        <v>2.5399999999999999E-2</v>
      </c>
      <c r="K3" s="18">
        <v>2.6700000000000002E-2</v>
      </c>
      <c r="L3" s="18">
        <v>3.2300000000000002E-2</v>
      </c>
      <c r="M3" s="18">
        <v>3.6700000000000003E-2</v>
      </c>
      <c r="N3" s="18">
        <v>4.5600000000000002E-2</v>
      </c>
      <c r="O3" s="18">
        <v>4.3200000000000002E-2</v>
      </c>
      <c r="P3" s="18">
        <v>4.2099999999999999E-2</v>
      </c>
      <c r="Q3" s="18">
        <v>4.1300000000000003E-2</v>
      </c>
      <c r="R3" s="18">
        <v>4.0399999999999998E-2</v>
      </c>
      <c r="S3" s="18">
        <v>3.8600000000000002E-2</v>
      </c>
      <c r="T3" s="18">
        <v>3.7100000000000001E-2</v>
      </c>
      <c r="U3" s="18">
        <v>3.6499999999999998E-2</v>
      </c>
      <c r="V3" s="18">
        <v>3.5400000000000001E-2</v>
      </c>
    </row>
    <row r="8" spans="1:25" x14ac:dyDescent="0.25">
      <c r="A8" s="1" t="s">
        <v>107</v>
      </c>
      <c r="B8" s="12"/>
      <c r="C8" s="24">
        <f>C9/B9-1</f>
        <v>2.2624773327713621E-2</v>
      </c>
      <c r="D8" s="24">
        <f t="shared" ref="D8:V8" si="4">D9/C9-1</f>
        <v>4.4586453889178923E-2</v>
      </c>
      <c r="E8" s="24">
        <f t="shared" si="4"/>
        <v>0.11358622666455465</v>
      </c>
      <c r="F8" s="24">
        <f t="shared" si="4"/>
        <v>-2.7569351128122532E-2</v>
      </c>
      <c r="G8" s="24">
        <f t="shared" si="4"/>
        <v>-0.86254096590732665</v>
      </c>
      <c r="H8" s="24">
        <f t="shared" si="4"/>
        <v>1.8286737078651694</v>
      </c>
      <c r="I8" s="24">
        <f t="shared" si="4"/>
        <v>1.2235063643595852</v>
      </c>
      <c r="J8" s="24">
        <f t="shared" si="4"/>
        <v>0.43481560798548102</v>
      </c>
      <c r="K8" s="24">
        <f t="shared" si="4"/>
        <v>0.36813434500648534</v>
      </c>
      <c r="L8" s="24">
        <f t="shared" si="4"/>
        <v>0.14925514891960301</v>
      </c>
      <c r="M8" s="24">
        <f t="shared" si="4"/>
        <v>0.24262607099143185</v>
      </c>
      <c r="N8" s="24">
        <f t="shared" si="4"/>
        <v>0.10859530269876005</v>
      </c>
      <c r="O8" s="24">
        <f t="shared" si="4"/>
        <v>7.0471326362135489E-2</v>
      </c>
      <c r="P8" s="24">
        <f t="shared" si="4"/>
        <v>8.359955752212378E-2</v>
      </c>
      <c r="Q8" s="24">
        <f t="shared" si="4"/>
        <v>5.392181818181796E-2</v>
      </c>
      <c r="R8" s="24">
        <f t="shared" si="4"/>
        <v>4.1460415339533929E-2</v>
      </c>
      <c r="S8" s="24">
        <f t="shared" si="4"/>
        <v>4.3755326460481081E-2</v>
      </c>
      <c r="T8" s="24">
        <f t="shared" si="4"/>
        <v>4.2222454407294885E-2</v>
      </c>
      <c r="U8" s="24">
        <f t="shared" si="4"/>
        <v>4.0549338374290977E-2</v>
      </c>
      <c r="V8" s="24">
        <f t="shared" si="4"/>
        <v>3.9559276926939724E-2</v>
      </c>
    </row>
    <row r="9" spans="1:25" x14ac:dyDescent="0.25">
      <c r="A9" s="11" t="s">
        <v>69</v>
      </c>
      <c r="B9" s="23">
        <f t="shared" ref="B9:V9" si="5">B15*B$2</f>
        <v>157.718884</v>
      </c>
      <c r="C9" s="23">
        <f t="shared" si="5"/>
        <v>161.28723799999997</v>
      </c>
      <c r="D9" s="23">
        <f t="shared" si="5"/>
        <v>168.478464</v>
      </c>
      <c r="E9" s="23">
        <f t="shared" si="5"/>
        <v>187.615297</v>
      </c>
      <c r="F9" s="23">
        <f t="shared" si="5"/>
        <v>182.44286500000001</v>
      </c>
      <c r="G9" s="23">
        <f t="shared" si="5"/>
        <v>25.078419999999998</v>
      </c>
      <c r="H9" s="23">
        <f t="shared" si="5"/>
        <v>70.938667288800019</v>
      </c>
      <c r="I9" s="23">
        <f t="shared" si="5"/>
        <v>157.73257819583395</v>
      </c>
      <c r="J9" s="23">
        <f t="shared" si="5"/>
        <v>226.31716508317291</v>
      </c>
      <c r="K9" s="23">
        <f t="shared" si="5"/>
        <v>309.63228641479139</v>
      </c>
      <c r="L9" s="23">
        <f t="shared" si="5"/>
        <v>355.84649943394822</v>
      </c>
      <c r="M9" s="23">
        <f t="shared" si="5"/>
        <v>442.18413746766186</v>
      </c>
      <c r="N9" s="23">
        <f t="shared" si="5"/>
        <v>490.20325772455271</v>
      </c>
      <c r="O9" s="23">
        <f t="shared" si="5"/>
        <v>524.74853148344164</v>
      </c>
      <c r="P9" s="23">
        <f t="shared" si="5"/>
        <v>568.61727652584159</v>
      </c>
      <c r="Q9" s="23">
        <f t="shared" si="5"/>
        <v>599.27815392570858</v>
      </c>
      <c r="R9" s="23">
        <f t="shared" si="5"/>
        <v>624.12447509137758</v>
      </c>
      <c r="S9" s="23">
        <f t="shared" si="5"/>
        <v>651.43324525097717</v>
      </c>
      <c r="T9" s="23">
        <f t="shared" si="5"/>
        <v>678.93835574798265</v>
      </c>
      <c r="U9" s="23">
        <f t="shared" si="5"/>
        <v>706.46885687049235</v>
      </c>
      <c r="V9" s="23">
        <f t="shared" si="5"/>
        <v>734.41625401969065</v>
      </c>
      <c r="W9" s="20">
        <f>(E9/B9)^(1/3)-1</f>
        <v>5.9566413104934934E-2</v>
      </c>
      <c r="X9" s="20">
        <f>(O9/F9)^(1/9)-1</f>
        <v>0.12455443622870077</v>
      </c>
      <c r="Y9" s="21">
        <f>(V9/P9)^(1/6)-1</f>
        <v>4.3567082362735876E-2</v>
      </c>
    </row>
    <row r="10" spans="1:25" x14ac:dyDescent="0.25">
      <c r="A10" s="11" t="s">
        <v>108</v>
      </c>
      <c r="B10" s="23">
        <f t="shared" ref="B10:V10" si="6">B16*B$2</f>
        <v>42.001115999999996</v>
      </c>
      <c r="C10" s="23">
        <f t="shared" si="6"/>
        <v>44.252761999999997</v>
      </c>
      <c r="D10" s="23">
        <f t="shared" si="6"/>
        <v>49.081536</v>
      </c>
      <c r="E10" s="23">
        <f t="shared" si="6"/>
        <v>60.914703000000003</v>
      </c>
      <c r="F10" s="23">
        <f t="shared" si="6"/>
        <v>145.98713499999999</v>
      </c>
      <c r="G10" s="23">
        <f t="shared" si="6"/>
        <v>538.48158000000001</v>
      </c>
      <c r="H10" s="23">
        <f t="shared" si="6"/>
        <v>493.41031671119998</v>
      </c>
      <c r="I10" s="23">
        <f t="shared" si="6"/>
        <v>414.79946607216596</v>
      </c>
      <c r="J10" s="23">
        <f t="shared" si="6"/>
        <v>360.75719310923421</v>
      </c>
      <c r="K10" s="23">
        <f t="shared" si="6"/>
        <v>293.116957141353</v>
      </c>
      <c r="L10" s="23">
        <f t="shared" si="6"/>
        <v>266.37154468905965</v>
      </c>
      <c r="M10" s="23">
        <f t="shared" si="6"/>
        <v>202.86930887466033</v>
      </c>
      <c r="N10" s="23">
        <f t="shared" si="6"/>
        <v>184.26462577097936</v>
      </c>
      <c r="O10" s="23">
        <f t="shared" si="6"/>
        <v>178.85636457909743</v>
      </c>
      <c r="P10" s="23">
        <f t="shared" si="6"/>
        <v>164.60938566093031</v>
      </c>
      <c r="Q10" s="23">
        <f t="shared" si="6"/>
        <v>164.2307694093769</v>
      </c>
      <c r="R10" s="23">
        <f t="shared" si="6"/>
        <v>170.23020874644547</v>
      </c>
      <c r="S10" s="23">
        <f t="shared" si="6"/>
        <v>173.58352938298583</v>
      </c>
      <c r="T10" s="23">
        <f t="shared" si="6"/>
        <v>176.68654122490034</v>
      </c>
      <c r="U10" s="23">
        <f t="shared" si="6"/>
        <v>180.38634884190077</v>
      </c>
      <c r="V10" s="23">
        <f t="shared" si="6"/>
        <v>183.83362597492129</v>
      </c>
      <c r="W10" s="20">
        <f>(E10/B10)^(1/3)-1</f>
        <v>0.13193225010918397</v>
      </c>
      <c r="X10" s="20">
        <f>(O10/F10)^(1/9)-1</f>
        <v>2.2819191305888609E-2</v>
      </c>
      <c r="Y10" s="21">
        <f>(V10/P10)^(1/6)-1</f>
        <v>1.8579801609390323E-2</v>
      </c>
    </row>
    <row r="11" spans="1:25" x14ac:dyDescent="0.25">
      <c r="A11" s="11" t="s">
        <v>119</v>
      </c>
      <c r="B11" s="28">
        <f>SUM(B9:B10)</f>
        <v>199.72</v>
      </c>
      <c r="C11" s="28">
        <f t="shared" ref="C11:V11" si="7">SUM(C9:C10)</f>
        <v>205.53999999999996</v>
      </c>
      <c r="D11" s="28">
        <f t="shared" si="7"/>
        <v>217.56</v>
      </c>
      <c r="E11" s="28">
        <f t="shared" si="7"/>
        <v>248.53</v>
      </c>
      <c r="F11" s="28">
        <f t="shared" si="7"/>
        <v>328.43</v>
      </c>
      <c r="G11" s="28">
        <f t="shared" si="7"/>
        <v>563.56000000000006</v>
      </c>
      <c r="H11" s="28">
        <f t="shared" si="7"/>
        <v>564.34898399999997</v>
      </c>
      <c r="I11" s="28">
        <f t="shared" si="7"/>
        <v>572.53204426799994</v>
      </c>
      <c r="J11" s="28">
        <f t="shared" si="7"/>
        <v>587.07435819240709</v>
      </c>
      <c r="K11" s="28">
        <f t="shared" si="7"/>
        <v>602.74924355614439</v>
      </c>
      <c r="L11" s="28">
        <f t="shared" si="7"/>
        <v>622.21804412300787</v>
      </c>
      <c r="M11" s="28">
        <f t="shared" si="7"/>
        <v>645.05344634232222</v>
      </c>
      <c r="N11" s="28">
        <f t="shared" si="7"/>
        <v>674.46788349553208</v>
      </c>
      <c r="O11" s="28">
        <f t="shared" si="7"/>
        <v>703.60489606253907</v>
      </c>
      <c r="P11" s="28">
        <f t="shared" si="7"/>
        <v>733.22666218677193</v>
      </c>
      <c r="Q11" s="28">
        <f t="shared" si="7"/>
        <v>763.50892333508546</v>
      </c>
      <c r="R11" s="28">
        <f t="shared" si="7"/>
        <v>794.35468383782302</v>
      </c>
      <c r="S11" s="28">
        <f t="shared" si="7"/>
        <v>825.016774633963</v>
      </c>
      <c r="T11" s="28">
        <f t="shared" si="7"/>
        <v>855.62489697288299</v>
      </c>
      <c r="U11" s="28">
        <f t="shared" si="7"/>
        <v>886.85520571239317</v>
      </c>
      <c r="V11" s="28">
        <f t="shared" si="7"/>
        <v>918.249879994612</v>
      </c>
      <c r="W11" s="30"/>
      <c r="X11" s="30"/>
      <c r="Y11" s="31"/>
    </row>
    <row r="12" spans="1:25" x14ac:dyDescent="0.25">
      <c r="A12" s="32" t="s">
        <v>120</v>
      </c>
      <c r="B12" s="33" t="b">
        <f>B11=B2</f>
        <v>1</v>
      </c>
      <c r="C12" s="33" t="b">
        <f t="shared" ref="C12:V12" si="8">C11=C2</f>
        <v>1</v>
      </c>
      <c r="D12" s="33" t="b">
        <f t="shared" si="8"/>
        <v>1</v>
      </c>
      <c r="E12" s="33" t="b">
        <f t="shared" si="8"/>
        <v>1</v>
      </c>
      <c r="F12" s="33" t="b">
        <f t="shared" si="8"/>
        <v>1</v>
      </c>
      <c r="G12" s="33" t="b">
        <f t="shared" si="8"/>
        <v>1</v>
      </c>
      <c r="H12" s="33" t="b">
        <f t="shared" si="8"/>
        <v>1</v>
      </c>
      <c r="I12" s="33" t="b">
        <f t="shared" si="8"/>
        <v>1</v>
      </c>
      <c r="J12" s="33" t="b">
        <f t="shared" si="8"/>
        <v>1</v>
      </c>
      <c r="K12" s="33" t="b">
        <f t="shared" si="8"/>
        <v>1</v>
      </c>
      <c r="L12" s="33" t="b">
        <f t="shared" si="8"/>
        <v>1</v>
      </c>
      <c r="M12" s="33" t="b">
        <f t="shared" si="8"/>
        <v>1</v>
      </c>
      <c r="N12" s="33" t="b">
        <f t="shared" si="8"/>
        <v>1</v>
      </c>
      <c r="O12" s="33" t="b">
        <f t="shared" si="8"/>
        <v>1</v>
      </c>
      <c r="P12" s="33" t="b">
        <f t="shared" si="8"/>
        <v>1</v>
      </c>
      <c r="Q12" s="33" t="b">
        <f t="shared" si="8"/>
        <v>0</v>
      </c>
      <c r="R12" s="33" t="b">
        <f t="shared" si="8"/>
        <v>1</v>
      </c>
      <c r="S12" s="33" t="b">
        <f t="shared" si="8"/>
        <v>1</v>
      </c>
      <c r="T12" s="33" t="b">
        <f t="shared" si="8"/>
        <v>1</v>
      </c>
      <c r="U12" s="33" t="b">
        <f t="shared" si="8"/>
        <v>1</v>
      </c>
      <c r="V12" s="33" t="b">
        <f t="shared" si="8"/>
        <v>1</v>
      </c>
      <c r="W12" s="30"/>
      <c r="X12" s="30"/>
      <c r="Y12" s="31"/>
    </row>
    <row r="13" spans="1:25" x14ac:dyDescent="0.25">
      <c r="C13" s="16">
        <f t="shared" ref="C13:V13" si="9">C10/B10-1</f>
        <v>5.3609194574734564E-2</v>
      </c>
      <c r="D13" s="16">
        <f t="shared" si="9"/>
        <v>0.10911802522066316</v>
      </c>
      <c r="E13" s="16">
        <f t="shared" si="9"/>
        <v>0.24109202694878995</v>
      </c>
      <c r="F13" s="16">
        <f t="shared" si="9"/>
        <v>1.396582890669269</v>
      </c>
      <c r="G13" s="16">
        <f t="shared" si="9"/>
        <v>2.6885550223312489</v>
      </c>
      <c r="H13" s="16">
        <f t="shared" si="9"/>
        <v>-8.37006593406594E-2</v>
      </c>
      <c r="I13" s="16">
        <f t="shared" si="9"/>
        <v>-0.15932145716573265</v>
      </c>
      <c r="J13" s="16">
        <f t="shared" si="9"/>
        <v>-0.13028530020703932</v>
      </c>
      <c r="K13" s="16">
        <f t="shared" si="9"/>
        <v>-0.18749518307567137</v>
      </c>
      <c r="L13" s="16">
        <f t="shared" si="9"/>
        <v>-9.1244848858729188E-2</v>
      </c>
      <c r="M13" s="16">
        <f t="shared" si="9"/>
        <v>-0.23839722027563648</v>
      </c>
      <c r="N13" s="16">
        <f t="shared" si="9"/>
        <v>-9.1707726550079527E-2</v>
      </c>
      <c r="O13" s="16">
        <f t="shared" si="9"/>
        <v>-2.9350512445095123E-2</v>
      </c>
      <c r="P13" s="16">
        <f t="shared" si="9"/>
        <v>-7.9655979543666322E-2</v>
      </c>
      <c r="Q13" s="16">
        <f t="shared" si="9"/>
        <v>-2.3000890868598578E-3</v>
      </c>
      <c r="R13" s="16">
        <f t="shared" si="9"/>
        <v>3.6530543933054327E-2</v>
      </c>
      <c r="S13" s="16">
        <f t="shared" si="9"/>
        <v>1.9698740083994526E-2</v>
      </c>
      <c r="T13" s="16">
        <f t="shared" si="9"/>
        <v>1.7876188212927691E-2</v>
      </c>
      <c r="U13" s="16">
        <f t="shared" si="9"/>
        <v>2.0939951573849758E-2</v>
      </c>
      <c r="V13" s="16">
        <f t="shared" si="9"/>
        <v>1.9110521140609515E-2</v>
      </c>
    </row>
    <row r="14" spans="1:25" x14ac:dyDescent="0.25">
      <c r="A14" s="1" t="s">
        <v>109</v>
      </c>
    </row>
    <row r="15" spans="1:25" x14ac:dyDescent="0.25">
      <c r="A15" s="11" t="s">
        <v>69</v>
      </c>
      <c r="B15" s="13">
        <f>1-B16</f>
        <v>0.78970000000000007</v>
      </c>
      <c r="C15" s="13">
        <f t="shared" ref="C15:V15" si="10">1-C16</f>
        <v>0.78469999999999995</v>
      </c>
      <c r="D15" s="13">
        <f t="shared" si="10"/>
        <v>0.77439999999999998</v>
      </c>
      <c r="E15" s="13">
        <f t="shared" si="10"/>
        <v>0.75490000000000002</v>
      </c>
      <c r="F15" s="13">
        <f t="shared" si="10"/>
        <v>0.55549999999999999</v>
      </c>
      <c r="G15" s="14">
        <v>4.4499999999999998E-2</v>
      </c>
      <c r="H15" s="13">
        <f t="shared" si="10"/>
        <v>0.12570000000000003</v>
      </c>
      <c r="I15" s="13">
        <f t="shared" si="10"/>
        <v>0.27549999999999997</v>
      </c>
      <c r="J15" s="13">
        <f t="shared" si="10"/>
        <v>0.38549999999999995</v>
      </c>
      <c r="K15" s="13">
        <f t="shared" si="10"/>
        <v>0.51370000000000005</v>
      </c>
      <c r="L15" s="13">
        <f t="shared" si="10"/>
        <v>0.57190000000000007</v>
      </c>
      <c r="M15" s="13">
        <f t="shared" si="10"/>
        <v>0.6855</v>
      </c>
      <c r="N15" s="13">
        <f t="shared" si="10"/>
        <v>0.7268</v>
      </c>
      <c r="O15" s="13">
        <f t="shared" si="10"/>
        <v>0.74580000000000002</v>
      </c>
      <c r="P15" s="13">
        <f t="shared" si="10"/>
        <v>0.77549999999999997</v>
      </c>
      <c r="Q15" s="13">
        <f t="shared" si="10"/>
        <v>0.78489999999999993</v>
      </c>
      <c r="R15" s="13">
        <f t="shared" si="10"/>
        <v>0.78570000000000007</v>
      </c>
      <c r="S15" s="13">
        <f t="shared" si="10"/>
        <v>0.78959999999999997</v>
      </c>
      <c r="T15" s="13">
        <f t="shared" si="10"/>
        <v>0.79349999999999998</v>
      </c>
      <c r="U15" s="13">
        <f t="shared" si="10"/>
        <v>0.79659999999999997</v>
      </c>
      <c r="V15" s="13">
        <f t="shared" si="10"/>
        <v>0.79980000000000007</v>
      </c>
    </row>
    <row r="16" spans="1:25" x14ac:dyDescent="0.25">
      <c r="A16" s="11" t="s">
        <v>108</v>
      </c>
      <c r="B16" s="14">
        <v>0.21029999999999999</v>
      </c>
      <c r="C16" s="14">
        <v>0.21529999999999999</v>
      </c>
      <c r="D16" s="14">
        <v>0.22559999999999999</v>
      </c>
      <c r="E16" s="14">
        <v>0.24510000000000001</v>
      </c>
      <c r="F16" s="14">
        <v>0.44450000000000001</v>
      </c>
      <c r="G16" s="14">
        <f>1-G15</f>
        <v>0.95550000000000002</v>
      </c>
      <c r="H16" s="14">
        <v>0.87429999999999997</v>
      </c>
      <c r="I16" s="14">
        <v>0.72450000000000003</v>
      </c>
      <c r="J16" s="14">
        <v>0.61450000000000005</v>
      </c>
      <c r="K16" s="14">
        <v>0.48630000000000001</v>
      </c>
      <c r="L16" s="14">
        <v>0.42809999999999998</v>
      </c>
      <c r="M16" s="14">
        <v>0.3145</v>
      </c>
      <c r="N16" s="14">
        <v>0.2732</v>
      </c>
      <c r="O16" s="14">
        <v>0.25419999999999998</v>
      </c>
      <c r="P16" s="14">
        <v>0.22450000000000001</v>
      </c>
      <c r="Q16" s="14">
        <v>0.21510000000000001</v>
      </c>
      <c r="R16" s="14">
        <v>0.21429999999999999</v>
      </c>
      <c r="S16" s="14">
        <v>0.2104</v>
      </c>
      <c r="T16" s="14">
        <v>0.20649999999999999</v>
      </c>
      <c r="U16" s="14">
        <v>0.2034</v>
      </c>
      <c r="V16" s="14">
        <v>0.20019999999999999</v>
      </c>
    </row>
    <row r="17" spans="1:22" x14ac:dyDescent="0.25">
      <c r="A17" s="11" t="s">
        <v>119</v>
      </c>
      <c r="B17" s="18">
        <f>SUM(B15:B16)</f>
        <v>1</v>
      </c>
      <c r="C17" s="18">
        <f t="shared" ref="C17:V17" si="11">SUM(C15:C16)</f>
        <v>1</v>
      </c>
      <c r="D17" s="18">
        <f t="shared" si="11"/>
        <v>1</v>
      </c>
      <c r="E17" s="18">
        <f t="shared" si="11"/>
        <v>1</v>
      </c>
      <c r="F17" s="18">
        <f t="shared" si="11"/>
        <v>1</v>
      </c>
      <c r="G17" s="18">
        <f t="shared" si="11"/>
        <v>1</v>
      </c>
      <c r="H17" s="18">
        <f t="shared" si="11"/>
        <v>1</v>
      </c>
      <c r="I17" s="18">
        <f t="shared" si="11"/>
        <v>1</v>
      </c>
      <c r="J17" s="18">
        <f t="shared" si="11"/>
        <v>1</v>
      </c>
      <c r="K17" s="18">
        <f t="shared" si="11"/>
        <v>1</v>
      </c>
      <c r="L17" s="18">
        <f t="shared" si="11"/>
        <v>1</v>
      </c>
      <c r="M17" s="18">
        <f t="shared" si="11"/>
        <v>1</v>
      </c>
      <c r="N17" s="18">
        <f t="shared" si="11"/>
        <v>1</v>
      </c>
      <c r="O17" s="18">
        <f t="shared" si="11"/>
        <v>1</v>
      </c>
      <c r="P17" s="18">
        <f t="shared" si="11"/>
        <v>1</v>
      </c>
      <c r="Q17" s="18">
        <f t="shared" si="11"/>
        <v>1</v>
      </c>
      <c r="R17" s="18">
        <f t="shared" si="11"/>
        <v>1</v>
      </c>
      <c r="S17" s="18">
        <f t="shared" si="11"/>
        <v>1</v>
      </c>
      <c r="T17" s="18">
        <f t="shared" si="11"/>
        <v>1</v>
      </c>
      <c r="U17" s="18">
        <f t="shared" si="11"/>
        <v>1</v>
      </c>
      <c r="V17" s="18">
        <f t="shared" si="11"/>
        <v>1</v>
      </c>
    </row>
    <row r="18" spans="1:22" x14ac:dyDescent="0.25">
      <c r="A18" s="29"/>
      <c r="B18" s="24"/>
      <c r="C18" s="24"/>
      <c r="D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</row>
    <row r="20" spans="1:22" x14ac:dyDescent="0.25">
      <c r="A20" s="1" t="s">
        <v>110</v>
      </c>
    </row>
    <row r="21" spans="1:22" x14ac:dyDescent="0.25">
      <c r="A21" s="11" t="s">
        <v>81</v>
      </c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</row>
    <row r="22" spans="1:22" x14ac:dyDescent="0.25">
      <c r="A22" s="11" t="s">
        <v>111</v>
      </c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</row>
    <row r="23" spans="1:22" x14ac:dyDescent="0.25">
      <c r="A23" s="15" t="s">
        <v>79</v>
      </c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</row>
    <row r="24" spans="1:22" x14ac:dyDescent="0.25">
      <c r="A24" s="15" t="s">
        <v>119</v>
      </c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</row>
    <row r="25" spans="1:22" x14ac:dyDescent="0.25">
      <c r="A25" s="27"/>
    </row>
    <row r="26" spans="1:22" x14ac:dyDescent="0.25">
      <c r="A26" s="1" t="s">
        <v>112</v>
      </c>
    </row>
    <row r="27" spans="1:22" x14ac:dyDescent="0.25">
      <c r="A27" s="11" t="s">
        <v>81</v>
      </c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</row>
    <row r="28" spans="1:22" x14ac:dyDescent="0.25">
      <c r="A28" s="11" t="s">
        <v>111</v>
      </c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</row>
    <row r="29" spans="1:22" x14ac:dyDescent="0.25">
      <c r="A29" s="15" t="s">
        <v>79</v>
      </c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</row>
    <row r="30" spans="1:22" x14ac:dyDescent="0.25">
      <c r="A30" s="15" t="s">
        <v>119</v>
      </c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</row>
    <row r="36" spans="6:8" x14ac:dyDescent="0.25">
      <c r="F36" s="26">
        <v>1.8286737078651694</v>
      </c>
      <c r="G36" s="26">
        <v>2.6044208432776439</v>
      </c>
      <c r="H36" s="26">
        <v>0.24788378862516791</v>
      </c>
    </row>
    <row r="37" spans="6:8" x14ac:dyDescent="0.25">
      <c r="F37" s="8">
        <v>70.938667288800019</v>
      </c>
      <c r="G37" s="8">
        <v>255.69281097008877</v>
      </c>
      <c r="H37" s="8">
        <v>319.07491367757325</v>
      </c>
    </row>
    <row r="38" spans="6:8" x14ac:dyDescent="0.25">
      <c r="F38" s="8">
        <v>493.41031671119998</v>
      </c>
      <c r="G38" s="8">
        <v>316.83923329791116</v>
      </c>
      <c r="H38" s="8">
        <v>267.99944451483384</v>
      </c>
    </row>
    <row r="39" spans="6:8" x14ac:dyDescent="0.25">
      <c r="F39" s="26">
        <v>-8.37006593406594E-2</v>
      </c>
      <c r="G39" s="26">
        <v>-0.35785851538373559</v>
      </c>
      <c r="H39" s="26">
        <v>-0.15414691001084213</v>
      </c>
    </row>
    <row r="41" spans="6:8" x14ac:dyDescent="0.25">
      <c r="F41" s="17">
        <v>0.12570000000000003</v>
      </c>
      <c r="G41" s="17">
        <v>0.4466</v>
      </c>
      <c r="H41" s="17">
        <v>0.54349999999999998</v>
      </c>
    </row>
    <row r="42" spans="6:8" x14ac:dyDescent="0.25">
      <c r="F42" s="17">
        <v>0.87429999999999997</v>
      </c>
      <c r="G42" s="17">
        <v>0.5534</v>
      </c>
      <c r="H42" s="17">
        <v>0.45650000000000002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8FB1F-A352-4EEF-B7D7-6BD86F17D6FF}">
  <dimension ref="A1:Y45"/>
  <sheetViews>
    <sheetView showGridLines="0" topLeftCell="H1" workbookViewId="0">
      <pane ySplit="1" topLeftCell="A35" activePane="bottomLeft" state="frozen"/>
      <selection pane="bottomLeft" activeCell="N50" sqref="N50"/>
    </sheetView>
  </sheetViews>
  <sheetFormatPr defaultRowHeight="15" x14ac:dyDescent="0.25"/>
  <cols>
    <col min="1" max="1" width="32.42578125" bestFit="1" customWidth="1"/>
    <col min="2" max="2" width="9.140625" bestFit="1" customWidth="1"/>
    <col min="3" max="3" width="8.140625" bestFit="1" customWidth="1"/>
    <col min="23" max="25" width="16.140625" bestFit="1" customWidth="1"/>
  </cols>
  <sheetData>
    <row r="1" spans="1:25" x14ac:dyDescent="0.25">
      <c r="A1" s="1" t="s">
        <v>118</v>
      </c>
      <c r="B1" s="6">
        <v>2017</v>
      </c>
      <c r="C1" s="6">
        <v>2018</v>
      </c>
      <c r="D1" s="6">
        <v>2019</v>
      </c>
      <c r="E1" s="6">
        <v>2020</v>
      </c>
      <c r="F1" s="6">
        <v>2021</v>
      </c>
      <c r="G1" s="6">
        <v>2022</v>
      </c>
      <c r="H1" s="6">
        <v>2023</v>
      </c>
      <c r="I1" s="6">
        <v>2024</v>
      </c>
      <c r="J1" s="6">
        <v>2025</v>
      </c>
      <c r="K1" s="6">
        <v>2026</v>
      </c>
      <c r="L1" s="6">
        <v>2027</v>
      </c>
      <c r="M1" s="6">
        <v>2028</v>
      </c>
      <c r="N1" s="6">
        <v>2029</v>
      </c>
      <c r="O1" s="6">
        <v>2030</v>
      </c>
      <c r="P1" s="6">
        <v>2031</v>
      </c>
      <c r="Q1" s="6">
        <v>2032</v>
      </c>
      <c r="R1" s="6">
        <v>2033</v>
      </c>
      <c r="S1" s="6">
        <v>2034</v>
      </c>
      <c r="T1" s="6">
        <v>2035</v>
      </c>
      <c r="U1" s="6">
        <v>2036</v>
      </c>
      <c r="V1" s="6">
        <v>2037</v>
      </c>
      <c r="W1" s="19" t="s">
        <v>114</v>
      </c>
      <c r="X1" s="19" t="s">
        <v>115</v>
      </c>
      <c r="Y1" s="19" t="s">
        <v>116</v>
      </c>
    </row>
    <row r="2" spans="1:25" x14ac:dyDescent="0.25">
      <c r="A2" s="11" t="s">
        <v>105</v>
      </c>
      <c r="B2" s="25">
        <f>'MP Market'!B9</f>
        <v>157.718884</v>
      </c>
      <c r="C2" s="25">
        <f>'MP Market'!C9</f>
        <v>161.28723799999997</v>
      </c>
      <c r="D2" s="25">
        <f>'MP Market'!D9</f>
        <v>168.478464</v>
      </c>
      <c r="E2" s="25">
        <f>'MP Market'!E9</f>
        <v>187.615297</v>
      </c>
      <c r="F2" s="25">
        <f>'MP Market'!F9</f>
        <v>182.44286500000001</v>
      </c>
      <c r="G2" s="25">
        <f>'MP Market'!G9</f>
        <v>25.078419999999998</v>
      </c>
      <c r="H2" s="25">
        <f>'MP Market'!H9</f>
        <v>70.938667288800019</v>
      </c>
      <c r="I2" s="25">
        <f>'MP Market'!I9</f>
        <v>157.73257819583395</v>
      </c>
      <c r="J2" s="25">
        <f>'MP Market'!J9</f>
        <v>226.31716508317291</v>
      </c>
      <c r="K2" s="25">
        <f>'MP Market'!K9</f>
        <v>309.63228641479139</v>
      </c>
      <c r="L2" s="25">
        <f>'MP Market'!L9</f>
        <v>355.84649943394822</v>
      </c>
      <c r="M2" s="25">
        <f>'MP Market'!M9</f>
        <v>442.18413746766186</v>
      </c>
      <c r="N2" s="25">
        <f>'MP Market'!N9</f>
        <v>490.20325772455271</v>
      </c>
      <c r="O2" s="25">
        <f>'MP Market'!O9</f>
        <v>524.74853148344164</v>
      </c>
      <c r="P2" s="25">
        <f>'MP Market'!P9</f>
        <v>568.61727652584159</v>
      </c>
      <c r="Q2" s="25">
        <f>'MP Market'!Q9</f>
        <v>599.27815392570858</v>
      </c>
      <c r="R2" s="25">
        <f>'MP Market'!R9</f>
        <v>624.12447509137758</v>
      </c>
      <c r="S2" s="25">
        <f>'MP Market'!S9</f>
        <v>651.43324525097717</v>
      </c>
      <c r="T2" s="25">
        <f>'MP Market'!T9</f>
        <v>678.93835574798265</v>
      </c>
      <c r="U2" s="25">
        <f>'MP Market'!U9</f>
        <v>706.46885687049235</v>
      </c>
      <c r="V2" s="25">
        <f>'MP Market'!V9</f>
        <v>734.41625401969065</v>
      </c>
      <c r="W2" s="20">
        <f>(E2/B2)^(1/3)-1</f>
        <v>5.9566413104934934E-2</v>
      </c>
      <c r="X2" s="20">
        <f>(O2/F2)^(1/9)-1</f>
        <v>0.12455443622870077</v>
      </c>
      <c r="Y2" s="21">
        <f>(V2/P2)^(1/6)-1</f>
        <v>4.3567082362735876E-2</v>
      </c>
    </row>
    <row r="3" spans="1:25" x14ac:dyDescent="0.25">
      <c r="A3" s="11" t="s">
        <v>106</v>
      </c>
      <c r="B3" s="10"/>
      <c r="C3" s="14">
        <f>C2/B2-1</f>
        <v>2.2624773327713621E-2</v>
      </c>
      <c r="D3" s="14">
        <f t="shared" ref="D3:V3" si="0">D2/C2-1</f>
        <v>4.4586453889178923E-2</v>
      </c>
      <c r="E3" s="14">
        <f t="shared" si="0"/>
        <v>0.11358622666455465</v>
      </c>
      <c r="F3" s="14">
        <f t="shared" si="0"/>
        <v>-2.7569351128122532E-2</v>
      </c>
      <c r="G3" s="14">
        <f t="shared" si="0"/>
        <v>-0.86254096590732665</v>
      </c>
      <c r="H3" s="14">
        <f t="shared" si="0"/>
        <v>1.8286737078651694</v>
      </c>
      <c r="I3" s="14">
        <f>I2/H2-1</f>
        <v>1.2235063643595852</v>
      </c>
      <c r="J3" s="14">
        <f t="shared" si="0"/>
        <v>0.43481560798548102</v>
      </c>
      <c r="K3" s="14">
        <f t="shared" si="0"/>
        <v>0.36813434500648534</v>
      </c>
      <c r="L3" s="14">
        <f t="shared" si="0"/>
        <v>0.14925514891960301</v>
      </c>
      <c r="M3" s="14">
        <f t="shared" si="0"/>
        <v>0.24262607099143185</v>
      </c>
      <c r="N3" s="14">
        <f t="shared" si="0"/>
        <v>0.10859530269876005</v>
      </c>
      <c r="O3" s="14">
        <f t="shared" si="0"/>
        <v>7.0471326362135489E-2</v>
      </c>
      <c r="P3" s="14">
        <f t="shared" si="0"/>
        <v>8.359955752212378E-2</v>
      </c>
      <c r="Q3" s="14">
        <f t="shared" si="0"/>
        <v>5.392181818181796E-2</v>
      </c>
      <c r="R3" s="14">
        <f t="shared" si="0"/>
        <v>4.1460415339533929E-2</v>
      </c>
      <c r="S3" s="14">
        <f t="shared" si="0"/>
        <v>4.3755326460481081E-2</v>
      </c>
      <c r="T3" s="14">
        <f t="shared" si="0"/>
        <v>4.2222454407294885E-2</v>
      </c>
      <c r="U3" s="14">
        <f t="shared" si="0"/>
        <v>4.0549338374290977E-2</v>
      </c>
      <c r="V3" s="14">
        <f t="shared" si="0"/>
        <v>3.9559276926939724E-2</v>
      </c>
    </row>
    <row r="7" spans="1:25" x14ac:dyDescent="0.25">
      <c r="A7" s="1" t="s">
        <v>117</v>
      </c>
    </row>
    <row r="8" spans="1:25" x14ac:dyDescent="0.25">
      <c r="A8" s="11" t="s">
        <v>81</v>
      </c>
      <c r="B8" s="14">
        <v>0.28120000000000001</v>
      </c>
      <c r="C8" s="14">
        <v>0.28149999999999997</v>
      </c>
      <c r="D8" s="14">
        <v>0.28170000000000001</v>
      </c>
      <c r="E8" s="14">
        <v>0.25609999999999999</v>
      </c>
      <c r="F8" s="14">
        <v>0.13450000000000001</v>
      </c>
      <c r="G8" s="14">
        <v>2.9100000000000001E-2</v>
      </c>
      <c r="H8" s="14">
        <v>8.5300000000000001E-2</v>
      </c>
      <c r="I8" s="14">
        <v>0.1356</v>
      </c>
      <c r="J8" s="14">
        <v>0.1656</v>
      </c>
      <c r="K8" s="14">
        <v>0.20530000000000001</v>
      </c>
      <c r="L8" s="14">
        <v>0.2354</v>
      </c>
      <c r="M8" s="14">
        <v>0.2467</v>
      </c>
      <c r="N8" s="14">
        <v>0.25929999999999997</v>
      </c>
      <c r="O8" s="14">
        <v>0.26779999999999998</v>
      </c>
      <c r="P8" s="14">
        <v>0.26850000000000002</v>
      </c>
      <c r="Q8" s="14">
        <v>0.27310000000000001</v>
      </c>
      <c r="R8" s="14">
        <v>0.27450000000000002</v>
      </c>
      <c r="S8" s="14">
        <v>0.27539999999999998</v>
      </c>
      <c r="T8" s="14">
        <v>0.27679999999999999</v>
      </c>
      <c r="U8" s="14">
        <v>0.27650000000000002</v>
      </c>
      <c r="V8" s="14">
        <v>0.27560000000000001</v>
      </c>
    </row>
    <row r="9" spans="1:25" x14ac:dyDescent="0.25">
      <c r="A9" s="11" t="s">
        <v>111</v>
      </c>
      <c r="B9" s="14">
        <v>0.32240000000000002</v>
      </c>
      <c r="C9" s="14">
        <v>0.3226</v>
      </c>
      <c r="D9" s="14">
        <v>0.32340000000000002</v>
      </c>
      <c r="E9" s="14">
        <v>0.2863</v>
      </c>
      <c r="F9" s="14">
        <v>0.14630000000000001</v>
      </c>
      <c r="G9" s="14">
        <v>3.2099999999999997E-2</v>
      </c>
      <c r="H9" s="14">
        <v>9.5399999999999999E-2</v>
      </c>
      <c r="I9" s="14">
        <v>0.15670000000000001</v>
      </c>
      <c r="J9" s="14">
        <v>0.2145</v>
      </c>
      <c r="K9" s="14">
        <v>0.2487</v>
      </c>
      <c r="L9" s="14">
        <v>0.27629999999999999</v>
      </c>
      <c r="M9" s="14">
        <v>0.29430000000000001</v>
      </c>
      <c r="N9" s="14">
        <v>0.3024</v>
      </c>
      <c r="O9" s="14">
        <v>0.30730000000000002</v>
      </c>
      <c r="P9" s="14">
        <v>0.3095</v>
      </c>
      <c r="Q9" s="14">
        <v>0.3145</v>
      </c>
      <c r="R9" s="14">
        <v>0.31840000000000002</v>
      </c>
      <c r="S9" s="14">
        <v>0.32029999999999997</v>
      </c>
      <c r="T9" s="14">
        <v>0.32429999999999998</v>
      </c>
      <c r="U9" s="14">
        <v>0.32869999999999999</v>
      </c>
      <c r="V9" s="14">
        <v>0.33639999999999998</v>
      </c>
    </row>
    <row r="10" spans="1:25" x14ac:dyDescent="0.25">
      <c r="A10" s="15" t="s">
        <v>79</v>
      </c>
      <c r="B10" s="14">
        <f>1-SUM(B8:B9)</f>
        <v>0.39639999999999997</v>
      </c>
      <c r="C10" s="14">
        <f t="shared" ref="C10:V10" si="1">1-SUM(C8:C9)</f>
        <v>0.39590000000000003</v>
      </c>
      <c r="D10" s="14">
        <f t="shared" si="1"/>
        <v>0.39490000000000003</v>
      </c>
      <c r="E10" s="14">
        <f t="shared" si="1"/>
        <v>0.45760000000000001</v>
      </c>
      <c r="F10" s="14">
        <f t="shared" si="1"/>
        <v>0.71919999999999995</v>
      </c>
      <c r="G10" s="14">
        <f t="shared" si="1"/>
        <v>0.93879999999999997</v>
      </c>
      <c r="H10" s="14">
        <f t="shared" si="1"/>
        <v>0.81930000000000003</v>
      </c>
      <c r="I10" s="14">
        <f t="shared" si="1"/>
        <v>0.7077</v>
      </c>
      <c r="J10" s="14">
        <f t="shared" si="1"/>
        <v>0.61990000000000001</v>
      </c>
      <c r="K10" s="14">
        <f t="shared" si="1"/>
        <v>0.54600000000000004</v>
      </c>
      <c r="L10" s="14">
        <f t="shared" si="1"/>
        <v>0.48829999999999996</v>
      </c>
      <c r="M10" s="14">
        <f t="shared" si="1"/>
        <v>0.45899999999999996</v>
      </c>
      <c r="N10" s="14">
        <f t="shared" si="1"/>
        <v>0.43830000000000002</v>
      </c>
      <c r="O10" s="14">
        <f t="shared" si="1"/>
        <v>0.42490000000000006</v>
      </c>
      <c r="P10" s="14">
        <f t="shared" si="1"/>
        <v>0.42199999999999993</v>
      </c>
      <c r="Q10" s="14">
        <f t="shared" si="1"/>
        <v>0.41239999999999999</v>
      </c>
      <c r="R10" s="14">
        <f t="shared" si="1"/>
        <v>0.40710000000000002</v>
      </c>
      <c r="S10" s="14">
        <f t="shared" si="1"/>
        <v>0.4043000000000001</v>
      </c>
      <c r="T10" s="14">
        <f t="shared" si="1"/>
        <v>0.39890000000000003</v>
      </c>
      <c r="U10" s="14">
        <f t="shared" si="1"/>
        <v>0.39480000000000004</v>
      </c>
      <c r="V10" s="14">
        <f t="shared" si="1"/>
        <v>0.38800000000000001</v>
      </c>
    </row>
    <row r="11" spans="1:25" x14ac:dyDescent="0.25">
      <c r="A11" s="15" t="s">
        <v>119</v>
      </c>
      <c r="B11" s="18">
        <f>SUM(B8:B10)</f>
        <v>1</v>
      </c>
      <c r="C11" s="18">
        <f t="shared" ref="C11:V11" si="2">SUM(C8:C10)</f>
        <v>1</v>
      </c>
      <c r="D11" s="18">
        <f t="shared" si="2"/>
        <v>1</v>
      </c>
      <c r="E11" s="18">
        <f t="shared" si="2"/>
        <v>1</v>
      </c>
      <c r="F11" s="18">
        <f t="shared" si="2"/>
        <v>1</v>
      </c>
      <c r="G11" s="18">
        <f t="shared" si="2"/>
        <v>1</v>
      </c>
      <c r="H11" s="18">
        <f t="shared" si="2"/>
        <v>1</v>
      </c>
      <c r="I11" s="18">
        <f t="shared" si="2"/>
        <v>1</v>
      </c>
      <c r="J11" s="18">
        <f t="shared" si="2"/>
        <v>1</v>
      </c>
      <c r="K11" s="18">
        <f t="shared" si="2"/>
        <v>1</v>
      </c>
      <c r="L11" s="18">
        <f t="shared" si="2"/>
        <v>1</v>
      </c>
      <c r="M11" s="18">
        <f t="shared" si="2"/>
        <v>1</v>
      </c>
      <c r="N11" s="18">
        <f t="shared" si="2"/>
        <v>1</v>
      </c>
      <c r="O11" s="18">
        <f t="shared" si="2"/>
        <v>1</v>
      </c>
      <c r="P11" s="18">
        <f t="shared" si="2"/>
        <v>1</v>
      </c>
      <c r="Q11" s="18">
        <f t="shared" si="2"/>
        <v>1</v>
      </c>
      <c r="R11" s="18">
        <f t="shared" si="2"/>
        <v>1</v>
      </c>
      <c r="S11" s="18">
        <f t="shared" si="2"/>
        <v>1</v>
      </c>
      <c r="T11" s="18">
        <f t="shared" si="2"/>
        <v>1</v>
      </c>
      <c r="U11" s="18">
        <f t="shared" si="2"/>
        <v>1</v>
      </c>
      <c r="V11" s="18">
        <f t="shared" si="2"/>
        <v>1</v>
      </c>
    </row>
    <row r="13" spans="1:25" x14ac:dyDescent="0.25">
      <c r="A13" s="1" t="s">
        <v>112</v>
      </c>
    </row>
    <row r="14" spans="1:25" x14ac:dyDescent="0.25">
      <c r="A14" s="11" t="s">
        <v>81</v>
      </c>
      <c r="B14" s="23">
        <f>B8*B$2</f>
        <v>44.350550180799999</v>
      </c>
      <c r="C14" s="23">
        <f t="shared" ref="C14:V14" si="3">C8*C$2</f>
        <v>45.40235749699999</v>
      </c>
      <c r="D14" s="23">
        <f t="shared" si="3"/>
        <v>47.460383308800004</v>
      </c>
      <c r="E14" s="23">
        <f t="shared" si="3"/>
        <v>48.048277561699997</v>
      </c>
      <c r="F14" s="23">
        <f t="shared" si="3"/>
        <v>24.538565342500004</v>
      </c>
      <c r="G14" s="23">
        <f t="shared" si="3"/>
        <v>0.72978202199999997</v>
      </c>
      <c r="H14" s="23">
        <f t="shared" si="3"/>
        <v>6.0510683197346413</v>
      </c>
      <c r="I14" s="23">
        <f t="shared" si="3"/>
        <v>21.388537603355083</v>
      </c>
      <c r="J14" s="23">
        <f t="shared" si="3"/>
        <v>37.47812253777343</v>
      </c>
      <c r="K14" s="23">
        <f t="shared" si="3"/>
        <v>63.567508400956676</v>
      </c>
      <c r="L14" s="23">
        <f t="shared" si="3"/>
        <v>83.766265966751405</v>
      </c>
      <c r="M14" s="23">
        <f t="shared" si="3"/>
        <v>109.08682671327217</v>
      </c>
      <c r="N14" s="23">
        <f t="shared" si="3"/>
        <v>127.10970472797651</v>
      </c>
      <c r="O14" s="23">
        <f t="shared" si="3"/>
        <v>140.52765673126567</v>
      </c>
      <c r="P14" s="23">
        <f t="shared" si="3"/>
        <v>152.67373874718848</v>
      </c>
      <c r="Q14" s="23">
        <f t="shared" si="3"/>
        <v>163.66286383711102</v>
      </c>
      <c r="R14" s="23">
        <f t="shared" si="3"/>
        <v>171.32216841258315</v>
      </c>
      <c r="S14" s="23">
        <f t="shared" si="3"/>
        <v>179.40471574211909</v>
      </c>
      <c r="T14" s="23">
        <f t="shared" si="3"/>
        <v>187.93013687104158</v>
      </c>
      <c r="U14" s="23">
        <f t="shared" si="3"/>
        <v>195.33863892469114</v>
      </c>
      <c r="V14" s="23">
        <f t="shared" si="3"/>
        <v>202.40511960782675</v>
      </c>
      <c r="W14" s="20">
        <f t="shared" ref="W14:W16" si="4">(E14/B14)^(1/3)-1</f>
        <v>2.7053193485352178E-2</v>
      </c>
      <c r="X14" s="20">
        <f t="shared" ref="X14:X16" si="5">(O14/F14)^(1/9)-1</f>
        <v>0.2139827485291752</v>
      </c>
      <c r="Y14" s="21">
        <f t="shared" ref="Y14:Y16" si="6">(V14/P14)^(1/6)-1</f>
        <v>4.8116421478169524E-2</v>
      </c>
    </row>
    <row r="15" spans="1:25" x14ac:dyDescent="0.25">
      <c r="A15" s="11" t="s">
        <v>111</v>
      </c>
      <c r="B15" s="23">
        <f t="shared" ref="B15:V15" si="7">B9*B$2</f>
        <v>50.848568201600003</v>
      </c>
      <c r="C15" s="23">
        <f t="shared" si="7"/>
        <v>52.031262978799994</v>
      </c>
      <c r="D15" s="23">
        <f t="shared" si="7"/>
        <v>54.485935257600005</v>
      </c>
      <c r="E15" s="23">
        <f t="shared" si="7"/>
        <v>53.714259531099998</v>
      </c>
      <c r="F15" s="23">
        <f t="shared" si="7"/>
        <v>26.691391149500003</v>
      </c>
      <c r="G15" s="23">
        <f t="shared" si="7"/>
        <v>0.80501728199999989</v>
      </c>
      <c r="H15" s="23">
        <f t="shared" si="7"/>
        <v>6.7675488593515221</v>
      </c>
      <c r="I15" s="23">
        <f t="shared" si="7"/>
        <v>24.716695003287182</v>
      </c>
      <c r="J15" s="23">
        <f t="shared" si="7"/>
        <v>48.54503191034059</v>
      </c>
      <c r="K15" s="23">
        <f t="shared" si="7"/>
        <v>77.005549631358619</v>
      </c>
      <c r="L15" s="23">
        <f t="shared" si="7"/>
        <v>98.320387793599892</v>
      </c>
      <c r="M15" s="23">
        <f t="shared" si="7"/>
        <v>130.13479165673289</v>
      </c>
      <c r="N15" s="23">
        <f t="shared" si="7"/>
        <v>148.23746513590473</v>
      </c>
      <c r="O15" s="23">
        <f t="shared" si="7"/>
        <v>161.25522372486162</v>
      </c>
      <c r="P15" s="23">
        <f t="shared" si="7"/>
        <v>175.98704708474796</v>
      </c>
      <c r="Q15" s="23">
        <f t="shared" si="7"/>
        <v>188.47297940963534</v>
      </c>
      <c r="R15" s="23">
        <f t="shared" si="7"/>
        <v>198.72123286909462</v>
      </c>
      <c r="S15" s="23">
        <f t="shared" si="7"/>
        <v>208.65406845388796</v>
      </c>
      <c r="T15" s="23">
        <f t="shared" si="7"/>
        <v>220.17970876907077</v>
      </c>
      <c r="U15" s="23">
        <f t="shared" si="7"/>
        <v>232.21631325333084</v>
      </c>
      <c r="V15" s="23">
        <f t="shared" si="7"/>
        <v>247.05762785222393</v>
      </c>
      <c r="W15" s="20">
        <f t="shared" si="4"/>
        <v>1.8443533217233021E-2</v>
      </c>
      <c r="X15" s="20">
        <f t="shared" si="5"/>
        <v>0.22121919047832161</v>
      </c>
      <c r="Y15" s="21">
        <f t="shared" si="6"/>
        <v>5.816386580475319E-2</v>
      </c>
    </row>
    <row r="16" spans="1:25" x14ac:dyDescent="0.25">
      <c r="A16" s="15" t="s">
        <v>79</v>
      </c>
      <c r="B16" s="23">
        <f t="shared" ref="B16:V16" si="8">B10*B$2</f>
        <v>62.519765617599994</v>
      </c>
      <c r="C16" s="23">
        <f t="shared" si="8"/>
        <v>63.853617524199997</v>
      </c>
      <c r="D16" s="23">
        <f t="shared" si="8"/>
        <v>66.532145433600007</v>
      </c>
      <c r="E16" s="23">
        <f t="shared" si="8"/>
        <v>85.852759907199996</v>
      </c>
      <c r="F16" s="23">
        <f t="shared" si="8"/>
        <v>131.212908508</v>
      </c>
      <c r="G16" s="23">
        <f t="shared" si="8"/>
        <v>23.543620695999998</v>
      </c>
      <c r="H16" s="23">
        <f t="shared" si="8"/>
        <v>58.120050109713858</v>
      </c>
      <c r="I16" s="23">
        <f t="shared" si="8"/>
        <v>111.62734558919169</v>
      </c>
      <c r="J16" s="23">
        <f t="shared" si="8"/>
        <v>140.2940106350589</v>
      </c>
      <c r="K16" s="23">
        <f t="shared" si="8"/>
        <v>169.05922838247611</v>
      </c>
      <c r="L16" s="23">
        <f t="shared" si="8"/>
        <v>173.75984567359691</v>
      </c>
      <c r="M16" s="23">
        <f t="shared" si="8"/>
        <v>202.96251909765678</v>
      </c>
      <c r="N16" s="23">
        <f t="shared" si="8"/>
        <v>214.85608786067147</v>
      </c>
      <c r="O16" s="23">
        <f t="shared" si="8"/>
        <v>222.96565102731438</v>
      </c>
      <c r="P16" s="23">
        <f t="shared" si="8"/>
        <v>239.95649069390512</v>
      </c>
      <c r="Q16" s="23">
        <f t="shared" si="8"/>
        <v>247.14231067896222</v>
      </c>
      <c r="R16" s="23">
        <f t="shared" si="8"/>
        <v>254.08107380969983</v>
      </c>
      <c r="S16" s="23">
        <f t="shared" si="8"/>
        <v>263.37446105497014</v>
      </c>
      <c r="T16" s="23">
        <f t="shared" si="8"/>
        <v>270.82851010787033</v>
      </c>
      <c r="U16" s="23">
        <f t="shared" si="8"/>
        <v>278.9139046924704</v>
      </c>
      <c r="V16" s="23">
        <f t="shared" si="8"/>
        <v>284.95350655964</v>
      </c>
      <c r="W16" s="20">
        <f t="shared" si="4"/>
        <v>0.11150726736244065</v>
      </c>
      <c r="X16" s="20">
        <f t="shared" si="5"/>
        <v>6.0680537615394492E-2</v>
      </c>
      <c r="Y16" s="21">
        <f t="shared" si="6"/>
        <v>2.9058941579920283E-2</v>
      </c>
    </row>
    <row r="17" spans="1:22" x14ac:dyDescent="0.25">
      <c r="A17" s="15" t="s">
        <v>119</v>
      </c>
      <c r="B17" s="28">
        <f>SUM(B14:B16)</f>
        <v>157.718884</v>
      </c>
      <c r="C17" s="28">
        <f t="shared" ref="C17:V17" si="9">SUM(C14:C16)</f>
        <v>161.28723799999997</v>
      </c>
      <c r="D17" s="28">
        <f t="shared" si="9"/>
        <v>168.47846400000003</v>
      </c>
      <c r="E17" s="28">
        <f t="shared" si="9"/>
        <v>187.615297</v>
      </c>
      <c r="F17" s="28">
        <f t="shared" si="9"/>
        <v>182.44286500000001</v>
      </c>
      <c r="G17" s="28">
        <f t="shared" si="9"/>
        <v>25.078419999999998</v>
      </c>
      <c r="H17" s="28">
        <f t="shared" si="9"/>
        <v>70.938667288800019</v>
      </c>
      <c r="I17" s="28">
        <f t="shared" si="9"/>
        <v>157.73257819583395</v>
      </c>
      <c r="J17" s="28">
        <f t="shared" si="9"/>
        <v>226.31716508317291</v>
      </c>
      <c r="K17" s="28">
        <f t="shared" si="9"/>
        <v>309.63228641479139</v>
      </c>
      <c r="L17" s="28">
        <f t="shared" si="9"/>
        <v>355.84649943394822</v>
      </c>
      <c r="M17" s="28">
        <f t="shared" si="9"/>
        <v>442.1841374676618</v>
      </c>
      <c r="N17" s="28">
        <f t="shared" si="9"/>
        <v>490.20325772455271</v>
      </c>
      <c r="O17" s="28">
        <f t="shared" si="9"/>
        <v>524.74853148344164</v>
      </c>
      <c r="P17" s="28">
        <f t="shared" si="9"/>
        <v>568.61727652584159</v>
      </c>
      <c r="Q17" s="28">
        <f t="shared" si="9"/>
        <v>599.27815392570858</v>
      </c>
      <c r="R17" s="28">
        <f t="shared" si="9"/>
        <v>624.12447509137769</v>
      </c>
      <c r="S17" s="28">
        <f t="shared" si="9"/>
        <v>651.43324525097728</v>
      </c>
      <c r="T17" s="28">
        <f t="shared" si="9"/>
        <v>678.93835574798265</v>
      </c>
      <c r="U17" s="28">
        <f t="shared" si="9"/>
        <v>706.46885687049235</v>
      </c>
      <c r="V17" s="28">
        <f t="shared" si="9"/>
        <v>734.41625401969065</v>
      </c>
    </row>
    <row r="18" spans="1:22" x14ac:dyDescent="0.25">
      <c r="A18" s="35" t="s">
        <v>120</v>
      </c>
      <c r="B18" s="34" t="b">
        <f>B17=B2</f>
        <v>1</v>
      </c>
      <c r="C18" s="34" t="b">
        <f t="shared" ref="C18:V18" si="10">C17=C2</f>
        <v>1</v>
      </c>
      <c r="D18" s="34" t="b">
        <f t="shared" si="10"/>
        <v>1</v>
      </c>
      <c r="E18" s="34" t="b">
        <f t="shared" si="10"/>
        <v>1</v>
      </c>
      <c r="F18" s="34" t="b">
        <f t="shared" si="10"/>
        <v>1</v>
      </c>
      <c r="G18" s="34" t="b">
        <f t="shared" si="10"/>
        <v>1</v>
      </c>
      <c r="H18" s="34" t="b">
        <f t="shared" si="10"/>
        <v>1</v>
      </c>
      <c r="I18" s="34" t="b">
        <f t="shared" si="10"/>
        <v>1</v>
      </c>
      <c r="J18" s="34" t="b">
        <f t="shared" si="10"/>
        <v>1</v>
      </c>
      <c r="K18" s="34" t="b">
        <f t="shared" si="10"/>
        <v>1</v>
      </c>
      <c r="L18" s="34" t="b">
        <f t="shared" si="10"/>
        <v>1</v>
      </c>
      <c r="M18" s="34" t="b">
        <f t="shared" si="10"/>
        <v>1</v>
      </c>
      <c r="N18" s="34" t="b">
        <f t="shared" si="10"/>
        <v>1</v>
      </c>
      <c r="O18" s="34" t="b">
        <f t="shared" si="10"/>
        <v>1</v>
      </c>
      <c r="P18" s="34" t="b">
        <f t="shared" si="10"/>
        <v>1</v>
      </c>
      <c r="Q18" s="34" t="b">
        <f t="shared" si="10"/>
        <v>1</v>
      </c>
      <c r="R18" s="34" t="b">
        <f t="shared" si="10"/>
        <v>1</v>
      </c>
      <c r="S18" s="34" t="b">
        <f t="shared" si="10"/>
        <v>1</v>
      </c>
      <c r="T18" s="34" t="b">
        <f t="shared" si="10"/>
        <v>1</v>
      </c>
      <c r="U18" s="34" t="b">
        <f t="shared" si="10"/>
        <v>1</v>
      </c>
      <c r="V18" s="34" t="b">
        <f t="shared" si="10"/>
        <v>1</v>
      </c>
    </row>
    <row r="20" spans="1:22" x14ac:dyDescent="0.25">
      <c r="A20" s="1" t="s">
        <v>239</v>
      </c>
    </row>
    <row r="21" spans="1:22" x14ac:dyDescent="0.25">
      <c r="A21" s="11" t="s">
        <v>260</v>
      </c>
      <c r="B21" s="14">
        <v>0.32119999999999999</v>
      </c>
      <c r="C21" s="14">
        <v>0.32140000000000002</v>
      </c>
      <c r="D21" s="14">
        <v>0.32169999999999999</v>
      </c>
      <c r="E21" s="14">
        <v>0.30030000000000001</v>
      </c>
      <c r="F21" s="14">
        <v>0.2145</v>
      </c>
      <c r="G21" s="14">
        <v>0.22819999999999999</v>
      </c>
      <c r="H21" s="14">
        <v>0.2883</v>
      </c>
      <c r="I21" s="14">
        <v>0.30480000000000002</v>
      </c>
      <c r="J21" s="14">
        <v>0.31869999999999998</v>
      </c>
      <c r="K21" s="14">
        <v>0.32029999999999997</v>
      </c>
      <c r="L21" s="14">
        <v>0.32140000000000002</v>
      </c>
      <c r="M21" s="14">
        <v>0.32169999999999999</v>
      </c>
      <c r="N21" s="14">
        <v>0.32179999999999997</v>
      </c>
      <c r="O21" s="14">
        <v>0.3221</v>
      </c>
      <c r="P21" s="14">
        <v>0.32229999999999998</v>
      </c>
      <c r="Q21" s="14">
        <v>0.32250000000000001</v>
      </c>
      <c r="R21" s="14">
        <v>0.32279999999999998</v>
      </c>
      <c r="S21" s="14">
        <v>0.3231</v>
      </c>
      <c r="T21" s="14">
        <v>0.32340000000000002</v>
      </c>
      <c r="U21" s="14">
        <v>0.32329999999999998</v>
      </c>
      <c r="V21" s="14">
        <v>0.32350000000000001</v>
      </c>
    </row>
    <row r="22" spans="1:22" x14ac:dyDescent="0.25">
      <c r="A22" s="11" t="s">
        <v>261</v>
      </c>
      <c r="B22" s="14">
        <v>5.3100000000000001E-2</v>
      </c>
      <c r="C22" s="14">
        <v>5.3400000000000003E-2</v>
      </c>
      <c r="D22" s="14">
        <v>5.3600000000000002E-2</v>
      </c>
      <c r="E22" s="14">
        <v>5.3900000000000003E-2</v>
      </c>
      <c r="F22" s="14">
        <v>4.9200000000000001E-2</v>
      </c>
      <c r="G22" s="14">
        <v>4.5400000000000003E-2</v>
      </c>
      <c r="H22" s="14">
        <v>0.05</v>
      </c>
      <c r="I22" s="14">
        <v>5.1200000000000002E-2</v>
      </c>
      <c r="J22" s="14">
        <v>5.1499999999999997E-2</v>
      </c>
      <c r="K22" s="14">
        <v>5.1700000000000003E-2</v>
      </c>
      <c r="L22" s="14">
        <v>5.21E-2</v>
      </c>
      <c r="M22" s="14">
        <v>5.2299999999999999E-2</v>
      </c>
      <c r="N22" s="14">
        <v>5.28E-2</v>
      </c>
      <c r="O22" s="14">
        <v>5.2499999999999998E-2</v>
      </c>
      <c r="P22" s="14">
        <v>5.2900000000000003E-2</v>
      </c>
      <c r="Q22" s="14">
        <v>5.3400000000000003E-2</v>
      </c>
      <c r="R22" s="14">
        <v>5.3199999999999997E-2</v>
      </c>
      <c r="S22" s="14">
        <v>5.3600000000000002E-2</v>
      </c>
      <c r="T22" s="14">
        <v>5.3900000000000003E-2</v>
      </c>
      <c r="U22" s="14">
        <v>5.4199999999999998E-2</v>
      </c>
      <c r="V22" s="14">
        <v>5.4100000000000002E-2</v>
      </c>
    </row>
    <row r="23" spans="1:22" x14ac:dyDescent="0.25">
      <c r="A23" s="15" t="s">
        <v>250</v>
      </c>
      <c r="B23" s="14">
        <v>0.15509999999999999</v>
      </c>
      <c r="C23" s="14">
        <v>0.15529999999999999</v>
      </c>
      <c r="D23" s="14">
        <v>0.15570000000000001</v>
      </c>
      <c r="E23" s="14">
        <v>0.15620000000000001</v>
      </c>
      <c r="F23" s="14">
        <v>0.1573</v>
      </c>
      <c r="G23" s="14">
        <v>0.15709999999999999</v>
      </c>
      <c r="H23" s="14">
        <v>0.1573</v>
      </c>
      <c r="I23" s="14">
        <v>0.1578</v>
      </c>
      <c r="J23" s="14">
        <v>0.15809999999999999</v>
      </c>
      <c r="K23" s="14">
        <v>0.15820000000000001</v>
      </c>
      <c r="L23" s="14">
        <v>0.158</v>
      </c>
      <c r="M23" s="14">
        <v>0.1583</v>
      </c>
      <c r="N23" s="14">
        <v>0.1585</v>
      </c>
      <c r="O23" s="14">
        <v>0.15870000000000001</v>
      </c>
      <c r="P23" s="14">
        <v>0.15859999999999999</v>
      </c>
      <c r="Q23" s="14">
        <v>0.15890000000000001</v>
      </c>
      <c r="R23" s="14">
        <v>0.1593</v>
      </c>
      <c r="S23" s="14">
        <v>0.15939999999999999</v>
      </c>
      <c r="T23" s="14">
        <v>0.15959999999999999</v>
      </c>
      <c r="U23" s="14">
        <v>0.15970000000000001</v>
      </c>
      <c r="V23" s="14">
        <v>0.1595</v>
      </c>
    </row>
    <row r="24" spans="1:22" x14ac:dyDescent="0.25">
      <c r="A24" s="15" t="s">
        <v>262</v>
      </c>
      <c r="B24" s="14">
        <v>0.16239999999999999</v>
      </c>
      <c r="C24" s="14">
        <v>0.16209999999999999</v>
      </c>
      <c r="D24" s="14">
        <v>0.16220000000000001</v>
      </c>
      <c r="E24" s="14">
        <v>0.16250000000000001</v>
      </c>
      <c r="F24" s="14">
        <v>0.16270000000000001</v>
      </c>
      <c r="G24" s="14">
        <v>0.16259999999999999</v>
      </c>
      <c r="H24" s="14">
        <v>0.1628</v>
      </c>
      <c r="I24" s="14">
        <v>0.16309999999999999</v>
      </c>
      <c r="J24" s="14">
        <v>0.16320000000000001</v>
      </c>
      <c r="K24" s="14">
        <v>0.16339999999999999</v>
      </c>
      <c r="L24" s="14">
        <v>0.1638</v>
      </c>
      <c r="M24" s="14">
        <v>0.16350000000000001</v>
      </c>
      <c r="N24" s="14">
        <v>0.1638</v>
      </c>
      <c r="O24" s="14">
        <v>0.16370000000000001</v>
      </c>
      <c r="P24" s="14">
        <v>0.1636</v>
      </c>
      <c r="Q24" s="14">
        <v>0.16400000000000001</v>
      </c>
      <c r="R24" s="14">
        <v>0.16420000000000001</v>
      </c>
      <c r="S24" s="14">
        <v>0.1643</v>
      </c>
      <c r="T24" s="14">
        <v>0.16470000000000001</v>
      </c>
      <c r="U24" s="14">
        <v>0.1646</v>
      </c>
      <c r="V24" s="14">
        <v>0.16450000000000001</v>
      </c>
    </row>
    <row r="25" spans="1:22" x14ac:dyDescent="0.25">
      <c r="A25" s="15" t="s">
        <v>251</v>
      </c>
      <c r="B25" s="14">
        <v>5.3400000000000003E-2</v>
      </c>
      <c r="C25" s="14">
        <v>5.3600000000000002E-2</v>
      </c>
      <c r="D25" s="14">
        <v>5.3699999999999998E-2</v>
      </c>
      <c r="E25" s="14">
        <v>5.1499999999999997E-2</v>
      </c>
      <c r="F25" s="14">
        <v>4.02E-2</v>
      </c>
      <c r="G25" s="14">
        <v>4.7500000000000001E-2</v>
      </c>
      <c r="H25" s="14">
        <v>5.0999999999999997E-2</v>
      </c>
      <c r="I25" s="14">
        <v>5.1700000000000003E-2</v>
      </c>
      <c r="J25" s="14">
        <v>5.21E-2</v>
      </c>
      <c r="K25" s="14">
        <v>5.2400000000000002E-2</v>
      </c>
      <c r="L25" s="14">
        <v>5.2699999999999997E-2</v>
      </c>
      <c r="M25" s="14">
        <v>5.3100000000000001E-2</v>
      </c>
      <c r="N25" s="14">
        <v>5.3199999999999997E-2</v>
      </c>
      <c r="O25" s="14">
        <v>5.3400000000000003E-2</v>
      </c>
      <c r="P25" s="14">
        <v>5.3699999999999998E-2</v>
      </c>
      <c r="Q25" s="14">
        <v>5.3600000000000002E-2</v>
      </c>
      <c r="R25" s="14">
        <v>5.3900000000000003E-2</v>
      </c>
      <c r="S25" s="14">
        <v>5.4300000000000001E-2</v>
      </c>
      <c r="T25" s="14">
        <v>5.4600000000000003E-2</v>
      </c>
      <c r="U25" s="14">
        <v>5.4800000000000001E-2</v>
      </c>
      <c r="V25" s="14">
        <v>5.5100000000000003E-2</v>
      </c>
    </row>
    <row r="26" spans="1:22" x14ac:dyDescent="0.25">
      <c r="A26" s="15" t="s">
        <v>252</v>
      </c>
      <c r="B26" s="14">
        <v>8.6199999999999999E-2</v>
      </c>
      <c r="C26" s="14">
        <v>8.6699999999999999E-2</v>
      </c>
      <c r="D26" s="14">
        <v>8.6499999999999994E-2</v>
      </c>
      <c r="E26" s="14">
        <v>8.0299999999999996E-2</v>
      </c>
      <c r="F26" s="14">
        <v>6.4500000000000002E-2</v>
      </c>
      <c r="G26" s="14">
        <v>7.0199999999999999E-2</v>
      </c>
      <c r="H26" s="14">
        <v>7.8399999999999997E-2</v>
      </c>
      <c r="I26" s="14">
        <v>8.43E-2</v>
      </c>
      <c r="J26" s="14">
        <v>8.4699999999999998E-2</v>
      </c>
      <c r="K26" s="14">
        <v>8.5099999999999995E-2</v>
      </c>
      <c r="L26" s="14">
        <v>8.5300000000000001E-2</v>
      </c>
      <c r="M26" s="14">
        <v>8.5599999999999996E-2</v>
      </c>
      <c r="N26" s="14">
        <v>8.5900000000000004E-2</v>
      </c>
      <c r="O26" s="14">
        <v>8.5999999999999993E-2</v>
      </c>
      <c r="P26" s="14">
        <v>8.6199999999999999E-2</v>
      </c>
      <c r="Q26" s="14">
        <v>8.6499999999999994E-2</v>
      </c>
      <c r="R26" s="14">
        <v>8.6400000000000005E-2</v>
      </c>
      <c r="S26" s="14">
        <v>8.6699999999999999E-2</v>
      </c>
      <c r="T26" s="14">
        <v>8.6499999999999994E-2</v>
      </c>
      <c r="U26" s="14">
        <v>8.6800000000000002E-2</v>
      </c>
      <c r="V26" s="14">
        <v>8.6999999999999994E-2</v>
      </c>
    </row>
    <row r="27" spans="1:22" x14ac:dyDescent="0.25">
      <c r="A27" s="15" t="s">
        <v>253</v>
      </c>
      <c r="B27" s="14">
        <v>6.7599999999999993E-2</v>
      </c>
      <c r="C27" s="14">
        <v>6.7299999999999999E-2</v>
      </c>
      <c r="D27" s="14">
        <v>6.7799999999999999E-2</v>
      </c>
      <c r="E27" s="14">
        <v>6.7599999999999993E-2</v>
      </c>
      <c r="F27" s="14">
        <v>6.9199999999999998E-2</v>
      </c>
      <c r="G27" s="14">
        <v>6.8699999999999997E-2</v>
      </c>
      <c r="H27" s="14">
        <v>6.8500000000000005E-2</v>
      </c>
      <c r="I27" s="14">
        <v>6.83E-2</v>
      </c>
      <c r="J27" s="14">
        <v>6.8699999999999997E-2</v>
      </c>
      <c r="K27" s="14">
        <v>6.9199999999999998E-2</v>
      </c>
      <c r="L27" s="14">
        <v>6.9000000000000006E-2</v>
      </c>
      <c r="M27" s="14">
        <v>6.9099999999999995E-2</v>
      </c>
      <c r="N27" s="14">
        <v>6.93E-2</v>
      </c>
      <c r="O27" s="14">
        <v>6.9500000000000006E-2</v>
      </c>
      <c r="P27" s="14">
        <v>6.9699999999999998E-2</v>
      </c>
      <c r="Q27" s="14">
        <v>6.9599999999999995E-2</v>
      </c>
      <c r="R27" s="14">
        <v>6.9400000000000003E-2</v>
      </c>
      <c r="S27" s="14">
        <v>6.9699999999999998E-2</v>
      </c>
      <c r="T27" s="14">
        <v>6.9500000000000006E-2</v>
      </c>
      <c r="U27" s="14">
        <v>6.9800000000000001E-2</v>
      </c>
      <c r="V27" s="14">
        <v>6.9500000000000006E-2</v>
      </c>
    </row>
    <row r="28" spans="1:22" x14ac:dyDescent="0.25">
      <c r="A28" s="15" t="s">
        <v>259</v>
      </c>
      <c r="B28" s="14">
        <v>4.7800000000000002E-2</v>
      </c>
      <c r="C28" s="14">
        <v>4.8099999999999997E-2</v>
      </c>
      <c r="D28" s="14">
        <v>4.8399999999999999E-2</v>
      </c>
      <c r="E28" s="14">
        <v>4.6699999999999998E-2</v>
      </c>
      <c r="F28" s="14">
        <v>4.0099999999999997E-2</v>
      </c>
      <c r="G28" s="14">
        <v>4.1500000000000002E-2</v>
      </c>
      <c r="H28" s="14">
        <v>4.2299999999999997E-2</v>
      </c>
      <c r="I28" s="14">
        <v>4.2799999999999998E-2</v>
      </c>
      <c r="J28" s="14">
        <v>4.3099999999999999E-2</v>
      </c>
      <c r="K28" s="14">
        <v>4.3299999999999998E-2</v>
      </c>
      <c r="L28" s="14">
        <v>4.3700000000000003E-2</v>
      </c>
      <c r="M28" s="14">
        <v>4.3999999999999997E-2</v>
      </c>
      <c r="N28" s="14">
        <v>4.41E-2</v>
      </c>
      <c r="O28" s="14">
        <v>4.4299999999999999E-2</v>
      </c>
      <c r="P28" s="14">
        <v>4.4499999999999998E-2</v>
      </c>
      <c r="Q28" s="14">
        <v>4.4699999999999997E-2</v>
      </c>
      <c r="R28" s="14">
        <v>4.4600000000000001E-2</v>
      </c>
      <c r="S28" s="14">
        <v>4.4299999999999999E-2</v>
      </c>
      <c r="T28" s="14">
        <v>4.4499999999999998E-2</v>
      </c>
      <c r="U28" s="14">
        <v>4.48E-2</v>
      </c>
      <c r="V28" s="14">
        <v>4.4699999999999997E-2</v>
      </c>
    </row>
    <row r="29" spans="1:22" x14ac:dyDescent="0.25">
      <c r="A29" s="15" t="s">
        <v>254</v>
      </c>
      <c r="B29" s="14">
        <f>1-SUM(B21:B28)</f>
        <v>5.3200000000000136E-2</v>
      </c>
      <c r="C29" s="14">
        <f t="shared" ref="C29:V29" si="11">1-SUM(C21:C28)</f>
        <v>5.2099999999999924E-2</v>
      </c>
      <c r="D29" s="14">
        <f t="shared" si="11"/>
        <v>5.0400000000000111E-2</v>
      </c>
      <c r="E29" s="14">
        <f t="shared" si="11"/>
        <v>8.1000000000000072E-2</v>
      </c>
      <c r="F29" s="14">
        <f t="shared" si="11"/>
        <v>0.20229999999999992</v>
      </c>
      <c r="G29" s="14">
        <f t="shared" si="11"/>
        <v>0.17880000000000007</v>
      </c>
      <c r="H29" s="14">
        <f t="shared" si="11"/>
        <v>0.10139999999999993</v>
      </c>
      <c r="I29" s="14">
        <f t="shared" si="11"/>
        <v>7.5999999999999956E-2</v>
      </c>
      <c r="J29" s="14">
        <f t="shared" si="11"/>
        <v>5.9899999999999953E-2</v>
      </c>
      <c r="K29" s="14">
        <f t="shared" si="11"/>
        <v>5.6400000000000006E-2</v>
      </c>
      <c r="L29" s="14">
        <f t="shared" si="11"/>
        <v>5.3999999999999937E-2</v>
      </c>
      <c r="M29" s="14">
        <f t="shared" si="11"/>
        <v>5.2400000000000002E-2</v>
      </c>
      <c r="N29" s="14">
        <f t="shared" si="11"/>
        <v>5.0599999999999867E-2</v>
      </c>
      <c r="O29" s="14">
        <f t="shared" si="11"/>
        <v>4.9799999999999955E-2</v>
      </c>
      <c r="P29" s="14">
        <f t="shared" si="11"/>
        <v>4.8500000000000099E-2</v>
      </c>
      <c r="Q29" s="14">
        <f t="shared" si="11"/>
        <v>4.6799999999999953E-2</v>
      </c>
      <c r="R29" s="14">
        <f t="shared" si="11"/>
        <v>4.6199999999999908E-2</v>
      </c>
      <c r="S29" s="14">
        <f t="shared" si="11"/>
        <v>4.4599999999999973E-2</v>
      </c>
      <c r="T29" s="14">
        <f t="shared" si="11"/>
        <v>4.3300000000000005E-2</v>
      </c>
      <c r="U29" s="14">
        <f t="shared" si="11"/>
        <v>4.2000000000000259E-2</v>
      </c>
      <c r="V29" s="14">
        <f t="shared" si="11"/>
        <v>4.2100000000000026E-2</v>
      </c>
    </row>
    <row r="30" spans="1:22" x14ac:dyDescent="0.25">
      <c r="A30" s="15" t="s">
        <v>119</v>
      </c>
      <c r="B30" s="42">
        <f>SUM(B21:B29)</f>
        <v>1</v>
      </c>
      <c r="C30" s="42">
        <f t="shared" ref="C30:V30" si="12">SUM(C21:C29)</f>
        <v>1</v>
      </c>
      <c r="D30" s="42">
        <f t="shared" si="12"/>
        <v>1</v>
      </c>
      <c r="E30" s="42">
        <f t="shared" si="12"/>
        <v>1</v>
      </c>
      <c r="F30" s="42">
        <f t="shared" si="12"/>
        <v>1</v>
      </c>
      <c r="G30" s="42">
        <f t="shared" si="12"/>
        <v>1</v>
      </c>
      <c r="H30" s="42">
        <f t="shared" si="12"/>
        <v>1</v>
      </c>
      <c r="I30" s="42">
        <f t="shared" si="12"/>
        <v>1</v>
      </c>
      <c r="J30" s="42">
        <f t="shared" si="12"/>
        <v>1</v>
      </c>
      <c r="K30" s="42">
        <f t="shared" si="12"/>
        <v>1</v>
      </c>
      <c r="L30" s="42">
        <f t="shared" si="12"/>
        <v>1</v>
      </c>
      <c r="M30" s="42">
        <f t="shared" si="12"/>
        <v>1</v>
      </c>
      <c r="N30" s="42">
        <f t="shared" si="12"/>
        <v>1</v>
      </c>
      <c r="O30" s="42">
        <f t="shared" si="12"/>
        <v>1</v>
      </c>
      <c r="P30" s="42">
        <f t="shared" si="12"/>
        <v>1</v>
      </c>
      <c r="Q30" s="42">
        <f t="shared" si="12"/>
        <v>1</v>
      </c>
      <c r="R30" s="42">
        <f t="shared" si="12"/>
        <v>1</v>
      </c>
      <c r="S30" s="42">
        <f t="shared" si="12"/>
        <v>1</v>
      </c>
      <c r="T30" s="42">
        <f t="shared" si="12"/>
        <v>1</v>
      </c>
      <c r="U30" s="42">
        <f t="shared" si="12"/>
        <v>1</v>
      </c>
      <c r="V30" s="42">
        <f t="shared" si="12"/>
        <v>1</v>
      </c>
    </row>
    <row r="31" spans="1:22" x14ac:dyDescent="0.25">
      <c r="A31" s="41" t="s">
        <v>258</v>
      </c>
    </row>
    <row r="32" spans="1:22" x14ac:dyDescent="0.25">
      <c r="A32" s="27"/>
    </row>
    <row r="33" spans="1:25" x14ac:dyDescent="0.25">
      <c r="A33" s="1" t="s">
        <v>238</v>
      </c>
    </row>
    <row r="34" spans="1:25" x14ac:dyDescent="0.25">
      <c r="A34" s="11" t="s">
        <v>260</v>
      </c>
      <c r="B34" s="36">
        <f>B21*B$2</f>
        <v>50.659305540799998</v>
      </c>
      <c r="C34" s="36">
        <f t="shared" ref="C34:V34" si="13">C21*C$2</f>
        <v>51.837718293199991</v>
      </c>
      <c r="D34" s="36">
        <f t="shared" si="13"/>
        <v>54.199521868799998</v>
      </c>
      <c r="E34" s="36">
        <f t="shared" si="13"/>
        <v>56.3408736891</v>
      </c>
      <c r="F34" s="36">
        <f t="shared" si="13"/>
        <v>39.133994542500005</v>
      </c>
      <c r="G34" s="36">
        <f t="shared" si="13"/>
        <v>5.7228954439999988</v>
      </c>
      <c r="H34" s="36">
        <f t="shared" si="13"/>
        <v>20.451617779361044</v>
      </c>
      <c r="I34" s="36">
        <f t="shared" si="13"/>
        <v>48.076889834090188</v>
      </c>
      <c r="J34" s="36">
        <f t="shared" si="13"/>
        <v>72.127280512007204</v>
      </c>
      <c r="K34" s="36">
        <f t="shared" si="13"/>
        <v>99.175221338657678</v>
      </c>
      <c r="L34" s="36">
        <f t="shared" si="13"/>
        <v>114.36906491807096</v>
      </c>
      <c r="M34" s="36">
        <f t="shared" si="13"/>
        <v>142.25063702334683</v>
      </c>
      <c r="N34" s="36">
        <f t="shared" si="13"/>
        <v>157.74740833576104</v>
      </c>
      <c r="O34" s="36">
        <f t="shared" si="13"/>
        <v>169.02150199081655</v>
      </c>
      <c r="P34" s="36">
        <f t="shared" si="13"/>
        <v>183.26534822427874</v>
      </c>
      <c r="Q34" s="36">
        <f t="shared" si="13"/>
        <v>193.26720464104102</v>
      </c>
      <c r="R34" s="36">
        <f t="shared" si="13"/>
        <v>201.46738055949666</v>
      </c>
      <c r="S34" s="36">
        <f t="shared" si="13"/>
        <v>210.47808154059072</v>
      </c>
      <c r="T34" s="36">
        <f t="shared" si="13"/>
        <v>219.56866424889759</v>
      </c>
      <c r="U34" s="36">
        <f t="shared" si="13"/>
        <v>228.40138142623016</v>
      </c>
      <c r="V34" s="36">
        <f t="shared" si="13"/>
        <v>237.58365817536995</v>
      </c>
      <c r="W34" s="20">
        <f t="shared" ref="W34:W42" si="14">(E34/B34)^(1/3)-1</f>
        <v>3.6067653703219849E-2</v>
      </c>
      <c r="X34" s="20">
        <f t="shared" ref="X34:X42" si="15">(O34/F34)^(1/9)-1</f>
        <v>0.17651817836980266</v>
      </c>
      <c r="Y34" s="21">
        <f t="shared" ref="Y34:Y42" si="16">(V34/P34)^(1/6)-1</f>
        <v>4.4213655008600972E-2</v>
      </c>
    </row>
    <row r="35" spans="1:25" x14ac:dyDescent="0.25">
      <c r="A35" s="11" t="s">
        <v>261</v>
      </c>
      <c r="B35" s="36">
        <f t="shared" ref="B35:V35" si="17">B22*B$2</f>
        <v>8.3748727404000007</v>
      </c>
      <c r="C35" s="36">
        <f t="shared" si="17"/>
        <v>8.6127385091999997</v>
      </c>
      <c r="D35" s="36">
        <f t="shared" si="17"/>
        <v>9.0304456704000007</v>
      </c>
      <c r="E35" s="36">
        <f t="shared" si="17"/>
        <v>10.1124645083</v>
      </c>
      <c r="F35" s="36">
        <f t="shared" si="17"/>
        <v>8.9761889579999998</v>
      </c>
      <c r="G35" s="36">
        <f t="shared" si="17"/>
        <v>1.138560268</v>
      </c>
      <c r="H35" s="36">
        <f t="shared" si="17"/>
        <v>3.546933364440001</v>
      </c>
      <c r="I35" s="36">
        <f t="shared" si="17"/>
        <v>8.075908003626699</v>
      </c>
      <c r="J35" s="36">
        <f t="shared" si="17"/>
        <v>11.655334001783404</v>
      </c>
      <c r="K35" s="36">
        <f t="shared" si="17"/>
        <v>16.007989207644716</v>
      </c>
      <c r="L35" s="36">
        <f t="shared" si="17"/>
        <v>18.539602620508703</v>
      </c>
      <c r="M35" s="36">
        <f t="shared" si="17"/>
        <v>23.126230389558714</v>
      </c>
      <c r="N35" s="36">
        <f t="shared" si="17"/>
        <v>25.882732007856383</v>
      </c>
      <c r="O35" s="36">
        <f t="shared" si="17"/>
        <v>27.549297902880685</v>
      </c>
      <c r="P35" s="36">
        <f t="shared" si="17"/>
        <v>30.079853928217023</v>
      </c>
      <c r="Q35" s="36">
        <f t="shared" si="17"/>
        <v>32.001453419632838</v>
      </c>
      <c r="R35" s="36">
        <f t="shared" si="17"/>
        <v>33.203422074861287</v>
      </c>
      <c r="S35" s="36">
        <f t="shared" si="17"/>
        <v>34.916821945452376</v>
      </c>
      <c r="T35" s="36">
        <f t="shared" si="17"/>
        <v>36.594777374816267</v>
      </c>
      <c r="U35" s="36">
        <f t="shared" si="17"/>
        <v>38.290612042380687</v>
      </c>
      <c r="V35" s="36">
        <f t="shared" si="17"/>
        <v>39.731919342465268</v>
      </c>
      <c r="W35" s="20">
        <f t="shared" si="14"/>
        <v>6.4861024008532997E-2</v>
      </c>
      <c r="X35" s="20">
        <f t="shared" si="15"/>
        <v>0.13269549208386211</v>
      </c>
      <c r="Y35" s="21">
        <f t="shared" si="16"/>
        <v>4.7475732930030157E-2</v>
      </c>
    </row>
    <row r="36" spans="1:25" x14ac:dyDescent="0.25">
      <c r="A36" s="15" t="s">
        <v>250</v>
      </c>
      <c r="B36" s="36">
        <f t="shared" ref="B36:V36" si="18">B23*B$2</f>
        <v>24.462198908399998</v>
      </c>
      <c r="C36" s="36">
        <f t="shared" si="18"/>
        <v>25.047908061399994</v>
      </c>
      <c r="D36" s="36">
        <f t="shared" si="18"/>
        <v>26.232096844800001</v>
      </c>
      <c r="E36" s="36">
        <f t="shared" si="18"/>
        <v>29.305509391400001</v>
      </c>
      <c r="F36" s="36">
        <f t="shared" si="18"/>
        <v>28.6982626645</v>
      </c>
      <c r="G36" s="36">
        <f t="shared" si="18"/>
        <v>3.9398197819999994</v>
      </c>
      <c r="H36" s="36">
        <f t="shared" si="18"/>
        <v>11.158652364528242</v>
      </c>
      <c r="I36" s="36">
        <f t="shared" si="18"/>
        <v>24.890200839302597</v>
      </c>
      <c r="J36" s="36">
        <f t="shared" si="18"/>
        <v>35.780743799649635</v>
      </c>
      <c r="K36" s="36">
        <f t="shared" si="18"/>
        <v>48.983827710820002</v>
      </c>
      <c r="L36" s="36">
        <f t="shared" si="18"/>
        <v>56.223746910563818</v>
      </c>
      <c r="M36" s="36">
        <f t="shared" si="18"/>
        <v>69.997748961130867</v>
      </c>
      <c r="N36" s="36">
        <f t="shared" si="18"/>
        <v>77.697216349341602</v>
      </c>
      <c r="O36" s="36">
        <f t="shared" si="18"/>
        <v>83.277591946422191</v>
      </c>
      <c r="P36" s="36">
        <f t="shared" si="18"/>
        <v>90.18270005699847</v>
      </c>
      <c r="Q36" s="36">
        <f t="shared" si="18"/>
        <v>95.225298658795097</v>
      </c>
      <c r="R36" s="36">
        <f t="shared" si="18"/>
        <v>99.423028882056443</v>
      </c>
      <c r="S36" s="36">
        <f t="shared" si="18"/>
        <v>103.83845929300576</v>
      </c>
      <c r="T36" s="36">
        <f t="shared" si="18"/>
        <v>108.35856157737803</v>
      </c>
      <c r="U36" s="36">
        <f t="shared" si="18"/>
        <v>112.82307644221764</v>
      </c>
      <c r="V36" s="36">
        <f t="shared" si="18"/>
        <v>117.13939251614066</v>
      </c>
      <c r="W36" s="20">
        <f t="shared" si="14"/>
        <v>6.2065399750486527E-2</v>
      </c>
      <c r="X36" s="20">
        <f t="shared" si="15"/>
        <v>0.12566214493864059</v>
      </c>
      <c r="Y36" s="21">
        <f t="shared" si="16"/>
        <v>4.4551736985348089E-2</v>
      </c>
    </row>
    <row r="37" spans="1:25" x14ac:dyDescent="0.25">
      <c r="A37" s="15" t="s">
        <v>262</v>
      </c>
      <c r="B37" s="36">
        <f t="shared" ref="B37:V37" si="19">B24*B$2</f>
        <v>25.613546761599999</v>
      </c>
      <c r="C37" s="36">
        <f t="shared" si="19"/>
        <v>26.144661279799994</v>
      </c>
      <c r="D37" s="36">
        <f t="shared" si="19"/>
        <v>27.3272068608</v>
      </c>
      <c r="E37" s="36">
        <f t="shared" si="19"/>
        <v>30.4874857625</v>
      </c>
      <c r="F37" s="36">
        <f t="shared" si="19"/>
        <v>29.683454135500003</v>
      </c>
      <c r="G37" s="36">
        <f t="shared" si="19"/>
        <v>4.0777510919999997</v>
      </c>
      <c r="H37" s="36">
        <f t="shared" si="19"/>
        <v>11.548815034616643</v>
      </c>
      <c r="I37" s="36">
        <f t="shared" si="19"/>
        <v>25.726183503740518</v>
      </c>
      <c r="J37" s="36">
        <f t="shared" si="19"/>
        <v>36.934961341573825</v>
      </c>
      <c r="K37" s="36">
        <f t="shared" si="19"/>
        <v>50.593915600176913</v>
      </c>
      <c r="L37" s="36">
        <f t="shared" si="19"/>
        <v>58.287656607280717</v>
      </c>
      <c r="M37" s="36">
        <f t="shared" si="19"/>
        <v>72.297106475962721</v>
      </c>
      <c r="N37" s="36">
        <f t="shared" si="19"/>
        <v>80.295293615281736</v>
      </c>
      <c r="O37" s="36">
        <f t="shared" si="19"/>
        <v>85.901334603839402</v>
      </c>
      <c r="P37" s="36">
        <f t="shared" si="19"/>
        <v>93.02578643962768</v>
      </c>
      <c r="Q37" s="36">
        <f t="shared" si="19"/>
        <v>98.281617243816214</v>
      </c>
      <c r="R37" s="36">
        <f t="shared" si="19"/>
        <v>102.4812388100042</v>
      </c>
      <c r="S37" s="36">
        <f t="shared" si="19"/>
        <v>107.03048219473555</v>
      </c>
      <c r="T37" s="36">
        <f t="shared" si="19"/>
        <v>111.82114719169275</v>
      </c>
      <c r="U37" s="36">
        <f t="shared" si="19"/>
        <v>116.28477384088303</v>
      </c>
      <c r="V37" s="36">
        <f t="shared" si="19"/>
        <v>120.81147378623912</v>
      </c>
      <c r="W37" s="20">
        <f t="shared" si="14"/>
        <v>5.9783849272152079E-2</v>
      </c>
      <c r="X37" s="20">
        <f t="shared" si="15"/>
        <v>0.12532032733576615</v>
      </c>
      <c r="Y37" s="21">
        <f t="shared" si="16"/>
        <v>4.4521712301667016E-2</v>
      </c>
    </row>
    <row r="38" spans="1:25" x14ac:dyDescent="0.25">
      <c r="A38" s="15" t="s">
        <v>251</v>
      </c>
      <c r="B38" s="36">
        <f t="shared" ref="B38:V38" si="20">B25*B$2</f>
        <v>8.4221884056</v>
      </c>
      <c r="C38" s="36">
        <f t="shared" si="20"/>
        <v>8.644995956799999</v>
      </c>
      <c r="D38" s="36">
        <f t="shared" si="20"/>
        <v>9.0472935167999999</v>
      </c>
      <c r="E38" s="36">
        <f t="shared" si="20"/>
        <v>9.6621877954999995</v>
      </c>
      <c r="F38" s="36">
        <f t="shared" si="20"/>
        <v>7.3342031730000006</v>
      </c>
      <c r="G38" s="36">
        <f t="shared" si="20"/>
        <v>1.1912249499999998</v>
      </c>
      <c r="H38" s="36">
        <f t="shared" si="20"/>
        <v>3.6178720317288007</v>
      </c>
      <c r="I38" s="36">
        <f t="shared" si="20"/>
        <v>8.1547742927246158</v>
      </c>
      <c r="J38" s="36">
        <f t="shared" si="20"/>
        <v>11.791124300833308</v>
      </c>
      <c r="K38" s="36">
        <f t="shared" si="20"/>
        <v>16.224731808135068</v>
      </c>
      <c r="L38" s="36">
        <f t="shared" si="20"/>
        <v>18.75311052016907</v>
      </c>
      <c r="M38" s="36">
        <f t="shared" si="20"/>
        <v>23.479977699532846</v>
      </c>
      <c r="N38" s="36">
        <f t="shared" si="20"/>
        <v>26.078813310946202</v>
      </c>
      <c r="O38" s="36">
        <f t="shared" si="20"/>
        <v>28.021571581215785</v>
      </c>
      <c r="P38" s="36">
        <f t="shared" si="20"/>
        <v>30.534747749437692</v>
      </c>
      <c r="Q38" s="36">
        <f t="shared" si="20"/>
        <v>32.121309050417977</v>
      </c>
      <c r="R38" s="36">
        <f t="shared" si="20"/>
        <v>33.640309207425254</v>
      </c>
      <c r="S38" s="36">
        <f t="shared" si="20"/>
        <v>35.37282521712806</v>
      </c>
      <c r="T38" s="36">
        <f t="shared" si="20"/>
        <v>37.070034223839855</v>
      </c>
      <c r="U38" s="36">
        <f t="shared" si="20"/>
        <v>38.714493356502985</v>
      </c>
      <c r="V38" s="36">
        <f t="shared" si="20"/>
        <v>40.46633559648496</v>
      </c>
      <c r="W38" s="20">
        <f t="shared" si="14"/>
        <v>4.684770979547892E-2</v>
      </c>
      <c r="X38" s="20">
        <f t="shared" si="15"/>
        <v>0.16059894772938765</v>
      </c>
      <c r="Y38" s="21">
        <f t="shared" si="16"/>
        <v>4.8053027978144813E-2</v>
      </c>
    </row>
    <row r="39" spans="1:25" x14ac:dyDescent="0.25">
      <c r="A39" s="15" t="s">
        <v>252</v>
      </c>
      <c r="B39" s="36">
        <f t="shared" ref="B39:V39" si="21">B26*B$2</f>
        <v>13.5953678008</v>
      </c>
      <c r="C39" s="36">
        <f t="shared" si="21"/>
        <v>13.983603534599997</v>
      </c>
      <c r="D39" s="36">
        <f t="shared" si="21"/>
        <v>14.573387135999999</v>
      </c>
      <c r="E39" s="36">
        <f t="shared" si="21"/>
        <v>15.0655083491</v>
      </c>
      <c r="F39" s="36">
        <f t="shared" si="21"/>
        <v>11.767564792500002</v>
      </c>
      <c r="G39" s="36">
        <f t="shared" si="21"/>
        <v>1.7605050839999998</v>
      </c>
      <c r="H39" s="36">
        <f t="shared" si="21"/>
        <v>5.5615915154419211</v>
      </c>
      <c r="I39" s="36">
        <f t="shared" si="21"/>
        <v>13.296856341908802</v>
      </c>
      <c r="J39" s="36">
        <f t="shared" si="21"/>
        <v>19.169063882544744</v>
      </c>
      <c r="K39" s="36">
        <f t="shared" si="21"/>
        <v>26.349707573898748</v>
      </c>
      <c r="L39" s="36">
        <f t="shared" si="21"/>
        <v>30.353706401715783</v>
      </c>
      <c r="M39" s="36">
        <f t="shared" si="21"/>
        <v>37.850962167231856</v>
      </c>
      <c r="N39" s="36">
        <f t="shared" si="21"/>
        <v>42.108459838539083</v>
      </c>
      <c r="O39" s="36">
        <f t="shared" si="21"/>
        <v>45.128373707575975</v>
      </c>
      <c r="P39" s="36">
        <f t="shared" si="21"/>
        <v>49.014809236527547</v>
      </c>
      <c r="Q39" s="36">
        <f t="shared" si="21"/>
        <v>51.837560314573786</v>
      </c>
      <c r="R39" s="36">
        <f t="shared" si="21"/>
        <v>53.924354647895022</v>
      </c>
      <c r="S39" s="36">
        <f t="shared" si="21"/>
        <v>56.479262363259721</v>
      </c>
      <c r="T39" s="36">
        <f t="shared" si="21"/>
        <v>58.728167772200493</v>
      </c>
      <c r="U39" s="36">
        <f t="shared" si="21"/>
        <v>61.321496776358735</v>
      </c>
      <c r="V39" s="36">
        <f t="shared" si="21"/>
        <v>63.894214099713082</v>
      </c>
      <c r="W39" s="20">
        <f t="shared" si="14"/>
        <v>3.4818719666706244E-2</v>
      </c>
      <c r="X39" s="20">
        <f t="shared" si="15"/>
        <v>0.16108112483073311</v>
      </c>
      <c r="Y39" s="21">
        <f t="shared" si="16"/>
        <v>4.5175055094970329E-2</v>
      </c>
    </row>
    <row r="40" spans="1:25" x14ac:dyDescent="0.25">
      <c r="A40" s="15" t="s">
        <v>253</v>
      </c>
      <c r="B40" s="36">
        <f t="shared" ref="B40:V40" si="22">B27*B$2</f>
        <v>10.661796558399999</v>
      </c>
      <c r="C40" s="36">
        <f t="shared" si="22"/>
        <v>10.854631117399999</v>
      </c>
      <c r="D40" s="36">
        <f t="shared" si="22"/>
        <v>11.4228398592</v>
      </c>
      <c r="E40" s="36">
        <f t="shared" si="22"/>
        <v>12.682794077199999</v>
      </c>
      <c r="F40" s="36">
        <f t="shared" si="22"/>
        <v>12.625046258000001</v>
      </c>
      <c r="G40" s="36">
        <f t="shared" si="22"/>
        <v>1.7228874539999999</v>
      </c>
      <c r="H40" s="36">
        <f t="shared" si="22"/>
        <v>4.8592987092828013</v>
      </c>
      <c r="I40" s="36">
        <f t="shared" si="22"/>
        <v>10.773135090775458</v>
      </c>
      <c r="J40" s="36">
        <f t="shared" si="22"/>
        <v>15.547989241213978</v>
      </c>
      <c r="K40" s="36">
        <f t="shared" si="22"/>
        <v>21.426554219903565</v>
      </c>
      <c r="L40" s="36">
        <f t="shared" si="22"/>
        <v>24.553408460942428</v>
      </c>
      <c r="M40" s="36">
        <f t="shared" si="22"/>
        <v>30.554923899015431</v>
      </c>
      <c r="N40" s="36">
        <f t="shared" si="22"/>
        <v>33.971085760311503</v>
      </c>
      <c r="O40" s="36">
        <f t="shared" si="22"/>
        <v>36.470022938099198</v>
      </c>
      <c r="P40" s="36">
        <f t="shared" si="22"/>
        <v>39.632624173851156</v>
      </c>
      <c r="Q40" s="36">
        <f t="shared" si="22"/>
        <v>41.709759513229315</v>
      </c>
      <c r="R40" s="36">
        <f t="shared" si="22"/>
        <v>43.314238571341605</v>
      </c>
      <c r="S40" s="36">
        <f t="shared" si="22"/>
        <v>45.404897193993108</v>
      </c>
      <c r="T40" s="36">
        <f t="shared" si="22"/>
        <v>47.186215724484796</v>
      </c>
      <c r="U40" s="36">
        <f t="shared" si="22"/>
        <v>49.31152620956037</v>
      </c>
      <c r="V40" s="36">
        <f t="shared" si="22"/>
        <v>51.041929654368502</v>
      </c>
      <c r="W40" s="20">
        <f t="shared" si="14"/>
        <v>5.9566413104934934E-2</v>
      </c>
      <c r="X40" s="20">
        <f t="shared" si="15"/>
        <v>0.12509508823287074</v>
      </c>
      <c r="Y40" s="21">
        <f t="shared" si="16"/>
        <v>4.3067409018066272E-2</v>
      </c>
    </row>
    <row r="41" spans="1:25" x14ac:dyDescent="0.25">
      <c r="A41" s="15" t="s">
        <v>259</v>
      </c>
      <c r="B41" s="36">
        <f t="shared" ref="B41:V41" si="23">B28*B$2</f>
        <v>7.5389626552000006</v>
      </c>
      <c r="C41" s="36">
        <f t="shared" si="23"/>
        <v>7.7579161477999978</v>
      </c>
      <c r="D41" s="36">
        <f t="shared" si="23"/>
        <v>8.1543576576000003</v>
      </c>
      <c r="E41" s="36">
        <f t="shared" si="23"/>
        <v>8.7616343698999994</v>
      </c>
      <c r="F41" s="36">
        <f t="shared" si="23"/>
        <v>7.3159588864999998</v>
      </c>
      <c r="G41" s="36">
        <f t="shared" si="23"/>
        <v>1.04075443</v>
      </c>
      <c r="H41" s="36">
        <f t="shared" si="23"/>
        <v>3.0007056263162406</v>
      </c>
      <c r="I41" s="36">
        <f t="shared" si="23"/>
        <v>6.7509543467816924</v>
      </c>
      <c r="J41" s="36">
        <f t="shared" si="23"/>
        <v>9.7542698150847524</v>
      </c>
      <c r="K41" s="36">
        <f t="shared" si="23"/>
        <v>13.407078001760468</v>
      </c>
      <c r="L41" s="36">
        <f t="shared" si="23"/>
        <v>15.550492025263539</v>
      </c>
      <c r="M41" s="36">
        <f t="shared" si="23"/>
        <v>19.456102048577119</v>
      </c>
      <c r="N41" s="36">
        <f t="shared" si="23"/>
        <v>21.617963665652773</v>
      </c>
      <c r="O41" s="36">
        <f t="shared" si="23"/>
        <v>23.246359944716463</v>
      </c>
      <c r="P41" s="36">
        <f t="shared" si="23"/>
        <v>25.303468805399948</v>
      </c>
      <c r="Q41" s="36">
        <f t="shared" si="23"/>
        <v>26.787733480479172</v>
      </c>
      <c r="R41" s="36">
        <f t="shared" si="23"/>
        <v>27.835951589075439</v>
      </c>
      <c r="S41" s="36">
        <f t="shared" si="23"/>
        <v>28.858492764618287</v>
      </c>
      <c r="T41" s="36">
        <f t="shared" si="23"/>
        <v>30.212756830785228</v>
      </c>
      <c r="U41" s="36">
        <f t="shared" si="23"/>
        <v>31.649804787798058</v>
      </c>
      <c r="V41" s="36">
        <f t="shared" si="23"/>
        <v>32.828406554680171</v>
      </c>
      <c r="W41" s="20">
        <f t="shared" si="14"/>
        <v>5.1375480787535288E-2</v>
      </c>
      <c r="X41" s="20">
        <f t="shared" si="15"/>
        <v>0.13706967679996485</v>
      </c>
      <c r="Y41" s="21">
        <f t="shared" si="16"/>
        <v>4.4347320705302895E-2</v>
      </c>
    </row>
    <row r="42" spans="1:25" x14ac:dyDescent="0.25">
      <c r="A42" s="15" t="s">
        <v>254</v>
      </c>
      <c r="B42" s="36">
        <f t="shared" ref="B42:V42" si="24">B29*B$2</f>
        <v>8.3906446288000218</v>
      </c>
      <c r="C42" s="36">
        <f t="shared" si="24"/>
        <v>8.4030650997999867</v>
      </c>
      <c r="D42" s="36">
        <f t="shared" si="24"/>
        <v>8.4913145856000192</v>
      </c>
      <c r="E42" s="36">
        <f t="shared" si="24"/>
        <v>15.196839057000012</v>
      </c>
      <c r="F42" s="36">
        <f t="shared" si="24"/>
        <v>36.908191589499985</v>
      </c>
      <c r="G42" s="36">
        <f t="shared" si="24"/>
        <v>4.4840214960000013</v>
      </c>
      <c r="H42" s="36">
        <f t="shared" si="24"/>
        <v>7.1931808630843177</v>
      </c>
      <c r="I42" s="36">
        <f t="shared" si="24"/>
        <v>11.987675942883374</v>
      </c>
      <c r="J42" s="36">
        <f t="shared" si="24"/>
        <v>13.556398188482047</v>
      </c>
      <c r="K42" s="36">
        <f t="shared" si="24"/>
        <v>17.463260953794236</v>
      </c>
      <c r="L42" s="36">
        <f t="shared" si="24"/>
        <v>19.215710969433182</v>
      </c>
      <c r="M42" s="36">
        <f t="shared" si="24"/>
        <v>23.170448803305483</v>
      </c>
      <c r="N42" s="36">
        <f t="shared" si="24"/>
        <v>24.804284840862302</v>
      </c>
      <c r="O42" s="36">
        <f t="shared" si="24"/>
        <v>26.132476867875368</v>
      </c>
      <c r="P42" s="36">
        <f t="shared" si="24"/>
        <v>27.577937911503373</v>
      </c>
      <c r="Q42" s="36">
        <f t="shared" si="24"/>
        <v>28.046217603723132</v>
      </c>
      <c r="R42" s="36">
        <f t="shared" si="24"/>
        <v>28.834550749221588</v>
      </c>
      <c r="S42" s="36">
        <f t="shared" si="24"/>
        <v>29.053922738193563</v>
      </c>
      <c r="T42" s="36">
        <f t="shared" si="24"/>
        <v>29.398030803887654</v>
      </c>
      <c r="U42" s="36">
        <f t="shared" si="24"/>
        <v>29.671691988560863</v>
      </c>
      <c r="V42" s="36">
        <f t="shared" si="24"/>
        <v>30.918924294228997</v>
      </c>
      <c r="W42" s="20">
        <f t="shared" si="14"/>
        <v>0.218950244455826</v>
      </c>
      <c r="X42" s="20">
        <f t="shared" si="15"/>
        <v>-3.7635140493147312E-2</v>
      </c>
      <c r="Y42" s="21">
        <f t="shared" si="16"/>
        <v>1.9241498607908802E-2</v>
      </c>
    </row>
    <row r="43" spans="1:25" x14ac:dyDescent="0.25">
      <c r="A43" s="15" t="s">
        <v>119</v>
      </c>
      <c r="B43" s="25">
        <f t="shared" ref="B43:V43" si="25">B30*B$2</f>
        <v>157.718884</v>
      </c>
      <c r="C43" s="25">
        <f t="shared" si="25"/>
        <v>161.28723799999997</v>
      </c>
      <c r="D43" s="25">
        <f t="shared" si="25"/>
        <v>168.478464</v>
      </c>
      <c r="E43" s="25">
        <f t="shared" si="25"/>
        <v>187.615297</v>
      </c>
      <c r="F43" s="25">
        <f t="shared" si="25"/>
        <v>182.44286500000001</v>
      </c>
      <c r="G43" s="25">
        <f t="shared" si="25"/>
        <v>25.078419999999998</v>
      </c>
      <c r="H43" s="25">
        <f t="shared" si="25"/>
        <v>70.938667288800019</v>
      </c>
      <c r="I43" s="25">
        <f t="shared" si="25"/>
        <v>157.73257819583395</v>
      </c>
      <c r="J43" s="25">
        <f t="shared" si="25"/>
        <v>226.31716508317291</v>
      </c>
      <c r="K43" s="25">
        <f t="shared" si="25"/>
        <v>309.63228641479139</v>
      </c>
      <c r="L43" s="25">
        <f t="shared" si="25"/>
        <v>355.84649943394822</v>
      </c>
      <c r="M43" s="25">
        <f t="shared" si="25"/>
        <v>442.18413746766186</v>
      </c>
      <c r="N43" s="25">
        <f t="shared" si="25"/>
        <v>490.20325772455271</v>
      </c>
      <c r="O43" s="25">
        <f t="shared" si="25"/>
        <v>524.74853148344164</v>
      </c>
      <c r="P43" s="25">
        <f t="shared" si="25"/>
        <v>568.61727652584159</v>
      </c>
      <c r="Q43" s="25">
        <f t="shared" si="25"/>
        <v>599.27815392570858</v>
      </c>
      <c r="R43" s="25">
        <f t="shared" si="25"/>
        <v>624.12447509137758</v>
      </c>
      <c r="S43" s="25">
        <f t="shared" si="25"/>
        <v>651.43324525097717</v>
      </c>
      <c r="T43" s="25">
        <f t="shared" si="25"/>
        <v>678.93835574798265</v>
      </c>
      <c r="U43" s="25">
        <f t="shared" si="25"/>
        <v>706.46885687049235</v>
      </c>
      <c r="V43" s="25">
        <f t="shared" si="25"/>
        <v>734.41625401969065</v>
      </c>
    </row>
    <row r="44" spans="1:25" x14ac:dyDescent="0.25">
      <c r="A44" s="35" t="s">
        <v>120</v>
      </c>
      <c r="B44" s="47" t="b">
        <f>B43=B2</f>
        <v>1</v>
      </c>
      <c r="C44" s="47" t="b">
        <f t="shared" ref="C44:V44" si="26">C43=C2</f>
        <v>1</v>
      </c>
      <c r="D44" s="47" t="b">
        <f t="shared" si="26"/>
        <v>1</v>
      </c>
      <c r="E44" s="47" t="b">
        <f t="shared" si="26"/>
        <v>1</v>
      </c>
      <c r="F44" s="47" t="b">
        <f t="shared" si="26"/>
        <v>1</v>
      </c>
      <c r="G44" s="47" t="b">
        <f t="shared" si="26"/>
        <v>1</v>
      </c>
      <c r="H44" s="47" t="b">
        <f t="shared" si="26"/>
        <v>1</v>
      </c>
      <c r="I44" s="47" t="b">
        <f t="shared" si="26"/>
        <v>1</v>
      </c>
      <c r="J44" s="47" t="b">
        <f t="shared" si="26"/>
        <v>1</v>
      </c>
      <c r="K44" s="47" t="b">
        <f t="shared" si="26"/>
        <v>1</v>
      </c>
      <c r="L44" s="47" t="b">
        <f t="shared" si="26"/>
        <v>1</v>
      </c>
      <c r="M44" s="47" t="b">
        <f t="shared" si="26"/>
        <v>1</v>
      </c>
      <c r="N44" s="47" t="b">
        <f t="shared" si="26"/>
        <v>1</v>
      </c>
      <c r="O44" s="47" t="b">
        <f t="shared" si="26"/>
        <v>1</v>
      </c>
      <c r="P44" s="47" t="b">
        <f t="shared" si="26"/>
        <v>1</v>
      </c>
      <c r="Q44" s="47" t="b">
        <f t="shared" si="26"/>
        <v>1</v>
      </c>
      <c r="R44" s="47" t="b">
        <f t="shared" si="26"/>
        <v>1</v>
      </c>
      <c r="S44" s="47" t="b">
        <f t="shared" si="26"/>
        <v>1</v>
      </c>
      <c r="T44" s="47" t="b">
        <f t="shared" si="26"/>
        <v>1</v>
      </c>
      <c r="U44" s="47" t="b">
        <f t="shared" si="26"/>
        <v>1</v>
      </c>
      <c r="V44" s="47" t="b">
        <f t="shared" si="26"/>
        <v>1</v>
      </c>
    </row>
    <row r="45" spans="1:25" x14ac:dyDescent="0.25">
      <c r="A45" s="48" t="s">
        <v>258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18749-625C-4948-B1EF-D43760F501AB}">
  <dimension ref="A1:Y34"/>
  <sheetViews>
    <sheetView showGridLines="0" tabSelected="1" workbookViewId="0">
      <pane ySplit="1" topLeftCell="A19" activePane="bottomLeft" state="frozen"/>
      <selection pane="bottomLeft" activeCell="E20" sqref="E20"/>
    </sheetView>
  </sheetViews>
  <sheetFormatPr defaultRowHeight="15" x14ac:dyDescent="0.25"/>
  <cols>
    <col min="1" max="1" width="31.140625" bestFit="1" customWidth="1"/>
    <col min="2" max="5" width="10.5703125" bestFit="1" customWidth="1"/>
    <col min="6" max="22" width="11.5703125" bestFit="1" customWidth="1"/>
    <col min="23" max="25" width="16.140625" bestFit="1" customWidth="1"/>
  </cols>
  <sheetData>
    <row r="1" spans="1:25" x14ac:dyDescent="0.25">
      <c r="A1" s="1" t="s">
        <v>121</v>
      </c>
      <c r="B1" s="6">
        <v>2017</v>
      </c>
      <c r="C1" s="6">
        <v>2018</v>
      </c>
      <c r="D1" s="6">
        <v>2019</v>
      </c>
      <c r="E1" s="6">
        <v>2020</v>
      </c>
      <c r="F1" s="6">
        <v>2021</v>
      </c>
      <c r="G1" s="6" t="s">
        <v>133</v>
      </c>
      <c r="H1" s="6">
        <v>2023</v>
      </c>
      <c r="I1" s="6">
        <v>2024</v>
      </c>
      <c r="J1" s="6">
        <v>2025</v>
      </c>
      <c r="K1" s="6">
        <v>2026</v>
      </c>
      <c r="L1" s="6">
        <v>2027</v>
      </c>
      <c r="M1" s="6">
        <v>2028</v>
      </c>
      <c r="N1" s="6">
        <v>2029</v>
      </c>
      <c r="O1" s="6">
        <v>2030</v>
      </c>
      <c r="P1" s="6">
        <v>2031</v>
      </c>
      <c r="Q1" s="6">
        <v>2032</v>
      </c>
      <c r="R1" s="6">
        <v>2033</v>
      </c>
      <c r="S1" s="6">
        <v>2034</v>
      </c>
      <c r="T1" s="6">
        <v>2035</v>
      </c>
      <c r="U1" s="6">
        <v>2036</v>
      </c>
      <c r="V1" s="6">
        <v>2037</v>
      </c>
      <c r="W1" s="19" t="s">
        <v>114</v>
      </c>
      <c r="X1" s="19" t="s">
        <v>115</v>
      </c>
      <c r="Y1" s="19" t="s">
        <v>116</v>
      </c>
    </row>
    <row r="2" spans="1:25" x14ac:dyDescent="0.25">
      <c r="A2" s="11" t="s">
        <v>105</v>
      </c>
      <c r="B2" s="36">
        <f>'MP Market'!B10</f>
        <v>42.001115999999996</v>
      </c>
      <c r="C2" s="36">
        <f>'MP Market'!C10</f>
        <v>44.252761999999997</v>
      </c>
      <c r="D2" s="36">
        <f>'MP Market'!D10</f>
        <v>49.081536</v>
      </c>
      <c r="E2" s="36">
        <f>'MP Market'!E10</f>
        <v>60.914703000000003</v>
      </c>
      <c r="F2" s="36">
        <f>'MP Market'!F10</f>
        <v>145.98713499999999</v>
      </c>
      <c r="G2" s="36">
        <f>'MP Market'!G10</f>
        <v>538.48158000000001</v>
      </c>
      <c r="H2" s="36">
        <f>'MP Market'!H10</f>
        <v>493.41031671119998</v>
      </c>
      <c r="I2" s="36">
        <f>'MP Market'!I10</f>
        <v>414.79946607216596</v>
      </c>
      <c r="J2" s="36">
        <f>'MP Market'!J10</f>
        <v>360.75719310923421</v>
      </c>
      <c r="K2" s="36">
        <f>'MP Market'!K10</f>
        <v>293.116957141353</v>
      </c>
      <c r="L2" s="36">
        <f>'MP Market'!L10</f>
        <v>266.37154468905965</v>
      </c>
      <c r="M2" s="36">
        <f>'MP Market'!M10</f>
        <v>202.86930887466033</v>
      </c>
      <c r="N2" s="36">
        <f>'MP Market'!N10</f>
        <v>184.26462577097936</v>
      </c>
      <c r="O2" s="36">
        <f>'MP Market'!O10</f>
        <v>178.85636457909743</v>
      </c>
      <c r="P2" s="36">
        <f>'MP Market'!P10</f>
        <v>164.60938566093031</v>
      </c>
      <c r="Q2" s="36">
        <f>'MP Market'!Q10</f>
        <v>164.2307694093769</v>
      </c>
      <c r="R2" s="36">
        <f>'MP Market'!R10</f>
        <v>170.23020874644547</v>
      </c>
      <c r="S2" s="36">
        <f>'MP Market'!S10</f>
        <v>173.58352938298583</v>
      </c>
      <c r="T2" s="36">
        <f>'MP Market'!T10</f>
        <v>176.68654122490034</v>
      </c>
      <c r="U2" s="36">
        <f>'MP Market'!U10</f>
        <v>180.38634884190077</v>
      </c>
      <c r="V2" s="36">
        <f>'MP Market'!V10</f>
        <v>183.83362597492129</v>
      </c>
      <c r="W2" s="20">
        <f>(E2/B2)^(1/3)-1</f>
        <v>0.13193225010918397</v>
      </c>
      <c r="X2" s="20">
        <f>(O2/F2)^(1/9)-1</f>
        <v>2.2819191305888609E-2</v>
      </c>
      <c r="Y2" s="21">
        <f>(V2/P2)^(1/6)-1</f>
        <v>1.8579801609390323E-2</v>
      </c>
    </row>
    <row r="3" spans="1:25" x14ac:dyDescent="0.25">
      <c r="A3" s="11" t="s">
        <v>106</v>
      </c>
      <c r="B3" s="10"/>
      <c r="C3" s="18">
        <f>C2/B2-1</f>
        <v>5.3609194574734564E-2</v>
      </c>
      <c r="D3" s="18">
        <f t="shared" ref="D3:V3" si="0">D2/C2-1</f>
        <v>0.10911802522066316</v>
      </c>
      <c r="E3" s="18">
        <f t="shared" si="0"/>
        <v>0.24109202694878995</v>
      </c>
      <c r="F3" s="18">
        <f t="shared" si="0"/>
        <v>1.396582890669269</v>
      </c>
      <c r="G3" s="18">
        <f t="shared" si="0"/>
        <v>2.6885550223312489</v>
      </c>
      <c r="H3" s="18">
        <f t="shared" si="0"/>
        <v>-8.37006593406594E-2</v>
      </c>
      <c r="I3" s="18">
        <f t="shared" si="0"/>
        <v>-0.15932145716573265</v>
      </c>
      <c r="J3" s="18">
        <f t="shared" si="0"/>
        <v>-0.13028530020703932</v>
      </c>
      <c r="K3" s="18">
        <f t="shared" si="0"/>
        <v>-0.18749518307567137</v>
      </c>
      <c r="L3" s="18">
        <f t="shared" si="0"/>
        <v>-9.1244848858729188E-2</v>
      </c>
      <c r="M3" s="18">
        <f t="shared" si="0"/>
        <v>-0.23839722027563648</v>
      </c>
      <c r="N3" s="18">
        <f t="shared" si="0"/>
        <v>-9.1707726550079527E-2</v>
      </c>
      <c r="O3" s="18">
        <f t="shared" si="0"/>
        <v>-2.9350512445095123E-2</v>
      </c>
      <c r="P3" s="18">
        <f t="shared" si="0"/>
        <v>-7.9655979543666322E-2</v>
      </c>
      <c r="Q3" s="18">
        <f t="shared" si="0"/>
        <v>-2.3000890868598578E-3</v>
      </c>
      <c r="R3" s="18">
        <f t="shared" si="0"/>
        <v>3.6530543933054327E-2</v>
      </c>
      <c r="S3" s="18">
        <f t="shared" si="0"/>
        <v>1.9698740083994526E-2</v>
      </c>
      <c r="T3" s="18">
        <f t="shared" si="0"/>
        <v>1.7876188212927691E-2</v>
      </c>
      <c r="U3" s="18">
        <f t="shared" si="0"/>
        <v>2.0939951573849758E-2</v>
      </c>
      <c r="V3" s="18">
        <f t="shared" si="0"/>
        <v>1.9110521140609515E-2</v>
      </c>
      <c r="W3" s="10"/>
      <c r="X3" s="10"/>
      <c r="Y3" s="10"/>
    </row>
    <row r="4" spans="1:25" x14ac:dyDescent="0.25">
      <c r="A4" s="29"/>
    </row>
    <row r="5" spans="1:25" x14ac:dyDescent="0.25">
      <c r="A5" s="29"/>
    </row>
    <row r="7" spans="1:25" x14ac:dyDescent="0.25">
      <c r="A7" s="1" t="s">
        <v>134</v>
      </c>
    </row>
    <row r="8" spans="1:25" x14ac:dyDescent="0.25">
      <c r="A8" s="11" t="s">
        <v>81</v>
      </c>
      <c r="B8" s="13">
        <v>0.15429999999999999</v>
      </c>
      <c r="C8" s="13">
        <v>0.15479999999999999</v>
      </c>
      <c r="D8" s="13">
        <v>0.15529999999999999</v>
      </c>
      <c r="E8" s="13">
        <v>0.1845</v>
      </c>
      <c r="F8" s="13">
        <v>0.21529999999999999</v>
      </c>
      <c r="G8" s="13">
        <v>0.31759999999999999</v>
      </c>
      <c r="H8" s="13">
        <v>0.28339999999999999</v>
      </c>
      <c r="I8" s="13">
        <v>0.27450000000000002</v>
      </c>
      <c r="J8" s="13">
        <v>0.2702</v>
      </c>
      <c r="K8" s="13">
        <v>0.26319999999999999</v>
      </c>
      <c r="L8" s="13">
        <v>0.25869999999999999</v>
      </c>
      <c r="M8" s="13">
        <v>0.25740000000000002</v>
      </c>
      <c r="N8" s="13">
        <v>0.2571</v>
      </c>
      <c r="O8" s="13">
        <v>0.25629999999999997</v>
      </c>
      <c r="P8" s="13">
        <v>0.25609999999999999</v>
      </c>
      <c r="Q8" s="13">
        <v>0.25569999999999998</v>
      </c>
      <c r="R8" s="13">
        <v>0.25519999999999998</v>
      </c>
      <c r="S8" s="13">
        <v>0.25509999999999999</v>
      </c>
      <c r="T8" s="13">
        <v>0.25480000000000003</v>
      </c>
      <c r="U8" s="13">
        <v>0.2545</v>
      </c>
      <c r="V8" s="13">
        <v>0.254</v>
      </c>
      <c r="W8" s="10"/>
      <c r="X8" s="10"/>
      <c r="Y8" s="10"/>
    </row>
    <row r="9" spans="1:25" x14ac:dyDescent="0.25">
      <c r="A9" s="11" t="s">
        <v>111</v>
      </c>
      <c r="B9" s="13">
        <v>0.23449999999999999</v>
      </c>
      <c r="C9" s="13">
        <v>0.2356</v>
      </c>
      <c r="D9" s="13">
        <v>0.23669999999999999</v>
      </c>
      <c r="E9" s="13">
        <v>0.27339999999999998</v>
      </c>
      <c r="F9" s="13">
        <v>0.30669999999999997</v>
      </c>
      <c r="G9" s="13">
        <v>0.4345</v>
      </c>
      <c r="H9" s="13">
        <v>0.39560000000000001</v>
      </c>
      <c r="I9" s="13">
        <v>0.37480000000000002</v>
      </c>
      <c r="J9" s="13">
        <v>0.35670000000000002</v>
      </c>
      <c r="K9" s="13">
        <v>0.32650000000000001</v>
      </c>
      <c r="L9" s="13">
        <v>0.32040000000000002</v>
      </c>
      <c r="M9" s="13">
        <v>0.3206</v>
      </c>
      <c r="N9" s="13">
        <v>0.32069999999999999</v>
      </c>
      <c r="O9" s="13">
        <v>0.32119999999999999</v>
      </c>
      <c r="P9" s="13">
        <v>0.32140000000000002</v>
      </c>
      <c r="Q9" s="13">
        <v>0.32179999999999997</v>
      </c>
      <c r="R9" s="13">
        <v>0.3221</v>
      </c>
      <c r="S9" s="13">
        <v>0.32229999999999998</v>
      </c>
      <c r="T9" s="13">
        <v>0.3226</v>
      </c>
      <c r="U9" s="13">
        <v>0.32269999999999999</v>
      </c>
      <c r="V9" s="13">
        <v>0.3231</v>
      </c>
      <c r="W9" s="10"/>
      <c r="X9" s="10"/>
      <c r="Y9" s="10"/>
    </row>
    <row r="10" spans="1:25" x14ac:dyDescent="0.25">
      <c r="A10" s="15" t="s">
        <v>79</v>
      </c>
      <c r="B10" s="13">
        <f>1-SUM(B8:B9)</f>
        <v>0.61119999999999997</v>
      </c>
      <c r="C10" s="13">
        <f t="shared" ref="C10:H10" si="1">1-SUM(C8:C9)</f>
        <v>0.60960000000000003</v>
      </c>
      <c r="D10" s="13">
        <f t="shared" si="1"/>
        <v>0.60799999999999998</v>
      </c>
      <c r="E10" s="13">
        <f t="shared" si="1"/>
        <v>0.54210000000000003</v>
      </c>
      <c r="F10" s="13">
        <f t="shared" si="1"/>
        <v>0.47799999999999998</v>
      </c>
      <c r="G10" s="13">
        <f t="shared" si="1"/>
        <v>0.24790000000000001</v>
      </c>
      <c r="H10" s="13">
        <f t="shared" si="1"/>
        <v>0.32099999999999995</v>
      </c>
      <c r="I10" s="13">
        <f t="shared" ref="I10" si="2">1-SUM(I8:I9)</f>
        <v>0.35070000000000001</v>
      </c>
      <c r="J10" s="13">
        <f t="shared" ref="J10" si="3">1-SUM(J8:J9)</f>
        <v>0.37309999999999999</v>
      </c>
      <c r="K10" s="13">
        <f t="shared" ref="K10" si="4">1-SUM(K8:K9)</f>
        <v>0.4103</v>
      </c>
      <c r="L10" s="13">
        <f t="shared" ref="L10" si="5">1-SUM(L8:L9)</f>
        <v>0.42090000000000005</v>
      </c>
      <c r="M10" s="13">
        <f t="shared" ref="M10" si="6">1-SUM(M8:M9)</f>
        <v>0.42199999999999993</v>
      </c>
      <c r="N10" s="13">
        <f t="shared" ref="N10" si="7">1-SUM(N8:N9)</f>
        <v>0.42220000000000002</v>
      </c>
      <c r="O10" s="13">
        <f t="shared" ref="O10" si="8">1-SUM(O8:O9)</f>
        <v>0.4225000000000001</v>
      </c>
      <c r="P10" s="13">
        <f t="shared" ref="P10" si="9">1-SUM(P8:P9)</f>
        <v>0.42249999999999999</v>
      </c>
      <c r="Q10" s="13">
        <f t="shared" ref="Q10" si="10">1-SUM(Q8:Q9)</f>
        <v>0.4225000000000001</v>
      </c>
      <c r="R10" s="13">
        <f t="shared" ref="R10" si="11">1-SUM(R8:R9)</f>
        <v>0.42270000000000008</v>
      </c>
      <c r="S10" s="13">
        <f t="shared" ref="S10" si="12">1-SUM(S8:S9)</f>
        <v>0.42260000000000009</v>
      </c>
      <c r="T10" s="13">
        <f t="shared" ref="T10" si="13">1-SUM(T8:T9)</f>
        <v>0.42259999999999998</v>
      </c>
      <c r="U10" s="13">
        <f t="shared" ref="U10" si="14">1-SUM(U8:U9)</f>
        <v>0.42280000000000006</v>
      </c>
      <c r="V10" s="13">
        <f t="shared" ref="V10" si="15">1-SUM(V8:V9)</f>
        <v>0.42290000000000005</v>
      </c>
      <c r="W10" s="10"/>
      <c r="X10" s="10"/>
      <c r="Y10" s="10"/>
    </row>
    <row r="11" spans="1:25" x14ac:dyDescent="0.25">
      <c r="A11" s="15" t="s">
        <v>119</v>
      </c>
      <c r="B11" s="22">
        <f>SUM(B8:B10)</f>
        <v>1</v>
      </c>
      <c r="C11" s="22">
        <f t="shared" ref="C11:H11" si="16">SUM(C8:C10)</f>
        <v>1</v>
      </c>
      <c r="D11" s="22">
        <f t="shared" si="16"/>
        <v>1</v>
      </c>
      <c r="E11" s="22">
        <f t="shared" si="16"/>
        <v>1</v>
      </c>
      <c r="F11" s="22">
        <f t="shared" si="16"/>
        <v>1</v>
      </c>
      <c r="G11" s="22">
        <f t="shared" si="16"/>
        <v>1</v>
      </c>
      <c r="H11" s="22">
        <f t="shared" si="16"/>
        <v>1</v>
      </c>
      <c r="I11" s="22">
        <f t="shared" ref="I11" si="17">SUM(I8:I10)</f>
        <v>1</v>
      </c>
      <c r="J11" s="22">
        <f t="shared" ref="J11" si="18">SUM(J8:J10)</f>
        <v>1</v>
      </c>
      <c r="K11" s="22">
        <f t="shared" ref="K11" si="19">SUM(K8:K10)</f>
        <v>1</v>
      </c>
      <c r="L11" s="22">
        <f t="shared" ref="L11" si="20">SUM(L8:L10)</f>
        <v>1</v>
      </c>
      <c r="M11" s="22">
        <f t="shared" ref="M11" si="21">SUM(M8:M10)</f>
        <v>1</v>
      </c>
      <c r="N11" s="22">
        <f t="shared" ref="N11" si="22">SUM(N8:N10)</f>
        <v>1</v>
      </c>
      <c r="O11" s="22">
        <f t="shared" ref="O11" si="23">SUM(O8:O10)</f>
        <v>1</v>
      </c>
      <c r="P11" s="22">
        <f t="shared" ref="P11" si="24">SUM(P8:P10)</f>
        <v>1</v>
      </c>
      <c r="Q11" s="22">
        <f t="shared" ref="Q11" si="25">SUM(Q8:Q10)</f>
        <v>1</v>
      </c>
      <c r="R11" s="22">
        <f t="shared" ref="R11" si="26">SUM(R8:R10)</f>
        <v>1</v>
      </c>
      <c r="S11" s="22">
        <f t="shared" ref="S11" si="27">SUM(S8:S10)</f>
        <v>1</v>
      </c>
      <c r="T11" s="22">
        <f t="shared" ref="T11" si="28">SUM(T8:T10)</f>
        <v>1</v>
      </c>
      <c r="U11" s="22">
        <f t="shared" ref="U11" si="29">SUM(U8:U10)</f>
        <v>1</v>
      </c>
      <c r="V11" s="22">
        <f t="shared" ref="V11" si="30">SUM(V8:V10)</f>
        <v>1</v>
      </c>
      <c r="W11" s="10"/>
      <c r="X11" s="10"/>
      <c r="Y11" s="10"/>
    </row>
    <row r="13" spans="1:25" x14ac:dyDescent="0.25">
      <c r="A13" s="1" t="s">
        <v>135</v>
      </c>
      <c r="C13" s="37">
        <f>C14/B14-1</f>
        <v>5.7023352690660722E-2</v>
      </c>
      <c r="D13" s="37">
        <f t="shared" ref="D13:H13" si="31">D14/C14-1</f>
        <v>0.11270044778274535</v>
      </c>
      <c r="E13" s="37">
        <f t="shared" si="31"/>
        <v>0.4744460976951177</v>
      </c>
      <c r="F13" s="37">
        <f t="shared" si="31"/>
        <v>1.7966628529056563</v>
      </c>
      <c r="G13" s="37">
        <f t="shared" si="31"/>
        <v>4.4411754532856698</v>
      </c>
      <c r="H13" s="16">
        <f t="shared" si="31"/>
        <v>-0.18237017272400158</v>
      </c>
      <c r="I13" s="16">
        <f t="shared" ref="I13" si="32">I14/H14-1</f>
        <v>-0.18572244175015373</v>
      </c>
      <c r="J13" s="16">
        <f t="shared" ref="J13" si="33">J14/I14-1</f>
        <v>-0.14390924632401458</v>
      </c>
      <c r="K13" s="16">
        <f t="shared" ref="K13" si="34">K14/J14-1</f>
        <v>-0.20854453066438461</v>
      </c>
      <c r="L13" s="16">
        <f t="shared" ref="L13" si="35">L14/K14-1</f>
        <v>-0.10678207598690448</v>
      </c>
      <c r="M13" s="16">
        <f t="shared" ref="M13" si="36">M14/L14-1</f>
        <v>-0.24222436992249241</v>
      </c>
      <c r="N13" s="16">
        <f t="shared" ref="N13" si="37">N14/M14-1</f>
        <v>-9.2766342253401191E-2</v>
      </c>
      <c r="O13" s="16">
        <f t="shared" ref="O13" si="38">O14/N14-1</f>
        <v>-3.2370814234453205E-2</v>
      </c>
      <c r="P13" s="16">
        <f t="shared" ref="P13" si="39">P14/O14-1</f>
        <v>-8.0374156695797727E-2</v>
      </c>
      <c r="Q13" s="16">
        <f t="shared" ref="Q13" si="40">Q14/P14-1</f>
        <v>-3.8583864877395069E-3</v>
      </c>
      <c r="R13" s="16">
        <f t="shared" ref="R13" si="41">R14/Q14-1</f>
        <v>3.4503695000842827E-2</v>
      </c>
      <c r="S13" s="16">
        <f t="shared" ref="S13" si="42">S14/R14-1</f>
        <v>1.929917161217487E-2</v>
      </c>
      <c r="T13" s="16">
        <f t="shared" ref="T13" si="43">T14/S14-1</f>
        <v>1.6679156239333581E-2</v>
      </c>
      <c r="U13" s="16">
        <f t="shared" ref="U13" si="44">U14/T14-1</f>
        <v>1.9737902965246246E-2</v>
      </c>
      <c r="V13" s="16">
        <f t="shared" ref="V13" si="45">V14/U14-1</f>
        <v>1.7108339370195846E-2</v>
      </c>
    </row>
    <row r="14" spans="1:25" x14ac:dyDescent="0.25">
      <c r="A14" s="11" t="s">
        <v>81</v>
      </c>
      <c r="B14" s="23">
        <f>B8*B$2</f>
        <v>6.4807721987999987</v>
      </c>
      <c r="C14" s="23">
        <f t="shared" ref="C14:F14" si="46">C8*C$2</f>
        <v>6.8503275575999991</v>
      </c>
      <c r="D14" s="23">
        <f t="shared" si="46"/>
        <v>7.6223625407999993</v>
      </c>
      <c r="E14" s="23">
        <f t="shared" si="46"/>
        <v>11.238762703500001</v>
      </c>
      <c r="F14" s="23">
        <f t="shared" si="46"/>
        <v>31.431030165499998</v>
      </c>
      <c r="G14" s="23">
        <f t="shared" ref="G14:V14" si="47">G8*G$2</f>
        <v>171.02174980800001</v>
      </c>
      <c r="H14" s="23">
        <f t="shared" si="47"/>
        <v>139.83248375595406</v>
      </c>
      <c r="I14" s="23">
        <f t="shared" si="47"/>
        <v>113.86245343680956</v>
      </c>
      <c r="J14" s="23">
        <f t="shared" si="47"/>
        <v>97.476593578115086</v>
      </c>
      <c r="K14" s="23">
        <f t="shared" si="47"/>
        <v>77.148383119604105</v>
      </c>
      <c r="L14" s="23">
        <f t="shared" si="47"/>
        <v>68.910318611059722</v>
      </c>
      <c r="M14" s="23">
        <f t="shared" si="47"/>
        <v>52.218560104337577</v>
      </c>
      <c r="N14" s="23">
        <f t="shared" si="47"/>
        <v>47.374435285718796</v>
      </c>
      <c r="O14" s="23">
        <f t="shared" si="47"/>
        <v>45.84088624162267</v>
      </c>
      <c r="P14" s="23">
        <f t="shared" si="47"/>
        <v>42.15646366776425</v>
      </c>
      <c r="Q14" s="23">
        <f t="shared" si="47"/>
        <v>41.993807737977669</v>
      </c>
      <c r="R14" s="23">
        <f t="shared" si="47"/>
        <v>43.442749272092883</v>
      </c>
      <c r="S14" s="23">
        <f t="shared" si="47"/>
        <v>44.281158345599685</v>
      </c>
      <c r="T14" s="23">
        <f t="shared" si="47"/>
        <v>45.01973070410461</v>
      </c>
      <c r="U14" s="23">
        <f t="shared" si="47"/>
        <v>45.908325780263745</v>
      </c>
      <c r="V14" s="23">
        <f t="shared" si="47"/>
        <v>46.693740997630009</v>
      </c>
      <c r="W14" s="20">
        <f t="shared" ref="W14:W16" si="48">(E14/B14)^(1/3)-1</f>
        <v>0.20142661474835299</v>
      </c>
      <c r="X14" s="20">
        <f t="shared" ref="X14:X16" si="49">(O14/F14)^(1/9)-1</f>
        <v>4.2822727623846646E-2</v>
      </c>
      <c r="Y14" s="21">
        <f t="shared" ref="Y14:Y16" si="50">(V14/P14)^(1/6)-1</f>
        <v>1.7182975721086624E-2</v>
      </c>
    </row>
    <row r="15" spans="1:25" x14ac:dyDescent="0.25">
      <c r="A15" s="11" t="s">
        <v>111</v>
      </c>
      <c r="B15" s="23">
        <f t="shared" ref="B15:F15" si="51">B9*B$2</f>
        <v>9.849261701999998</v>
      </c>
      <c r="C15" s="23">
        <f t="shared" si="51"/>
        <v>10.4259507272</v>
      </c>
      <c r="D15" s="23">
        <f t="shared" si="51"/>
        <v>11.6175995712</v>
      </c>
      <c r="E15" s="23">
        <f t="shared" si="51"/>
        <v>16.654079800199998</v>
      </c>
      <c r="F15" s="23">
        <f t="shared" si="51"/>
        <v>44.774254304499998</v>
      </c>
      <c r="G15" s="23">
        <f t="shared" ref="G15:V15" si="52">G9*G$2</f>
        <v>233.97024651000001</v>
      </c>
      <c r="H15" s="23">
        <f t="shared" si="52"/>
        <v>195.19312129095073</v>
      </c>
      <c r="I15" s="23">
        <f t="shared" si="52"/>
        <v>155.4668398838478</v>
      </c>
      <c r="J15" s="23">
        <f t="shared" si="52"/>
        <v>128.68209078206385</v>
      </c>
      <c r="K15" s="23">
        <f t="shared" si="52"/>
        <v>95.702686506651759</v>
      </c>
      <c r="L15" s="23">
        <f t="shared" si="52"/>
        <v>85.345442918374715</v>
      </c>
      <c r="M15" s="23">
        <f t="shared" si="52"/>
        <v>65.039900425216103</v>
      </c>
      <c r="N15" s="23">
        <f t="shared" si="52"/>
        <v>59.093665484753082</v>
      </c>
      <c r="O15" s="23">
        <f t="shared" si="52"/>
        <v>57.448664302806094</v>
      </c>
      <c r="P15" s="23">
        <f t="shared" si="52"/>
        <v>52.905456551423008</v>
      </c>
      <c r="Q15" s="23">
        <f t="shared" si="52"/>
        <v>52.849461595937484</v>
      </c>
      <c r="R15" s="23">
        <f t="shared" si="52"/>
        <v>54.831150237230084</v>
      </c>
      <c r="S15" s="23">
        <f t="shared" si="52"/>
        <v>55.945971520136325</v>
      </c>
      <c r="T15" s="23">
        <f t="shared" si="52"/>
        <v>56.999078199152848</v>
      </c>
      <c r="U15" s="23">
        <f t="shared" si="52"/>
        <v>58.210674771281376</v>
      </c>
      <c r="V15" s="23">
        <f t="shared" si="52"/>
        <v>59.396644552497065</v>
      </c>
      <c r="W15" s="20">
        <f t="shared" si="48"/>
        <v>0.19134895458968981</v>
      </c>
      <c r="X15" s="20">
        <f t="shared" si="49"/>
        <v>2.8082466894011171E-2</v>
      </c>
      <c r="Y15" s="21">
        <f t="shared" si="50"/>
        <v>1.9475768064124876E-2</v>
      </c>
    </row>
    <row r="16" spans="1:25" x14ac:dyDescent="0.25">
      <c r="A16" s="15" t="s">
        <v>79</v>
      </c>
      <c r="B16" s="23">
        <f t="shared" ref="B16:F16" si="53">B10*B$2</f>
        <v>25.671082099199996</v>
      </c>
      <c r="C16" s="23">
        <f t="shared" si="53"/>
        <v>26.976483715200001</v>
      </c>
      <c r="D16" s="23">
        <f t="shared" si="53"/>
        <v>29.841573887999999</v>
      </c>
      <c r="E16" s="23">
        <f t="shared" si="53"/>
        <v>33.0218604963</v>
      </c>
      <c r="F16" s="23">
        <f t="shared" si="53"/>
        <v>69.78185053</v>
      </c>
      <c r="G16" s="23">
        <f t="shared" ref="G16" si="54">G10*G$2</f>
        <v>133.48958368200002</v>
      </c>
      <c r="H16" s="23">
        <f t="shared" ref="H16:V16" si="55">H10*H$2</f>
        <v>158.38471166429517</v>
      </c>
      <c r="I16" s="23">
        <f t="shared" si="55"/>
        <v>145.47017275150861</v>
      </c>
      <c r="J16" s="23">
        <f t="shared" si="55"/>
        <v>134.59850874905527</v>
      </c>
      <c r="K16" s="23">
        <f t="shared" si="55"/>
        <v>120.26588751509713</v>
      </c>
      <c r="L16" s="23">
        <f t="shared" si="55"/>
        <v>112.11578315962522</v>
      </c>
      <c r="M16" s="23">
        <f t="shared" si="55"/>
        <v>85.610848345106646</v>
      </c>
      <c r="N16" s="23">
        <f t="shared" si="55"/>
        <v>77.796525000507486</v>
      </c>
      <c r="O16" s="23">
        <f t="shared" si="55"/>
        <v>75.566814034668681</v>
      </c>
      <c r="P16" s="23">
        <f t="shared" si="55"/>
        <v>69.547465441743057</v>
      </c>
      <c r="Q16" s="23">
        <f t="shared" si="55"/>
        <v>69.387500075461759</v>
      </c>
      <c r="R16" s="23">
        <f t="shared" si="55"/>
        <v>71.956309237122511</v>
      </c>
      <c r="S16" s="23">
        <f t="shared" si="55"/>
        <v>73.356399517249827</v>
      </c>
      <c r="T16" s="23">
        <f t="shared" si="55"/>
        <v>74.667732321642873</v>
      </c>
      <c r="U16" s="23">
        <f t="shared" si="55"/>
        <v>76.267348290355656</v>
      </c>
      <c r="V16" s="23">
        <f t="shared" si="55"/>
        <v>77.743240424794223</v>
      </c>
      <c r="W16" s="20">
        <f t="shared" si="48"/>
        <v>8.7558067257328398E-2</v>
      </c>
      <c r="X16" s="20">
        <f t="shared" si="49"/>
        <v>8.8885219477570221E-3</v>
      </c>
      <c r="Y16" s="21">
        <f t="shared" si="50"/>
        <v>1.8740460895748878E-2</v>
      </c>
    </row>
    <row r="17" spans="1:25" x14ac:dyDescent="0.25">
      <c r="A17" s="15" t="s">
        <v>119</v>
      </c>
      <c r="B17" s="28">
        <f>SUM(B14:B16)</f>
        <v>42.001115999999996</v>
      </c>
      <c r="C17" s="28">
        <f t="shared" ref="C17:H17" si="56">SUM(C14:C16)</f>
        <v>44.252762000000004</v>
      </c>
      <c r="D17" s="28">
        <f t="shared" si="56"/>
        <v>49.081536</v>
      </c>
      <c r="E17" s="28">
        <f t="shared" si="56"/>
        <v>60.914703000000003</v>
      </c>
      <c r="F17" s="28">
        <f t="shared" si="56"/>
        <v>145.98713499999999</v>
      </c>
      <c r="G17" s="28">
        <f t="shared" si="56"/>
        <v>538.48158000000001</v>
      </c>
      <c r="H17" s="28">
        <f t="shared" si="56"/>
        <v>493.41031671119993</v>
      </c>
      <c r="I17" s="28">
        <f t="shared" ref="I17" si="57">SUM(I14:I16)</f>
        <v>414.79946607216596</v>
      </c>
      <c r="J17" s="28">
        <f t="shared" ref="J17" si="58">SUM(J14:J16)</f>
        <v>360.75719310923421</v>
      </c>
      <c r="K17" s="28">
        <f t="shared" ref="K17" si="59">SUM(K14:K16)</f>
        <v>293.116957141353</v>
      </c>
      <c r="L17" s="28">
        <f t="shared" ref="L17" si="60">SUM(L14:L16)</f>
        <v>266.37154468905965</v>
      </c>
      <c r="M17" s="28">
        <f t="shared" ref="M17" si="61">SUM(M14:M16)</f>
        <v>202.86930887466031</v>
      </c>
      <c r="N17" s="28">
        <f t="shared" ref="N17" si="62">SUM(N14:N16)</f>
        <v>184.26462577097936</v>
      </c>
      <c r="O17" s="28">
        <f t="shared" ref="O17" si="63">SUM(O14:O16)</f>
        <v>178.85636457909743</v>
      </c>
      <c r="P17" s="28">
        <f t="shared" ref="P17" si="64">SUM(P14:P16)</f>
        <v>164.60938566093031</v>
      </c>
      <c r="Q17" s="28">
        <f t="shared" ref="Q17" si="65">SUM(Q14:Q16)</f>
        <v>164.2307694093769</v>
      </c>
      <c r="R17" s="28">
        <f t="shared" ref="R17" si="66">SUM(R14:R16)</f>
        <v>170.2302087464455</v>
      </c>
      <c r="S17" s="28">
        <f t="shared" ref="S17" si="67">SUM(S14:S16)</f>
        <v>173.58352938298583</v>
      </c>
      <c r="T17" s="28">
        <f t="shared" ref="T17" si="68">SUM(T14:T16)</f>
        <v>176.68654122490034</v>
      </c>
      <c r="U17" s="28">
        <f t="shared" ref="U17" si="69">SUM(U14:U16)</f>
        <v>180.38634884190077</v>
      </c>
      <c r="V17" s="28">
        <f t="shared" ref="V17" si="70">SUM(V14:V16)</f>
        <v>183.83362597492129</v>
      </c>
      <c r="W17" s="10"/>
      <c r="X17" s="10"/>
      <c r="Y17" s="10"/>
    </row>
    <row r="18" spans="1:25" x14ac:dyDescent="0.25">
      <c r="A18" s="35" t="s">
        <v>120</v>
      </c>
      <c r="B18" s="39" t="b">
        <f>B17=B2</f>
        <v>1</v>
      </c>
      <c r="C18" s="39" t="b">
        <f t="shared" ref="C18:H18" si="71">C17=C2</f>
        <v>1</v>
      </c>
      <c r="D18" s="39" t="b">
        <f t="shared" si="71"/>
        <v>1</v>
      </c>
      <c r="E18" s="39" t="b">
        <f t="shared" si="71"/>
        <v>1</v>
      </c>
      <c r="F18" s="39" t="b">
        <f t="shared" si="71"/>
        <v>1</v>
      </c>
      <c r="G18" s="39" t="b">
        <f t="shared" si="71"/>
        <v>1</v>
      </c>
      <c r="H18" s="39" t="b">
        <f t="shared" si="71"/>
        <v>1</v>
      </c>
      <c r="I18" s="39" t="b">
        <f t="shared" ref="I18" si="72">I17=I2</f>
        <v>1</v>
      </c>
      <c r="J18" s="39" t="b">
        <f t="shared" ref="J18" si="73">J17=J2</f>
        <v>1</v>
      </c>
      <c r="K18" s="39" t="b">
        <f t="shared" ref="K18" si="74">K17=K2</f>
        <v>1</v>
      </c>
      <c r="L18" s="39" t="b">
        <f t="shared" ref="L18" si="75">L17=L2</f>
        <v>1</v>
      </c>
      <c r="M18" s="39" t="b">
        <f t="shared" ref="M18" si="76">M17=M2</f>
        <v>1</v>
      </c>
      <c r="N18" s="39" t="b">
        <f t="shared" ref="N18" si="77">N17=N2</f>
        <v>1</v>
      </c>
      <c r="O18" s="39" t="b">
        <f t="shared" ref="O18" si="78">O17=O2</f>
        <v>1</v>
      </c>
      <c r="P18" s="39" t="b">
        <f t="shared" ref="P18" si="79">P17=P2</f>
        <v>1</v>
      </c>
      <c r="Q18" s="39" t="b">
        <f t="shared" ref="Q18" si="80">Q17=Q2</f>
        <v>1</v>
      </c>
      <c r="R18" s="39" t="b">
        <f t="shared" ref="R18" si="81">R17=R2</f>
        <v>1</v>
      </c>
      <c r="S18" s="39" t="b">
        <f t="shared" ref="S18" si="82">S17=S2</f>
        <v>1</v>
      </c>
      <c r="T18" s="39" t="b">
        <f t="shared" ref="T18" si="83">T17=T2</f>
        <v>1</v>
      </c>
      <c r="U18" s="39" t="b">
        <f t="shared" ref="U18" si="84">U17=U2</f>
        <v>1</v>
      </c>
      <c r="V18" s="39" t="b">
        <f t="shared" ref="V18" si="85">V17=V2</f>
        <v>1</v>
      </c>
    </row>
    <row r="19" spans="1:25" x14ac:dyDescent="0.25">
      <c r="C19" s="38">
        <f>C15/B15-1</f>
        <v>5.8551497832867838E-2</v>
      </c>
      <c r="D19" s="38">
        <f t="shared" ref="D19:F19" si="86">D15/C15-1</f>
        <v>0.11429642007525853</v>
      </c>
      <c r="E19" s="38">
        <f t="shared" si="86"/>
        <v>0.43352158921757122</v>
      </c>
      <c r="F19" s="38">
        <f t="shared" si="86"/>
        <v>1.6884856348510056</v>
      </c>
      <c r="G19" s="38">
        <f t="shared" ref="G19:H19" si="87">G15/F15-1</f>
        <v>4.2255531698823852</v>
      </c>
      <c r="H19" s="16">
        <f t="shared" si="87"/>
        <v>-0.16573528385538516</v>
      </c>
      <c r="I19" s="16">
        <f t="shared" ref="I19:V19" si="88">I15/H15-1</f>
        <v>-0.20352295790120478</v>
      </c>
      <c r="J19" s="16">
        <f t="shared" si="88"/>
        <v>-0.17228593005296389</v>
      </c>
      <c r="K19" s="16">
        <f t="shared" si="88"/>
        <v>-0.25628589087246068</v>
      </c>
      <c r="L19" s="16">
        <f t="shared" si="88"/>
        <v>-0.10822312273916335</v>
      </c>
      <c r="M19" s="16">
        <f t="shared" si="88"/>
        <v>-0.23792181279765634</v>
      </c>
      <c r="N19" s="16">
        <f t="shared" si="88"/>
        <v>-9.1424416421118204E-2</v>
      </c>
      <c r="O19" s="16">
        <f t="shared" si="88"/>
        <v>-2.7837183028888601E-2</v>
      </c>
      <c r="P19" s="16">
        <f t="shared" si="88"/>
        <v>-7.9082913528438104E-2</v>
      </c>
      <c r="Q19" s="16">
        <f t="shared" si="88"/>
        <v>-1.0583966028362424E-3</v>
      </c>
      <c r="R19" s="16">
        <f t="shared" si="88"/>
        <v>3.7496855813663243E-2</v>
      </c>
      <c r="S19" s="16">
        <f t="shared" si="88"/>
        <v>2.0331896706213604E-2</v>
      </c>
      <c r="T19" s="16">
        <f t="shared" si="88"/>
        <v>1.882363734871384E-2</v>
      </c>
      <c r="U19" s="16">
        <f t="shared" si="88"/>
        <v>2.1256423970493987E-2</v>
      </c>
      <c r="V19" s="16">
        <f t="shared" si="88"/>
        <v>2.0373750791852885E-2</v>
      </c>
    </row>
    <row r="20" spans="1:25" x14ac:dyDescent="0.25">
      <c r="C20" s="37">
        <f>C16/B16-1</f>
        <v>5.0851055321921468E-2</v>
      </c>
      <c r="D20" s="37">
        <f t="shared" ref="D20:F20" si="89">D16/C16-1</f>
        <v>0.10620695428832527</v>
      </c>
      <c r="E20" s="37">
        <f t="shared" si="89"/>
        <v>0.10657234836996543</v>
      </c>
      <c r="F20" s="16">
        <f t="shared" si="89"/>
        <v>1.1132016634198685</v>
      </c>
      <c r="G20" s="16">
        <f t="shared" ref="G20:H20" si="90">G16/F16-1</f>
        <v>0.91295562769020222</v>
      </c>
      <c r="H20" s="16">
        <f t="shared" si="90"/>
        <v>0.18649491065610424</v>
      </c>
      <c r="I20" s="16">
        <f t="shared" ref="I20:V20" si="91">I16/H16-1</f>
        <v>-8.1539049931533825E-2</v>
      </c>
      <c r="J20" s="16">
        <f t="shared" si="91"/>
        <v>-7.4734660699305455E-2</v>
      </c>
      <c r="K20" s="16">
        <f t="shared" si="91"/>
        <v>-0.10648424984172589</v>
      </c>
      <c r="L20" s="16">
        <f t="shared" si="91"/>
        <v>-6.7767382121957209E-2</v>
      </c>
      <c r="M20" s="16">
        <f t="shared" si="91"/>
        <v>-0.2364068114904222</v>
      </c>
      <c r="N20" s="16">
        <f t="shared" si="91"/>
        <v>-9.1277256278302188E-2</v>
      </c>
      <c r="O20" s="16">
        <f t="shared" si="91"/>
        <v>-2.8660804140342555E-2</v>
      </c>
      <c r="P20" s="16">
        <f t="shared" si="91"/>
        <v>-7.9655979543666544E-2</v>
      </c>
      <c r="Q20" s="16">
        <f t="shared" si="91"/>
        <v>-2.3000890868596358E-3</v>
      </c>
      <c r="R20" s="16">
        <f t="shared" si="91"/>
        <v>3.7021209279294753E-2</v>
      </c>
      <c r="S20" s="16">
        <f t="shared" si="91"/>
        <v>1.9457505463676528E-2</v>
      </c>
      <c r="T20" s="16">
        <f t="shared" si="91"/>
        <v>1.7876188212927246E-2</v>
      </c>
      <c r="U20" s="16">
        <f t="shared" si="91"/>
        <v>2.1423122398068761E-2</v>
      </c>
      <c r="V20" s="16">
        <f t="shared" si="91"/>
        <v>1.935155957985768E-2</v>
      </c>
    </row>
    <row r="22" spans="1:25" x14ac:dyDescent="0.25">
      <c r="A22" s="1" t="s">
        <v>239</v>
      </c>
    </row>
    <row r="23" spans="1:25" x14ac:dyDescent="0.25">
      <c r="A23" s="11" t="s">
        <v>255</v>
      </c>
      <c r="B23" s="14">
        <v>0.55320000000000003</v>
      </c>
      <c r="C23" s="14">
        <v>0.5534</v>
      </c>
      <c r="D23" s="14">
        <v>0.55349999999999999</v>
      </c>
      <c r="E23" s="14">
        <v>0.64729999999999999</v>
      </c>
      <c r="F23" s="14">
        <v>0.88649999999999995</v>
      </c>
      <c r="G23" s="14">
        <v>0.76519999999999999</v>
      </c>
      <c r="H23" s="14">
        <v>0.70430000000000004</v>
      </c>
      <c r="I23" s="14">
        <v>0.65449999999999997</v>
      </c>
      <c r="J23" s="14">
        <v>0.61319999999999997</v>
      </c>
      <c r="K23" s="14">
        <v>0.5867</v>
      </c>
      <c r="L23" s="14">
        <v>0.57450000000000001</v>
      </c>
      <c r="M23" s="14">
        <v>0.57540000000000002</v>
      </c>
      <c r="N23" s="14">
        <v>0.57579999999999998</v>
      </c>
      <c r="O23" s="14">
        <v>0.57589999999999997</v>
      </c>
      <c r="P23" s="14">
        <v>0.57640000000000002</v>
      </c>
      <c r="Q23" s="14">
        <v>0.57669999999999999</v>
      </c>
      <c r="R23" s="14">
        <v>0.57650000000000001</v>
      </c>
      <c r="S23" s="14">
        <v>0.57679999999999998</v>
      </c>
      <c r="T23" s="14">
        <v>0.57699999999999996</v>
      </c>
      <c r="U23" s="14">
        <v>0.57709999999999995</v>
      </c>
      <c r="V23" s="14">
        <v>0.57730000000000004</v>
      </c>
    </row>
    <row r="24" spans="1:25" x14ac:dyDescent="0.25">
      <c r="A24" s="15" t="s">
        <v>257</v>
      </c>
      <c r="B24" s="14">
        <v>0.2954</v>
      </c>
      <c r="C24" s="14">
        <v>0.29430000000000001</v>
      </c>
      <c r="D24" s="14">
        <v>0.29570000000000002</v>
      </c>
      <c r="E24" s="14">
        <v>0.29830000000000001</v>
      </c>
      <c r="F24" s="14">
        <v>0.30130000000000001</v>
      </c>
      <c r="G24" s="14">
        <v>0.30780000000000002</v>
      </c>
      <c r="H24" s="14">
        <v>0.30030000000000001</v>
      </c>
      <c r="I24" s="14">
        <v>0.29870000000000002</v>
      </c>
      <c r="J24" s="14">
        <v>0.29780000000000001</v>
      </c>
      <c r="K24" s="14">
        <v>0.29809999999999998</v>
      </c>
      <c r="L24" s="14">
        <v>0.2984</v>
      </c>
      <c r="M24" s="14">
        <v>0.29830000000000001</v>
      </c>
      <c r="N24" s="14">
        <v>0.29870000000000002</v>
      </c>
      <c r="O24" s="14">
        <v>0.29880000000000001</v>
      </c>
      <c r="P24" s="14">
        <v>0.29909999999999998</v>
      </c>
      <c r="Q24" s="14">
        <v>0.29920000000000002</v>
      </c>
      <c r="R24" s="14">
        <v>0.29949999999999999</v>
      </c>
      <c r="S24" s="14">
        <v>0.29930000000000001</v>
      </c>
      <c r="T24" s="14">
        <v>0.2994</v>
      </c>
      <c r="U24" s="14">
        <v>0.29949999999999999</v>
      </c>
      <c r="V24" s="14">
        <v>0.29980000000000001</v>
      </c>
    </row>
    <row r="25" spans="1:25" x14ac:dyDescent="0.25">
      <c r="A25" s="15" t="s">
        <v>256</v>
      </c>
      <c r="B25" s="14">
        <f>1-SUM(B23:B24)</f>
        <v>0.15139999999999998</v>
      </c>
      <c r="C25" s="14">
        <f t="shared" ref="C25:V25" si="92">1-SUM(C23:C24)</f>
        <v>0.15229999999999999</v>
      </c>
      <c r="D25" s="14">
        <f t="shared" si="92"/>
        <v>0.15080000000000005</v>
      </c>
      <c r="E25" s="14">
        <f t="shared" si="92"/>
        <v>5.4400000000000004E-2</v>
      </c>
      <c r="F25" s="14">
        <f t="shared" si="92"/>
        <v>-0.18779999999999997</v>
      </c>
      <c r="G25" s="14">
        <f t="shared" si="92"/>
        <v>-7.2999999999999954E-2</v>
      </c>
      <c r="H25" s="14">
        <f t="shared" si="92"/>
        <v>-4.5999999999999375E-3</v>
      </c>
      <c r="I25" s="14">
        <f t="shared" si="92"/>
        <v>4.6799999999999953E-2</v>
      </c>
      <c r="J25" s="14">
        <f t="shared" si="92"/>
        <v>8.8999999999999968E-2</v>
      </c>
      <c r="K25" s="14">
        <f t="shared" si="92"/>
        <v>0.11519999999999997</v>
      </c>
      <c r="L25" s="14">
        <f t="shared" si="92"/>
        <v>0.12709999999999999</v>
      </c>
      <c r="M25" s="14">
        <f t="shared" si="92"/>
        <v>0.12629999999999997</v>
      </c>
      <c r="N25" s="14">
        <f t="shared" si="92"/>
        <v>0.12549999999999994</v>
      </c>
      <c r="O25" s="14">
        <f t="shared" si="92"/>
        <v>0.12529999999999997</v>
      </c>
      <c r="P25" s="14">
        <f t="shared" si="92"/>
        <v>0.12450000000000006</v>
      </c>
      <c r="Q25" s="14">
        <f t="shared" si="92"/>
        <v>0.12409999999999999</v>
      </c>
      <c r="R25" s="14">
        <f t="shared" si="92"/>
        <v>0.124</v>
      </c>
      <c r="S25" s="14">
        <f t="shared" si="92"/>
        <v>0.12390000000000001</v>
      </c>
      <c r="T25" s="14">
        <f t="shared" si="92"/>
        <v>0.12360000000000004</v>
      </c>
      <c r="U25" s="14">
        <f t="shared" si="92"/>
        <v>0.12340000000000007</v>
      </c>
      <c r="V25" s="14">
        <f t="shared" si="92"/>
        <v>0.12290000000000001</v>
      </c>
    </row>
    <row r="26" spans="1:25" x14ac:dyDescent="0.25">
      <c r="A26" s="15" t="s">
        <v>119</v>
      </c>
      <c r="B26" s="14">
        <f>SUM(B23:B25)</f>
        <v>1</v>
      </c>
      <c r="C26" s="14">
        <f t="shared" ref="C26:V26" si="93">SUM(C23:C25)</f>
        <v>1</v>
      </c>
      <c r="D26" s="14">
        <f t="shared" si="93"/>
        <v>1</v>
      </c>
      <c r="E26" s="14">
        <f t="shared" si="93"/>
        <v>1</v>
      </c>
      <c r="F26" s="14">
        <f t="shared" si="93"/>
        <v>1</v>
      </c>
      <c r="G26" s="14">
        <f t="shared" si="93"/>
        <v>1</v>
      </c>
      <c r="H26" s="14">
        <f t="shared" si="93"/>
        <v>1</v>
      </c>
      <c r="I26" s="14">
        <f t="shared" si="93"/>
        <v>1</v>
      </c>
      <c r="J26" s="14">
        <f t="shared" si="93"/>
        <v>1</v>
      </c>
      <c r="K26" s="14">
        <f t="shared" si="93"/>
        <v>1</v>
      </c>
      <c r="L26" s="14">
        <f t="shared" si="93"/>
        <v>1</v>
      </c>
      <c r="M26" s="14">
        <f t="shared" si="93"/>
        <v>1</v>
      </c>
      <c r="N26" s="14">
        <f t="shared" si="93"/>
        <v>1</v>
      </c>
      <c r="O26" s="14">
        <f t="shared" si="93"/>
        <v>1</v>
      </c>
      <c r="P26" s="14">
        <f t="shared" si="93"/>
        <v>1</v>
      </c>
      <c r="Q26" s="14">
        <f t="shared" si="93"/>
        <v>1</v>
      </c>
      <c r="R26" s="14">
        <f t="shared" si="93"/>
        <v>1</v>
      </c>
      <c r="S26" s="14">
        <f t="shared" si="93"/>
        <v>1</v>
      </c>
      <c r="T26" s="14">
        <f t="shared" si="93"/>
        <v>1</v>
      </c>
      <c r="U26" s="14">
        <f t="shared" si="93"/>
        <v>1</v>
      </c>
      <c r="V26" s="14">
        <f t="shared" si="93"/>
        <v>1</v>
      </c>
    </row>
    <row r="27" spans="1:25" x14ac:dyDescent="0.25">
      <c r="A27" s="27"/>
    </row>
    <row r="29" spans="1:25" x14ac:dyDescent="0.25">
      <c r="A29" s="1" t="s">
        <v>238</v>
      </c>
    </row>
    <row r="30" spans="1:25" x14ac:dyDescent="0.25">
      <c r="A30" s="11" t="s">
        <v>255</v>
      </c>
      <c r="B30" s="36">
        <f>B23*B$17</f>
        <v>23.235017371199998</v>
      </c>
      <c r="C30" s="36">
        <f t="shared" ref="C30:V30" si="94">C23*C$17</f>
        <v>24.489478490800003</v>
      </c>
      <c r="D30" s="36">
        <f t="shared" si="94"/>
        <v>27.166630175999998</v>
      </c>
      <c r="E30" s="36">
        <f t="shared" si="94"/>
        <v>39.430087251899998</v>
      </c>
      <c r="F30" s="36">
        <f t="shared" si="94"/>
        <v>129.41759517749998</v>
      </c>
      <c r="G30" s="36">
        <f t="shared" si="94"/>
        <v>412.04610501600001</v>
      </c>
      <c r="H30" s="36">
        <f t="shared" si="94"/>
        <v>347.50888605969811</v>
      </c>
      <c r="I30" s="36">
        <f t="shared" si="94"/>
        <v>271.48625054423263</v>
      </c>
      <c r="J30" s="36">
        <f t="shared" si="94"/>
        <v>221.21631081458241</v>
      </c>
      <c r="K30" s="36">
        <f t="shared" si="94"/>
        <v>171.97171875483181</v>
      </c>
      <c r="L30" s="36">
        <f t="shared" si="94"/>
        <v>153.03045242386477</v>
      </c>
      <c r="M30" s="36">
        <f t="shared" si="94"/>
        <v>116.73100032647955</v>
      </c>
      <c r="N30" s="36">
        <f t="shared" si="94"/>
        <v>106.09957151892992</v>
      </c>
      <c r="O30" s="36">
        <f t="shared" si="94"/>
        <v>103.0033803611022</v>
      </c>
      <c r="P30" s="36">
        <f t="shared" si="94"/>
        <v>94.880849894960235</v>
      </c>
      <c r="Q30" s="36">
        <f t="shared" si="94"/>
        <v>94.711884718387665</v>
      </c>
      <c r="R30" s="36">
        <f t="shared" si="94"/>
        <v>98.137715342325833</v>
      </c>
      <c r="S30" s="36">
        <f t="shared" si="94"/>
        <v>100.12297974810622</v>
      </c>
      <c r="T30" s="36">
        <f t="shared" si="94"/>
        <v>101.94813428676748</v>
      </c>
      <c r="U30" s="36">
        <f t="shared" si="94"/>
        <v>104.10096191666092</v>
      </c>
      <c r="V30" s="36">
        <f t="shared" si="94"/>
        <v>106.12715227532206</v>
      </c>
      <c r="W30" s="20">
        <f t="shared" ref="W30:W32" si="95">(E30/B30)^(1/3)-1</f>
        <v>0.19278337930059264</v>
      </c>
      <c r="X30" s="20">
        <f t="shared" ref="X30:X32" si="96">(O30/F30)^(1/9)-1</f>
        <v>-2.5045744770939016E-2</v>
      </c>
      <c r="Y30" s="21">
        <f t="shared" ref="Y30:Y32" si="97">(V30/P30)^(1/6)-1</f>
        <v>1.8844700400734382E-2</v>
      </c>
    </row>
    <row r="31" spans="1:25" x14ac:dyDescent="0.25">
      <c r="A31" s="15" t="s">
        <v>257</v>
      </c>
      <c r="B31" s="36">
        <f t="shared" ref="B31:V31" si="98">B24*B$17</f>
        <v>12.407129666399999</v>
      </c>
      <c r="C31" s="36">
        <f t="shared" si="98"/>
        <v>13.023587856600001</v>
      </c>
      <c r="D31" s="36">
        <f t="shared" si="98"/>
        <v>14.513410195200001</v>
      </c>
      <c r="E31" s="36">
        <f t="shared" si="98"/>
        <v>18.170855904900002</v>
      </c>
      <c r="F31" s="36">
        <f t="shared" si="98"/>
        <v>43.985923775499998</v>
      </c>
      <c r="G31" s="36">
        <f t="shared" si="98"/>
        <v>165.74463032400001</v>
      </c>
      <c r="H31" s="36">
        <f t="shared" si="98"/>
        <v>148.17111810837335</v>
      </c>
      <c r="I31" s="36">
        <f t="shared" si="98"/>
        <v>123.90060051575598</v>
      </c>
      <c r="J31" s="36">
        <f t="shared" si="98"/>
        <v>107.43349210792995</v>
      </c>
      <c r="K31" s="36">
        <f t="shared" si="98"/>
        <v>87.378164923837318</v>
      </c>
      <c r="L31" s="36">
        <f t="shared" si="98"/>
        <v>79.485268935215402</v>
      </c>
      <c r="M31" s="36">
        <f t="shared" si="98"/>
        <v>60.515914837311172</v>
      </c>
      <c r="N31" s="36">
        <f t="shared" si="98"/>
        <v>55.039843717791541</v>
      </c>
      <c r="O31" s="36">
        <f t="shared" si="98"/>
        <v>53.442281736234314</v>
      </c>
      <c r="P31" s="36">
        <f t="shared" si="98"/>
        <v>49.234667251184256</v>
      </c>
      <c r="Q31" s="36">
        <f t="shared" si="98"/>
        <v>49.137846207285577</v>
      </c>
      <c r="R31" s="36">
        <f t="shared" si="98"/>
        <v>50.983947519560424</v>
      </c>
      <c r="S31" s="36">
        <f t="shared" si="98"/>
        <v>51.95355034432766</v>
      </c>
      <c r="T31" s="36">
        <f t="shared" si="98"/>
        <v>52.899950442735161</v>
      </c>
      <c r="U31" s="36">
        <f t="shared" si="98"/>
        <v>54.025711478149276</v>
      </c>
      <c r="V31" s="36">
        <f t="shared" si="98"/>
        <v>55.113321067281404</v>
      </c>
      <c r="W31" s="20">
        <f t="shared" si="95"/>
        <v>0.13562432835663207</v>
      </c>
      <c r="X31" s="20">
        <f t="shared" si="96"/>
        <v>2.1872727012359094E-2</v>
      </c>
      <c r="Y31" s="21">
        <f t="shared" si="97"/>
        <v>1.8976721016439102E-2</v>
      </c>
    </row>
    <row r="32" spans="1:25" x14ac:dyDescent="0.25">
      <c r="A32" s="15" t="s">
        <v>256</v>
      </c>
      <c r="B32" s="36">
        <f t="shared" ref="B32:V32" si="99">B25*B$17</f>
        <v>6.3589689623999988</v>
      </c>
      <c r="C32" s="36">
        <f t="shared" si="99"/>
        <v>6.7396956526</v>
      </c>
      <c r="D32" s="36">
        <f t="shared" si="99"/>
        <v>7.401495628800002</v>
      </c>
      <c r="E32" s="36">
        <f t="shared" si="99"/>
        <v>3.3137598432000006</v>
      </c>
      <c r="F32" s="36">
        <v>0</v>
      </c>
      <c r="G32" s="36">
        <v>0</v>
      </c>
      <c r="H32" s="36">
        <v>0</v>
      </c>
      <c r="I32" s="36">
        <f t="shared" si="99"/>
        <v>19.412615012177348</v>
      </c>
      <c r="J32" s="36">
        <f t="shared" si="99"/>
        <v>32.10739018672183</v>
      </c>
      <c r="K32" s="36">
        <f t="shared" si="99"/>
        <v>33.767073462683854</v>
      </c>
      <c r="L32" s="36">
        <f t="shared" si="99"/>
        <v>33.855823329979479</v>
      </c>
      <c r="M32" s="36">
        <f t="shared" si="99"/>
        <v>25.622393710869591</v>
      </c>
      <c r="N32" s="36">
        <f t="shared" si="99"/>
        <v>23.125210534257899</v>
      </c>
      <c r="O32" s="36">
        <f t="shared" si="99"/>
        <v>22.410702481760904</v>
      </c>
      <c r="P32" s="36">
        <f t="shared" si="99"/>
        <v>20.493868514785834</v>
      </c>
      <c r="Q32" s="36">
        <f t="shared" si="99"/>
        <v>20.381038483703673</v>
      </c>
      <c r="R32" s="36">
        <f t="shared" si="99"/>
        <v>21.108545884559241</v>
      </c>
      <c r="S32" s="36">
        <f t="shared" si="99"/>
        <v>21.506999290551946</v>
      </c>
      <c r="T32" s="36">
        <f t="shared" si="99"/>
        <v>21.83845649539769</v>
      </c>
      <c r="U32" s="36">
        <f t="shared" si="99"/>
        <v>22.259675447090565</v>
      </c>
      <c r="V32" s="36">
        <f t="shared" si="99"/>
        <v>22.593152632317828</v>
      </c>
      <c r="W32" s="20">
        <f t="shared" si="95"/>
        <v>-0.19528003698603591</v>
      </c>
      <c r="X32" s="20" t="e">
        <f t="shared" si="96"/>
        <v>#DIV/0!</v>
      </c>
      <c r="Y32" s="21">
        <f t="shared" si="97"/>
        <v>1.6386329537322331E-2</v>
      </c>
    </row>
    <row r="33" spans="1:22" x14ac:dyDescent="0.25">
      <c r="A33" s="15" t="s">
        <v>119</v>
      </c>
      <c r="B33" s="25">
        <f t="shared" ref="B33:V33" si="100">B26*B$17</f>
        <v>42.001115999999996</v>
      </c>
      <c r="C33" s="25">
        <f t="shared" si="100"/>
        <v>44.252762000000004</v>
      </c>
      <c r="D33" s="25">
        <f t="shared" si="100"/>
        <v>49.081536</v>
      </c>
      <c r="E33" s="25">
        <f t="shared" si="100"/>
        <v>60.914703000000003</v>
      </c>
      <c r="F33" s="25">
        <f t="shared" si="100"/>
        <v>145.98713499999999</v>
      </c>
      <c r="G33" s="25">
        <f t="shared" si="100"/>
        <v>538.48158000000001</v>
      </c>
      <c r="H33" s="25">
        <f t="shared" si="100"/>
        <v>493.41031671119993</v>
      </c>
      <c r="I33" s="25">
        <f t="shared" si="100"/>
        <v>414.79946607216596</v>
      </c>
      <c r="J33" s="25">
        <f t="shared" si="100"/>
        <v>360.75719310923421</v>
      </c>
      <c r="K33" s="25">
        <f t="shared" si="100"/>
        <v>293.116957141353</v>
      </c>
      <c r="L33" s="25">
        <f t="shared" si="100"/>
        <v>266.37154468905965</v>
      </c>
      <c r="M33" s="25">
        <f t="shared" si="100"/>
        <v>202.86930887466031</v>
      </c>
      <c r="N33" s="25">
        <f t="shared" si="100"/>
        <v>184.26462577097936</v>
      </c>
      <c r="O33" s="25">
        <f t="shared" si="100"/>
        <v>178.85636457909743</v>
      </c>
      <c r="P33" s="25">
        <f t="shared" si="100"/>
        <v>164.60938566093031</v>
      </c>
      <c r="Q33" s="25">
        <f t="shared" si="100"/>
        <v>164.2307694093769</v>
      </c>
      <c r="R33" s="25">
        <f t="shared" si="100"/>
        <v>170.2302087464455</v>
      </c>
      <c r="S33" s="25">
        <f t="shared" si="100"/>
        <v>173.58352938298583</v>
      </c>
      <c r="T33" s="25">
        <f t="shared" si="100"/>
        <v>176.68654122490034</v>
      </c>
      <c r="U33" s="25">
        <f t="shared" si="100"/>
        <v>180.38634884190077</v>
      </c>
      <c r="V33" s="25">
        <f t="shared" si="100"/>
        <v>183.83362597492129</v>
      </c>
    </row>
    <row r="34" spans="1:22" x14ac:dyDescent="0.25">
      <c r="A34" s="35" t="s">
        <v>120</v>
      </c>
      <c r="B34" s="49" t="b">
        <f>B33=B2</f>
        <v>1</v>
      </c>
      <c r="C34" s="49" t="b">
        <f t="shared" ref="C34:V34" si="101">C33=C2</f>
        <v>1</v>
      </c>
      <c r="D34" s="49" t="b">
        <f t="shared" si="101"/>
        <v>1</v>
      </c>
      <c r="E34" s="49" t="b">
        <f t="shared" si="101"/>
        <v>1</v>
      </c>
      <c r="F34" s="49" t="b">
        <f t="shared" si="101"/>
        <v>1</v>
      </c>
      <c r="G34" s="49" t="b">
        <f t="shared" si="101"/>
        <v>1</v>
      </c>
      <c r="H34" s="49" t="b">
        <f t="shared" si="101"/>
        <v>1</v>
      </c>
      <c r="I34" s="49" t="b">
        <f t="shared" si="101"/>
        <v>1</v>
      </c>
      <c r="J34" s="49" t="b">
        <f t="shared" si="101"/>
        <v>1</v>
      </c>
      <c r="K34" s="49" t="b">
        <f t="shared" si="101"/>
        <v>1</v>
      </c>
      <c r="L34" s="49" t="b">
        <f t="shared" si="101"/>
        <v>1</v>
      </c>
      <c r="M34" s="49" t="b">
        <f t="shared" si="101"/>
        <v>1</v>
      </c>
      <c r="N34" s="49" t="b">
        <f t="shared" si="101"/>
        <v>1</v>
      </c>
      <c r="O34" s="49" t="b">
        <f t="shared" si="101"/>
        <v>1</v>
      </c>
      <c r="P34" s="49" t="b">
        <f t="shared" si="101"/>
        <v>1</v>
      </c>
      <c r="Q34" s="49" t="b">
        <f t="shared" si="101"/>
        <v>1</v>
      </c>
      <c r="R34" s="49" t="b">
        <f t="shared" si="101"/>
        <v>1</v>
      </c>
      <c r="S34" s="49" t="b">
        <f t="shared" si="101"/>
        <v>1</v>
      </c>
      <c r="T34" s="49" t="b">
        <f t="shared" si="101"/>
        <v>1</v>
      </c>
      <c r="U34" s="49" t="b">
        <f t="shared" si="101"/>
        <v>1</v>
      </c>
      <c r="V34" s="49" t="b">
        <f t="shared" si="101"/>
        <v>1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91378-E93A-45B4-824D-13BD2691B381}">
  <dimension ref="A1:B71"/>
  <sheetViews>
    <sheetView showGridLines="0" topLeftCell="A58" zoomScaleNormal="100" workbookViewId="0">
      <selection activeCell="B66" sqref="B66"/>
    </sheetView>
  </sheetViews>
  <sheetFormatPr defaultRowHeight="15" x14ac:dyDescent="0.25"/>
  <cols>
    <col min="1" max="1" width="43.42578125" bestFit="1" customWidth="1"/>
    <col min="2" max="2" width="125" customWidth="1"/>
  </cols>
  <sheetData>
    <row r="1" spans="1:2" x14ac:dyDescent="0.25">
      <c r="A1" s="1" t="s">
        <v>0</v>
      </c>
      <c r="B1" s="6" t="s">
        <v>1</v>
      </c>
    </row>
    <row r="2" spans="1:2" x14ac:dyDescent="0.25">
      <c r="A2" s="2" t="s">
        <v>3</v>
      </c>
      <c r="B2" s="5" t="s">
        <v>2</v>
      </c>
    </row>
    <row r="3" spans="1:2" x14ac:dyDescent="0.25">
      <c r="A3" s="2" t="s">
        <v>3</v>
      </c>
      <c r="B3" t="s">
        <v>4</v>
      </c>
    </row>
    <row r="4" spans="1:2" x14ac:dyDescent="0.25">
      <c r="A4" s="2" t="s">
        <v>3</v>
      </c>
      <c r="B4" t="s">
        <v>5</v>
      </c>
    </row>
    <row r="5" spans="1:2" x14ac:dyDescent="0.25">
      <c r="A5" s="2" t="s">
        <v>3</v>
      </c>
      <c r="B5" t="s">
        <v>6</v>
      </c>
    </row>
    <row r="6" spans="1:2" x14ac:dyDescent="0.25">
      <c r="A6" s="2" t="s">
        <v>3</v>
      </c>
      <c r="B6" t="s">
        <v>7</v>
      </c>
    </row>
    <row r="7" spans="1:2" x14ac:dyDescent="0.25">
      <c r="A7" s="2" t="s">
        <v>9</v>
      </c>
      <c r="B7" t="s">
        <v>8</v>
      </c>
    </row>
    <row r="8" spans="1:2" x14ac:dyDescent="0.25">
      <c r="A8" s="3" t="s">
        <v>11</v>
      </c>
      <c r="B8" t="s">
        <v>10</v>
      </c>
    </row>
    <row r="9" spans="1:2" x14ac:dyDescent="0.25">
      <c r="A9" s="2" t="s">
        <v>3</v>
      </c>
      <c r="B9" t="s">
        <v>12</v>
      </c>
    </row>
    <row r="10" spans="1:2" x14ac:dyDescent="0.25">
      <c r="A10" s="2" t="s">
        <v>3</v>
      </c>
      <c r="B10" t="s">
        <v>13</v>
      </c>
    </row>
    <row r="11" spans="1:2" x14ac:dyDescent="0.25">
      <c r="A11" s="2" t="s">
        <v>3</v>
      </c>
      <c r="B11" t="s">
        <v>4</v>
      </c>
    </row>
    <row r="12" spans="1:2" x14ac:dyDescent="0.25">
      <c r="A12" s="2" t="s">
        <v>3</v>
      </c>
      <c r="B12" t="s">
        <v>14</v>
      </c>
    </row>
    <row r="13" spans="1:2" x14ac:dyDescent="0.25">
      <c r="A13" s="2" t="s">
        <v>3</v>
      </c>
      <c r="B13" t="s">
        <v>14</v>
      </c>
    </row>
    <row r="14" spans="1:2" x14ac:dyDescent="0.25">
      <c r="A14" s="2" t="s">
        <v>3</v>
      </c>
      <c r="B14" t="s">
        <v>2</v>
      </c>
    </row>
    <row r="15" spans="1:2" x14ac:dyDescent="0.25">
      <c r="A15" s="2" t="s">
        <v>3</v>
      </c>
      <c r="B15" t="s">
        <v>15</v>
      </c>
    </row>
    <row r="16" spans="1:2" x14ac:dyDescent="0.25">
      <c r="A16" s="2" t="s">
        <v>3</v>
      </c>
      <c r="B16" t="s">
        <v>16</v>
      </c>
    </row>
    <row r="17" spans="1:2" x14ac:dyDescent="0.25">
      <c r="A17" s="2" t="s">
        <v>3</v>
      </c>
      <c r="B17" t="s">
        <v>17</v>
      </c>
    </row>
    <row r="18" spans="1:2" x14ac:dyDescent="0.25">
      <c r="A18" s="2" t="s">
        <v>3</v>
      </c>
      <c r="B18" t="s">
        <v>18</v>
      </c>
    </row>
    <row r="19" spans="1:2" x14ac:dyDescent="0.25">
      <c r="A19" s="2" t="s">
        <v>3</v>
      </c>
      <c r="B19" t="s">
        <v>19</v>
      </c>
    </row>
    <row r="20" spans="1:2" x14ac:dyDescent="0.25">
      <c r="A20" s="2" t="s">
        <v>3</v>
      </c>
      <c r="B20" t="s">
        <v>20</v>
      </c>
    </row>
    <row r="21" spans="1:2" x14ac:dyDescent="0.25">
      <c r="A21" s="2" t="s">
        <v>3</v>
      </c>
      <c r="B21" t="s">
        <v>21</v>
      </c>
    </row>
    <row r="22" spans="1:2" x14ac:dyDescent="0.25">
      <c r="A22" s="2" t="s">
        <v>3</v>
      </c>
      <c r="B22" t="s">
        <v>22</v>
      </c>
    </row>
    <row r="23" spans="1:2" x14ac:dyDescent="0.25">
      <c r="A23" s="2" t="s">
        <v>3</v>
      </c>
      <c r="B23" t="s">
        <v>23</v>
      </c>
    </row>
    <row r="24" spans="1:2" x14ac:dyDescent="0.25">
      <c r="A24" s="2" t="s">
        <v>3</v>
      </c>
      <c r="B24" t="s">
        <v>5</v>
      </c>
    </row>
    <row r="25" spans="1:2" x14ac:dyDescent="0.25">
      <c r="A25" s="2" t="s">
        <v>3</v>
      </c>
      <c r="B25" s="4" t="s">
        <v>24</v>
      </c>
    </row>
    <row r="26" spans="1:2" x14ac:dyDescent="0.25">
      <c r="A26" s="2" t="s">
        <v>42</v>
      </c>
      <c r="B26" t="s">
        <v>41</v>
      </c>
    </row>
    <row r="27" spans="1:2" x14ac:dyDescent="0.25">
      <c r="A27" s="2" t="s">
        <v>43</v>
      </c>
      <c r="B27" t="s">
        <v>44</v>
      </c>
    </row>
    <row r="28" spans="1:2" x14ac:dyDescent="0.25">
      <c r="A28" s="2" t="s">
        <v>46</v>
      </c>
      <c r="B28" t="s">
        <v>45</v>
      </c>
    </row>
    <row r="29" spans="1:2" x14ac:dyDescent="0.25">
      <c r="A29" s="2" t="s">
        <v>48</v>
      </c>
      <c r="B29" t="s">
        <v>47</v>
      </c>
    </row>
    <row r="30" spans="1:2" x14ac:dyDescent="0.25">
      <c r="A30" s="2" t="s">
        <v>50</v>
      </c>
      <c r="B30" t="s">
        <v>49</v>
      </c>
    </row>
    <row r="31" spans="1:2" x14ac:dyDescent="0.25">
      <c r="A31" s="2" t="s">
        <v>52</v>
      </c>
      <c r="B31" t="s">
        <v>51</v>
      </c>
    </row>
    <row r="32" spans="1:2" x14ac:dyDescent="0.25">
      <c r="A32" s="2" t="s">
        <v>54</v>
      </c>
      <c r="B32" t="s">
        <v>53</v>
      </c>
    </row>
    <row r="33" spans="1:2" x14ac:dyDescent="0.25">
      <c r="A33" s="2" t="s">
        <v>55</v>
      </c>
      <c r="B33" t="s">
        <v>56</v>
      </c>
    </row>
    <row r="34" spans="1:2" x14ac:dyDescent="0.25">
      <c r="A34" s="2" t="s">
        <v>55</v>
      </c>
      <c r="B34" t="s">
        <v>57</v>
      </c>
    </row>
    <row r="35" spans="1:2" x14ac:dyDescent="0.25">
      <c r="A35" s="2" t="s">
        <v>59</v>
      </c>
      <c r="B35" t="s">
        <v>58</v>
      </c>
    </row>
    <row r="36" spans="1:2" x14ac:dyDescent="0.25">
      <c r="A36" s="2" t="s">
        <v>61</v>
      </c>
      <c r="B36" t="s">
        <v>60</v>
      </c>
    </row>
    <row r="37" spans="1:2" x14ac:dyDescent="0.25">
      <c r="A37" s="2" t="s">
        <v>62</v>
      </c>
      <c r="B37" t="s">
        <v>60</v>
      </c>
    </row>
    <row r="38" spans="1:2" x14ac:dyDescent="0.25">
      <c r="A38" s="2" t="s">
        <v>64</v>
      </c>
      <c r="B38" t="s">
        <v>63</v>
      </c>
    </row>
    <row r="39" spans="1:2" x14ac:dyDescent="0.25">
      <c r="A39" s="2" t="s">
        <v>64</v>
      </c>
      <c r="B39" t="s">
        <v>65</v>
      </c>
    </row>
    <row r="40" spans="1:2" x14ac:dyDescent="0.25">
      <c r="A40" s="2" t="s">
        <v>66</v>
      </c>
      <c r="B40" t="s">
        <v>67</v>
      </c>
    </row>
    <row r="41" spans="1:2" x14ac:dyDescent="0.25">
      <c r="A41" s="2" t="s">
        <v>69</v>
      </c>
      <c r="B41" t="s">
        <v>68</v>
      </c>
    </row>
    <row r="42" spans="1:2" x14ac:dyDescent="0.25">
      <c r="A42" s="2" t="s">
        <v>69</v>
      </c>
      <c r="B42" t="s">
        <v>70</v>
      </c>
    </row>
    <row r="43" spans="1:2" x14ac:dyDescent="0.25">
      <c r="A43" s="2" t="s">
        <v>69</v>
      </c>
      <c r="B43" t="s">
        <v>71</v>
      </c>
    </row>
    <row r="44" spans="1:2" x14ac:dyDescent="0.25">
      <c r="A44" s="2" t="s">
        <v>3</v>
      </c>
      <c r="B44" s="7" t="s">
        <v>72</v>
      </c>
    </row>
    <row r="45" spans="1:2" x14ac:dyDescent="0.25">
      <c r="A45" s="2" t="s">
        <v>3</v>
      </c>
      <c r="B45" t="s">
        <v>73</v>
      </c>
    </row>
    <row r="46" spans="1:2" x14ac:dyDescent="0.25">
      <c r="A46" s="2" t="s">
        <v>3</v>
      </c>
      <c r="B46" t="s">
        <v>74</v>
      </c>
    </row>
    <row r="47" spans="1:2" x14ac:dyDescent="0.25">
      <c r="A47" s="2" t="s">
        <v>3</v>
      </c>
      <c r="B47" t="s">
        <v>75</v>
      </c>
    </row>
    <row r="48" spans="1:2" x14ac:dyDescent="0.25">
      <c r="A48" s="2" t="s">
        <v>3</v>
      </c>
      <c r="B48" t="s">
        <v>76</v>
      </c>
    </row>
    <row r="49" spans="1:2" x14ac:dyDescent="0.25">
      <c r="A49" s="2" t="s">
        <v>69</v>
      </c>
      <c r="B49" t="s">
        <v>77</v>
      </c>
    </row>
    <row r="50" spans="1:2" x14ac:dyDescent="0.25">
      <c r="A50" s="2" t="s">
        <v>69</v>
      </c>
      <c r="B50" t="s">
        <v>78</v>
      </c>
    </row>
    <row r="51" spans="1:2" x14ac:dyDescent="0.25">
      <c r="A51" s="2" t="s">
        <v>3</v>
      </c>
      <c r="B51" t="s">
        <v>113</v>
      </c>
    </row>
    <row r="52" spans="1:2" x14ac:dyDescent="0.25">
      <c r="A52" s="2" t="s">
        <v>124</v>
      </c>
      <c r="B52" t="s">
        <v>122</v>
      </c>
    </row>
    <row r="53" spans="1:2" x14ac:dyDescent="0.25">
      <c r="A53" s="2" t="s">
        <v>124</v>
      </c>
      <c r="B53" t="s">
        <v>123</v>
      </c>
    </row>
    <row r="54" spans="1:2" x14ac:dyDescent="0.25">
      <c r="A54" s="2" t="s">
        <v>124</v>
      </c>
      <c r="B54" t="s">
        <v>125</v>
      </c>
    </row>
    <row r="55" spans="1:2" x14ac:dyDescent="0.25">
      <c r="A55" s="2" t="s">
        <v>124</v>
      </c>
      <c r="B55" t="s">
        <v>126</v>
      </c>
    </row>
    <row r="56" spans="1:2" x14ac:dyDescent="0.25">
      <c r="A56" s="2" t="s">
        <v>124</v>
      </c>
      <c r="B56" t="s">
        <v>127</v>
      </c>
    </row>
    <row r="57" spans="1:2" x14ac:dyDescent="0.25">
      <c r="A57" s="2" t="s">
        <v>124</v>
      </c>
      <c r="B57" t="s">
        <v>128</v>
      </c>
    </row>
    <row r="58" spans="1:2" x14ac:dyDescent="0.25">
      <c r="A58" s="2" t="s">
        <v>124</v>
      </c>
      <c r="B58" t="s">
        <v>129</v>
      </c>
    </row>
    <row r="59" spans="1:2" x14ac:dyDescent="0.25">
      <c r="A59" s="2" t="s">
        <v>124</v>
      </c>
      <c r="B59" t="s">
        <v>130</v>
      </c>
    </row>
    <row r="60" spans="1:2" x14ac:dyDescent="0.25">
      <c r="A60" s="2" t="s">
        <v>131</v>
      </c>
      <c r="B60" t="s">
        <v>16</v>
      </c>
    </row>
    <row r="61" spans="1:2" x14ac:dyDescent="0.25">
      <c r="A61" s="2" t="s">
        <v>131</v>
      </c>
      <c r="B61" t="s">
        <v>132</v>
      </c>
    </row>
    <row r="62" spans="1:2" x14ac:dyDescent="0.25">
      <c r="A62" s="2" t="s">
        <v>137</v>
      </c>
      <c r="B62" t="s">
        <v>136</v>
      </c>
    </row>
    <row r="63" spans="1:2" x14ac:dyDescent="0.25">
      <c r="A63" s="2" t="s">
        <v>139</v>
      </c>
      <c r="B63" t="s">
        <v>138</v>
      </c>
    </row>
    <row r="64" spans="1:2" x14ac:dyDescent="0.25">
      <c r="A64" s="2" t="s">
        <v>141</v>
      </c>
      <c r="B64" t="s">
        <v>140</v>
      </c>
    </row>
    <row r="65" spans="1:2" x14ac:dyDescent="0.25">
      <c r="A65" s="2" t="s">
        <v>141</v>
      </c>
      <c r="B65" t="s">
        <v>142</v>
      </c>
    </row>
    <row r="66" spans="1:2" x14ac:dyDescent="0.25">
      <c r="A66" s="2" t="s">
        <v>228</v>
      </c>
      <c r="B66" t="s">
        <v>227</v>
      </c>
    </row>
    <row r="67" spans="1:2" x14ac:dyDescent="0.25">
      <c r="A67" s="2" t="s">
        <v>230</v>
      </c>
      <c r="B67" t="s">
        <v>229</v>
      </c>
    </row>
    <row r="68" spans="1:2" x14ac:dyDescent="0.25">
      <c r="A68" s="2" t="s">
        <v>232</v>
      </c>
      <c r="B68" t="s">
        <v>231</v>
      </c>
    </row>
    <row r="69" spans="1:2" x14ac:dyDescent="0.25">
      <c r="A69" s="2" t="s">
        <v>236</v>
      </c>
      <c r="B69" t="s">
        <v>235</v>
      </c>
    </row>
    <row r="70" spans="1:2" x14ac:dyDescent="0.25">
      <c r="A70" s="2" t="s">
        <v>236</v>
      </c>
      <c r="B70" t="s">
        <v>72</v>
      </c>
    </row>
    <row r="71" spans="1:2" x14ac:dyDescent="0.25">
      <c r="A71" s="2" t="s">
        <v>3</v>
      </c>
      <c r="B71" t="s">
        <v>237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78271-4848-4970-8F0C-C34FCE484EFD}">
  <dimension ref="A1:I68"/>
  <sheetViews>
    <sheetView zoomScale="85" zoomScaleNormal="85" workbookViewId="0">
      <selection activeCell="C5" sqref="C5"/>
    </sheetView>
  </sheetViews>
  <sheetFormatPr defaultRowHeight="15" x14ac:dyDescent="0.25"/>
  <cols>
    <col min="1" max="1" width="32.140625" customWidth="1"/>
    <col min="2" max="2" width="18.28515625" customWidth="1"/>
    <col min="3" max="3" width="54.5703125" bestFit="1" customWidth="1"/>
    <col min="4" max="4" width="12.85546875" bestFit="1" customWidth="1"/>
    <col min="5" max="5" width="34.28515625" bestFit="1" customWidth="1"/>
  </cols>
  <sheetData>
    <row r="1" spans="1:9" x14ac:dyDescent="0.25">
      <c r="A1" t="s">
        <v>143</v>
      </c>
      <c r="B1" t="s">
        <v>144</v>
      </c>
      <c r="C1" t="s">
        <v>147</v>
      </c>
      <c r="D1" t="s">
        <v>211</v>
      </c>
      <c r="E1" t="s">
        <v>216</v>
      </c>
      <c r="I1" t="s">
        <v>146</v>
      </c>
    </row>
    <row r="2" spans="1:9" x14ac:dyDescent="0.25">
      <c r="A2" t="s">
        <v>145</v>
      </c>
      <c r="B2" t="s">
        <v>210</v>
      </c>
      <c r="C2">
        <v>163</v>
      </c>
      <c r="I2" t="s">
        <v>148</v>
      </c>
    </row>
    <row r="3" spans="1:9" x14ac:dyDescent="0.25">
      <c r="A3" t="s">
        <v>149</v>
      </c>
      <c r="B3" t="s">
        <v>210</v>
      </c>
      <c r="C3" t="s">
        <v>150</v>
      </c>
      <c r="E3" t="s">
        <v>217</v>
      </c>
    </row>
    <row r="4" spans="1:9" x14ac:dyDescent="0.25">
      <c r="A4" t="s">
        <v>202</v>
      </c>
      <c r="C4" t="s">
        <v>151</v>
      </c>
      <c r="E4" s="7">
        <v>7021811025</v>
      </c>
    </row>
    <row r="5" spans="1:9" x14ac:dyDescent="0.25">
      <c r="C5" t="s">
        <v>152</v>
      </c>
      <c r="E5" t="s">
        <v>218</v>
      </c>
    </row>
    <row r="6" spans="1:9" x14ac:dyDescent="0.25">
      <c r="C6" s="44" t="s">
        <v>153</v>
      </c>
      <c r="E6" t="s">
        <v>219</v>
      </c>
    </row>
    <row r="7" spans="1:9" x14ac:dyDescent="0.25">
      <c r="C7" s="43" t="s">
        <v>154</v>
      </c>
      <c r="E7">
        <v>7553025900</v>
      </c>
    </row>
    <row r="8" spans="1:9" x14ac:dyDescent="0.25">
      <c r="C8" t="s">
        <v>155</v>
      </c>
      <c r="E8" t="s">
        <v>220</v>
      </c>
    </row>
    <row r="9" spans="1:9" x14ac:dyDescent="0.25">
      <c r="C9" t="s">
        <v>156</v>
      </c>
      <c r="E9" t="s">
        <v>221</v>
      </c>
    </row>
    <row r="10" spans="1:9" x14ac:dyDescent="0.25">
      <c r="C10" s="45" t="s">
        <v>157</v>
      </c>
      <c r="E10" t="s">
        <v>222</v>
      </c>
    </row>
    <row r="11" spans="1:9" x14ac:dyDescent="0.25">
      <c r="C11" s="46" t="s">
        <v>158</v>
      </c>
      <c r="E11" t="s">
        <v>223</v>
      </c>
    </row>
    <row r="12" spans="1:9" x14ac:dyDescent="0.25">
      <c r="C12" s="43" t="s">
        <v>159</v>
      </c>
      <c r="E12" t="s">
        <v>224</v>
      </c>
    </row>
    <row r="13" spans="1:9" x14ac:dyDescent="0.25">
      <c r="C13" t="s">
        <v>160</v>
      </c>
      <c r="E13" t="s">
        <v>225</v>
      </c>
    </row>
    <row r="14" spans="1:9" x14ac:dyDescent="0.25">
      <c r="C14" t="s">
        <v>161</v>
      </c>
      <c r="E14" t="s">
        <v>226</v>
      </c>
    </row>
    <row r="15" spans="1:9" x14ac:dyDescent="0.25">
      <c r="A15" t="s">
        <v>162</v>
      </c>
      <c r="B15" t="s">
        <v>203</v>
      </c>
      <c r="C15" t="s">
        <v>151</v>
      </c>
    </row>
    <row r="16" spans="1:9" x14ac:dyDescent="0.25">
      <c r="C16" t="s">
        <v>152</v>
      </c>
    </row>
    <row r="17" spans="1:3" x14ac:dyDescent="0.25">
      <c r="C17" t="s">
        <v>153</v>
      </c>
    </row>
    <row r="18" spans="1:3" x14ac:dyDescent="0.25">
      <c r="C18" t="s">
        <v>154</v>
      </c>
    </row>
    <row r="19" spans="1:3" x14ac:dyDescent="0.25">
      <c r="C19" t="s">
        <v>155</v>
      </c>
    </row>
    <row r="20" spans="1:3" x14ac:dyDescent="0.25">
      <c r="C20" t="s">
        <v>163</v>
      </c>
    </row>
    <row r="21" spans="1:3" x14ac:dyDescent="0.25">
      <c r="C21" t="s">
        <v>156</v>
      </c>
    </row>
    <row r="22" spans="1:3" x14ac:dyDescent="0.25">
      <c r="C22" t="s">
        <v>157</v>
      </c>
    </row>
    <row r="23" spans="1:3" x14ac:dyDescent="0.25">
      <c r="A23" t="s">
        <v>164</v>
      </c>
      <c r="B23" t="s">
        <v>204</v>
      </c>
      <c r="C23" t="s">
        <v>165</v>
      </c>
    </row>
    <row r="24" spans="1:3" x14ac:dyDescent="0.25">
      <c r="C24" t="s">
        <v>166</v>
      </c>
    </row>
    <row r="25" spans="1:3" x14ac:dyDescent="0.25">
      <c r="A25" t="s">
        <v>167</v>
      </c>
      <c r="B25" t="s">
        <v>212</v>
      </c>
      <c r="C25" t="s">
        <v>168</v>
      </c>
    </row>
    <row r="26" spans="1:3" x14ac:dyDescent="0.25">
      <c r="C26" t="s">
        <v>169</v>
      </c>
    </row>
    <row r="27" spans="1:3" x14ac:dyDescent="0.25">
      <c r="C27" t="s">
        <v>170</v>
      </c>
    </row>
    <row r="28" spans="1:3" x14ac:dyDescent="0.25">
      <c r="C28" t="s">
        <v>153</v>
      </c>
    </row>
    <row r="29" spans="1:3" x14ac:dyDescent="0.25">
      <c r="C29" t="s">
        <v>171</v>
      </c>
    </row>
    <row r="30" spans="1:3" x14ac:dyDescent="0.25">
      <c r="C30" t="s">
        <v>172</v>
      </c>
    </row>
    <row r="31" spans="1:3" x14ac:dyDescent="0.25">
      <c r="C31" t="s">
        <v>163</v>
      </c>
    </row>
    <row r="32" spans="1:3" x14ac:dyDescent="0.25">
      <c r="C32" t="s">
        <v>156</v>
      </c>
    </row>
    <row r="33" spans="1:3" x14ac:dyDescent="0.25">
      <c r="C33" t="s">
        <v>173</v>
      </c>
    </row>
    <row r="34" spans="1:3" x14ac:dyDescent="0.25">
      <c r="C34" t="s">
        <v>174</v>
      </c>
    </row>
    <row r="35" spans="1:3" x14ac:dyDescent="0.25">
      <c r="C35" t="s">
        <v>175</v>
      </c>
    </row>
    <row r="36" spans="1:3" x14ac:dyDescent="0.25">
      <c r="C36" t="s">
        <v>176</v>
      </c>
    </row>
    <row r="37" spans="1:3" x14ac:dyDescent="0.25">
      <c r="A37" t="s">
        <v>177</v>
      </c>
      <c r="B37" t="s">
        <v>205</v>
      </c>
      <c r="C37" t="s">
        <v>178</v>
      </c>
    </row>
    <row r="38" spans="1:3" x14ac:dyDescent="0.25">
      <c r="C38" t="s">
        <v>179</v>
      </c>
    </row>
    <row r="39" spans="1:3" x14ac:dyDescent="0.25">
      <c r="C39" t="s">
        <v>180</v>
      </c>
    </row>
    <row r="40" spans="1:3" x14ac:dyDescent="0.25">
      <c r="C40" t="s">
        <v>181</v>
      </c>
    </row>
    <row r="41" spans="1:3" x14ac:dyDescent="0.25">
      <c r="C41" t="s">
        <v>182</v>
      </c>
    </row>
    <row r="42" spans="1:3" x14ac:dyDescent="0.25">
      <c r="C42" t="s">
        <v>183</v>
      </c>
    </row>
    <row r="43" spans="1:3" x14ac:dyDescent="0.25">
      <c r="C43" t="s">
        <v>184</v>
      </c>
    </row>
    <row r="44" spans="1:3" x14ac:dyDescent="0.25">
      <c r="C44" t="s">
        <v>185</v>
      </c>
    </row>
    <row r="45" spans="1:3" x14ac:dyDescent="0.25">
      <c r="A45" t="s">
        <v>186</v>
      </c>
      <c r="B45" t="s">
        <v>206</v>
      </c>
      <c r="C45" t="s">
        <v>187</v>
      </c>
    </row>
    <row r="46" spans="1:3" x14ac:dyDescent="0.25">
      <c r="C46" t="s">
        <v>188</v>
      </c>
    </row>
    <row r="47" spans="1:3" x14ac:dyDescent="0.25">
      <c r="A47" t="s">
        <v>189</v>
      </c>
      <c r="C47" t="s">
        <v>190</v>
      </c>
    </row>
    <row r="48" spans="1:3" x14ac:dyDescent="0.25">
      <c r="B48" t="s">
        <v>208</v>
      </c>
      <c r="C48" t="s">
        <v>191</v>
      </c>
    </row>
    <row r="49" spans="1:3" x14ac:dyDescent="0.25">
      <c r="A49" t="s">
        <v>192</v>
      </c>
      <c r="B49" t="s">
        <v>207</v>
      </c>
      <c r="C49" t="s">
        <v>193</v>
      </c>
    </row>
    <row r="50" spans="1:3" x14ac:dyDescent="0.25">
      <c r="C50" t="s">
        <v>194</v>
      </c>
    </row>
    <row r="51" spans="1:3" x14ac:dyDescent="0.25">
      <c r="C51" t="s">
        <v>195</v>
      </c>
    </row>
    <row r="52" spans="1:3" x14ac:dyDescent="0.25">
      <c r="C52" t="s">
        <v>196</v>
      </c>
    </row>
    <row r="53" spans="1:3" x14ac:dyDescent="0.25">
      <c r="A53" t="s">
        <v>197</v>
      </c>
      <c r="B53" t="s">
        <v>209</v>
      </c>
      <c r="C53" t="s">
        <v>198</v>
      </c>
    </row>
    <row r="54" spans="1:3" x14ac:dyDescent="0.25">
      <c r="C54" t="s">
        <v>199</v>
      </c>
    </row>
    <row r="55" spans="1:3" x14ac:dyDescent="0.25">
      <c r="C55" t="s">
        <v>200</v>
      </c>
    </row>
    <row r="56" spans="1:3" x14ac:dyDescent="0.25">
      <c r="A56" t="s">
        <v>201</v>
      </c>
      <c r="C56" t="s">
        <v>150</v>
      </c>
    </row>
    <row r="57" spans="1:3" x14ac:dyDescent="0.25">
      <c r="B57" t="s">
        <v>210</v>
      </c>
      <c r="C57" t="s">
        <v>151</v>
      </c>
    </row>
    <row r="58" spans="1:3" x14ac:dyDescent="0.25">
      <c r="C58" t="s">
        <v>152</v>
      </c>
    </row>
    <row r="59" spans="1:3" x14ac:dyDescent="0.25">
      <c r="C59" t="s">
        <v>153</v>
      </c>
    </row>
    <row r="60" spans="1:3" x14ac:dyDescent="0.25">
      <c r="C60" t="s">
        <v>154</v>
      </c>
    </row>
    <row r="61" spans="1:3" x14ac:dyDescent="0.25">
      <c r="C61" t="s">
        <v>155</v>
      </c>
    </row>
    <row r="62" spans="1:3" x14ac:dyDescent="0.25">
      <c r="C62" t="s">
        <v>156</v>
      </c>
    </row>
    <row r="63" spans="1:3" x14ac:dyDescent="0.25">
      <c r="C63" t="s">
        <v>157</v>
      </c>
    </row>
    <row r="64" spans="1:3" x14ac:dyDescent="0.25">
      <c r="C64" t="s">
        <v>158</v>
      </c>
    </row>
    <row r="65" spans="1:3" x14ac:dyDescent="0.25">
      <c r="C65" t="s">
        <v>159</v>
      </c>
    </row>
    <row r="66" spans="1:3" x14ac:dyDescent="0.25">
      <c r="C66" t="s">
        <v>160</v>
      </c>
    </row>
    <row r="67" spans="1:3" x14ac:dyDescent="0.25">
      <c r="C67" t="s">
        <v>161</v>
      </c>
    </row>
    <row r="68" spans="1:3" x14ac:dyDescent="0.25">
      <c r="A68" t="s">
        <v>213</v>
      </c>
      <c r="B68" t="s">
        <v>215</v>
      </c>
      <c r="C68" t="s">
        <v>214</v>
      </c>
    </row>
  </sheetData>
  <hyperlinks>
    <hyperlink ref="E4" r:id="rId1" display="tel:7021811025" xr:uid="{F983A15C-6FF7-4B13-BB0D-7257779DFE9F}"/>
  </hyperlinks>
  <pageMargins left="0.7" right="0.7" top="0.75" bottom="0.75" header="0.3" footer="0.3"/>
  <pageSetup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4F3FE-B398-4E8F-9418-EFC0BF168E06}">
  <dimension ref="A1:G16"/>
  <sheetViews>
    <sheetView workbookViewId="0">
      <selection activeCell="H4" sqref="H4"/>
    </sheetView>
  </sheetViews>
  <sheetFormatPr defaultRowHeight="15" x14ac:dyDescent="0.25"/>
  <sheetData>
    <row r="1" spans="1:7" ht="15.75" thickBot="1" x14ac:dyDescent="0.3">
      <c r="A1" t="s">
        <v>25</v>
      </c>
    </row>
    <row r="2" spans="1:7" ht="15.75" thickBot="1" x14ac:dyDescent="0.3">
      <c r="A2" t="s">
        <v>26</v>
      </c>
      <c r="G2" s="40" t="s">
        <v>240</v>
      </c>
    </row>
    <row r="3" spans="1:7" ht="15.75" thickBot="1" x14ac:dyDescent="0.3">
      <c r="A3" t="s">
        <v>27</v>
      </c>
      <c r="G3" s="40" t="s">
        <v>241</v>
      </c>
    </row>
    <row r="4" spans="1:7" ht="15.75" thickBot="1" x14ac:dyDescent="0.3">
      <c r="A4" t="s">
        <v>28</v>
      </c>
      <c r="G4" s="40" t="s">
        <v>242</v>
      </c>
    </row>
    <row r="5" spans="1:7" ht="15.75" thickBot="1" x14ac:dyDescent="0.3">
      <c r="A5" t="s">
        <v>29</v>
      </c>
      <c r="G5" s="40" t="s">
        <v>243</v>
      </c>
    </row>
    <row r="6" spans="1:7" ht="15.75" thickBot="1" x14ac:dyDescent="0.3">
      <c r="A6" t="s">
        <v>30</v>
      </c>
      <c r="G6" s="40" t="s">
        <v>244</v>
      </c>
    </row>
    <row r="7" spans="1:7" ht="15.75" thickBot="1" x14ac:dyDescent="0.3">
      <c r="A7" t="s">
        <v>31</v>
      </c>
      <c r="G7" s="40" t="s">
        <v>245</v>
      </c>
    </row>
    <row r="8" spans="1:7" ht="15.75" thickBot="1" x14ac:dyDescent="0.3">
      <c r="A8" t="s">
        <v>32</v>
      </c>
      <c r="G8" s="40" t="s">
        <v>246</v>
      </c>
    </row>
    <row r="9" spans="1:7" ht="15.75" thickBot="1" x14ac:dyDescent="0.3">
      <c r="A9" t="s">
        <v>33</v>
      </c>
      <c r="G9" s="40" t="s">
        <v>247</v>
      </c>
    </row>
    <row r="10" spans="1:7" ht="15.75" thickBot="1" x14ac:dyDescent="0.3">
      <c r="A10" t="s">
        <v>34</v>
      </c>
      <c r="G10" s="40" t="s">
        <v>248</v>
      </c>
    </row>
    <row r="11" spans="1:7" ht="15.75" thickBot="1" x14ac:dyDescent="0.3">
      <c r="A11" t="s">
        <v>35</v>
      </c>
      <c r="G11" s="40" t="s">
        <v>249</v>
      </c>
    </row>
    <row r="12" spans="1:7" x14ac:dyDescent="0.25">
      <c r="A12" t="s">
        <v>36</v>
      </c>
    </row>
    <row r="13" spans="1:7" x14ac:dyDescent="0.25">
      <c r="A13" t="s">
        <v>37</v>
      </c>
    </row>
    <row r="14" spans="1:7" x14ac:dyDescent="0.25">
      <c r="A14" t="s">
        <v>38</v>
      </c>
    </row>
    <row r="15" spans="1:7" x14ac:dyDescent="0.25">
      <c r="A15" t="s">
        <v>39</v>
      </c>
    </row>
    <row r="16" spans="1:7" x14ac:dyDescent="0.25">
      <c r="A16" t="s">
        <v>40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0D83CF-82AA-49BD-9D87-87CCA0875A6F}">
  <dimension ref="A1:J16"/>
  <sheetViews>
    <sheetView workbookViewId="0">
      <selection activeCell="B9" sqref="B9"/>
    </sheetView>
  </sheetViews>
  <sheetFormatPr defaultRowHeight="15" x14ac:dyDescent="0.25"/>
  <cols>
    <col min="1" max="1" width="28.5703125" bestFit="1" customWidth="1"/>
    <col min="2" max="2" width="46.28515625" bestFit="1" customWidth="1"/>
    <col min="7" max="7" width="12" bestFit="1" customWidth="1"/>
    <col min="8" max="8" width="10.140625" bestFit="1" customWidth="1"/>
    <col min="9" max="9" width="13.7109375" bestFit="1" customWidth="1"/>
    <col min="10" max="10" width="10.5703125" bestFit="1" customWidth="1"/>
  </cols>
  <sheetData>
    <row r="1" spans="1:10" x14ac:dyDescent="0.25">
      <c r="A1" t="s">
        <v>79</v>
      </c>
      <c r="B1" t="s">
        <v>80</v>
      </c>
      <c r="C1" t="s">
        <v>81</v>
      </c>
    </row>
    <row r="2" spans="1:10" x14ac:dyDescent="0.25">
      <c r="A2" t="s">
        <v>93</v>
      </c>
      <c r="B2" t="s">
        <v>97</v>
      </c>
    </row>
    <row r="3" spans="1:10" x14ac:dyDescent="0.25">
      <c r="A3" t="s">
        <v>94</v>
      </c>
      <c r="B3" t="s">
        <v>82</v>
      </c>
    </row>
    <row r="4" spans="1:10" x14ac:dyDescent="0.25">
      <c r="A4" t="s">
        <v>95</v>
      </c>
      <c r="B4" t="s">
        <v>83</v>
      </c>
      <c r="F4">
        <v>2017</v>
      </c>
      <c r="G4">
        <v>2017</v>
      </c>
      <c r="H4">
        <v>2017</v>
      </c>
    </row>
    <row r="5" spans="1:10" x14ac:dyDescent="0.25">
      <c r="A5" t="s">
        <v>96</v>
      </c>
      <c r="B5" t="s">
        <v>84</v>
      </c>
      <c r="F5" t="s">
        <v>99</v>
      </c>
      <c r="G5" t="s">
        <v>100</v>
      </c>
      <c r="H5" t="s">
        <v>101</v>
      </c>
    </row>
    <row r="6" spans="1:10" x14ac:dyDescent="0.25">
      <c r="B6" t="s">
        <v>85</v>
      </c>
      <c r="F6">
        <v>122.08</v>
      </c>
      <c r="G6" s="8">
        <f>(122.08/15)*85</f>
        <v>691.78666666666675</v>
      </c>
      <c r="H6" s="8">
        <f>G6+F6</f>
        <v>813.86666666666679</v>
      </c>
      <c r="I6" s="8">
        <f>24.54%*H6</f>
        <v>199.72288</v>
      </c>
    </row>
    <row r="7" spans="1:10" x14ac:dyDescent="0.25">
      <c r="B7" t="s">
        <v>86</v>
      </c>
    </row>
    <row r="8" spans="1:10" x14ac:dyDescent="0.25">
      <c r="B8" t="s">
        <v>87</v>
      </c>
    </row>
    <row r="9" spans="1:10" x14ac:dyDescent="0.25">
      <c r="B9" t="s">
        <v>88</v>
      </c>
      <c r="F9" t="s">
        <v>102</v>
      </c>
      <c r="G9">
        <v>7200</v>
      </c>
      <c r="H9">
        <f>G9*365</f>
        <v>2628000</v>
      </c>
      <c r="I9" s="8">
        <f>H9/10^3</f>
        <v>2628</v>
      </c>
      <c r="J9" s="8"/>
    </row>
    <row r="10" spans="1:10" x14ac:dyDescent="0.25">
      <c r="B10" t="s">
        <v>89</v>
      </c>
      <c r="F10" t="s">
        <v>98</v>
      </c>
      <c r="G10">
        <v>9200</v>
      </c>
      <c r="H10">
        <f>G10*365</f>
        <v>3358000</v>
      </c>
      <c r="I10" s="8">
        <f t="shared" ref="I10:I11" si="0">H10/10^3</f>
        <v>3358</v>
      </c>
      <c r="J10" s="8"/>
    </row>
    <row r="11" spans="1:10" x14ac:dyDescent="0.25">
      <c r="B11" t="s">
        <v>82</v>
      </c>
      <c r="G11">
        <v>8000</v>
      </c>
      <c r="H11">
        <f>G11*365</f>
        <v>2920000</v>
      </c>
      <c r="I11" s="8">
        <f t="shared" si="0"/>
        <v>2920</v>
      </c>
    </row>
    <row r="12" spans="1:10" x14ac:dyDescent="0.25">
      <c r="B12" t="s">
        <v>90</v>
      </c>
    </row>
    <row r="13" spans="1:10" x14ac:dyDescent="0.25">
      <c r="B13" t="s">
        <v>84</v>
      </c>
      <c r="I13">
        <v>2017</v>
      </c>
    </row>
    <row r="14" spans="1:10" x14ac:dyDescent="0.25">
      <c r="B14" t="s">
        <v>91</v>
      </c>
      <c r="G14">
        <v>495.26</v>
      </c>
      <c r="H14" s="8">
        <f>G14*0.353</f>
        <v>174.82677999999999</v>
      </c>
      <c r="I14" t="s">
        <v>103</v>
      </c>
    </row>
    <row r="15" spans="1:10" x14ac:dyDescent="0.25">
      <c r="B15" t="s">
        <v>92</v>
      </c>
    </row>
    <row r="16" spans="1:10" x14ac:dyDescent="0.25">
      <c r="B16" t="s">
        <v>87</v>
      </c>
      <c r="G16" s="8">
        <f>H14*15%</f>
        <v>26.224016999999996</v>
      </c>
      <c r="H16" s="9">
        <f>H14*85%</f>
        <v>148.60276299999998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Capacity</vt:lpstr>
      <vt:lpstr>MP Market</vt:lpstr>
      <vt:lpstr>Industrial Oxygen</vt:lpstr>
      <vt:lpstr>Medical Oxygen</vt:lpstr>
      <vt:lpstr>Important Links</vt:lpstr>
      <vt:lpstr>Industrial Clusters</vt:lpstr>
      <vt:lpstr>Companies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Hardik Malhotra</dc:creator>
  <cp:lastModifiedBy>Hardik Malhotra</cp:lastModifiedBy>
  <dcterms:created xsi:type="dcterms:W3CDTF">2022-02-08T05:20:14Z</dcterms:created>
  <dcterms:modified xsi:type="dcterms:W3CDTF">2022-02-23T13:23:31Z</dcterms:modified>
</cp:coreProperties>
</file>