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 Data\RIL 4th Week\"/>
    </mc:Choice>
  </mc:AlternateContent>
  <xr:revisionPtr revIDLastSave="0" documentId="13_ncr:1_{F6C6BDF3-23A8-4948-89D5-52B3AAA980E6}" xr6:coauthVersionLast="47" xr6:coauthVersionMax="47" xr10:uidLastSave="{00000000-0000-0000-0000-000000000000}"/>
  <bookViews>
    <workbookView xWindow="-120" yWindow="-120" windowWidth="20730" windowHeight="11160" tabRatio="853" firstSheet="8" activeTab="16" xr2:uid="{6054313A-0119-4C57-82E1-7B0A7536E1B8}"/>
  </bookViews>
  <sheets>
    <sheet name="Coverpage" sheetId="41" r:id="rId1"/>
    <sheet name=" Capacity by Location" sheetId="35" r:id="rId2"/>
    <sheet name="Sheet11" sheetId="57" r:id="rId3"/>
    <sheet name="Sheet3" sheetId="49" r:id="rId4"/>
    <sheet name="Sheet4" sheetId="50" r:id="rId5"/>
    <sheet name="Sheet5" sheetId="51" r:id="rId6"/>
    <sheet name="Sheet10" sheetId="56" r:id="rId7"/>
    <sheet name=" Capacity by Company" sheetId="9" r:id="rId8"/>
    <sheet name="Production by Company" sheetId="38" r:id="rId9"/>
    <sheet name="Sheet12" sheetId="58" r:id="rId10"/>
    <sheet name="Sheet13" sheetId="59" r:id="rId11"/>
    <sheet name="Sheet2" sheetId="48" r:id="rId12"/>
    <sheet name="Sheet7" sheetId="53" r:id="rId13"/>
    <sheet name="Sheet8" sheetId="54" r:id="rId14"/>
    <sheet name="Sheet9" sheetId="55" r:id="rId15"/>
    <sheet name="Operating Efficiency(%)" sheetId="18" r:id="rId16"/>
    <sheet name=" Demand-Supply Gap" sheetId="1" r:id="rId17"/>
    <sheet name="Demand by Sales Channel" sheetId="24" r:id="rId18"/>
    <sheet name="Demand by Type" sheetId="2" r:id="rId19"/>
    <sheet name="Demand by Application" sheetId="47" r:id="rId20"/>
    <sheet name="Sheet6" sheetId="52" r:id="rId21"/>
    <sheet name="Operating Efficiency" sheetId="17" state="hidden" r:id="rId22"/>
    <sheet name="Foreign Trade" sheetId="34" r:id="rId23"/>
    <sheet name="Demand By Region" sheetId="3" r:id="rId24"/>
    <sheet name="Company Share" sheetId="4" r:id="rId25"/>
    <sheet name="VER Important Links" sheetId="46" r:id="rId26"/>
    <sheet name="Product Overview" sheetId="40" r:id="rId27"/>
    <sheet name="Sheet1" sheetId="45" r:id="rId28"/>
    <sheet name="About Us &amp; Disclaimer" sheetId="44" r:id="rId29"/>
  </sheets>
  <definedNames>
    <definedName name="_xlnm._FilterDatabase" localSheetId="7" hidden="1">' Capacity by Company'!$A$1:$S$95</definedName>
    <definedName name="_xlnm._FilterDatabase" localSheetId="1" hidden="1">' Capacity by Location'!$A$1:$T$93</definedName>
    <definedName name="_xlnm._FilterDatabase" localSheetId="16" hidden="1">' Demand-Supply Gap'!$A$1:$V$242</definedName>
    <definedName name="_xlnm._FilterDatabase" localSheetId="24" hidden="1">'Company Share'!$G$1:$H$58</definedName>
    <definedName name="_xlnm._FilterDatabase" localSheetId="19" hidden="1">'Demand by Application'!$A$1:$S$161</definedName>
    <definedName name="_xlnm._FilterDatabase" localSheetId="23" hidden="1">'Demand By Region'!$A$1:$AJ$39</definedName>
    <definedName name="_xlnm._FilterDatabase" localSheetId="17" hidden="1">'Demand by Sales Channel'!$A$1:$I$97</definedName>
    <definedName name="_xlnm._FilterDatabase" localSheetId="18" hidden="1">'Demand by Type'!$C$1:$C$161</definedName>
    <definedName name="_xlnm._FilterDatabase" localSheetId="15" hidden="1">'Operating Efficiency(%)'!$A$1:$S$96</definedName>
    <definedName name="_xlnm._FilterDatabase" localSheetId="8" hidden="1">'Production by Company'!$A$1:$S$95</definedName>
    <definedName name="_xlnm._FilterDatabase" localSheetId="9" hidden="1">Sheet12!$B$4:$T$40</definedName>
    <definedName name="_xlnm._FilterDatabase" localSheetId="10" hidden="1">Sheet13!$B$4:$G$24</definedName>
    <definedName name="_xlnm._FilterDatabase" localSheetId="3" hidden="1">Sheet3!$A$1:$T$93</definedName>
    <definedName name="_xlnm._FilterDatabase" localSheetId="4" hidden="1">Sheet4!$A$2:$G$40</definedName>
    <definedName name="_xlnm._FilterDatabase" localSheetId="12" hidden="1">Sheet7!$A$1:$S$95</definedName>
    <definedName name="_xlnm._FilterDatabase" localSheetId="14" hidden="1">Sheet9!$A$2:$F$26</definedName>
    <definedName name="a">'Operating Efficiency(%)'!$VUD$215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1" l="1"/>
  <c r="J3" i="1"/>
  <c r="K3" i="1"/>
  <c r="L3" i="1"/>
  <c r="M3" i="1"/>
  <c r="N3" i="1"/>
  <c r="O3" i="1"/>
  <c r="P3" i="1"/>
  <c r="Q3" i="1"/>
  <c r="R3" i="1"/>
  <c r="S3" i="1"/>
  <c r="D3" i="1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D12" i="9"/>
  <c r="K90" i="1"/>
  <c r="L90" i="1"/>
  <c r="M90" i="1"/>
  <c r="N90" i="1"/>
  <c r="O90" i="1"/>
  <c r="P90" i="1"/>
  <c r="Q90" i="1"/>
  <c r="R90" i="1"/>
  <c r="S90" i="1"/>
  <c r="J90" i="1"/>
  <c r="F107" i="53"/>
  <c r="A137" i="3"/>
  <c r="A136" i="3"/>
  <c r="B134" i="3"/>
  <c r="A134" i="3"/>
  <c r="B133" i="3"/>
  <c r="A133" i="3"/>
  <c r="B132" i="3"/>
  <c r="A132" i="3"/>
  <c r="B129" i="3"/>
  <c r="A129" i="3"/>
  <c r="B128" i="3"/>
  <c r="B127" i="3"/>
  <c r="B124" i="3"/>
  <c r="A124" i="3"/>
  <c r="B123" i="3"/>
  <c r="A123" i="3"/>
  <c r="B122" i="3"/>
  <c r="A122" i="3"/>
  <c r="B117" i="3"/>
  <c r="B118" i="3"/>
  <c r="B119" i="3"/>
  <c r="B116" i="3"/>
  <c r="A117" i="3"/>
  <c r="A118" i="3"/>
  <c r="A119" i="3"/>
  <c r="A116" i="3"/>
  <c r="V136" i="3"/>
  <c r="W136" i="3"/>
  <c r="X136" i="3"/>
  <c r="Y136" i="3"/>
  <c r="Z136" i="3"/>
  <c r="V137" i="3"/>
  <c r="W137" i="3"/>
  <c r="X137" i="3"/>
  <c r="Y137" i="3"/>
  <c r="Z137" i="3"/>
  <c r="U137" i="3"/>
  <c r="U136" i="3"/>
  <c r="AJ118" i="3"/>
  <c r="AJ117" i="3"/>
  <c r="AJ116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U133" i="3"/>
  <c r="U132" i="3"/>
  <c r="E134" i="3"/>
  <c r="V134" i="3" s="1"/>
  <c r="F134" i="3"/>
  <c r="W134" i="3" s="1"/>
  <c r="G134" i="3"/>
  <c r="X134" i="3" s="1"/>
  <c r="H134" i="3"/>
  <c r="Y134" i="3" s="1"/>
  <c r="I134" i="3"/>
  <c r="Z134" i="3" s="1"/>
  <c r="J134" i="3"/>
  <c r="AA134" i="3" s="1"/>
  <c r="K134" i="3"/>
  <c r="AB134" i="3" s="1"/>
  <c r="L134" i="3"/>
  <c r="AC134" i="3" s="1"/>
  <c r="M134" i="3"/>
  <c r="AD134" i="3" s="1"/>
  <c r="N134" i="3"/>
  <c r="AE134" i="3" s="1"/>
  <c r="O134" i="3"/>
  <c r="AF134" i="3" s="1"/>
  <c r="P134" i="3"/>
  <c r="AG134" i="3" s="1"/>
  <c r="Q134" i="3"/>
  <c r="AH134" i="3" s="1"/>
  <c r="R134" i="3"/>
  <c r="AI134" i="3" s="1"/>
  <c r="S134" i="3"/>
  <c r="AJ134" i="3" s="1"/>
  <c r="D134" i="3"/>
  <c r="U134" i="3" s="1"/>
  <c r="AJ123" i="3"/>
  <c r="AJ122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A128" i="3"/>
  <c r="AB128" i="3"/>
  <c r="AC128" i="3"/>
  <c r="AD128" i="3"/>
  <c r="AE128" i="3"/>
  <c r="AF128" i="3"/>
  <c r="AG128" i="3"/>
  <c r="AH128" i="3"/>
  <c r="AI128" i="3"/>
  <c r="AJ128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U129" i="3"/>
  <c r="P124" i="3"/>
  <c r="AG124" i="3" s="1"/>
  <c r="L124" i="3"/>
  <c r="AC124" i="3" s="1"/>
  <c r="H124" i="3"/>
  <c r="Y124" i="3" s="1"/>
  <c r="U122" i="3"/>
  <c r="W122" i="3"/>
  <c r="X122" i="3"/>
  <c r="Y122" i="3"/>
  <c r="AA122" i="3"/>
  <c r="AB122" i="3"/>
  <c r="AC122" i="3"/>
  <c r="AE122" i="3"/>
  <c r="AF122" i="3"/>
  <c r="AG122" i="3"/>
  <c r="AI122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U123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U117" i="3"/>
  <c r="U118" i="3"/>
  <c r="U116" i="3"/>
  <c r="D119" i="3"/>
  <c r="U119" i="3" s="1"/>
  <c r="E119" i="3"/>
  <c r="V119" i="3" s="1"/>
  <c r="F119" i="3"/>
  <c r="W119" i="3" s="1"/>
  <c r="G119" i="3"/>
  <c r="X119" i="3" s="1"/>
  <c r="H119" i="3"/>
  <c r="Y119" i="3" s="1"/>
  <c r="I119" i="3"/>
  <c r="Z119" i="3" s="1"/>
  <c r="J119" i="3"/>
  <c r="AA119" i="3" s="1"/>
  <c r="K119" i="3"/>
  <c r="AB119" i="3" s="1"/>
  <c r="L119" i="3"/>
  <c r="AC119" i="3" s="1"/>
  <c r="M119" i="3"/>
  <c r="AD119" i="3" s="1"/>
  <c r="N119" i="3"/>
  <c r="AE119" i="3" s="1"/>
  <c r="O119" i="3"/>
  <c r="AF119" i="3" s="1"/>
  <c r="P119" i="3"/>
  <c r="AG119" i="3" s="1"/>
  <c r="Q119" i="3"/>
  <c r="AH119" i="3" s="1"/>
  <c r="R119" i="3"/>
  <c r="AI119" i="3" s="1"/>
  <c r="S119" i="3"/>
  <c r="AJ119" i="3" s="1"/>
  <c r="V115" i="3"/>
  <c r="E111" i="3" s="1"/>
  <c r="W115" i="3"/>
  <c r="F112" i="3" s="1"/>
  <c r="X115" i="3"/>
  <c r="Y115" i="3"/>
  <c r="H110" i="3" s="1"/>
  <c r="Z115" i="3"/>
  <c r="I111" i="3" s="1"/>
  <c r="AA115" i="3"/>
  <c r="J112" i="3" s="1"/>
  <c r="AB115" i="3"/>
  <c r="AC115" i="3"/>
  <c r="L110" i="3" s="1"/>
  <c r="AD115" i="3"/>
  <c r="M111" i="3" s="1"/>
  <c r="AE115" i="3"/>
  <c r="N112" i="3" s="1"/>
  <c r="AF115" i="3"/>
  <c r="O113" i="3" s="1"/>
  <c r="AG115" i="3"/>
  <c r="P110" i="3" s="1"/>
  <c r="AH115" i="3"/>
  <c r="Q111" i="3" s="1"/>
  <c r="AI115" i="3"/>
  <c r="R112" i="3" s="1"/>
  <c r="AJ115" i="3"/>
  <c r="U115" i="3"/>
  <c r="D111" i="3" s="1"/>
  <c r="F124" i="3"/>
  <c r="W124" i="3" s="1"/>
  <c r="G124" i="3"/>
  <c r="X124" i="3" s="1"/>
  <c r="J124" i="3"/>
  <c r="AA124" i="3" s="1"/>
  <c r="K124" i="3"/>
  <c r="AB124" i="3" s="1"/>
  <c r="N124" i="3"/>
  <c r="AE124" i="3" s="1"/>
  <c r="O124" i="3"/>
  <c r="AF124" i="3" s="1"/>
  <c r="R124" i="3"/>
  <c r="AI124" i="3" s="1"/>
  <c r="S124" i="3"/>
  <c r="AJ124" i="3" s="1"/>
  <c r="T38" i="58"/>
  <c r="S38" i="58"/>
  <c r="R38" i="58"/>
  <c r="Q38" i="58"/>
  <c r="P38" i="58"/>
  <c r="O38" i="58"/>
  <c r="N38" i="58"/>
  <c r="M38" i="58"/>
  <c r="L38" i="58"/>
  <c r="K38" i="58"/>
  <c r="J38" i="58"/>
  <c r="I38" i="58"/>
  <c r="H38" i="58"/>
  <c r="G38" i="58"/>
  <c r="F38" i="58"/>
  <c r="E38" i="58"/>
  <c r="T35" i="58"/>
  <c r="S35" i="58"/>
  <c r="R35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F30" i="58"/>
  <c r="E30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T19" i="58"/>
  <c r="T20" i="58" s="1"/>
  <c r="S19" i="58"/>
  <c r="S20" i="58" s="1"/>
  <c r="R19" i="58"/>
  <c r="R20" i="58" s="1"/>
  <c r="Q19" i="58"/>
  <c r="Q20" i="58" s="1"/>
  <c r="P19" i="58"/>
  <c r="P20" i="58" s="1"/>
  <c r="O19" i="58"/>
  <c r="O20" i="58" s="1"/>
  <c r="N19" i="58"/>
  <c r="N20" i="58" s="1"/>
  <c r="M19" i="58"/>
  <c r="M20" i="58" s="1"/>
  <c r="L19" i="58"/>
  <c r="L20" i="58" s="1"/>
  <c r="K19" i="58"/>
  <c r="K20" i="58" s="1"/>
  <c r="J19" i="58"/>
  <c r="J20" i="58" s="1"/>
  <c r="I19" i="58"/>
  <c r="I20" i="58" s="1"/>
  <c r="H19" i="58"/>
  <c r="H20" i="58" s="1"/>
  <c r="G19" i="58"/>
  <c r="G20" i="58" s="1"/>
  <c r="F19" i="58"/>
  <c r="F20" i="58" s="1"/>
  <c r="E19" i="58"/>
  <c r="E20" i="58" s="1"/>
  <c r="T13" i="58"/>
  <c r="T40" i="58" s="1"/>
  <c r="S13" i="58"/>
  <c r="S40" i="58" s="1"/>
  <c r="R13" i="58"/>
  <c r="R40" i="58" s="1"/>
  <c r="Q13" i="58"/>
  <c r="Q40" i="58" s="1"/>
  <c r="P13" i="58"/>
  <c r="P40" i="58" s="1"/>
  <c r="O13" i="58"/>
  <c r="O40" i="58" s="1"/>
  <c r="N13" i="58"/>
  <c r="N40" i="58" s="1"/>
  <c r="M13" i="58"/>
  <c r="M40" i="58" s="1"/>
  <c r="L13" i="58"/>
  <c r="L40" i="58" s="1"/>
  <c r="K13" i="58"/>
  <c r="K40" i="58" s="1"/>
  <c r="J13" i="58"/>
  <c r="J40" i="58" s="1"/>
  <c r="I13" i="58"/>
  <c r="I40" i="58" s="1"/>
  <c r="H13" i="58"/>
  <c r="H40" i="58" s="1"/>
  <c r="G13" i="58"/>
  <c r="G40" i="58" s="1"/>
  <c r="F13" i="58"/>
  <c r="F40" i="58" s="1"/>
  <c r="E13" i="58"/>
  <c r="E40" i="58" s="1"/>
  <c r="E83" i="1"/>
  <c r="F83" i="1"/>
  <c r="G83" i="1"/>
  <c r="H83" i="1"/>
  <c r="I83" i="1"/>
  <c r="D83" i="1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D18" i="9"/>
  <c r="P113" i="3" l="1"/>
  <c r="H113" i="3"/>
  <c r="N111" i="3"/>
  <c r="L113" i="3"/>
  <c r="S113" i="3"/>
  <c r="S112" i="3"/>
  <c r="K113" i="3"/>
  <c r="K112" i="3"/>
  <c r="G113" i="3"/>
  <c r="G112" i="3"/>
  <c r="O112" i="3"/>
  <c r="J111" i="3"/>
  <c r="F111" i="3"/>
  <c r="D112" i="3"/>
  <c r="R111" i="3"/>
  <c r="M114" i="3"/>
  <c r="M110" i="3"/>
  <c r="D114" i="3"/>
  <c r="S114" i="3"/>
  <c r="O114" i="3"/>
  <c r="K114" i="3"/>
  <c r="G114" i="3"/>
  <c r="R113" i="3"/>
  <c r="N113" i="3"/>
  <c r="J113" i="3"/>
  <c r="F113" i="3"/>
  <c r="Q112" i="3"/>
  <c r="M112" i="3"/>
  <c r="I112" i="3"/>
  <c r="E112" i="3"/>
  <c r="P111" i="3"/>
  <c r="L111" i="3"/>
  <c r="H111" i="3"/>
  <c r="S110" i="3"/>
  <c r="O110" i="3"/>
  <c r="K110" i="3"/>
  <c r="G110" i="3"/>
  <c r="E114" i="3"/>
  <c r="I110" i="3"/>
  <c r="D113" i="3"/>
  <c r="R114" i="3"/>
  <c r="N114" i="3"/>
  <c r="J114" i="3"/>
  <c r="F114" i="3"/>
  <c r="Q113" i="3"/>
  <c r="M113" i="3"/>
  <c r="I113" i="3"/>
  <c r="E113" i="3"/>
  <c r="P112" i="3"/>
  <c r="L112" i="3"/>
  <c r="H112" i="3"/>
  <c r="S111" i="3"/>
  <c r="O111" i="3"/>
  <c r="K111" i="3"/>
  <c r="G111" i="3"/>
  <c r="R110" i="3"/>
  <c r="N110" i="3"/>
  <c r="J110" i="3"/>
  <c r="F110" i="3"/>
  <c r="Q114" i="3"/>
  <c r="I114" i="3"/>
  <c r="Q110" i="3"/>
  <c r="E110" i="3"/>
  <c r="D110" i="3"/>
  <c r="P114" i="3"/>
  <c r="L114" i="3"/>
  <c r="H114" i="3"/>
  <c r="Q124" i="3"/>
  <c r="AH124" i="3" s="1"/>
  <c r="M124" i="3"/>
  <c r="AD124" i="3" s="1"/>
  <c r="I124" i="3"/>
  <c r="Z124" i="3" s="1"/>
  <c r="E124" i="3"/>
  <c r="V124" i="3" s="1"/>
  <c r="D124" i="3"/>
  <c r="U124" i="3" s="1"/>
  <c r="AH122" i="3"/>
  <c r="AD122" i="3"/>
  <c r="Z122" i="3"/>
  <c r="V122" i="3"/>
  <c r="C27" i="55"/>
  <c r="D27" i="55"/>
  <c r="E27" i="55"/>
  <c r="F27" i="55"/>
  <c r="B27" i="55"/>
  <c r="K27" i="55"/>
  <c r="L27" i="55"/>
  <c r="M27" i="55"/>
  <c r="N27" i="55"/>
  <c r="J27" i="55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U11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U8" i="9"/>
  <c r="AL7" i="38"/>
  <c r="Q4" i="55"/>
  <c r="R4" i="55"/>
  <c r="S4" i="55"/>
  <c r="T4" i="55"/>
  <c r="U4" i="55"/>
  <c r="Q5" i="55"/>
  <c r="R5" i="55"/>
  <c r="S5" i="55"/>
  <c r="T5" i="55"/>
  <c r="U5" i="55"/>
  <c r="Q6" i="55"/>
  <c r="R6" i="55"/>
  <c r="S6" i="55"/>
  <c r="T6" i="55"/>
  <c r="U6" i="55"/>
  <c r="Q7" i="55"/>
  <c r="R7" i="55"/>
  <c r="S7" i="55"/>
  <c r="T7" i="55"/>
  <c r="U7" i="55"/>
  <c r="Q8" i="55"/>
  <c r="R8" i="55"/>
  <c r="S8" i="55"/>
  <c r="T8" i="55"/>
  <c r="U8" i="55"/>
  <c r="Q9" i="55"/>
  <c r="R9" i="55"/>
  <c r="S9" i="55"/>
  <c r="T9" i="55"/>
  <c r="U9" i="55"/>
  <c r="Q10" i="55"/>
  <c r="R10" i="55"/>
  <c r="S10" i="55"/>
  <c r="T10" i="55"/>
  <c r="U10" i="55"/>
  <c r="Q11" i="55"/>
  <c r="R11" i="55"/>
  <c r="S11" i="55"/>
  <c r="T11" i="55"/>
  <c r="U11" i="55"/>
  <c r="Q12" i="55"/>
  <c r="R12" i="55"/>
  <c r="S12" i="55"/>
  <c r="T12" i="55"/>
  <c r="U12" i="55"/>
  <c r="Q13" i="55"/>
  <c r="R13" i="55"/>
  <c r="S13" i="55"/>
  <c r="T13" i="55"/>
  <c r="U13" i="55"/>
  <c r="Q14" i="55"/>
  <c r="R14" i="55"/>
  <c r="S14" i="55"/>
  <c r="T14" i="55"/>
  <c r="U14" i="55"/>
  <c r="Q15" i="55"/>
  <c r="R15" i="55"/>
  <c r="S15" i="55"/>
  <c r="T15" i="55"/>
  <c r="U15" i="55"/>
  <c r="Q16" i="55"/>
  <c r="R16" i="55"/>
  <c r="S16" i="55"/>
  <c r="T16" i="55"/>
  <c r="U16" i="55"/>
  <c r="Q17" i="55"/>
  <c r="R17" i="55"/>
  <c r="S17" i="55"/>
  <c r="T17" i="55"/>
  <c r="U17" i="55"/>
  <c r="Q18" i="55"/>
  <c r="R18" i="55"/>
  <c r="S18" i="55"/>
  <c r="T18" i="55"/>
  <c r="U18" i="55"/>
  <c r="Q19" i="55"/>
  <c r="R19" i="55"/>
  <c r="S19" i="55"/>
  <c r="T19" i="55"/>
  <c r="U19" i="55"/>
  <c r="Q20" i="55"/>
  <c r="R20" i="55"/>
  <c r="S20" i="55"/>
  <c r="T20" i="55"/>
  <c r="U20" i="55"/>
  <c r="Q21" i="55"/>
  <c r="R21" i="55"/>
  <c r="S21" i="55"/>
  <c r="T21" i="55"/>
  <c r="U21" i="55"/>
  <c r="Q22" i="55"/>
  <c r="R22" i="55"/>
  <c r="S22" i="55"/>
  <c r="T22" i="55"/>
  <c r="U22" i="55"/>
  <c r="Q23" i="55"/>
  <c r="R23" i="55"/>
  <c r="S23" i="55"/>
  <c r="T23" i="55"/>
  <c r="U23" i="55"/>
  <c r="Q24" i="55"/>
  <c r="R24" i="55"/>
  <c r="S24" i="55"/>
  <c r="T24" i="55"/>
  <c r="U24" i="55"/>
  <c r="Q25" i="55"/>
  <c r="R25" i="55"/>
  <c r="S25" i="55"/>
  <c r="T25" i="55"/>
  <c r="U25" i="55"/>
  <c r="Q26" i="55"/>
  <c r="Q27" i="55"/>
  <c r="R27" i="55"/>
  <c r="S27" i="55"/>
  <c r="T27" i="55"/>
  <c r="R3" i="55"/>
  <c r="S3" i="55"/>
  <c r="T3" i="55"/>
  <c r="U3" i="55"/>
  <c r="Q3" i="55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D91" i="53"/>
  <c r="S89" i="53"/>
  <c r="R89" i="53"/>
  <c r="Q89" i="53"/>
  <c r="P89" i="53"/>
  <c r="O89" i="53"/>
  <c r="N89" i="53"/>
  <c r="M89" i="53"/>
  <c r="L89" i="53"/>
  <c r="K89" i="53"/>
  <c r="J89" i="53"/>
  <c r="I89" i="53"/>
  <c r="H89" i="53"/>
  <c r="G89" i="53"/>
  <c r="F89" i="53"/>
  <c r="E89" i="53"/>
  <c r="D89" i="53"/>
  <c r="S40" i="53"/>
  <c r="R40" i="53"/>
  <c r="Q40" i="53"/>
  <c r="P40" i="53"/>
  <c r="O40" i="53"/>
  <c r="N40" i="53"/>
  <c r="M40" i="53"/>
  <c r="L40" i="53"/>
  <c r="K40" i="53"/>
  <c r="J40" i="53"/>
  <c r="I40" i="53"/>
  <c r="H40" i="53"/>
  <c r="G40" i="53"/>
  <c r="F40" i="53"/>
  <c r="E40" i="53"/>
  <c r="D40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83" i="53"/>
  <c r="E83" i="53"/>
  <c r="D83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0" i="53"/>
  <c r="E80" i="53"/>
  <c r="D80" i="53"/>
  <c r="S79" i="53"/>
  <c r="R79" i="53"/>
  <c r="Q79" i="53"/>
  <c r="P79" i="53"/>
  <c r="O79" i="53"/>
  <c r="N79" i="53"/>
  <c r="M79" i="53"/>
  <c r="L79" i="53"/>
  <c r="K79" i="53"/>
  <c r="J79" i="53"/>
  <c r="I79" i="53"/>
  <c r="H79" i="53"/>
  <c r="G79" i="53"/>
  <c r="F79" i="53"/>
  <c r="E79" i="53"/>
  <c r="D79" i="53"/>
  <c r="S77" i="53"/>
  <c r="S78" i="53" s="1"/>
  <c r="R77" i="53"/>
  <c r="R78" i="53" s="1"/>
  <c r="Q77" i="53"/>
  <c r="Q78" i="53" s="1"/>
  <c r="P77" i="53"/>
  <c r="P78" i="53" s="1"/>
  <c r="O77" i="53"/>
  <c r="O78" i="53" s="1"/>
  <c r="N77" i="53"/>
  <c r="N78" i="53" s="1"/>
  <c r="M77" i="53"/>
  <c r="M78" i="53" s="1"/>
  <c r="L77" i="53"/>
  <c r="L78" i="53" s="1"/>
  <c r="K77" i="53"/>
  <c r="K78" i="53" s="1"/>
  <c r="J77" i="53"/>
  <c r="J78" i="53" s="1"/>
  <c r="I77" i="53"/>
  <c r="I78" i="53" s="1"/>
  <c r="H77" i="53"/>
  <c r="H78" i="53" s="1"/>
  <c r="G77" i="53"/>
  <c r="G78" i="53" s="1"/>
  <c r="F77" i="53"/>
  <c r="F78" i="53" s="1"/>
  <c r="E77" i="53"/>
  <c r="E78" i="53" s="1"/>
  <c r="D77" i="53"/>
  <c r="D78" i="53" s="1"/>
  <c r="S74" i="53"/>
  <c r="S75" i="53" s="1"/>
  <c r="R74" i="53"/>
  <c r="R75" i="53" s="1"/>
  <c r="Q74" i="53"/>
  <c r="Q75" i="53" s="1"/>
  <c r="P74" i="53"/>
  <c r="P75" i="53" s="1"/>
  <c r="O74" i="53"/>
  <c r="O75" i="53" s="1"/>
  <c r="N74" i="53"/>
  <c r="N75" i="53" s="1"/>
  <c r="M74" i="53"/>
  <c r="M75" i="53" s="1"/>
  <c r="L74" i="53"/>
  <c r="L75" i="53" s="1"/>
  <c r="K74" i="53"/>
  <c r="K75" i="53" s="1"/>
  <c r="J74" i="53"/>
  <c r="J75" i="53" s="1"/>
  <c r="I74" i="53"/>
  <c r="I75" i="53" s="1"/>
  <c r="H74" i="53"/>
  <c r="H75" i="53" s="1"/>
  <c r="G74" i="53"/>
  <c r="G75" i="53" s="1"/>
  <c r="F74" i="53"/>
  <c r="F75" i="53" s="1"/>
  <c r="E74" i="53"/>
  <c r="E75" i="53" s="1"/>
  <c r="D74" i="53"/>
  <c r="D75" i="53" s="1"/>
  <c r="S72" i="53"/>
  <c r="S73" i="53" s="1"/>
  <c r="R72" i="53"/>
  <c r="R73" i="53" s="1"/>
  <c r="Q72" i="53"/>
  <c r="Q73" i="53" s="1"/>
  <c r="P72" i="53"/>
  <c r="P73" i="53" s="1"/>
  <c r="O72" i="53"/>
  <c r="O73" i="53" s="1"/>
  <c r="N72" i="53"/>
  <c r="N73" i="53" s="1"/>
  <c r="M72" i="53"/>
  <c r="M73" i="53" s="1"/>
  <c r="L72" i="53"/>
  <c r="L73" i="53" s="1"/>
  <c r="K72" i="53"/>
  <c r="K73" i="53" s="1"/>
  <c r="J72" i="53"/>
  <c r="J73" i="53" s="1"/>
  <c r="I72" i="53"/>
  <c r="I73" i="53" s="1"/>
  <c r="H72" i="53"/>
  <c r="H73" i="53" s="1"/>
  <c r="G72" i="53"/>
  <c r="G73" i="53" s="1"/>
  <c r="F72" i="53"/>
  <c r="F73" i="53" s="1"/>
  <c r="E72" i="53"/>
  <c r="E73" i="53" s="1"/>
  <c r="D72" i="53"/>
  <c r="D73" i="53" s="1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0" i="53"/>
  <c r="E70" i="53"/>
  <c r="D70" i="53"/>
  <c r="S88" i="53"/>
  <c r="R88" i="53"/>
  <c r="Q88" i="53"/>
  <c r="P88" i="53"/>
  <c r="O88" i="53"/>
  <c r="N88" i="53"/>
  <c r="M88" i="53"/>
  <c r="L88" i="53"/>
  <c r="K88" i="53"/>
  <c r="J88" i="53"/>
  <c r="I88" i="53"/>
  <c r="H88" i="53"/>
  <c r="G88" i="53"/>
  <c r="F88" i="53"/>
  <c r="E88" i="53"/>
  <c r="D88" i="53"/>
  <c r="S2" i="53"/>
  <c r="R2" i="53"/>
  <c r="Q2" i="53"/>
  <c r="P2" i="53"/>
  <c r="O2" i="53"/>
  <c r="N2" i="53"/>
  <c r="M2" i="53"/>
  <c r="L2" i="53"/>
  <c r="K2" i="53"/>
  <c r="J2" i="53"/>
  <c r="I2" i="53"/>
  <c r="H2" i="53"/>
  <c r="G2" i="53"/>
  <c r="F2" i="53"/>
  <c r="E2" i="53"/>
  <c r="D2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F63" i="53"/>
  <c r="E63" i="53"/>
  <c r="D63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F61" i="53"/>
  <c r="E61" i="53"/>
  <c r="D61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S58" i="53"/>
  <c r="R58" i="53"/>
  <c r="Q58" i="53"/>
  <c r="P58" i="53"/>
  <c r="O58" i="53"/>
  <c r="N58" i="53"/>
  <c r="M58" i="53"/>
  <c r="L58" i="53"/>
  <c r="K58" i="53"/>
  <c r="J58" i="53"/>
  <c r="I58" i="53"/>
  <c r="H58" i="53"/>
  <c r="G58" i="53"/>
  <c r="F58" i="53"/>
  <c r="E58" i="53"/>
  <c r="D58" i="53"/>
  <c r="S39" i="53"/>
  <c r="R39" i="53"/>
  <c r="Q39" i="53"/>
  <c r="P39" i="53"/>
  <c r="O39" i="53"/>
  <c r="N39" i="53"/>
  <c r="M39" i="53"/>
  <c r="L39" i="53"/>
  <c r="K39" i="53"/>
  <c r="J39" i="53"/>
  <c r="I39" i="53"/>
  <c r="H39" i="53"/>
  <c r="G39" i="53"/>
  <c r="F39" i="53"/>
  <c r="E39" i="53"/>
  <c r="D39" i="53"/>
  <c r="S55" i="53"/>
  <c r="R55" i="53"/>
  <c r="Q55" i="53"/>
  <c r="P55" i="53"/>
  <c r="O55" i="53"/>
  <c r="N55" i="53"/>
  <c r="M55" i="53"/>
  <c r="L55" i="53"/>
  <c r="K55" i="53"/>
  <c r="J55" i="53"/>
  <c r="I55" i="53"/>
  <c r="H55" i="53"/>
  <c r="G55" i="53"/>
  <c r="F55" i="53"/>
  <c r="E55" i="53"/>
  <c r="D55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S52" i="53"/>
  <c r="R52" i="53"/>
  <c r="Q52" i="53"/>
  <c r="P52" i="53"/>
  <c r="O52" i="53"/>
  <c r="N52" i="53"/>
  <c r="M52" i="53"/>
  <c r="L52" i="53"/>
  <c r="K52" i="53"/>
  <c r="J52" i="53"/>
  <c r="I52" i="53"/>
  <c r="H52" i="53"/>
  <c r="G52" i="53"/>
  <c r="F52" i="53"/>
  <c r="E52" i="53"/>
  <c r="D52" i="53"/>
  <c r="S54" i="53"/>
  <c r="R54" i="53"/>
  <c r="Q54" i="53"/>
  <c r="P54" i="53"/>
  <c r="O54" i="53"/>
  <c r="N54" i="53"/>
  <c r="M54" i="53"/>
  <c r="L54" i="53"/>
  <c r="K54" i="53"/>
  <c r="J54" i="53"/>
  <c r="I54" i="53"/>
  <c r="H54" i="53"/>
  <c r="G54" i="53"/>
  <c r="F54" i="53"/>
  <c r="E54" i="53"/>
  <c r="D54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D49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F51" i="53"/>
  <c r="E51" i="53"/>
  <c r="D51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D30" i="53"/>
  <c r="S45" i="53"/>
  <c r="R45" i="53"/>
  <c r="Q45" i="53"/>
  <c r="P45" i="53"/>
  <c r="O45" i="53"/>
  <c r="N45" i="53"/>
  <c r="M45" i="53"/>
  <c r="L45" i="53"/>
  <c r="K45" i="53"/>
  <c r="J45" i="53"/>
  <c r="I45" i="53"/>
  <c r="H45" i="53"/>
  <c r="G45" i="53"/>
  <c r="F45" i="53"/>
  <c r="E45" i="53"/>
  <c r="D45" i="53"/>
  <c r="S41" i="53"/>
  <c r="R41" i="53"/>
  <c r="Q41" i="53"/>
  <c r="P41" i="53"/>
  <c r="O41" i="53"/>
  <c r="N41" i="53"/>
  <c r="M41" i="53"/>
  <c r="L41" i="53"/>
  <c r="K41" i="53"/>
  <c r="J41" i="53"/>
  <c r="I41" i="53"/>
  <c r="H41" i="53"/>
  <c r="G41" i="53"/>
  <c r="F41" i="53"/>
  <c r="E41" i="53"/>
  <c r="D41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F42" i="53"/>
  <c r="E42" i="53"/>
  <c r="D42" i="53"/>
  <c r="S25" i="53"/>
  <c r="R25" i="53"/>
  <c r="Q25" i="53"/>
  <c r="P25" i="53"/>
  <c r="O25" i="53"/>
  <c r="N25" i="53"/>
  <c r="M25" i="53"/>
  <c r="L25" i="53"/>
  <c r="K25" i="53"/>
  <c r="J25" i="53"/>
  <c r="I25" i="53"/>
  <c r="H25" i="53"/>
  <c r="G25" i="53"/>
  <c r="F25" i="53"/>
  <c r="E25" i="53"/>
  <c r="D25" i="53"/>
  <c r="S33" i="53"/>
  <c r="R33" i="53"/>
  <c r="Q33" i="53"/>
  <c r="P33" i="53"/>
  <c r="O33" i="53"/>
  <c r="N33" i="53"/>
  <c r="M33" i="53"/>
  <c r="L33" i="53"/>
  <c r="K33" i="53"/>
  <c r="J33" i="53"/>
  <c r="I33" i="53"/>
  <c r="H33" i="53"/>
  <c r="G33" i="53"/>
  <c r="F33" i="53"/>
  <c r="E33" i="53"/>
  <c r="D33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S85" i="53"/>
  <c r="R85" i="53"/>
  <c r="Q85" i="53"/>
  <c r="P85" i="53"/>
  <c r="O85" i="53"/>
  <c r="N85" i="53"/>
  <c r="M85" i="53"/>
  <c r="L85" i="53"/>
  <c r="K85" i="53"/>
  <c r="J85" i="53"/>
  <c r="I85" i="53"/>
  <c r="H85" i="53"/>
  <c r="G85" i="53"/>
  <c r="F85" i="53"/>
  <c r="E85" i="53"/>
  <c r="D85" i="53"/>
  <c r="S36" i="53"/>
  <c r="R36" i="53"/>
  <c r="Q36" i="53"/>
  <c r="P36" i="53"/>
  <c r="O36" i="53"/>
  <c r="N36" i="53"/>
  <c r="M36" i="53"/>
  <c r="L36" i="53"/>
  <c r="K36" i="53"/>
  <c r="J36" i="53"/>
  <c r="I36" i="53"/>
  <c r="H36" i="53"/>
  <c r="G36" i="53"/>
  <c r="F36" i="53"/>
  <c r="E36" i="53"/>
  <c r="D36" i="53"/>
  <c r="S34" i="53"/>
  <c r="R34" i="53"/>
  <c r="Q34" i="53"/>
  <c r="P34" i="53"/>
  <c r="O34" i="53"/>
  <c r="N34" i="53"/>
  <c r="M34" i="53"/>
  <c r="L34" i="53"/>
  <c r="K34" i="53"/>
  <c r="J34" i="53"/>
  <c r="I34" i="53"/>
  <c r="H34" i="53"/>
  <c r="G34" i="53"/>
  <c r="F34" i="53"/>
  <c r="E34" i="53"/>
  <c r="D34" i="53"/>
  <c r="S44" i="53"/>
  <c r="R44" i="53"/>
  <c r="Q44" i="53"/>
  <c r="P44" i="53"/>
  <c r="O44" i="53"/>
  <c r="N44" i="53"/>
  <c r="M44" i="53"/>
  <c r="L44" i="53"/>
  <c r="K44" i="53"/>
  <c r="J44" i="53"/>
  <c r="I44" i="53"/>
  <c r="H44" i="53"/>
  <c r="G44" i="53"/>
  <c r="F44" i="53"/>
  <c r="E44" i="53"/>
  <c r="D44" i="53"/>
  <c r="S31" i="53"/>
  <c r="R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D48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S26" i="53"/>
  <c r="R26" i="53"/>
  <c r="Q26" i="53"/>
  <c r="P26" i="53"/>
  <c r="O26" i="53"/>
  <c r="N26" i="53"/>
  <c r="M26" i="53"/>
  <c r="L26" i="53"/>
  <c r="K26" i="53"/>
  <c r="J26" i="53"/>
  <c r="I26" i="53"/>
  <c r="H26" i="53"/>
  <c r="G26" i="53"/>
  <c r="F26" i="53"/>
  <c r="E26" i="53"/>
  <c r="D26" i="53"/>
  <c r="S38" i="53"/>
  <c r="R38" i="53"/>
  <c r="Q38" i="53"/>
  <c r="P38" i="53"/>
  <c r="O38" i="53"/>
  <c r="N38" i="53"/>
  <c r="M38" i="53"/>
  <c r="L38" i="53"/>
  <c r="K38" i="53"/>
  <c r="J38" i="53"/>
  <c r="I38" i="53"/>
  <c r="H38" i="53"/>
  <c r="G38" i="53"/>
  <c r="F38" i="53"/>
  <c r="E38" i="53"/>
  <c r="D38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S57" i="53"/>
  <c r="S24" i="53" s="1"/>
  <c r="R57" i="53"/>
  <c r="Q57" i="53"/>
  <c r="Q24" i="53" s="1"/>
  <c r="P57" i="53"/>
  <c r="P24" i="53" s="1"/>
  <c r="O57" i="53"/>
  <c r="O24" i="53" s="1"/>
  <c r="N57" i="53"/>
  <c r="N24" i="53" s="1"/>
  <c r="M57" i="53"/>
  <c r="M24" i="53" s="1"/>
  <c r="L57" i="53"/>
  <c r="L24" i="53" s="1"/>
  <c r="K57" i="53"/>
  <c r="K24" i="53" s="1"/>
  <c r="J57" i="53"/>
  <c r="J24" i="53" s="1"/>
  <c r="I57" i="53"/>
  <c r="I24" i="53" s="1"/>
  <c r="H57" i="53"/>
  <c r="H24" i="53" s="1"/>
  <c r="G57" i="53"/>
  <c r="G24" i="53" s="1"/>
  <c r="F57" i="53"/>
  <c r="F24" i="53" s="1"/>
  <c r="E57" i="53"/>
  <c r="E24" i="53" s="1"/>
  <c r="D57" i="53"/>
  <c r="D24" i="53" s="1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D47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S7" i="53"/>
  <c r="S17" i="53" s="1"/>
  <c r="R7" i="53"/>
  <c r="R17" i="53" s="1"/>
  <c r="Q7" i="53"/>
  <c r="Q17" i="53" s="1"/>
  <c r="P7" i="53"/>
  <c r="P17" i="53" s="1"/>
  <c r="O7" i="53"/>
  <c r="O17" i="53" s="1"/>
  <c r="N7" i="53"/>
  <c r="N17" i="53" s="1"/>
  <c r="M7" i="53"/>
  <c r="M17" i="53" s="1"/>
  <c r="L7" i="53"/>
  <c r="L17" i="53" s="1"/>
  <c r="K7" i="53"/>
  <c r="K17" i="53" s="1"/>
  <c r="J7" i="53"/>
  <c r="I7" i="53"/>
  <c r="I17" i="53" s="1"/>
  <c r="H7" i="53"/>
  <c r="H17" i="53" s="1"/>
  <c r="G7" i="53"/>
  <c r="G17" i="53" s="1"/>
  <c r="F7" i="53"/>
  <c r="F17" i="53" s="1"/>
  <c r="E7" i="53"/>
  <c r="E17" i="53" s="1"/>
  <c r="D7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D67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F66" i="53"/>
  <c r="E66" i="53"/>
  <c r="D66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D60" i="53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S82" i="53"/>
  <c r="S10" i="53" s="1"/>
  <c r="R82" i="53"/>
  <c r="R10" i="53" s="1"/>
  <c r="Q82" i="53"/>
  <c r="Q10" i="53" s="1"/>
  <c r="P82" i="53"/>
  <c r="P10" i="53" s="1"/>
  <c r="O82" i="53"/>
  <c r="O10" i="53" s="1"/>
  <c r="N82" i="53"/>
  <c r="N10" i="53" s="1"/>
  <c r="M82" i="53"/>
  <c r="M10" i="53" s="1"/>
  <c r="L82" i="53"/>
  <c r="K82" i="53"/>
  <c r="K10" i="53" s="1"/>
  <c r="J82" i="53"/>
  <c r="J10" i="53" s="1"/>
  <c r="I82" i="53"/>
  <c r="I10" i="53" s="1"/>
  <c r="H82" i="53"/>
  <c r="H10" i="53" s="1"/>
  <c r="G82" i="53"/>
  <c r="G10" i="53" s="1"/>
  <c r="F82" i="53"/>
  <c r="F10" i="53" s="1"/>
  <c r="E82" i="53"/>
  <c r="E10" i="53" s="1"/>
  <c r="D82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H10" i="49"/>
  <c r="L10" i="49"/>
  <c r="M10" i="49"/>
  <c r="P10" i="49"/>
  <c r="Q10" i="49"/>
  <c r="T10" i="49"/>
  <c r="I10" i="49"/>
  <c r="D95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T83" i="49"/>
  <c r="S83" i="49"/>
  <c r="R83" i="49"/>
  <c r="Q83" i="49"/>
  <c r="P83" i="49"/>
  <c r="O83" i="49"/>
  <c r="N83" i="49"/>
  <c r="M83" i="49"/>
  <c r="L83" i="49"/>
  <c r="K83" i="49"/>
  <c r="J83" i="49"/>
  <c r="I83" i="49"/>
  <c r="H83" i="49"/>
  <c r="G83" i="49"/>
  <c r="F83" i="49"/>
  <c r="E83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T70" i="49"/>
  <c r="S70" i="49"/>
  <c r="R70" i="49"/>
  <c r="Q70" i="49"/>
  <c r="P70" i="49"/>
  <c r="O70" i="49"/>
  <c r="N70" i="49"/>
  <c r="M70" i="49"/>
  <c r="L70" i="49"/>
  <c r="K70" i="49"/>
  <c r="J70" i="49"/>
  <c r="I70" i="49"/>
  <c r="H70" i="49"/>
  <c r="G70" i="49"/>
  <c r="F70" i="49"/>
  <c r="E70" i="49"/>
  <c r="T6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F66" i="49"/>
  <c r="E66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T60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T58" i="49"/>
  <c r="S58" i="49"/>
  <c r="R58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T57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T55" i="49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T54" i="49"/>
  <c r="S54" i="49"/>
  <c r="R54" i="49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T5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T41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T40" i="49"/>
  <c r="S40" i="49"/>
  <c r="R40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T39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T38" i="49"/>
  <c r="S38" i="49"/>
  <c r="R38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T36" i="49"/>
  <c r="S36" i="49"/>
  <c r="R36" i="49"/>
  <c r="Q36" i="49"/>
  <c r="P36" i="49"/>
  <c r="O36" i="49"/>
  <c r="N36" i="49"/>
  <c r="M36" i="49"/>
  <c r="L36" i="49"/>
  <c r="K36" i="49"/>
  <c r="J36" i="49"/>
  <c r="I36" i="49"/>
  <c r="H36" i="49"/>
  <c r="G36" i="49"/>
  <c r="F36" i="49"/>
  <c r="E36" i="49"/>
  <c r="T34" i="49"/>
  <c r="S34" i="49"/>
  <c r="R34" i="49"/>
  <c r="Q34" i="49"/>
  <c r="P34" i="49"/>
  <c r="O34" i="49"/>
  <c r="N34" i="49"/>
  <c r="M34" i="49"/>
  <c r="L34" i="49"/>
  <c r="K34" i="49"/>
  <c r="J34" i="49"/>
  <c r="I34" i="49"/>
  <c r="H34" i="49"/>
  <c r="G34" i="49"/>
  <c r="F34" i="49"/>
  <c r="E34" i="49"/>
  <c r="T33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T30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G30" i="49"/>
  <c r="F30" i="49"/>
  <c r="E30" i="49"/>
  <c r="T2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T26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T25" i="49"/>
  <c r="S25" i="49"/>
  <c r="R25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T19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T18" i="49"/>
  <c r="S18" i="49"/>
  <c r="R18" i="49"/>
  <c r="Q18" i="49"/>
  <c r="P18" i="49"/>
  <c r="O18" i="49"/>
  <c r="N18" i="49"/>
  <c r="M18" i="49"/>
  <c r="L18" i="49"/>
  <c r="K18" i="49"/>
  <c r="J18" i="49"/>
  <c r="I18" i="49"/>
  <c r="H18" i="49"/>
  <c r="G18" i="49"/>
  <c r="F18" i="49"/>
  <c r="E18" i="49"/>
  <c r="T16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T15" i="49"/>
  <c r="S15" i="49"/>
  <c r="R15" i="49"/>
  <c r="Q15" i="49"/>
  <c r="P15" i="49"/>
  <c r="O15" i="49"/>
  <c r="N15" i="49"/>
  <c r="M15" i="49"/>
  <c r="L15" i="49"/>
  <c r="K15" i="49"/>
  <c r="J15" i="49"/>
  <c r="I15" i="49"/>
  <c r="H15" i="49"/>
  <c r="G15" i="49"/>
  <c r="F15" i="49"/>
  <c r="E15" i="49"/>
  <c r="T14" i="49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G12" i="49"/>
  <c r="F12" i="49"/>
  <c r="E12" i="49"/>
  <c r="S10" i="49"/>
  <c r="R10" i="49"/>
  <c r="O10" i="49"/>
  <c r="N10" i="49"/>
  <c r="K10" i="49"/>
  <c r="J10" i="49"/>
  <c r="G10" i="49"/>
  <c r="F10" i="49"/>
  <c r="E10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F6" i="49"/>
  <c r="E6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F5" i="49"/>
  <c r="E5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T3" i="49"/>
  <c r="T97" i="49" s="1"/>
  <c r="T96" i="49" s="1"/>
  <c r="S3" i="49"/>
  <c r="R3" i="49"/>
  <c r="Q3" i="49"/>
  <c r="Q97" i="49" s="1"/>
  <c r="Q96" i="49" s="1"/>
  <c r="P3" i="49"/>
  <c r="P97" i="49" s="1"/>
  <c r="P96" i="49" s="1"/>
  <c r="O3" i="49"/>
  <c r="N3" i="49"/>
  <c r="M3" i="49"/>
  <c r="L3" i="49"/>
  <c r="L97" i="49" s="1"/>
  <c r="L96" i="49" s="1"/>
  <c r="K3" i="49"/>
  <c r="J3" i="49"/>
  <c r="I3" i="49"/>
  <c r="I97" i="49" s="1"/>
  <c r="I96" i="49" s="1"/>
  <c r="H3" i="49"/>
  <c r="H97" i="49" s="1"/>
  <c r="H96" i="49" s="1"/>
  <c r="G3" i="49"/>
  <c r="F3" i="49"/>
  <c r="E3" i="49"/>
  <c r="S90" i="48"/>
  <c r="R90" i="48"/>
  <c r="Q90" i="48"/>
  <c r="P90" i="48"/>
  <c r="O90" i="48"/>
  <c r="N90" i="48"/>
  <c r="M90" i="48"/>
  <c r="L90" i="48"/>
  <c r="K90" i="48"/>
  <c r="J90" i="48"/>
  <c r="I90" i="48"/>
  <c r="H90" i="48"/>
  <c r="G90" i="48"/>
  <c r="F90" i="48"/>
  <c r="E90" i="48"/>
  <c r="D90" i="48"/>
  <c r="S87" i="48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S84" i="48"/>
  <c r="R84" i="48"/>
  <c r="Q84" i="48"/>
  <c r="P84" i="48"/>
  <c r="O84" i="48"/>
  <c r="N84" i="48"/>
  <c r="M84" i="48"/>
  <c r="L84" i="48"/>
  <c r="K84" i="48"/>
  <c r="J84" i="48"/>
  <c r="I84" i="48"/>
  <c r="H84" i="48"/>
  <c r="G84" i="48"/>
  <c r="F84" i="48"/>
  <c r="E84" i="48"/>
  <c r="D84" i="48"/>
  <c r="S78" i="48"/>
  <c r="S81" i="48" s="1"/>
  <c r="R78" i="48"/>
  <c r="R81" i="48" s="1"/>
  <c r="Q78" i="48"/>
  <c r="Q81" i="48" s="1"/>
  <c r="P78" i="48"/>
  <c r="P81" i="48" s="1"/>
  <c r="O78" i="48"/>
  <c r="O81" i="48" s="1"/>
  <c r="N78" i="48"/>
  <c r="N81" i="48" s="1"/>
  <c r="M78" i="48"/>
  <c r="M81" i="48" s="1"/>
  <c r="L78" i="48"/>
  <c r="L81" i="48" s="1"/>
  <c r="K78" i="48"/>
  <c r="K81" i="48" s="1"/>
  <c r="J78" i="48"/>
  <c r="J81" i="48" s="1"/>
  <c r="I78" i="48"/>
  <c r="I81" i="48" s="1"/>
  <c r="H78" i="48"/>
  <c r="H81" i="48" s="1"/>
  <c r="G78" i="48"/>
  <c r="G81" i="48" s="1"/>
  <c r="F78" i="48"/>
  <c r="F81" i="48" s="1"/>
  <c r="E78" i="48"/>
  <c r="E81" i="48" s="1"/>
  <c r="D78" i="48"/>
  <c r="D81" i="48" s="1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71" i="48"/>
  <c r="S76" i="48" s="1"/>
  <c r="R71" i="48"/>
  <c r="R76" i="48" s="1"/>
  <c r="Q71" i="48"/>
  <c r="Q76" i="48" s="1"/>
  <c r="P71" i="48"/>
  <c r="P76" i="48" s="1"/>
  <c r="O71" i="48"/>
  <c r="O76" i="48" s="1"/>
  <c r="N71" i="48"/>
  <c r="N76" i="48" s="1"/>
  <c r="M71" i="48"/>
  <c r="M76" i="48" s="1"/>
  <c r="L71" i="48"/>
  <c r="L76" i="48" s="1"/>
  <c r="K71" i="48"/>
  <c r="K76" i="48" s="1"/>
  <c r="J71" i="48"/>
  <c r="J76" i="48" s="1"/>
  <c r="I71" i="48"/>
  <c r="I76" i="48" s="1"/>
  <c r="H71" i="48"/>
  <c r="H76" i="48" s="1"/>
  <c r="G71" i="48"/>
  <c r="G76" i="48" s="1"/>
  <c r="F71" i="48"/>
  <c r="F76" i="48" s="1"/>
  <c r="E71" i="48"/>
  <c r="E76" i="48" s="1"/>
  <c r="D71" i="48"/>
  <c r="D76" i="48" s="1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D62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F59" i="48"/>
  <c r="E59" i="48"/>
  <c r="D59" i="48"/>
  <c r="S56" i="48"/>
  <c r="R56" i="48"/>
  <c r="Q56" i="48"/>
  <c r="P56" i="48"/>
  <c r="O56" i="48"/>
  <c r="N56" i="48"/>
  <c r="M56" i="48"/>
  <c r="L56" i="48"/>
  <c r="K56" i="48"/>
  <c r="J56" i="48"/>
  <c r="I56" i="48"/>
  <c r="H56" i="48"/>
  <c r="G56" i="48"/>
  <c r="F56" i="48"/>
  <c r="E56" i="48"/>
  <c r="D56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D53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S43" i="48"/>
  <c r="S64" i="48" s="1"/>
  <c r="R43" i="48"/>
  <c r="R64" i="48" s="1"/>
  <c r="Q43" i="48"/>
  <c r="Q64" i="48" s="1"/>
  <c r="P43" i="48"/>
  <c r="P64" i="48" s="1"/>
  <c r="O43" i="48"/>
  <c r="O64" i="48" s="1"/>
  <c r="N43" i="48"/>
  <c r="N64" i="48" s="1"/>
  <c r="M43" i="48"/>
  <c r="M64" i="48" s="1"/>
  <c r="L43" i="48"/>
  <c r="L64" i="48" s="1"/>
  <c r="K43" i="48"/>
  <c r="K64" i="48" s="1"/>
  <c r="J43" i="48"/>
  <c r="J64" i="48" s="1"/>
  <c r="I43" i="48"/>
  <c r="I64" i="48" s="1"/>
  <c r="H43" i="48"/>
  <c r="G43" i="48"/>
  <c r="G64" i="48" s="1"/>
  <c r="F43" i="48"/>
  <c r="F64" i="48" s="1"/>
  <c r="E43" i="48"/>
  <c r="E64" i="48" s="1"/>
  <c r="D43" i="48"/>
  <c r="D64" i="48" s="1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S32" i="48"/>
  <c r="R32" i="48"/>
  <c r="Q32" i="48"/>
  <c r="P32" i="48"/>
  <c r="O32" i="48"/>
  <c r="N32" i="48"/>
  <c r="M32" i="48"/>
  <c r="L32" i="48"/>
  <c r="K32" i="48"/>
  <c r="J32" i="48"/>
  <c r="I32" i="48"/>
  <c r="H32" i="48"/>
  <c r="G32" i="48"/>
  <c r="F32" i="48"/>
  <c r="E32" i="48"/>
  <c r="D32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S10" i="48"/>
  <c r="S37" i="48" s="1"/>
  <c r="R10" i="48"/>
  <c r="R37" i="48" s="1"/>
  <c r="Q10" i="48"/>
  <c r="Q37" i="48" s="1"/>
  <c r="P10" i="48"/>
  <c r="P37" i="48" s="1"/>
  <c r="O10" i="48"/>
  <c r="O37" i="48" s="1"/>
  <c r="N10" i="48"/>
  <c r="N37" i="48" s="1"/>
  <c r="M10" i="48"/>
  <c r="M37" i="48" s="1"/>
  <c r="L10" i="48"/>
  <c r="K10" i="48"/>
  <c r="K37" i="48" s="1"/>
  <c r="J10" i="48"/>
  <c r="J37" i="48" s="1"/>
  <c r="I10" i="48"/>
  <c r="I37" i="48" s="1"/>
  <c r="H10" i="48"/>
  <c r="H37" i="48" s="1"/>
  <c r="G10" i="48"/>
  <c r="G37" i="48" s="1"/>
  <c r="F10" i="48"/>
  <c r="F37" i="48" s="1"/>
  <c r="E10" i="48"/>
  <c r="E37" i="48" s="1"/>
  <c r="D10" i="48"/>
  <c r="D37" i="48" s="1"/>
  <c r="K303" i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K13" i="1"/>
  <c r="L13" i="1"/>
  <c r="M13" i="1"/>
  <c r="N13" i="1"/>
  <c r="O13" i="1"/>
  <c r="P13" i="1"/>
  <c r="Q13" i="1"/>
  <c r="R13" i="1"/>
  <c r="S13" i="1"/>
  <c r="J13" i="1"/>
  <c r="K11" i="1"/>
  <c r="L11" i="1"/>
  <c r="M11" i="1"/>
  <c r="N11" i="1"/>
  <c r="O11" i="1"/>
  <c r="P11" i="1"/>
  <c r="Q11" i="1"/>
  <c r="R11" i="1"/>
  <c r="S11" i="1"/>
  <c r="J11" i="1"/>
  <c r="L10" i="53" l="1"/>
  <c r="E97" i="49"/>
  <c r="E96" i="49" s="1"/>
  <c r="M97" i="49"/>
  <c r="M96" i="49" s="1"/>
  <c r="D10" i="53"/>
  <c r="J17" i="53"/>
  <c r="R24" i="53"/>
  <c r="U27" i="55"/>
  <c r="F97" i="49"/>
  <c r="F96" i="49" s="1"/>
  <c r="J97" i="49"/>
  <c r="J96" i="49" s="1"/>
  <c r="N97" i="49"/>
  <c r="N96" i="49" s="1"/>
  <c r="R97" i="49"/>
  <c r="R96" i="49" s="1"/>
  <c r="G97" i="49"/>
  <c r="G96" i="49" s="1"/>
  <c r="K97" i="49"/>
  <c r="K96" i="49" s="1"/>
  <c r="O97" i="49"/>
  <c r="O96" i="49" s="1"/>
  <c r="S97" i="49"/>
  <c r="S96" i="49" s="1"/>
  <c r="D17" i="53"/>
  <c r="H46" i="53"/>
  <c r="L56" i="53"/>
  <c r="L62" i="53"/>
  <c r="E46" i="53"/>
  <c r="I46" i="53"/>
  <c r="M46" i="53"/>
  <c r="Q46" i="53"/>
  <c r="E56" i="53"/>
  <c r="I56" i="53"/>
  <c r="M56" i="53"/>
  <c r="Q56" i="53"/>
  <c r="E62" i="53"/>
  <c r="I62" i="53"/>
  <c r="M62" i="53"/>
  <c r="Q62" i="53"/>
  <c r="L46" i="53"/>
  <c r="H56" i="53"/>
  <c r="D62" i="53"/>
  <c r="P62" i="53"/>
  <c r="F46" i="53"/>
  <c r="J46" i="53"/>
  <c r="N46" i="53"/>
  <c r="R46" i="53"/>
  <c r="F56" i="53"/>
  <c r="J56" i="53"/>
  <c r="N56" i="53"/>
  <c r="R56" i="53"/>
  <c r="F62" i="53"/>
  <c r="J62" i="53"/>
  <c r="N62" i="53"/>
  <c r="R62" i="53"/>
  <c r="D46" i="53"/>
  <c r="P46" i="53"/>
  <c r="D56" i="53"/>
  <c r="P56" i="53"/>
  <c r="H62" i="53"/>
  <c r="G46" i="53"/>
  <c r="K46" i="53"/>
  <c r="O46" i="53"/>
  <c r="S46" i="53"/>
  <c r="G56" i="53"/>
  <c r="K56" i="53"/>
  <c r="O56" i="53"/>
  <c r="S56" i="53"/>
  <c r="S64" i="53" s="1"/>
  <c r="G62" i="53"/>
  <c r="K62" i="53"/>
  <c r="O62" i="53"/>
  <c r="S62" i="53"/>
  <c r="D35" i="53"/>
  <c r="H35" i="53"/>
  <c r="L35" i="53"/>
  <c r="P35" i="53"/>
  <c r="D43" i="53"/>
  <c r="H43" i="53"/>
  <c r="L43" i="53"/>
  <c r="P43" i="53"/>
  <c r="D50" i="53"/>
  <c r="H50" i="53"/>
  <c r="L50" i="53"/>
  <c r="P50" i="53"/>
  <c r="D53" i="53"/>
  <c r="H53" i="53"/>
  <c r="L53" i="53"/>
  <c r="P53" i="53"/>
  <c r="D59" i="53"/>
  <c r="H59" i="53"/>
  <c r="L59" i="53"/>
  <c r="P59" i="53"/>
  <c r="D71" i="53"/>
  <c r="D76" i="53" s="1"/>
  <c r="H71" i="53"/>
  <c r="H76" i="53" s="1"/>
  <c r="L71" i="53"/>
  <c r="L76" i="53" s="1"/>
  <c r="P71" i="53"/>
  <c r="P76" i="53" s="1"/>
  <c r="D84" i="53"/>
  <c r="H84" i="53"/>
  <c r="L84" i="53"/>
  <c r="P84" i="53"/>
  <c r="D87" i="53"/>
  <c r="H87" i="53"/>
  <c r="L87" i="53"/>
  <c r="P87" i="53"/>
  <c r="D90" i="53"/>
  <c r="H90" i="53"/>
  <c r="H92" i="53" s="1"/>
  <c r="L90" i="53"/>
  <c r="P90" i="53"/>
  <c r="P92" i="53" s="1"/>
  <c r="H21" i="53"/>
  <c r="H27" i="53"/>
  <c r="L32" i="53"/>
  <c r="E21" i="53"/>
  <c r="I21" i="53"/>
  <c r="M21" i="53"/>
  <c r="Q21" i="53"/>
  <c r="E27" i="53"/>
  <c r="I27" i="53"/>
  <c r="M27" i="53"/>
  <c r="Q27" i="53"/>
  <c r="E32" i="53"/>
  <c r="I32" i="53"/>
  <c r="M32" i="53"/>
  <c r="Q32" i="53"/>
  <c r="E35" i="53"/>
  <c r="E37" i="53" s="1"/>
  <c r="I35" i="53"/>
  <c r="M35" i="53"/>
  <c r="Q35" i="53"/>
  <c r="E43" i="53"/>
  <c r="I43" i="53"/>
  <c r="M43" i="53"/>
  <c r="Q43" i="53"/>
  <c r="E50" i="53"/>
  <c r="I50" i="53"/>
  <c r="M50" i="53"/>
  <c r="Q50" i="53"/>
  <c r="E53" i="53"/>
  <c r="I53" i="53"/>
  <c r="M53" i="53"/>
  <c r="Q53" i="53"/>
  <c r="E59" i="53"/>
  <c r="I59" i="53"/>
  <c r="M59" i="53"/>
  <c r="Q59" i="53"/>
  <c r="E71" i="53"/>
  <c r="E76" i="53" s="1"/>
  <c r="I71" i="53"/>
  <c r="I76" i="53" s="1"/>
  <c r="M71" i="53"/>
  <c r="M76" i="53" s="1"/>
  <c r="Q71" i="53"/>
  <c r="Q76" i="53" s="1"/>
  <c r="E84" i="53"/>
  <c r="I84" i="53"/>
  <c r="M84" i="53"/>
  <c r="Q84" i="53"/>
  <c r="E87" i="53"/>
  <c r="I87" i="53"/>
  <c r="M87" i="53"/>
  <c r="Q87" i="53"/>
  <c r="E90" i="53"/>
  <c r="I90" i="53"/>
  <c r="M90" i="53"/>
  <c r="Q90" i="53"/>
  <c r="D21" i="53"/>
  <c r="P21" i="53"/>
  <c r="D27" i="53"/>
  <c r="P27" i="53"/>
  <c r="D32" i="53"/>
  <c r="P32" i="53"/>
  <c r="F21" i="53"/>
  <c r="J21" i="53"/>
  <c r="N21" i="53"/>
  <c r="R21" i="53"/>
  <c r="F27" i="53"/>
  <c r="J27" i="53"/>
  <c r="N27" i="53"/>
  <c r="R27" i="53"/>
  <c r="F32" i="53"/>
  <c r="J32" i="53"/>
  <c r="N32" i="53"/>
  <c r="R32" i="53"/>
  <c r="R37" i="53" s="1"/>
  <c r="F35" i="53"/>
  <c r="J35" i="53"/>
  <c r="N35" i="53"/>
  <c r="N37" i="53" s="1"/>
  <c r="R35" i="53"/>
  <c r="F43" i="53"/>
  <c r="J43" i="53"/>
  <c r="N43" i="53"/>
  <c r="R43" i="53"/>
  <c r="F50" i="53"/>
  <c r="J50" i="53"/>
  <c r="N50" i="53"/>
  <c r="R50" i="53"/>
  <c r="F53" i="53"/>
  <c r="J53" i="53"/>
  <c r="N53" i="53"/>
  <c r="R53" i="53"/>
  <c r="F59" i="53"/>
  <c r="J59" i="53"/>
  <c r="N59" i="53"/>
  <c r="R59" i="53"/>
  <c r="F71" i="53"/>
  <c r="F76" i="53" s="1"/>
  <c r="J71" i="53"/>
  <c r="J76" i="53" s="1"/>
  <c r="N71" i="53"/>
  <c r="N76" i="53" s="1"/>
  <c r="R71" i="53"/>
  <c r="R76" i="53" s="1"/>
  <c r="F84" i="53"/>
  <c r="J84" i="53"/>
  <c r="N84" i="53"/>
  <c r="R84" i="53"/>
  <c r="F87" i="53"/>
  <c r="J87" i="53"/>
  <c r="N87" i="53"/>
  <c r="R87" i="53"/>
  <c r="F90" i="53"/>
  <c r="F92" i="53" s="1"/>
  <c r="J90" i="53"/>
  <c r="N90" i="53"/>
  <c r="N92" i="53" s="1"/>
  <c r="R90" i="53"/>
  <c r="L21" i="53"/>
  <c r="L27" i="53"/>
  <c r="H32" i="53"/>
  <c r="G21" i="53"/>
  <c r="K21" i="53"/>
  <c r="O21" i="53"/>
  <c r="S21" i="53"/>
  <c r="G27" i="53"/>
  <c r="K27" i="53"/>
  <c r="O27" i="53"/>
  <c r="S27" i="53"/>
  <c r="G32" i="53"/>
  <c r="K32" i="53"/>
  <c r="O32" i="53"/>
  <c r="S32" i="53"/>
  <c r="G35" i="53"/>
  <c r="K35" i="53"/>
  <c r="O35" i="53"/>
  <c r="S35" i="53"/>
  <c r="G43" i="53"/>
  <c r="K43" i="53"/>
  <c r="O43" i="53"/>
  <c r="S43" i="53"/>
  <c r="G50" i="53"/>
  <c r="K50" i="53"/>
  <c r="O50" i="53"/>
  <c r="S50" i="53"/>
  <c r="G53" i="53"/>
  <c r="K53" i="53"/>
  <c r="O53" i="53"/>
  <c r="S53" i="53"/>
  <c r="G59" i="53"/>
  <c r="K59" i="53"/>
  <c r="O59" i="53"/>
  <c r="S59" i="53"/>
  <c r="G71" i="53"/>
  <c r="G76" i="53" s="1"/>
  <c r="K71" i="53"/>
  <c r="K76" i="53" s="1"/>
  <c r="O71" i="53"/>
  <c r="O76" i="53" s="1"/>
  <c r="S71" i="53"/>
  <c r="S76" i="53" s="1"/>
  <c r="G84" i="53"/>
  <c r="K84" i="53"/>
  <c r="O84" i="53"/>
  <c r="S84" i="53"/>
  <c r="G87" i="53"/>
  <c r="K87" i="53"/>
  <c r="O87" i="53"/>
  <c r="S87" i="53"/>
  <c r="S92" i="53" s="1"/>
  <c r="G90" i="53"/>
  <c r="K90" i="53"/>
  <c r="O90" i="53"/>
  <c r="S90" i="53"/>
  <c r="D81" i="53"/>
  <c r="H81" i="53"/>
  <c r="L81" i="53"/>
  <c r="P81" i="53"/>
  <c r="E81" i="53"/>
  <c r="I81" i="53"/>
  <c r="M81" i="53"/>
  <c r="Q81" i="53"/>
  <c r="E92" i="53"/>
  <c r="F81" i="53"/>
  <c r="J81" i="53"/>
  <c r="N81" i="53"/>
  <c r="R81" i="53"/>
  <c r="G81" i="53"/>
  <c r="K81" i="53"/>
  <c r="O81" i="53"/>
  <c r="S81" i="53"/>
  <c r="L37" i="48"/>
  <c r="P92" i="48"/>
  <c r="E92" i="48"/>
  <c r="I92" i="48"/>
  <c r="I93" i="48" s="1"/>
  <c r="M92" i="48"/>
  <c r="Q92" i="48"/>
  <c r="H64" i="48"/>
  <c r="D92" i="48"/>
  <c r="D93" i="48" s="1"/>
  <c r="L92" i="48"/>
  <c r="F92" i="48"/>
  <c r="J92" i="48"/>
  <c r="N92" i="48"/>
  <c r="N93" i="48" s="1"/>
  <c r="R92" i="48"/>
  <c r="H92" i="48"/>
  <c r="G92" i="48"/>
  <c r="K92" i="48"/>
  <c r="K93" i="48" s="1"/>
  <c r="O92" i="48"/>
  <c r="S92" i="48"/>
  <c r="P93" i="48"/>
  <c r="E93" i="48"/>
  <c r="M93" i="48"/>
  <c r="Q93" i="48"/>
  <c r="L93" i="48"/>
  <c r="F93" i="48"/>
  <c r="J93" i="48"/>
  <c r="R93" i="48"/>
  <c r="H93" i="48"/>
  <c r="G93" i="48"/>
  <c r="O93" i="48"/>
  <c r="S93" i="48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D37" i="53" l="1"/>
  <c r="O92" i="53"/>
  <c r="Q92" i="53"/>
  <c r="O37" i="53"/>
  <c r="Q37" i="53"/>
  <c r="S37" i="53"/>
  <c r="S95" i="53" s="1"/>
  <c r="H37" i="53"/>
  <c r="M64" i="53"/>
  <c r="K64" i="53"/>
  <c r="F37" i="53"/>
  <c r="M37" i="53"/>
  <c r="G92" i="53"/>
  <c r="G37" i="53"/>
  <c r="R92" i="53"/>
  <c r="I92" i="53"/>
  <c r="I37" i="53"/>
  <c r="D92" i="53"/>
  <c r="D64" i="53"/>
  <c r="G64" i="53"/>
  <c r="I64" i="53"/>
  <c r="K37" i="53"/>
  <c r="M92" i="53"/>
  <c r="N64" i="53"/>
  <c r="N95" i="53" s="1"/>
  <c r="H64" i="53"/>
  <c r="F64" i="53"/>
  <c r="E64" i="53"/>
  <c r="E95" i="53" s="1"/>
  <c r="K92" i="53"/>
  <c r="J92" i="53"/>
  <c r="J64" i="53"/>
  <c r="J37" i="53"/>
  <c r="P37" i="53"/>
  <c r="L92" i="53"/>
  <c r="Q64" i="53"/>
  <c r="O64" i="53"/>
  <c r="P64" i="53"/>
  <c r="L37" i="53"/>
  <c r="R64" i="53"/>
  <c r="L64" i="53"/>
  <c r="P95" i="53" l="1"/>
  <c r="Q95" i="53"/>
  <c r="O95" i="53"/>
  <c r="K95" i="53"/>
  <c r="G95" i="53"/>
  <c r="F95" i="53"/>
  <c r="D95" i="53"/>
  <c r="H95" i="53"/>
  <c r="M95" i="53"/>
  <c r="R95" i="53"/>
  <c r="I95" i="53"/>
  <c r="J95" i="53"/>
  <c r="L95" i="53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4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6" i="38"/>
  <c r="E77" i="38" s="1"/>
  <c r="F76" i="38"/>
  <c r="F77" i="38" s="1"/>
  <c r="G76" i="38"/>
  <c r="G77" i="38" s="1"/>
  <c r="H76" i="38"/>
  <c r="H77" i="38" s="1"/>
  <c r="I76" i="38"/>
  <c r="I77" i="38" s="1"/>
  <c r="I195" i="1" s="1"/>
  <c r="J76" i="38"/>
  <c r="J77" i="38" s="1"/>
  <c r="K76" i="38"/>
  <c r="K77" i="38" s="1"/>
  <c r="L76" i="38"/>
  <c r="L77" i="38" s="1"/>
  <c r="M76" i="38"/>
  <c r="M77" i="38" s="1"/>
  <c r="N76" i="38"/>
  <c r="N77" i="38" s="1"/>
  <c r="O76" i="38"/>
  <c r="O77" i="38" s="1"/>
  <c r="P76" i="38"/>
  <c r="P77" i="38" s="1"/>
  <c r="Q76" i="38"/>
  <c r="Q77" i="38" s="1"/>
  <c r="R76" i="38"/>
  <c r="R77" i="38" s="1"/>
  <c r="S76" i="38"/>
  <c r="S77" i="38" s="1"/>
  <c r="D76" i="38"/>
  <c r="D77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D77" i="9"/>
  <c r="P75" i="35" l="1"/>
  <c r="P75" i="49"/>
  <c r="S75" i="35"/>
  <c r="S75" i="49"/>
  <c r="O75" i="35"/>
  <c r="O75" i="49"/>
  <c r="K75" i="35"/>
  <c r="K75" i="49"/>
  <c r="G75" i="35"/>
  <c r="G75" i="49"/>
  <c r="L75" i="35"/>
  <c r="L75" i="49"/>
  <c r="R75" i="35"/>
  <c r="R75" i="49"/>
  <c r="N75" i="35"/>
  <c r="N75" i="49"/>
  <c r="J75" i="35"/>
  <c r="J75" i="49"/>
  <c r="F75" i="35"/>
  <c r="F75" i="49"/>
  <c r="T75" i="35"/>
  <c r="T75" i="49"/>
  <c r="H75" i="35"/>
  <c r="H75" i="49"/>
  <c r="D194" i="1"/>
  <c r="E75" i="49"/>
  <c r="P194" i="1"/>
  <c r="Q75" i="49"/>
  <c r="L194" i="1"/>
  <c r="M75" i="49"/>
  <c r="H194" i="1"/>
  <c r="I75" i="49"/>
  <c r="G194" i="1"/>
  <c r="E75" i="35"/>
  <c r="Q75" i="35"/>
  <c r="S194" i="1"/>
  <c r="M75" i="35"/>
  <c r="O194" i="1"/>
  <c r="I75" i="35"/>
  <c r="K194" i="1"/>
  <c r="D195" i="1"/>
  <c r="D77" i="18"/>
  <c r="L195" i="1"/>
  <c r="L77" i="18"/>
  <c r="O77" i="18"/>
  <c r="O195" i="1"/>
  <c r="G77" i="18"/>
  <c r="G195" i="1"/>
  <c r="R77" i="18"/>
  <c r="R195" i="1"/>
  <c r="N77" i="18"/>
  <c r="N195" i="1"/>
  <c r="J77" i="18"/>
  <c r="J195" i="1"/>
  <c r="F77" i="18"/>
  <c r="F195" i="1"/>
  <c r="P195" i="1"/>
  <c r="P77" i="18"/>
  <c r="H195" i="1"/>
  <c r="H77" i="18"/>
  <c r="S77" i="18"/>
  <c r="S195" i="1"/>
  <c r="K77" i="18"/>
  <c r="K195" i="1"/>
  <c r="Q195" i="1"/>
  <c r="Q77" i="18"/>
  <c r="M195" i="1"/>
  <c r="M77" i="18"/>
  <c r="E195" i="1"/>
  <c r="E77" i="18"/>
  <c r="I199" i="1"/>
  <c r="I200" i="1" s="1"/>
  <c r="R194" i="1"/>
  <c r="N194" i="1"/>
  <c r="J194" i="1"/>
  <c r="F194" i="1"/>
  <c r="I77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6" i="38"/>
  <c r="U3" i="1" s="1"/>
  <c r="E6" i="38"/>
  <c r="V3" i="1" s="1"/>
  <c r="V7" i="1" s="1"/>
  <c r="F6" i="38"/>
  <c r="W3" i="1" s="1"/>
  <c r="W7" i="1" s="1"/>
  <c r="G6" i="38"/>
  <c r="X3" i="1" s="1"/>
  <c r="X7" i="1" s="1"/>
  <c r="H6" i="38"/>
  <c r="Y3" i="1" s="1"/>
  <c r="Y7" i="1" s="1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D10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D11" i="38"/>
  <c r="D12" i="38" s="1"/>
  <c r="E11" i="38"/>
  <c r="E12" i="38" s="1"/>
  <c r="E3" i="1" s="1"/>
  <c r="F11" i="38"/>
  <c r="F12" i="38" s="1"/>
  <c r="F3" i="1" s="1"/>
  <c r="G11" i="38"/>
  <c r="G12" i="38" s="1"/>
  <c r="G3" i="1" s="1"/>
  <c r="H11" i="38"/>
  <c r="H12" i="38" s="1"/>
  <c r="H3" i="1" s="1"/>
  <c r="I11" i="38"/>
  <c r="J11" i="38"/>
  <c r="J12" i="38" s="1"/>
  <c r="K11" i="38"/>
  <c r="K12" i="38" s="1"/>
  <c r="L11" i="38"/>
  <c r="L12" i="38" s="1"/>
  <c r="M11" i="38"/>
  <c r="M12" i="38" s="1"/>
  <c r="N11" i="38"/>
  <c r="N12" i="38" s="1"/>
  <c r="O11" i="38"/>
  <c r="O12" i="38" s="1"/>
  <c r="P11" i="38"/>
  <c r="P12" i="38" s="1"/>
  <c r="Q11" i="38"/>
  <c r="Q12" i="38" s="1"/>
  <c r="R11" i="38"/>
  <c r="R12" i="38" s="1"/>
  <c r="S11" i="38"/>
  <c r="S12" i="38" s="1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5" i="38"/>
  <c r="D88" i="38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D87" i="38"/>
  <c r="D47" i="38"/>
  <c r="E47" i="38"/>
  <c r="F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D46" i="38"/>
  <c r="D31" i="38"/>
  <c r="E31" i="38"/>
  <c r="F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D32" i="38"/>
  <c r="E32" i="38"/>
  <c r="F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D17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9" i="9"/>
  <c r="F87" i="49" s="1"/>
  <c r="F89" i="9"/>
  <c r="G87" i="49" s="1"/>
  <c r="G89" i="9"/>
  <c r="H89" i="9"/>
  <c r="I87" i="49" s="1"/>
  <c r="I89" i="9"/>
  <c r="J87" i="49" s="1"/>
  <c r="J89" i="9"/>
  <c r="K87" i="49" s="1"/>
  <c r="K89" i="9"/>
  <c r="L87" i="49" s="1"/>
  <c r="L89" i="9"/>
  <c r="M87" i="49" s="1"/>
  <c r="M89" i="9"/>
  <c r="N87" i="49" s="1"/>
  <c r="N89" i="9"/>
  <c r="O87" i="49" s="1"/>
  <c r="O89" i="9"/>
  <c r="P87" i="49" s="1"/>
  <c r="P89" i="9"/>
  <c r="Q87" i="49" s="1"/>
  <c r="Q89" i="9"/>
  <c r="R87" i="49" s="1"/>
  <c r="R89" i="9"/>
  <c r="S87" i="49" s="1"/>
  <c r="S89" i="9"/>
  <c r="T87" i="49" s="1"/>
  <c r="D89" i="9"/>
  <c r="E87" i="49" s="1"/>
  <c r="E48" i="9"/>
  <c r="F46" i="49" s="1"/>
  <c r="F48" i="9"/>
  <c r="G46" i="49" s="1"/>
  <c r="G48" i="9"/>
  <c r="H46" i="49" s="1"/>
  <c r="H48" i="9"/>
  <c r="I46" i="49" s="1"/>
  <c r="I48" i="9"/>
  <c r="J46" i="49" s="1"/>
  <c r="J48" i="9"/>
  <c r="K46" i="49" s="1"/>
  <c r="K48" i="9"/>
  <c r="L46" i="49" s="1"/>
  <c r="L48" i="9"/>
  <c r="M46" i="49" s="1"/>
  <c r="M48" i="9"/>
  <c r="N46" i="49" s="1"/>
  <c r="N48" i="9"/>
  <c r="O46" i="49" s="1"/>
  <c r="O48" i="9"/>
  <c r="P46" i="49" s="1"/>
  <c r="P48" i="9"/>
  <c r="Q46" i="49" s="1"/>
  <c r="Q48" i="9"/>
  <c r="R46" i="49" s="1"/>
  <c r="R48" i="9"/>
  <c r="S46" i="49" s="1"/>
  <c r="S48" i="9"/>
  <c r="T46" i="49" s="1"/>
  <c r="D48" i="9"/>
  <c r="E46" i="49" s="1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A99" i="3" s="1"/>
  <c r="AB98" i="3"/>
  <c r="AB99" i="3" s="1"/>
  <c r="AC98" i="3"/>
  <c r="AC99" i="3" s="1"/>
  <c r="AD98" i="3"/>
  <c r="AD99" i="3" s="1"/>
  <c r="AE98" i="3"/>
  <c r="AF98" i="3"/>
  <c r="AG98" i="3"/>
  <c r="AG99" i="3" s="1"/>
  <c r="AH98" i="3"/>
  <c r="AH99" i="3" s="1"/>
  <c r="AI98" i="3"/>
  <c r="AI99" i="3" s="1"/>
  <c r="AJ98" i="3"/>
  <c r="AJ99" i="3" s="1"/>
  <c r="Z98" i="3"/>
  <c r="Z99" i="3" s="1"/>
  <c r="V99" i="3"/>
  <c r="W99" i="3"/>
  <c r="X99" i="3"/>
  <c r="Y99" i="3"/>
  <c r="AE99" i="3"/>
  <c r="AF99" i="3"/>
  <c r="U99" i="3"/>
  <c r="I12" i="38" l="1"/>
  <c r="I3" i="1" s="1"/>
  <c r="I64" i="24"/>
  <c r="G265" i="1"/>
  <c r="H87" i="49"/>
  <c r="H87" i="35"/>
  <c r="J202" i="1"/>
  <c r="R48" i="38"/>
  <c r="R101" i="1" s="1"/>
  <c r="R105" i="1" s="1"/>
  <c r="N48" i="38"/>
  <c r="N101" i="1" s="1"/>
  <c r="N105" i="1" s="1"/>
  <c r="F48" i="38"/>
  <c r="F101" i="1" s="1"/>
  <c r="F105" i="1" s="1"/>
  <c r="F106" i="1" s="1"/>
  <c r="R89" i="38"/>
  <c r="R266" i="1" s="1"/>
  <c r="N89" i="38"/>
  <c r="N266" i="1" s="1"/>
  <c r="F89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8" i="38"/>
  <c r="Q101" i="1" s="1"/>
  <c r="I48" i="38"/>
  <c r="I101" i="1" s="1"/>
  <c r="Q89" i="38"/>
  <c r="Q266" i="1" s="1"/>
  <c r="I89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8" i="38"/>
  <c r="J101" i="1" s="1"/>
  <c r="J89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8" i="38"/>
  <c r="M101" i="1" s="1"/>
  <c r="M89" i="38"/>
  <c r="M266" i="1" s="1"/>
  <c r="E89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8" i="38"/>
  <c r="E101" i="1" s="1"/>
  <c r="S48" i="38"/>
  <c r="S101" i="1" s="1"/>
  <c r="O48" i="38"/>
  <c r="K48" i="38"/>
  <c r="K101" i="1" s="1"/>
  <c r="G48" i="38"/>
  <c r="S89" i="38"/>
  <c r="S266" i="1" s="1"/>
  <c r="O89" i="38"/>
  <c r="K89" i="38"/>
  <c r="G89" i="38"/>
  <c r="D48" i="38"/>
  <c r="P48" i="38"/>
  <c r="L48" i="38"/>
  <c r="H48" i="38"/>
  <c r="D89" i="38"/>
  <c r="P89" i="38"/>
  <c r="L89" i="38"/>
  <c r="H89" i="38"/>
  <c r="AB3" i="2"/>
  <c r="Q48" i="18" l="1"/>
  <c r="F48" i="18"/>
  <c r="F102" i="1"/>
  <c r="E90" i="18"/>
  <c r="F273" i="1"/>
  <c r="M48" i="18"/>
  <c r="K48" i="18"/>
  <c r="N90" i="18"/>
  <c r="R48" i="18"/>
  <c r="N267" i="1"/>
  <c r="S48" i="18"/>
  <c r="I90" i="18"/>
  <c r="N48" i="18"/>
  <c r="F90" i="18"/>
  <c r="F267" i="1"/>
  <c r="N102" i="1"/>
  <c r="R102" i="1"/>
  <c r="R90" i="18"/>
  <c r="E48" i="18"/>
  <c r="J90" i="18"/>
  <c r="R267" i="1"/>
  <c r="I48" i="18"/>
  <c r="H106" i="2"/>
  <c r="F106" i="2"/>
  <c r="M90" i="18"/>
  <c r="G106" i="47"/>
  <c r="G64" i="24"/>
  <c r="D106" i="2"/>
  <c r="H90" i="18"/>
  <c r="H266" i="1"/>
  <c r="K90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90" i="18"/>
  <c r="L90" i="18"/>
  <c r="L266" i="1"/>
  <c r="O90" i="18"/>
  <c r="O266" i="1"/>
  <c r="E106" i="47"/>
  <c r="P48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8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8" i="18"/>
  <c r="L48" i="18"/>
  <c r="L101" i="1"/>
  <c r="O48" i="18"/>
  <c r="O101" i="1"/>
  <c r="E270" i="1"/>
  <c r="E271" i="1" s="1"/>
  <c r="E267" i="1"/>
  <c r="F108" i="1"/>
  <c r="G106" i="2"/>
  <c r="P90" i="18"/>
  <c r="P266" i="1"/>
  <c r="S105" i="1"/>
  <c r="S102" i="1"/>
  <c r="S90" i="18"/>
  <c r="D90" i="18"/>
  <c r="D266" i="1"/>
  <c r="D48" i="18"/>
  <c r="D101" i="1"/>
  <c r="G90" i="18"/>
  <c r="G266" i="1"/>
  <c r="G48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3" i="38"/>
  <c r="F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D13" i="38"/>
  <c r="E19" i="9"/>
  <c r="F17" i="49" s="1"/>
  <c r="F19" i="9"/>
  <c r="G17" i="49" s="1"/>
  <c r="G19" i="9"/>
  <c r="H17" i="49" s="1"/>
  <c r="H19" i="9"/>
  <c r="I17" i="49" s="1"/>
  <c r="I19" i="9"/>
  <c r="J17" i="49" s="1"/>
  <c r="J19" i="9"/>
  <c r="K17" i="49" s="1"/>
  <c r="K19" i="9"/>
  <c r="L17" i="49" s="1"/>
  <c r="L19" i="9"/>
  <c r="M17" i="49" s="1"/>
  <c r="M19" i="9"/>
  <c r="N17" i="49" s="1"/>
  <c r="N19" i="9"/>
  <c r="O17" i="49" s="1"/>
  <c r="O19" i="9"/>
  <c r="P17" i="49" s="1"/>
  <c r="P19" i="9"/>
  <c r="Q17" i="49" s="1"/>
  <c r="Q19" i="9"/>
  <c r="R17" i="49" s="1"/>
  <c r="R19" i="9"/>
  <c r="S17" i="49" s="1"/>
  <c r="S19" i="9"/>
  <c r="T17" i="49" s="1"/>
  <c r="D19" i="9"/>
  <c r="E17" i="49" s="1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G267" i="1"/>
  <c r="G270" i="1"/>
  <c r="G271" i="1" s="1"/>
  <c r="O102" i="1"/>
  <c r="O105" i="1"/>
  <c r="J273" i="1"/>
  <c r="K106" i="47"/>
  <c r="K106" i="2"/>
  <c r="P267" i="1"/>
  <c r="F141" i="47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S273" i="1"/>
  <c r="L267" i="1"/>
  <c r="F56" i="47"/>
  <c r="Q137" i="2"/>
  <c r="Q138" i="2"/>
  <c r="Q139" i="2"/>
  <c r="Q138" i="47"/>
  <c r="Q139" i="47"/>
  <c r="Q137" i="47"/>
  <c r="Q140" i="47"/>
  <c r="Q140" i="2"/>
  <c r="E67" i="38"/>
  <c r="F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D67" i="38"/>
  <c r="E73" i="9"/>
  <c r="F71" i="49" s="1"/>
  <c r="F73" i="9"/>
  <c r="G71" i="49" s="1"/>
  <c r="G73" i="9"/>
  <c r="H71" i="49" s="1"/>
  <c r="H73" i="9"/>
  <c r="I71" i="49" s="1"/>
  <c r="I73" i="9"/>
  <c r="J71" i="49" s="1"/>
  <c r="J73" i="9"/>
  <c r="K71" i="49" s="1"/>
  <c r="K73" i="9"/>
  <c r="L71" i="49" s="1"/>
  <c r="L73" i="9"/>
  <c r="M71" i="49" s="1"/>
  <c r="M73" i="9"/>
  <c r="N71" i="49" s="1"/>
  <c r="N73" i="9"/>
  <c r="O71" i="49" s="1"/>
  <c r="O73" i="9"/>
  <c r="P71" i="49" s="1"/>
  <c r="P73" i="9"/>
  <c r="Q71" i="49" s="1"/>
  <c r="Q73" i="9"/>
  <c r="R71" i="49" s="1"/>
  <c r="R73" i="9"/>
  <c r="S71" i="49" s="1"/>
  <c r="S73" i="9"/>
  <c r="T71" i="49" s="1"/>
  <c r="D73" i="9"/>
  <c r="E71" i="49" s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R141" i="2" l="1"/>
  <c r="N141" i="47"/>
  <c r="R141" i="47"/>
  <c r="N141" i="2"/>
  <c r="X8" i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8" i="1"/>
  <c r="E308" i="1"/>
  <c r="I308" i="1"/>
  <c r="F309" i="1"/>
  <c r="E309" i="1"/>
  <c r="I309" i="1"/>
  <c r="H308" i="1"/>
  <c r="G308" i="1"/>
  <c r="E27" i="38"/>
  <c r="F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D27" i="38"/>
  <c r="D21" i="38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D22" i="38"/>
  <c r="E22" i="38"/>
  <c r="F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D20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3" i="38"/>
  <c r="R93" i="38"/>
  <c r="Q93" i="38"/>
  <c r="P93" i="38"/>
  <c r="O93" i="38"/>
  <c r="N93" i="38"/>
  <c r="M93" i="38"/>
  <c r="L93" i="38"/>
  <c r="K93" i="38"/>
  <c r="J93" i="38"/>
  <c r="I93" i="38"/>
  <c r="H93" i="38"/>
  <c r="G93" i="38"/>
  <c r="F93" i="38"/>
  <c r="E93" i="38"/>
  <c r="D93" i="38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90" i="38"/>
  <c r="S92" i="38" s="1"/>
  <c r="R90" i="38"/>
  <c r="R92" i="38" s="1"/>
  <c r="Q90" i="38"/>
  <c r="P90" i="38"/>
  <c r="O90" i="38"/>
  <c r="O92" i="38" s="1"/>
  <c r="N90" i="38"/>
  <c r="N92" i="38" s="1"/>
  <c r="M90" i="38"/>
  <c r="M92" i="38" s="1"/>
  <c r="L90" i="38"/>
  <c r="L92" i="38" s="1"/>
  <c r="K90" i="38"/>
  <c r="K92" i="38" s="1"/>
  <c r="J90" i="38"/>
  <c r="I90" i="38"/>
  <c r="H90" i="38"/>
  <c r="H92" i="38" s="1"/>
  <c r="G90" i="38"/>
  <c r="G92" i="38" s="1"/>
  <c r="F90" i="38"/>
  <c r="F92" i="38" s="1"/>
  <c r="E90" i="38"/>
  <c r="E92" i="38" s="1"/>
  <c r="D90" i="38"/>
  <c r="S85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D85" i="38"/>
  <c r="S84" i="38"/>
  <c r="S86" i="38" s="1"/>
  <c r="R84" i="38"/>
  <c r="R86" i="38" s="1"/>
  <c r="Q84" i="38"/>
  <c r="Q86" i="38" s="1"/>
  <c r="P84" i="38"/>
  <c r="P86" i="38" s="1"/>
  <c r="O84" i="38"/>
  <c r="O86" i="38" s="1"/>
  <c r="N84" i="38"/>
  <c r="N86" i="38" s="1"/>
  <c r="M84" i="38"/>
  <c r="L84" i="38"/>
  <c r="L86" i="38" s="1"/>
  <c r="K84" i="38"/>
  <c r="K86" i="38" s="1"/>
  <c r="J84" i="38"/>
  <c r="J86" i="38" s="1"/>
  <c r="I84" i="38"/>
  <c r="I86" i="38" s="1"/>
  <c r="H84" i="38"/>
  <c r="H86" i="38" s="1"/>
  <c r="G84" i="38"/>
  <c r="G86" i="38" s="1"/>
  <c r="F84" i="38"/>
  <c r="E84" i="38"/>
  <c r="E86" i="38" s="1"/>
  <c r="D84" i="38"/>
  <c r="D86" i="38" s="1"/>
  <c r="S82" i="38"/>
  <c r="S235" i="1" s="1"/>
  <c r="R82" i="38"/>
  <c r="R235" i="1" s="1"/>
  <c r="Q82" i="38"/>
  <c r="Q235" i="1" s="1"/>
  <c r="P82" i="38"/>
  <c r="P235" i="1" s="1"/>
  <c r="O82" i="38"/>
  <c r="O235" i="1" s="1"/>
  <c r="N82" i="38"/>
  <c r="N235" i="1" s="1"/>
  <c r="M82" i="38"/>
  <c r="M235" i="1" s="1"/>
  <c r="L82" i="38"/>
  <c r="L235" i="1" s="1"/>
  <c r="K82" i="38"/>
  <c r="K235" i="1" s="1"/>
  <c r="J82" i="38"/>
  <c r="J235" i="1" s="1"/>
  <c r="I82" i="38"/>
  <c r="I235" i="1" s="1"/>
  <c r="H82" i="38"/>
  <c r="H235" i="1" s="1"/>
  <c r="G82" i="38"/>
  <c r="G235" i="1" s="1"/>
  <c r="F82" i="38"/>
  <c r="F235" i="1" s="1"/>
  <c r="E82" i="38"/>
  <c r="E235" i="1" s="1"/>
  <c r="D82" i="38"/>
  <c r="D235" i="1" s="1"/>
  <c r="S81" i="38"/>
  <c r="S226" i="1" s="1"/>
  <c r="S227" i="1" s="1"/>
  <c r="R81" i="38"/>
  <c r="R226" i="1" s="1"/>
  <c r="R227" i="1" s="1"/>
  <c r="Q81" i="38"/>
  <c r="Q226" i="1" s="1"/>
  <c r="Q227" i="1" s="1"/>
  <c r="P81" i="38"/>
  <c r="P226" i="1" s="1"/>
  <c r="P227" i="1" s="1"/>
  <c r="O81" i="38"/>
  <c r="O226" i="1" s="1"/>
  <c r="O227" i="1" s="1"/>
  <c r="N81" i="38"/>
  <c r="N226" i="1" s="1"/>
  <c r="N227" i="1" s="1"/>
  <c r="M81" i="38"/>
  <c r="M226" i="1" s="1"/>
  <c r="M227" i="1" s="1"/>
  <c r="L81" i="38"/>
  <c r="L226" i="1" s="1"/>
  <c r="L227" i="1" s="1"/>
  <c r="K81" i="38"/>
  <c r="K226" i="1" s="1"/>
  <c r="K227" i="1" s="1"/>
  <c r="J81" i="38"/>
  <c r="J226" i="1" s="1"/>
  <c r="J227" i="1" s="1"/>
  <c r="I81" i="38"/>
  <c r="I226" i="1" s="1"/>
  <c r="H81" i="38"/>
  <c r="H226" i="1" s="1"/>
  <c r="H227" i="1" s="1"/>
  <c r="G81" i="38"/>
  <c r="G226" i="1" s="1"/>
  <c r="G227" i="1" s="1"/>
  <c r="F81" i="38"/>
  <c r="F226" i="1" s="1"/>
  <c r="F227" i="1" s="1"/>
  <c r="E81" i="38"/>
  <c r="E226" i="1" s="1"/>
  <c r="E227" i="1" s="1"/>
  <c r="D81" i="38"/>
  <c r="D226" i="1" s="1"/>
  <c r="D227" i="1" s="1"/>
  <c r="S79" i="38"/>
  <c r="S80" i="38" s="1"/>
  <c r="R79" i="38"/>
  <c r="R80" i="38" s="1"/>
  <c r="Q79" i="38"/>
  <c r="Q80" i="38" s="1"/>
  <c r="P79" i="38"/>
  <c r="P80" i="38" s="1"/>
  <c r="O79" i="38"/>
  <c r="O80" i="38" s="1"/>
  <c r="N79" i="38"/>
  <c r="N80" i="38" s="1"/>
  <c r="M79" i="38"/>
  <c r="M80" i="38" s="1"/>
  <c r="L79" i="38"/>
  <c r="L80" i="38" s="1"/>
  <c r="K79" i="38"/>
  <c r="K80" i="38" s="1"/>
  <c r="J79" i="38"/>
  <c r="J80" i="38" s="1"/>
  <c r="I79" i="38"/>
  <c r="I80" i="38" s="1"/>
  <c r="H79" i="38"/>
  <c r="H80" i="38" s="1"/>
  <c r="G79" i="38"/>
  <c r="G80" i="38" s="1"/>
  <c r="F79" i="38"/>
  <c r="F80" i="38" s="1"/>
  <c r="E79" i="38"/>
  <c r="E80" i="38" s="1"/>
  <c r="D79" i="38"/>
  <c r="D80" i="38" s="1"/>
  <c r="S74" i="38"/>
  <c r="S75" i="38" s="1"/>
  <c r="S75" i="18" s="1"/>
  <c r="R74" i="38"/>
  <c r="R75" i="38" s="1"/>
  <c r="Q74" i="38"/>
  <c r="Q75" i="38" s="1"/>
  <c r="P74" i="38"/>
  <c r="P75" i="38" s="1"/>
  <c r="O74" i="38"/>
  <c r="O75" i="38" s="1"/>
  <c r="N74" i="38"/>
  <c r="N75" i="38" s="1"/>
  <c r="M74" i="38"/>
  <c r="M75" i="38" s="1"/>
  <c r="L74" i="38"/>
  <c r="L75" i="38" s="1"/>
  <c r="K74" i="38"/>
  <c r="K75" i="38" s="1"/>
  <c r="J74" i="38"/>
  <c r="J75" i="38" s="1"/>
  <c r="I74" i="38"/>
  <c r="I75" i="38" s="1"/>
  <c r="H74" i="38"/>
  <c r="H75" i="38" s="1"/>
  <c r="G74" i="38"/>
  <c r="G75" i="38" s="1"/>
  <c r="F74" i="38"/>
  <c r="F75" i="38" s="1"/>
  <c r="E74" i="38"/>
  <c r="E75" i="38" s="1"/>
  <c r="D74" i="38"/>
  <c r="D75" i="38" s="1"/>
  <c r="D75" i="18" s="1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2" i="38"/>
  <c r="S64" i="38" s="1"/>
  <c r="R62" i="38"/>
  <c r="R64" i="38" s="1"/>
  <c r="Q62" i="38"/>
  <c r="Q64" i="38" s="1"/>
  <c r="P62" i="38"/>
  <c r="P64" i="38" s="1"/>
  <c r="O62" i="38"/>
  <c r="O64" i="38" s="1"/>
  <c r="N62" i="38"/>
  <c r="N64" i="38" s="1"/>
  <c r="M62" i="38"/>
  <c r="M64" i="38" s="1"/>
  <c r="L62" i="38"/>
  <c r="L64" i="38" s="1"/>
  <c r="K62" i="38"/>
  <c r="J62" i="38"/>
  <c r="I62" i="38"/>
  <c r="H62" i="38"/>
  <c r="H64" i="38" s="1"/>
  <c r="G62" i="38"/>
  <c r="G64" i="38" s="1"/>
  <c r="F62" i="38"/>
  <c r="F64" i="38" s="1"/>
  <c r="E62" i="38"/>
  <c r="E64" i="38" s="1"/>
  <c r="D62" i="38"/>
  <c r="D64" i="38" s="1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S59" i="38"/>
  <c r="S61" i="38" s="1"/>
  <c r="R59" i="38"/>
  <c r="R61" i="38" s="1"/>
  <c r="Q59" i="38"/>
  <c r="Q61" i="38" s="1"/>
  <c r="P59" i="38"/>
  <c r="P61" i="38" s="1"/>
  <c r="O59" i="38"/>
  <c r="O61" i="38" s="1"/>
  <c r="N59" i="38"/>
  <c r="N61" i="38" s="1"/>
  <c r="M59" i="38"/>
  <c r="M61" i="38" s="1"/>
  <c r="L59" i="38"/>
  <c r="L61" i="38" s="1"/>
  <c r="K59" i="38"/>
  <c r="K61" i="38" s="1"/>
  <c r="J59" i="38"/>
  <c r="I59" i="38"/>
  <c r="H59" i="38"/>
  <c r="G59" i="38"/>
  <c r="G61" i="38" s="1"/>
  <c r="F59" i="38"/>
  <c r="F61" i="38" s="1"/>
  <c r="E59" i="38"/>
  <c r="E61" i="38" s="1"/>
  <c r="D59" i="38"/>
  <c r="D61" i="38" s="1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S56" i="38"/>
  <c r="S58" i="38" s="1"/>
  <c r="R56" i="38"/>
  <c r="R58" i="38" s="1"/>
  <c r="Q56" i="38"/>
  <c r="P56" i="38"/>
  <c r="P58" i="38" s="1"/>
  <c r="O56" i="38"/>
  <c r="O58" i="38" s="1"/>
  <c r="N56" i="38"/>
  <c r="N58" i="38" s="1"/>
  <c r="M56" i="38"/>
  <c r="M58" i="38" s="1"/>
  <c r="L56" i="38"/>
  <c r="L58" i="38" s="1"/>
  <c r="K56" i="38"/>
  <c r="K58" i="38" s="1"/>
  <c r="J56" i="38"/>
  <c r="J58" i="38" s="1"/>
  <c r="I56" i="38"/>
  <c r="I58" i="38" s="1"/>
  <c r="H56" i="38"/>
  <c r="G56" i="38"/>
  <c r="G58" i="38" s="1"/>
  <c r="F56" i="38"/>
  <c r="E56" i="38"/>
  <c r="D56" i="38"/>
  <c r="D58" i="38" s="1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S53" i="38"/>
  <c r="S55" i="38" s="1"/>
  <c r="R53" i="38"/>
  <c r="R55" i="38" s="1"/>
  <c r="Q53" i="38"/>
  <c r="Q55" i="38" s="1"/>
  <c r="P53" i="38"/>
  <c r="P55" i="38" s="1"/>
  <c r="O53" i="38"/>
  <c r="O55" i="38" s="1"/>
  <c r="N53" i="38"/>
  <c r="N55" i="38" s="1"/>
  <c r="M53" i="38"/>
  <c r="M55" i="38" s="1"/>
  <c r="L53" i="38"/>
  <c r="L55" i="38" s="1"/>
  <c r="K53" i="38"/>
  <c r="K55" i="38" s="1"/>
  <c r="J53" i="38"/>
  <c r="J55" i="38" s="1"/>
  <c r="I53" i="38"/>
  <c r="I55" i="38" s="1"/>
  <c r="H53" i="38"/>
  <c r="H55" i="38" s="1"/>
  <c r="G53" i="38"/>
  <c r="G55" i="38" s="1"/>
  <c r="F53" i="38"/>
  <c r="E53" i="38"/>
  <c r="D53" i="38"/>
  <c r="D55" i="38" s="1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S49" i="38"/>
  <c r="S52" i="38" s="1"/>
  <c r="R49" i="38"/>
  <c r="R52" i="38" s="1"/>
  <c r="Q49" i="38"/>
  <c r="Q52" i="38" s="1"/>
  <c r="P49" i="38"/>
  <c r="P52" i="38" s="1"/>
  <c r="O49" i="38"/>
  <c r="O52" i="38" s="1"/>
  <c r="N49" i="38"/>
  <c r="N52" i="38" s="1"/>
  <c r="M49" i="38"/>
  <c r="M52" i="38" s="1"/>
  <c r="L49" i="38"/>
  <c r="L52" i="38" s="1"/>
  <c r="K49" i="38"/>
  <c r="K52" i="38" s="1"/>
  <c r="J49" i="38"/>
  <c r="I49" i="38"/>
  <c r="H49" i="38"/>
  <c r="G49" i="38"/>
  <c r="G52" i="38" s="1"/>
  <c r="F49" i="38"/>
  <c r="E49" i="38"/>
  <c r="D49" i="38"/>
  <c r="D52" i="38" s="1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D43" i="38"/>
  <c r="E43" i="38"/>
  <c r="F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D44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S38" i="38"/>
  <c r="S70" i="1" s="1"/>
  <c r="R38" i="38"/>
  <c r="R70" i="1" s="1"/>
  <c r="Q38" i="38"/>
  <c r="Q70" i="1" s="1"/>
  <c r="P38" i="38"/>
  <c r="P70" i="1" s="1"/>
  <c r="O38" i="38"/>
  <c r="O70" i="1" s="1"/>
  <c r="N38" i="38"/>
  <c r="N70" i="1" s="1"/>
  <c r="M38" i="38"/>
  <c r="M70" i="1" s="1"/>
  <c r="L38" i="38"/>
  <c r="L70" i="1" s="1"/>
  <c r="K38" i="38"/>
  <c r="K70" i="1" s="1"/>
  <c r="J38" i="38"/>
  <c r="J70" i="1" s="1"/>
  <c r="I38" i="38"/>
  <c r="I70" i="1" s="1"/>
  <c r="H38" i="38"/>
  <c r="H70" i="1" s="1"/>
  <c r="G38" i="38"/>
  <c r="G70" i="1" s="1"/>
  <c r="F38" i="38"/>
  <c r="F70" i="1" s="1"/>
  <c r="E38" i="38"/>
  <c r="E70" i="1" s="1"/>
  <c r="D38" i="38"/>
  <c r="D70" i="1" s="1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S35" i="38"/>
  <c r="S37" i="38" s="1"/>
  <c r="R35" i="38"/>
  <c r="R37" i="38" s="1"/>
  <c r="Q35" i="38"/>
  <c r="Q37" i="38" s="1"/>
  <c r="P35" i="38"/>
  <c r="P37" i="38" s="1"/>
  <c r="O35" i="38"/>
  <c r="O37" i="38" s="1"/>
  <c r="N35" i="38"/>
  <c r="N37" i="38" s="1"/>
  <c r="M35" i="38"/>
  <c r="M37" i="38" s="1"/>
  <c r="L35" i="38"/>
  <c r="L37" i="38" s="1"/>
  <c r="K35" i="38"/>
  <c r="K37" i="38" s="1"/>
  <c r="J35" i="38"/>
  <c r="I35" i="38"/>
  <c r="H35" i="38"/>
  <c r="H37" i="38" s="1"/>
  <c r="G35" i="38"/>
  <c r="G37" i="38" s="1"/>
  <c r="F35" i="38"/>
  <c r="F37" i="38" s="1"/>
  <c r="E35" i="38"/>
  <c r="E37" i="38" s="1"/>
  <c r="D35" i="38"/>
  <c r="D37" i="38" s="1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S30" i="38"/>
  <c r="S34" i="38" s="1"/>
  <c r="R30" i="38"/>
  <c r="R34" i="38" s="1"/>
  <c r="Q30" i="38"/>
  <c r="P30" i="38"/>
  <c r="P34" i="38" s="1"/>
  <c r="O30" i="38"/>
  <c r="O34" i="38" s="1"/>
  <c r="N30" i="38"/>
  <c r="N34" i="38" s="1"/>
  <c r="M30" i="38"/>
  <c r="M34" i="38" s="1"/>
  <c r="L30" i="38"/>
  <c r="L34" i="38" s="1"/>
  <c r="K30" i="38"/>
  <c r="K34" i="38" s="1"/>
  <c r="J30" i="38"/>
  <c r="I30" i="38"/>
  <c r="H30" i="38"/>
  <c r="G30" i="38"/>
  <c r="G34" i="38" s="1"/>
  <c r="F30" i="38"/>
  <c r="F34" i="38" s="1"/>
  <c r="E30" i="38"/>
  <c r="D30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D29" i="38" s="1"/>
  <c r="D43" i="1" s="1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S24" i="38"/>
  <c r="R24" i="38"/>
  <c r="R26" i="38" s="1"/>
  <c r="Q24" i="38"/>
  <c r="P24" i="38"/>
  <c r="P26" i="38" s="1"/>
  <c r="O24" i="38"/>
  <c r="O26" i="38" s="1"/>
  <c r="N24" i="38"/>
  <c r="N26" i="38" s="1"/>
  <c r="M24" i="38"/>
  <c r="M26" i="38" s="1"/>
  <c r="M34" i="1" s="1"/>
  <c r="L24" i="38"/>
  <c r="L26" i="38" s="1"/>
  <c r="K24" i="38"/>
  <c r="J24" i="38"/>
  <c r="I24" i="38"/>
  <c r="H24" i="38"/>
  <c r="H26" i="38" s="1"/>
  <c r="G24" i="38"/>
  <c r="G26" i="38" s="1"/>
  <c r="F24" i="38"/>
  <c r="E24" i="38"/>
  <c r="D24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S14" i="38"/>
  <c r="R14" i="38"/>
  <c r="Q14" i="38"/>
  <c r="P14" i="38"/>
  <c r="O14" i="38"/>
  <c r="O19" i="38" s="1"/>
  <c r="N14" i="38"/>
  <c r="N19" i="38" s="1"/>
  <c r="M14" i="38"/>
  <c r="L14" i="38"/>
  <c r="K14" i="38"/>
  <c r="J14" i="38"/>
  <c r="I14" i="38"/>
  <c r="H14" i="38"/>
  <c r="G14" i="38"/>
  <c r="G19" i="38" s="1"/>
  <c r="F14" i="38"/>
  <c r="F19" i="38" s="1"/>
  <c r="E14" i="38"/>
  <c r="D14" i="38"/>
  <c r="F86" i="38" l="1"/>
  <c r="P92" i="38"/>
  <c r="P94" i="38" s="1"/>
  <c r="P293" i="1" s="1"/>
  <c r="K64" i="38"/>
  <c r="H34" i="38"/>
  <c r="H52" i="1" s="1"/>
  <c r="Q34" i="38"/>
  <c r="H73" i="38"/>
  <c r="H78" i="38" s="1"/>
  <c r="H204" i="1" s="1"/>
  <c r="Z7" i="38"/>
  <c r="L19" i="38"/>
  <c r="P19" i="38"/>
  <c r="P16" i="1" s="1"/>
  <c r="W7" i="38"/>
  <c r="AA7" i="38"/>
  <c r="AE7" i="38"/>
  <c r="AI7" i="38"/>
  <c r="L73" i="38"/>
  <c r="L78" i="38" s="1"/>
  <c r="L204" i="1" s="1"/>
  <c r="AD7" i="38"/>
  <c r="X7" i="38"/>
  <c r="AB7" i="38"/>
  <c r="N73" i="38"/>
  <c r="N78" i="38" s="1"/>
  <c r="N204" i="1" s="1"/>
  <c r="AF7" i="38"/>
  <c r="R73" i="38"/>
  <c r="R78" i="38" s="1"/>
  <c r="R204" i="1" s="1"/>
  <c r="AJ7" i="38"/>
  <c r="D73" i="38"/>
  <c r="D78" i="38" s="1"/>
  <c r="D204" i="1" s="1"/>
  <c r="V7" i="38"/>
  <c r="P73" i="38"/>
  <c r="P78" i="38" s="1"/>
  <c r="P204" i="1" s="1"/>
  <c r="AH7" i="38"/>
  <c r="G73" i="38"/>
  <c r="G78" i="38" s="1"/>
  <c r="G204" i="1" s="1"/>
  <c r="Y7" i="38"/>
  <c r="K73" i="38"/>
  <c r="K78" i="38" s="1"/>
  <c r="K204" i="1" s="1"/>
  <c r="AC7" i="38"/>
  <c r="O73" i="38"/>
  <c r="O78" i="38" s="1"/>
  <c r="O204" i="1" s="1"/>
  <c r="AG7" i="38"/>
  <c r="S73" i="38"/>
  <c r="S78" i="38" s="1"/>
  <c r="S204" i="1" s="1"/>
  <c r="AK7" i="38"/>
  <c r="E34" i="38"/>
  <c r="E52" i="1" s="1"/>
  <c r="F26" i="38"/>
  <c r="F34" i="1" s="1"/>
  <c r="E26" i="38"/>
  <c r="E34" i="1" s="1"/>
  <c r="D26" i="38"/>
  <c r="D34" i="1" s="1"/>
  <c r="H61" i="38"/>
  <c r="H137" i="1" s="1"/>
  <c r="H58" i="38"/>
  <c r="H128" i="1" s="1"/>
  <c r="H52" i="38"/>
  <c r="F58" i="38"/>
  <c r="F128" i="1" s="1"/>
  <c r="F55" i="38"/>
  <c r="F119" i="1" s="1"/>
  <c r="F52" i="38"/>
  <c r="F110" i="1" s="1"/>
  <c r="E58" i="38"/>
  <c r="E55" i="38"/>
  <c r="E119" i="1" s="1"/>
  <c r="E52" i="38"/>
  <c r="E110" i="1" s="1"/>
  <c r="Q19" i="38"/>
  <c r="Q16" i="1" s="1"/>
  <c r="R19" i="38"/>
  <c r="S19" i="38"/>
  <c r="S16" i="1" s="1"/>
  <c r="M19" i="38"/>
  <c r="M16" i="1" s="1"/>
  <c r="E19" i="38"/>
  <c r="E16" i="1" s="1"/>
  <c r="D72" i="1"/>
  <c r="L52" i="2"/>
  <c r="L53" i="2"/>
  <c r="L54" i="2"/>
  <c r="L52" i="47"/>
  <c r="L55" i="47"/>
  <c r="L53" i="47"/>
  <c r="L54" i="47"/>
  <c r="M106" i="1"/>
  <c r="L55" i="2"/>
  <c r="L108" i="1"/>
  <c r="K56" i="2"/>
  <c r="I19" i="38"/>
  <c r="I16" i="1" s="1"/>
  <c r="I34" i="38"/>
  <c r="I52" i="1" s="1"/>
  <c r="I37" i="38"/>
  <c r="I61" i="1" s="1"/>
  <c r="I52" i="38"/>
  <c r="I110" i="1" s="1"/>
  <c r="I61" i="38"/>
  <c r="I137" i="1" s="1"/>
  <c r="I64" i="38"/>
  <c r="I92" i="38"/>
  <c r="I94" i="38" s="1"/>
  <c r="I293" i="1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6" i="38"/>
  <c r="J34" i="1" s="1"/>
  <c r="J34" i="38"/>
  <c r="J52" i="1" s="1"/>
  <c r="J37" i="38"/>
  <c r="J61" i="1" s="1"/>
  <c r="J52" i="38"/>
  <c r="J110" i="1" s="1"/>
  <c r="J61" i="38"/>
  <c r="J137" i="1" s="1"/>
  <c r="J64" i="38"/>
  <c r="J73" i="38"/>
  <c r="J78" i="38" s="1"/>
  <c r="J204" i="1" s="1"/>
  <c r="J92" i="38"/>
  <c r="J275" i="1" s="1"/>
  <c r="N106" i="2"/>
  <c r="H19" i="38"/>
  <c r="H16" i="1" s="1"/>
  <c r="D34" i="38"/>
  <c r="D52" i="1" s="1"/>
  <c r="K19" i="38"/>
  <c r="K16" i="1" s="1"/>
  <c r="Q73" i="38"/>
  <c r="Q78" i="38" s="1"/>
  <c r="Q204" i="1" s="1"/>
  <c r="E284" i="1"/>
  <c r="E94" i="38"/>
  <c r="E293" i="1" s="1"/>
  <c r="I284" i="1"/>
  <c r="M284" i="1"/>
  <c r="Q284" i="1"/>
  <c r="F284" i="1"/>
  <c r="F94" i="38"/>
  <c r="F293" i="1" s="1"/>
  <c r="J284" i="1"/>
  <c r="N284" i="1"/>
  <c r="N94" i="38"/>
  <c r="N293" i="1" s="1"/>
  <c r="R284" i="1"/>
  <c r="R94" i="38"/>
  <c r="R293" i="1" s="1"/>
  <c r="G284" i="1"/>
  <c r="G94" i="38"/>
  <c r="G293" i="1" s="1"/>
  <c r="K284" i="1"/>
  <c r="K94" i="38"/>
  <c r="K293" i="1" s="1"/>
  <c r="O284" i="1"/>
  <c r="O94" i="38"/>
  <c r="O293" i="1" s="1"/>
  <c r="S284" i="1"/>
  <c r="S94" i="38"/>
  <c r="S293" i="1" s="1"/>
  <c r="H284" i="1"/>
  <c r="H94" i="38"/>
  <c r="H293" i="1" s="1"/>
  <c r="L284" i="1"/>
  <c r="L94" i="38"/>
  <c r="L293" i="1" s="1"/>
  <c r="P284" i="1"/>
  <c r="D284" i="1"/>
  <c r="Q92" i="38"/>
  <c r="Q94" i="38" s="1"/>
  <c r="Q293" i="1" s="1"/>
  <c r="I26" i="38"/>
  <c r="I34" i="1" s="1"/>
  <c r="M73" i="38"/>
  <c r="M78" i="38" s="1"/>
  <c r="M204" i="1" s="1"/>
  <c r="M86" i="38"/>
  <c r="M257" i="1" s="1"/>
  <c r="Q58" i="38"/>
  <c r="Q128" i="1" s="1"/>
  <c r="J19" i="38"/>
  <c r="J16" i="1" s="1"/>
  <c r="E73" i="38"/>
  <c r="E78" i="38" s="1"/>
  <c r="E204" i="1" s="1"/>
  <c r="F73" i="38"/>
  <c r="F78" i="38" s="1"/>
  <c r="F204" i="1" s="1"/>
  <c r="I227" i="1"/>
  <c r="D19" i="38"/>
  <c r="D16" i="1" s="1"/>
  <c r="I186" i="1"/>
  <c r="I75" i="18"/>
  <c r="Q186" i="1"/>
  <c r="Q75" i="18"/>
  <c r="F186" i="1"/>
  <c r="F75" i="18"/>
  <c r="R186" i="1"/>
  <c r="R75" i="18"/>
  <c r="G186" i="1"/>
  <c r="G75" i="18"/>
  <c r="K186" i="1"/>
  <c r="K75" i="18"/>
  <c r="O186" i="1"/>
  <c r="O75" i="18"/>
  <c r="E186" i="1"/>
  <c r="E75" i="18"/>
  <c r="M186" i="1"/>
  <c r="M75" i="18"/>
  <c r="J186" i="1"/>
  <c r="J75" i="18"/>
  <c r="N186" i="1"/>
  <c r="N75" i="18"/>
  <c r="H186" i="1"/>
  <c r="H75" i="18"/>
  <c r="L186" i="1"/>
  <c r="L75" i="18"/>
  <c r="P186" i="1"/>
  <c r="P75" i="18"/>
  <c r="I73" i="38"/>
  <c r="I78" i="38" s="1"/>
  <c r="I204" i="1" s="1"/>
  <c r="R23" i="38"/>
  <c r="R25" i="1" s="1"/>
  <c r="F23" i="38"/>
  <c r="F25" i="1" s="1"/>
  <c r="R98" i="18"/>
  <c r="G29" i="38"/>
  <c r="G43" i="1" s="1"/>
  <c r="K29" i="38"/>
  <c r="K43" i="1" s="1"/>
  <c r="O29" i="38"/>
  <c r="O43" i="1" s="1"/>
  <c r="S29" i="38"/>
  <c r="S43" i="1" s="1"/>
  <c r="Q26" i="38"/>
  <c r="Q34" i="1" s="1"/>
  <c r="Q23" i="38"/>
  <c r="Q25" i="1" s="1"/>
  <c r="N98" i="18"/>
  <c r="J98" i="18"/>
  <c r="F98" i="18"/>
  <c r="M23" i="38"/>
  <c r="M25" i="1" s="1"/>
  <c r="E23" i="38"/>
  <c r="E25" i="1" s="1"/>
  <c r="I23" i="38"/>
  <c r="I25" i="1" s="1"/>
  <c r="D23" i="38"/>
  <c r="D25" i="1" s="1"/>
  <c r="F29" i="38"/>
  <c r="F43" i="1" s="1"/>
  <c r="J29" i="38"/>
  <c r="J43" i="1" s="1"/>
  <c r="N29" i="38"/>
  <c r="N43" i="1" s="1"/>
  <c r="R29" i="38"/>
  <c r="R43" i="1" s="1"/>
  <c r="G23" i="38"/>
  <c r="G25" i="1" s="1"/>
  <c r="Q98" i="18"/>
  <c r="I98" i="18"/>
  <c r="P98" i="18"/>
  <c r="H98" i="18"/>
  <c r="P23" i="38"/>
  <c r="P25" i="1" s="1"/>
  <c r="L23" i="38"/>
  <c r="L25" i="1" s="1"/>
  <c r="H23" i="38"/>
  <c r="H25" i="1" s="1"/>
  <c r="M98" i="18"/>
  <c r="E98" i="18"/>
  <c r="D98" i="18"/>
  <c r="L98" i="18"/>
  <c r="S98" i="18"/>
  <c r="O98" i="18"/>
  <c r="K98" i="18"/>
  <c r="G98" i="18"/>
  <c r="E29" i="38"/>
  <c r="E43" i="1" s="1"/>
  <c r="I29" i="38"/>
  <c r="I43" i="1" s="1"/>
  <c r="M29" i="38"/>
  <c r="M43" i="1" s="1"/>
  <c r="Q29" i="38"/>
  <c r="Q43" i="1" s="1"/>
  <c r="P29" i="38"/>
  <c r="P43" i="1" s="1"/>
  <c r="L29" i="38"/>
  <c r="L43" i="1" s="1"/>
  <c r="H29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6" i="38"/>
  <c r="S34" i="1" s="1"/>
  <c r="K26" i="38"/>
  <c r="K34" i="1" s="1"/>
  <c r="G34" i="1"/>
  <c r="H34" i="1"/>
  <c r="L34" i="1"/>
  <c r="P34" i="1"/>
  <c r="O34" i="1"/>
  <c r="N34" i="1"/>
  <c r="R34" i="1"/>
  <c r="G16" i="1"/>
  <c r="O16" i="1"/>
  <c r="F16" i="1"/>
  <c r="N16" i="1"/>
  <c r="R16" i="1"/>
  <c r="H119" i="1"/>
  <c r="G119" i="1"/>
  <c r="S119" i="1"/>
  <c r="L119" i="1"/>
  <c r="I119" i="1"/>
  <c r="M119" i="1"/>
  <c r="Q119" i="1"/>
  <c r="K119" i="1"/>
  <c r="O119" i="1"/>
  <c r="P119" i="1"/>
  <c r="J119" i="1"/>
  <c r="N119" i="1"/>
  <c r="R119" i="1"/>
  <c r="D119" i="1"/>
  <c r="G128" i="1"/>
  <c r="K128" i="1"/>
  <c r="O128" i="1"/>
  <c r="S128" i="1"/>
  <c r="L128" i="1"/>
  <c r="P128" i="1"/>
  <c r="E128" i="1"/>
  <c r="I128" i="1"/>
  <c r="M128" i="1"/>
  <c r="J128" i="1"/>
  <c r="N128" i="1"/>
  <c r="R128" i="1"/>
  <c r="D128" i="1"/>
  <c r="G137" i="1"/>
  <c r="K137" i="1"/>
  <c r="O137" i="1"/>
  <c r="S137" i="1"/>
  <c r="L137" i="1"/>
  <c r="P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E275" i="1"/>
  <c r="M275" i="1"/>
  <c r="F275" i="1"/>
  <c r="N275" i="1"/>
  <c r="R275" i="1"/>
  <c r="D92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3" i="38"/>
  <c r="H244" i="1" s="1"/>
  <c r="L217" i="1"/>
  <c r="L83" i="38"/>
  <c r="L244" i="1" s="1"/>
  <c r="P217" i="1"/>
  <c r="P83" i="38"/>
  <c r="P244" i="1" s="1"/>
  <c r="E217" i="1"/>
  <c r="E83" i="38"/>
  <c r="E244" i="1" s="1"/>
  <c r="I217" i="1"/>
  <c r="I83" i="38"/>
  <c r="I244" i="1" s="1"/>
  <c r="M217" i="1"/>
  <c r="M83" i="38"/>
  <c r="M244" i="1" s="1"/>
  <c r="Q217" i="1"/>
  <c r="Q83" i="38"/>
  <c r="Q244" i="1" s="1"/>
  <c r="F217" i="1"/>
  <c r="F83" i="38"/>
  <c r="F244" i="1" s="1"/>
  <c r="J217" i="1"/>
  <c r="J83" i="38"/>
  <c r="J244" i="1" s="1"/>
  <c r="N217" i="1"/>
  <c r="N83" i="38"/>
  <c r="N244" i="1" s="1"/>
  <c r="R217" i="1"/>
  <c r="R83" i="38"/>
  <c r="R244" i="1" s="1"/>
  <c r="S83" i="38"/>
  <c r="S244" i="1" s="1"/>
  <c r="O83" i="38"/>
  <c r="O244" i="1" s="1"/>
  <c r="K83" i="38"/>
  <c r="K244" i="1" s="1"/>
  <c r="G83" i="38"/>
  <c r="G244" i="1" s="1"/>
  <c r="D217" i="1"/>
  <c r="D83" i="38"/>
  <c r="D244" i="1" s="1"/>
  <c r="G52" i="1"/>
  <c r="S52" i="1"/>
  <c r="L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3" i="38"/>
  <c r="S25" i="1" s="1"/>
  <c r="O23" i="38"/>
  <c r="O25" i="1" s="1"/>
  <c r="K23" i="38"/>
  <c r="K25" i="1" s="1"/>
  <c r="N23" i="38"/>
  <c r="N25" i="1" s="1"/>
  <c r="J23" i="38"/>
  <c r="J25" i="1" s="1"/>
  <c r="L16" i="1"/>
  <c r="P45" i="38"/>
  <c r="P66" i="38" s="1"/>
  <c r="P164" i="1" s="1"/>
  <c r="L45" i="38"/>
  <c r="L66" i="38" s="1"/>
  <c r="L164" i="1" s="1"/>
  <c r="H45" i="38"/>
  <c r="S45" i="38"/>
  <c r="S66" i="38" s="1"/>
  <c r="S164" i="1" s="1"/>
  <c r="O45" i="38"/>
  <c r="O92" i="1" s="1"/>
  <c r="K45" i="38"/>
  <c r="K66" i="38" s="1"/>
  <c r="K164" i="1" s="1"/>
  <c r="G45" i="38"/>
  <c r="G92" i="1" s="1"/>
  <c r="R45" i="38"/>
  <c r="R66" i="38" s="1"/>
  <c r="R164" i="1" s="1"/>
  <c r="N45" i="38"/>
  <c r="N92" i="1" s="1"/>
  <c r="J45" i="38"/>
  <c r="F45" i="38"/>
  <c r="F92" i="1" s="1"/>
  <c r="Q45" i="38"/>
  <c r="M45" i="38"/>
  <c r="M92" i="1" s="1"/>
  <c r="I45" i="38"/>
  <c r="E45" i="38"/>
  <c r="E92" i="1" s="1"/>
  <c r="D45" i="38"/>
  <c r="D92" i="1" s="1"/>
  <c r="P275" i="1" l="1"/>
  <c r="H66" i="38"/>
  <c r="H164" i="1" s="1"/>
  <c r="L92" i="1"/>
  <c r="P92" i="1"/>
  <c r="S92" i="1"/>
  <c r="H92" i="1"/>
  <c r="I275" i="1"/>
  <c r="J94" i="38"/>
  <c r="J293" i="1" s="1"/>
  <c r="L56" i="47"/>
  <c r="O106" i="47"/>
  <c r="O106" i="2"/>
  <c r="I66" i="38"/>
  <c r="I164" i="1" s="1"/>
  <c r="J66" i="38"/>
  <c r="J164" i="1" s="1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4" i="38"/>
  <c r="D293" i="1" s="1"/>
  <c r="M94" i="38"/>
  <c r="M293" i="1" s="1"/>
  <c r="Q66" i="38"/>
  <c r="Q164" i="1" s="1"/>
  <c r="D66" i="38"/>
  <c r="D164" i="1" s="1"/>
  <c r="O39" i="38"/>
  <c r="J92" i="1"/>
  <c r="Q92" i="1"/>
  <c r="R92" i="1"/>
  <c r="I92" i="1"/>
  <c r="K92" i="1"/>
  <c r="N39" i="38"/>
  <c r="I39" i="38"/>
  <c r="D39" i="38"/>
  <c r="H39" i="38"/>
  <c r="M66" i="38"/>
  <c r="M164" i="1" s="1"/>
  <c r="M39" i="38"/>
  <c r="J39" i="38"/>
  <c r="E39" i="38"/>
  <c r="N66" i="38"/>
  <c r="N164" i="1" s="1"/>
  <c r="F39" i="38"/>
  <c r="O66" i="38"/>
  <c r="O164" i="1" s="1"/>
  <c r="K39" i="38"/>
  <c r="G39" i="38"/>
  <c r="P39" i="38"/>
  <c r="L39" i="38"/>
  <c r="S39" i="38"/>
  <c r="R39" i="38"/>
  <c r="Q39" i="38"/>
  <c r="I261" i="1"/>
  <c r="E66" i="38"/>
  <c r="E164" i="1" s="1"/>
  <c r="F66" i="38"/>
  <c r="F164" i="1" s="1"/>
  <c r="G66" i="38"/>
  <c r="G164" i="1" s="1"/>
  <c r="P95" i="38" l="1"/>
  <c r="P98" i="38" s="1"/>
  <c r="R95" i="38"/>
  <c r="R98" i="38" s="1"/>
  <c r="L95" i="38"/>
  <c r="L98" i="38" s="1"/>
  <c r="S95" i="38"/>
  <c r="S98" i="38" s="1"/>
  <c r="K95" i="38"/>
  <c r="K98" i="38" s="1"/>
  <c r="H95" i="38"/>
  <c r="H98" i="38" s="1"/>
  <c r="I95" i="38"/>
  <c r="I98" i="38" s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5" i="38"/>
  <c r="P106" i="2"/>
  <c r="I262" i="1"/>
  <c r="Q95" i="38"/>
  <c r="Q98" i="38" s="1"/>
  <c r="D95" i="38"/>
  <c r="D98" i="38" s="1"/>
  <c r="O95" i="38"/>
  <c r="O98" i="38" s="1"/>
  <c r="E95" i="38"/>
  <c r="E98" i="38" s="1"/>
  <c r="M95" i="38"/>
  <c r="M98" i="38" s="1"/>
  <c r="N95" i="38"/>
  <c r="N98" i="38" s="1"/>
  <c r="F95" i="38"/>
  <c r="F98" i="38" s="1"/>
  <c r="G95" i="38"/>
  <c r="G98" i="38" s="1"/>
  <c r="E37" i="9"/>
  <c r="F35" i="49" s="1"/>
  <c r="F37" i="9"/>
  <c r="G35" i="49" s="1"/>
  <c r="G37" i="9"/>
  <c r="H35" i="49" s="1"/>
  <c r="H37" i="9"/>
  <c r="I35" i="49" s="1"/>
  <c r="I37" i="9"/>
  <c r="J35" i="49" s="1"/>
  <c r="J37" i="9"/>
  <c r="K35" i="49" s="1"/>
  <c r="K37" i="9"/>
  <c r="L35" i="49" s="1"/>
  <c r="L37" i="9"/>
  <c r="M35" i="49" s="1"/>
  <c r="M37" i="9"/>
  <c r="N35" i="49" s="1"/>
  <c r="N37" i="9"/>
  <c r="O35" i="49" s="1"/>
  <c r="O37" i="9"/>
  <c r="P35" i="49" s="1"/>
  <c r="P37" i="9"/>
  <c r="Q35" i="49" s="1"/>
  <c r="Q37" i="9"/>
  <c r="R35" i="49" s="1"/>
  <c r="R37" i="9"/>
  <c r="S35" i="49" s="1"/>
  <c r="S37" i="9"/>
  <c r="T35" i="49" s="1"/>
  <c r="D37" i="9"/>
  <c r="E35" i="49" s="1"/>
  <c r="E29" i="9"/>
  <c r="F27" i="49" s="1"/>
  <c r="F29" i="9"/>
  <c r="G27" i="49" s="1"/>
  <c r="G29" i="9"/>
  <c r="H27" i="49" s="1"/>
  <c r="H29" i="9"/>
  <c r="I27" i="49" s="1"/>
  <c r="I29" i="9"/>
  <c r="J27" i="49" s="1"/>
  <c r="J29" i="9"/>
  <c r="K27" i="49" s="1"/>
  <c r="K29" i="9"/>
  <c r="L27" i="49" s="1"/>
  <c r="L29" i="9"/>
  <c r="M27" i="49" s="1"/>
  <c r="M29" i="9"/>
  <c r="N27" i="49" s="1"/>
  <c r="N29" i="9"/>
  <c r="O27" i="49" s="1"/>
  <c r="O29" i="9"/>
  <c r="P27" i="49" s="1"/>
  <c r="P29" i="9"/>
  <c r="Q27" i="49" s="1"/>
  <c r="Q29" i="9"/>
  <c r="R27" i="49" s="1"/>
  <c r="R29" i="9"/>
  <c r="S27" i="49" s="1"/>
  <c r="S29" i="9"/>
  <c r="T27" i="49" s="1"/>
  <c r="D29" i="9"/>
  <c r="E27" i="49" s="1"/>
  <c r="E92" i="9"/>
  <c r="F90" i="49" s="1"/>
  <c r="F92" i="9"/>
  <c r="G90" i="49" s="1"/>
  <c r="G92" i="9"/>
  <c r="H90" i="49" s="1"/>
  <c r="H92" i="9"/>
  <c r="I90" i="49" s="1"/>
  <c r="I92" i="9"/>
  <c r="J90" i="49" s="1"/>
  <c r="J92" i="9"/>
  <c r="K90" i="49" s="1"/>
  <c r="K92" i="9"/>
  <c r="L90" i="49" s="1"/>
  <c r="L92" i="9"/>
  <c r="M90" i="49" s="1"/>
  <c r="M92" i="9"/>
  <c r="N90" i="49" s="1"/>
  <c r="N92" i="9"/>
  <c r="O90" i="49" s="1"/>
  <c r="O92" i="9"/>
  <c r="P90" i="49" s="1"/>
  <c r="P92" i="9"/>
  <c r="Q90" i="49" s="1"/>
  <c r="Q92" i="9"/>
  <c r="R90" i="49" s="1"/>
  <c r="R92" i="9"/>
  <c r="S90" i="49" s="1"/>
  <c r="S92" i="9"/>
  <c r="T90" i="49" s="1"/>
  <c r="D92" i="9"/>
  <c r="E90" i="49" s="1"/>
  <c r="S86" i="9"/>
  <c r="T84" i="49" s="1"/>
  <c r="R86" i="9"/>
  <c r="S84" i="49" s="1"/>
  <c r="Q86" i="9"/>
  <c r="R84" i="49" s="1"/>
  <c r="P86" i="9"/>
  <c r="Q84" i="49" s="1"/>
  <c r="O86" i="9"/>
  <c r="P84" i="49" s="1"/>
  <c r="N86" i="9"/>
  <c r="O84" i="49" s="1"/>
  <c r="M86" i="9"/>
  <c r="N84" i="49" s="1"/>
  <c r="L86" i="9"/>
  <c r="M84" i="49" s="1"/>
  <c r="K86" i="9"/>
  <c r="L84" i="49" s="1"/>
  <c r="J86" i="9"/>
  <c r="K84" i="49" s="1"/>
  <c r="I86" i="9"/>
  <c r="J84" i="49" s="1"/>
  <c r="H86" i="9"/>
  <c r="I84" i="49" s="1"/>
  <c r="G86" i="9"/>
  <c r="H84" i="49" s="1"/>
  <c r="F86" i="9"/>
  <c r="G84" i="49" s="1"/>
  <c r="E86" i="9"/>
  <c r="F84" i="49" s="1"/>
  <c r="D86" i="9"/>
  <c r="E84" i="49" s="1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S64" i="9"/>
  <c r="T62" i="49" s="1"/>
  <c r="R64" i="9"/>
  <c r="S62" i="49" s="1"/>
  <c r="Q64" i="9"/>
  <c r="R62" i="49" s="1"/>
  <c r="P64" i="9"/>
  <c r="Q62" i="49" s="1"/>
  <c r="O64" i="9"/>
  <c r="P62" i="49" s="1"/>
  <c r="N64" i="9"/>
  <c r="O62" i="49" s="1"/>
  <c r="M64" i="9"/>
  <c r="N62" i="49" s="1"/>
  <c r="L64" i="9"/>
  <c r="M62" i="49" s="1"/>
  <c r="K64" i="9"/>
  <c r="L62" i="49" s="1"/>
  <c r="J64" i="9"/>
  <c r="K62" i="49" s="1"/>
  <c r="I64" i="9"/>
  <c r="J62" i="49" s="1"/>
  <c r="H64" i="9"/>
  <c r="I62" i="49" s="1"/>
  <c r="G64" i="9"/>
  <c r="H62" i="49" s="1"/>
  <c r="F64" i="9"/>
  <c r="G62" i="49" s="1"/>
  <c r="E64" i="9"/>
  <c r="F62" i="49" s="1"/>
  <c r="D64" i="9"/>
  <c r="E62" i="49" s="1"/>
  <c r="S61" i="9"/>
  <c r="T59" i="49" s="1"/>
  <c r="R61" i="9"/>
  <c r="S59" i="49" s="1"/>
  <c r="Q61" i="9"/>
  <c r="R59" i="49" s="1"/>
  <c r="P61" i="9"/>
  <c r="Q59" i="49" s="1"/>
  <c r="O61" i="9"/>
  <c r="P59" i="49" s="1"/>
  <c r="N61" i="9"/>
  <c r="O59" i="49" s="1"/>
  <c r="M61" i="9"/>
  <c r="N59" i="49" s="1"/>
  <c r="L61" i="9"/>
  <c r="M59" i="49" s="1"/>
  <c r="K61" i="9"/>
  <c r="L59" i="49" s="1"/>
  <c r="J61" i="9"/>
  <c r="K59" i="49" s="1"/>
  <c r="I61" i="9"/>
  <c r="J59" i="49" s="1"/>
  <c r="H61" i="9"/>
  <c r="I59" i="49" s="1"/>
  <c r="G61" i="9"/>
  <c r="H59" i="49" s="1"/>
  <c r="F61" i="9"/>
  <c r="G59" i="49" s="1"/>
  <c r="E61" i="9"/>
  <c r="F59" i="49" s="1"/>
  <c r="D61" i="9"/>
  <c r="E59" i="49" s="1"/>
  <c r="S58" i="9"/>
  <c r="T56" i="49" s="1"/>
  <c r="R58" i="9"/>
  <c r="S56" i="49" s="1"/>
  <c r="Q58" i="9"/>
  <c r="R56" i="49" s="1"/>
  <c r="P58" i="9"/>
  <c r="Q56" i="49" s="1"/>
  <c r="O58" i="9"/>
  <c r="P56" i="49" s="1"/>
  <c r="N58" i="9"/>
  <c r="O56" i="49" s="1"/>
  <c r="M58" i="9"/>
  <c r="N56" i="49" s="1"/>
  <c r="L58" i="9"/>
  <c r="M56" i="49" s="1"/>
  <c r="K58" i="9"/>
  <c r="L56" i="49" s="1"/>
  <c r="J58" i="9"/>
  <c r="K56" i="49" s="1"/>
  <c r="I58" i="9"/>
  <c r="J56" i="49" s="1"/>
  <c r="H58" i="9"/>
  <c r="I56" i="49" s="1"/>
  <c r="G58" i="9"/>
  <c r="H56" i="49" s="1"/>
  <c r="F58" i="9"/>
  <c r="G56" i="49" s="1"/>
  <c r="E58" i="9"/>
  <c r="F56" i="49" s="1"/>
  <c r="D58" i="9"/>
  <c r="E56" i="49" s="1"/>
  <c r="S55" i="9"/>
  <c r="T53" i="49" s="1"/>
  <c r="R55" i="9"/>
  <c r="S53" i="49" s="1"/>
  <c r="Q55" i="9"/>
  <c r="R53" i="49" s="1"/>
  <c r="P55" i="9"/>
  <c r="Q53" i="49" s="1"/>
  <c r="O55" i="9"/>
  <c r="P53" i="49" s="1"/>
  <c r="N55" i="9"/>
  <c r="O53" i="49" s="1"/>
  <c r="M55" i="9"/>
  <c r="N53" i="49" s="1"/>
  <c r="L55" i="9"/>
  <c r="M53" i="49" s="1"/>
  <c r="K55" i="9"/>
  <c r="L53" i="49" s="1"/>
  <c r="J55" i="9"/>
  <c r="K53" i="49" s="1"/>
  <c r="I55" i="9"/>
  <c r="J53" i="49" s="1"/>
  <c r="H55" i="9"/>
  <c r="I53" i="49" s="1"/>
  <c r="G55" i="9"/>
  <c r="H53" i="49" s="1"/>
  <c r="F55" i="9"/>
  <c r="G53" i="49" s="1"/>
  <c r="E55" i="9"/>
  <c r="F53" i="49" s="1"/>
  <c r="D55" i="9"/>
  <c r="E53" i="49" s="1"/>
  <c r="S52" i="9"/>
  <c r="T50" i="49" s="1"/>
  <c r="R52" i="9"/>
  <c r="S50" i="49" s="1"/>
  <c r="Q52" i="9"/>
  <c r="R50" i="49" s="1"/>
  <c r="P52" i="9"/>
  <c r="Q50" i="49" s="1"/>
  <c r="O52" i="9"/>
  <c r="P50" i="49" s="1"/>
  <c r="N52" i="9"/>
  <c r="O50" i="49" s="1"/>
  <c r="M52" i="9"/>
  <c r="N50" i="49" s="1"/>
  <c r="L52" i="9"/>
  <c r="M50" i="49" s="1"/>
  <c r="K52" i="9"/>
  <c r="L50" i="49" s="1"/>
  <c r="J52" i="9"/>
  <c r="K50" i="49" s="1"/>
  <c r="I52" i="9"/>
  <c r="J50" i="49" s="1"/>
  <c r="H52" i="9"/>
  <c r="I50" i="49" s="1"/>
  <c r="G52" i="9"/>
  <c r="H50" i="49" s="1"/>
  <c r="F52" i="9"/>
  <c r="G50" i="49" s="1"/>
  <c r="E52" i="9"/>
  <c r="F50" i="49" s="1"/>
  <c r="D52" i="9"/>
  <c r="E50" i="49" s="1"/>
  <c r="S45" i="9"/>
  <c r="T43" i="49" s="1"/>
  <c r="R45" i="9"/>
  <c r="S43" i="49" s="1"/>
  <c r="Q45" i="9"/>
  <c r="R43" i="49" s="1"/>
  <c r="P45" i="9"/>
  <c r="Q43" i="49" s="1"/>
  <c r="O45" i="9"/>
  <c r="P43" i="49" s="1"/>
  <c r="N45" i="9"/>
  <c r="O43" i="49" s="1"/>
  <c r="M45" i="9"/>
  <c r="N43" i="49" s="1"/>
  <c r="L45" i="9"/>
  <c r="M43" i="49" s="1"/>
  <c r="K45" i="9"/>
  <c r="L43" i="49" s="1"/>
  <c r="J45" i="9"/>
  <c r="K43" i="49" s="1"/>
  <c r="I45" i="9"/>
  <c r="J43" i="49" s="1"/>
  <c r="H45" i="9"/>
  <c r="I43" i="49" s="1"/>
  <c r="G45" i="9"/>
  <c r="H43" i="49" s="1"/>
  <c r="F45" i="9"/>
  <c r="G43" i="49" s="1"/>
  <c r="E45" i="9"/>
  <c r="F43" i="49" s="1"/>
  <c r="D45" i="9"/>
  <c r="E43" i="49" s="1"/>
  <c r="S34" i="9"/>
  <c r="T32" i="49" s="1"/>
  <c r="R34" i="9"/>
  <c r="S32" i="49" s="1"/>
  <c r="Q34" i="9"/>
  <c r="R32" i="49" s="1"/>
  <c r="P34" i="9"/>
  <c r="Q32" i="49" s="1"/>
  <c r="O34" i="9"/>
  <c r="P32" i="49" s="1"/>
  <c r="N34" i="9"/>
  <c r="O32" i="49" s="1"/>
  <c r="M34" i="9"/>
  <c r="N32" i="49" s="1"/>
  <c r="L34" i="9"/>
  <c r="M32" i="49" s="1"/>
  <c r="K34" i="9"/>
  <c r="L32" i="49" s="1"/>
  <c r="J34" i="9"/>
  <c r="K32" i="49" s="1"/>
  <c r="I34" i="9"/>
  <c r="J32" i="49" s="1"/>
  <c r="H34" i="9"/>
  <c r="I32" i="49" s="1"/>
  <c r="G34" i="9"/>
  <c r="H32" i="49" s="1"/>
  <c r="F34" i="9"/>
  <c r="G32" i="49" s="1"/>
  <c r="E34" i="9"/>
  <c r="F32" i="49" s="1"/>
  <c r="D34" i="9"/>
  <c r="E32" i="49" s="1"/>
  <c r="S26" i="9"/>
  <c r="T24" i="49" s="1"/>
  <c r="R26" i="9"/>
  <c r="S24" i="49" s="1"/>
  <c r="Q26" i="9"/>
  <c r="R24" i="49" s="1"/>
  <c r="P26" i="9"/>
  <c r="Q24" i="49" s="1"/>
  <c r="O26" i="9"/>
  <c r="P24" i="49" s="1"/>
  <c r="N26" i="9"/>
  <c r="O24" i="49" s="1"/>
  <c r="M26" i="9"/>
  <c r="N24" i="49" s="1"/>
  <c r="L26" i="9"/>
  <c r="M24" i="49" s="1"/>
  <c r="K26" i="9"/>
  <c r="L24" i="49" s="1"/>
  <c r="J26" i="9"/>
  <c r="K24" i="49" s="1"/>
  <c r="I26" i="9"/>
  <c r="J24" i="49" s="1"/>
  <c r="H26" i="9"/>
  <c r="I24" i="49" s="1"/>
  <c r="G26" i="9"/>
  <c r="H24" i="49" s="1"/>
  <c r="F26" i="9"/>
  <c r="G24" i="49" s="1"/>
  <c r="E26" i="9"/>
  <c r="F24" i="49" s="1"/>
  <c r="D26" i="9"/>
  <c r="E24" i="49" s="1"/>
  <c r="S23" i="9"/>
  <c r="T21" i="49" s="1"/>
  <c r="R23" i="9"/>
  <c r="S21" i="49" s="1"/>
  <c r="Q23" i="9"/>
  <c r="R21" i="49" s="1"/>
  <c r="P23" i="9"/>
  <c r="Q21" i="49" s="1"/>
  <c r="O23" i="9"/>
  <c r="P21" i="49" s="1"/>
  <c r="N23" i="9"/>
  <c r="O21" i="49" s="1"/>
  <c r="M23" i="9"/>
  <c r="N21" i="49" s="1"/>
  <c r="L23" i="9"/>
  <c r="M21" i="49" s="1"/>
  <c r="K23" i="9"/>
  <c r="L21" i="49" s="1"/>
  <c r="J23" i="9"/>
  <c r="K21" i="49" s="1"/>
  <c r="I23" i="9"/>
  <c r="J21" i="49" s="1"/>
  <c r="H23" i="9"/>
  <c r="I21" i="49" s="1"/>
  <c r="G23" i="9"/>
  <c r="H21" i="49" s="1"/>
  <c r="F23" i="9"/>
  <c r="G21" i="49" s="1"/>
  <c r="E23" i="9"/>
  <c r="F21" i="49" s="1"/>
  <c r="D23" i="9"/>
  <c r="E21" i="49" s="1"/>
  <c r="D12" i="18"/>
  <c r="O78" i="9" l="1"/>
  <c r="P73" i="49"/>
  <c r="L78" i="49"/>
  <c r="K81" i="18"/>
  <c r="T78" i="49"/>
  <c r="S81" i="18"/>
  <c r="D78" i="9"/>
  <c r="E73" i="49"/>
  <c r="H78" i="9"/>
  <c r="I73" i="49"/>
  <c r="L78" i="9"/>
  <c r="M73" i="49"/>
  <c r="P78" i="9"/>
  <c r="Q73" i="49"/>
  <c r="E78" i="49"/>
  <c r="D81" i="18"/>
  <c r="I78" i="49"/>
  <c r="H81" i="18"/>
  <c r="M78" i="49"/>
  <c r="L81" i="18"/>
  <c r="Q78" i="49"/>
  <c r="P81" i="18"/>
  <c r="G78" i="9"/>
  <c r="G79" i="18" s="1"/>
  <c r="H73" i="49"/>
  <c r="S78" i="9"/>
  <c r="T73" i="49"/>
  <c r="P78" i="49"/>
  <c r="O81" i="18"/>
  <c r="E78" i="9"/>
  <c r="F73" i="49"/>
  <c r="I78" i="9"/>
  <c r="I79" i="18" s="1"/>
  <c r="J73" i="49"/>
  <c r="M78" i="9"/>
  <c r="N73" i="49"/>
  <c r="Q78" i="9"/>
  <c r="R73" i="49"/>
  <c r="F78" i="49"/>
  <c r="E81" i="18"/>
  <c r="J78" i="49"/>
  <c r="I81" i="18"/>
  <c r="N78" i="49"/>
  <c r="M81" i="18"/>
  <c r="R78" i="49"/>
  <c r="Q81" i="18"/>
  <c r="K78" i="9"/>
  <c r="L73" i="49"/>
  <c r="H78" i="49"/>
  <c r="G81" i="18"/>
  <c r="F78" i="9"/>
  <c r="G73" i="49"/>
  <c r="G73" i="35"/>
  <c r="J78" i="9"/>
  <c r="K73" i="49"/>
  <c r="N78" i="9"/>
  <c r="O73" i="49"/>
  <c r="R78" i="9"/>
  <c r="R79" i="18" s="1"/>
  <c r="S73" i="49"/>
  <c r="G78" i="49"/>
  <c r="F81" i="18"/>
  <c r="K78" i="49"/>
  <c r="J81" i="18"/>
  <c r="O78" i="49"/>
  <c r="N81" i="18"/>
  <c r="S78" i="49"/>
  <c r="R81" i="18"/>
  <c r="J96" i="38"/>
  <c r="J98" i="38"/>
  <c r="E96" i="38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4" i="9"/>
  <c r="E92" i="49" s="1"/>
  <c r="H94" i="9"/>
  <c r="S94" i="9"/>
  <c r="O94" i="9"/>
  <c r="K94" i="9"/>
  <c r="G94" i="9"/>
  <c r="P94" i="9"/>
  <c r="R94" i="9"/>
  <c r="N94" i="9"/>
  <c r="J94" i="9"/>
  <c r="F94" i="9"/>
  <c r="L94" i="9"/>
  <c r="Q94" i="9"/>
  <c r="M94" i="9"/>
  <c r="I94" i="9"/>
  <c r="E94" i="9"/>
  <c r="D2" i="1"/>
  <c r="E10" i="35"/>
  <c r="D4" i="1"/>
  <c r="H2" i="1"/>
  <c r="I10" i="35"/>
  <c r="H12" i="18"/>
  <c r="H4" i="1" s="1"/>
  <c r="L2" i="1"/>
  <c r="M10" i="35"/>
  <c r="L12" i="18"/>
  <c r="L4" i="1" s="1"/>
  <c r="P2" i="1"/>
  <c r="Q10" i="35"/>
  <c r="P12" i="18"/>
  <c r="P4" i="1" s="1"/>
  <c r="D33" i="1"/>
  <c r="E24" i="35"/>
  <c r="D26" i="18"/>
  <c r="H33" i="1"/>
  <c r="I24" i="35"/>
  <c r="H26" i="18"/>
  <c r="L33" i="1"/>
  <c r="M24" i="35"/>
  <c r="L26" i="18"/>
  <c r="P33" i="1"/>
  <c r="Q24" i="35"/>
  <c r="P26" i="18"/>
  <c r="D109" i="1"/>
  <c r="E50" i="35"/>
  <c r="D52" i="18"/>
  <c r="H109" i="1"/>
  <c r="I50" i="35"/>
  <c r="H52" i="18"/>
  <c r="L109" i="1"/>
  <c r="M50" i="35"/>
  <c r="L52" i="18"/>
  <c r="P109" i="1"/>
  <c r="Q50" i="35"/>
  <c r="P52" i="18"/>
  <c r="E2" i="1"/>
  <c r="F10" i="35"/>
  <c r="E12" i="18"/>
  <c r="E4" i="1" s="1"/>
  <c r="I39" i="9"/>
  <c r="I2" i="1"/>
  <c r="J10" i="35"/>
  <c r="I12" i="18"/>
  <c r="I4" i="1" s="1"/>
  <c r="M39" i="9"/>
  <c r="M2" i="1"/>
  <c r="N10" i="35"/>
  <c r="M12" i="18"/>
  <c r="M4" i="1" s="1"/>
  <c r="Q39" i="9"/>
  <c r="Q2" i="1"/>
  <c r="R10" i="35"/>
  <c r="Q12" i="18"/>
  <c r="Q4" i="1" s="1"/>
  <c r="E33" i="1"/>
  <c r="F24" i="35"/>
  <c r="E26" i="18"/>
  <c r="I33" i="1"/>
  <c r="J24" i="35"/>
  <c r="I26" i="18"/>
  <c r="M33" i="1"/>
  <c r="N24" i="35"/>
  <c r="M26" i="18"/>
  <c r="Q33" i="1"/>
  <c r="R24" i="35"/>
  <c r="Q26" i="18"/>
  <c r="E109" i="1"/>
  <c r="F50" i="35"/>
  <c r="E52" i="18"/>
  <c r="I109" i="1"/>
  <c r="J50" i="35"/>
  <c r="I52" i="18"/>
  <c r="M109" i="1"/>
  <c r="N50" i="35"/>
  <c r="M52" i="18"/>
  <c r="Q109" i="1"/>
  <c r="R50" i="35"/>
  <c r="Q52" i="18"/>
  <c r="F39" i="9"/>
  <c r="G10" i="35"/>
  <c r="F2" i="1"/>
  <c r="F12" i="18"/>
  <c r="F4" i="1" s="1"/>
  <c r="J39" i="9"/>
  <c r="K10" i="35"/>
  <c r="J2" i="1"/>
  <c r="J12" i="18"/>
  <c r="J4" i="1" s="1"/>
  <c r="N39" i="9"/>
  <c r="O10" i="35"/>
  <c r="N2" i="1"/>
  <c r="N12" i="18"/>
  <c r="N4" i="1" s="1"/>
  <c r="R39" i="9"/>
  <c r="S10" i="35"/>
  <c r="R2" i="1"/>
  <c r="R12" i="18"/>
  <c r="R4" i="1" s="1"/>
  <c r="F33" i="1"/>
  <c r="G24" i="35"/>
  <c r="F26" i="18"/>
  <c r="J33" i="1"/>
  <c r="K24" i="35"/>
  <c r="J26" i="18"/>
  <c r="N33" i="1"/>
  <c r="O24" i="35"/>
  <c r="N26" i="18"/>
  <c r="R33" i="1"/>
  <c r="S24" i="35"/>
  <c r="R26" i="18"/>
  <c r="F109" i="1"/>
  <c r="G50" i="35"/>
  <c r="F52" i="18"/>
  <c r="J109" i="1"/>
  <c r="K50" i="35"/>
  <c r="J52" i="18"/>
  <c r="N109" i="1"/>
  <c r="O50" i="35"/>
  <c r="N52" i="18"/>
  <c r="R109" i="1"/>
  <c r="S50" i="35"/>
  <c r="R52" i="18"/>
  <c r="G39" i="9"/>
  <c r="G2" i="1"/>
  <c r="H10" i="35"/>
  <c r="G12" i="18"/>
  <c r="G4" i="1" s="1"/>
  <c r="K39" i="9"/>
  <c r="K2" i="1"/>
  <c r="L10" i="35"/>
  <c r="K12" i="18"/>
  <c r="K4" i="1" s="1"/>
  <c r="O39" i="9"/>
  <c r="O2" i="1"/>
  <c r="P10" i="35"/>
  <c r="O12" i="18"/>
  <c r="O4" i="1" s="1"/>
  <c r="S2" i="1"/>
  <c r="T10" i="35"/>
  <c r="S12" i="18"/>
  <c r="S4" i="1" s="1"/>
  <c r="G33" i="1"/>
  <c r="H24" i="35"/>
  <c r="G26" i="18"/>
  <c r="K33" i="1"/>
  <c r="L24" i="35"/>
  <c r="K26" i="18"/>
  <c r="O33" i="1"/>
  <c r="P24" i="35"/>
  <c r="O26" i="18"/>
  <c r="S33" i="1"/>
  <c r="T24" i="35"/>
  <c r="S26" i="18"/>
  <c r="G109" i="1"/>
  <c r="H50" i="35"/>
  <c r="G52" i="18"/>
  <c r="K109" i="1"/>
  <c r="L50" i="35"/>
  <c r="K52" i="18"/>
  <c r="O109" i="1"/>
  <c r="P50" i="35"/>
  <c r="O52" i="18"/>
  <c r="S109" i="1"/>
  <c r="T50" i="35"/>
  <c r="S52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5" i="18"/>
  <c r="E118" i="1"/>
  <c r="F53" i="35"/>
  <c r="E55" i="18"/>
  <c r="I118" i="1"/>
  <c r="J53" i="35"/>
  <c r="I55" i="18"/>
  <c r="M118" i="1"/>
  <c r="N53" i="35"/>
  <c r="M55" i="18"/>
  <c r="Q118" i="1"/>
  <c r="R53" i="35"/>
  <c r="Q55" i="18"/>
  <c r="P118" i="1"/>
  <c r="Q53" i="35"/>
  <c r="P55" i="18"/>
  <c r="F118" i="1"/>
  <c r="G53" i="35"/>
  <c r="F55" i="18"/>
  <c r="J118" i="1"/>
  <c r="K53" i="35"/>
  <c r="J55" i="18"/>
  <c r="N118" i="1"/>
  <c r="O53" i="35"/>
  <c r="N55" i="18"/>
  <c r="R118" i="1"/>
  <c r="S53" i="35"/>
  <c r="R55" i="18"/>
  <c r="L118" i="1"/>
  <c r="M53" i="35"/>
  <c r="L55" i="18"/>
  <c r="G118" i="1"/>
  <c r="H53" i="35"/>
  <c r="G55" i="18"/>
  <c r="K118" i="1"/>
  <c r="L53" i="35"/>
  <c r="K55" i="18"/>
  <c r="O118" i="1"/>
  <c r="P53" i="35"/>
  <c r="O55" i="18"/>
  <c r="S118" i="1"/>
  <c r="T53" i="35"/>
  <c r="S55" i="18"/>
  <c r="D118" i="1"/>
  <c r="E53" i="35"/>
  <c r="D55" i="18"/>
  <c r="H127" i="1"/>
  <c r="I56" i="35"/>
  <c r="H58" i="18"/>
  <c r="L127" i="1"/>
  <c r="M56" i="35"/>
  <c r="L58" i="18"/>
  <c r="P127" i="1"/>
  <c r="Q56" i="35"/>
  <c r="P58" i="18"/>
  <c r="E127" i="1"/>
  <c r="F56" i="35"/>
  <c r="E58" i="18"/>
  <c r="I127" i="1"/>
  <c r="J56" i="35"/>
  <c r="I58" i="18"/>
  <c r="M127" i="1"/>
  <c r="N56" i="35"/>
  <c r="M58" i="18"/>
  <c r="Q127" i="1"/>
  <c r="R56" i="35"/>
  <c r="Q58" i="18"/>
  <c r="F127" i="1"/>
  <c r="G56" i="35"/>
  <c r="F58" i="18"/>
  <c r="J127" i="1"/>
  <c r="K56" i="35"/>
  <c r="J58" i="18"/>
  <c r="N127" i="1"/>
  <c r="O56" i="35"/>
  <c r="N58" i="18"/>
  <c r="R127" i="1"/>
  <c r="S56" i="35"/>
  <c r="R58" i="18"/>
  <c r="G127" i="1"/>
  <c r="H56" i="35"/>
  <c r="G58" i="18"/>
  <c r="K127" i="1"/>
  <c r="L56" i="35"/>
  <c r="K58" i="18"/>
  <c r="O127" i="1"/>
  <c r="P56" i="35"/>
  <c r="O58" i="18"/>
  <c r="S127" i="1"/>
  <c r="T56" i="35"/>
  <c r="S58" i="18"/>
  <c r="D127" i="1"/>
  <c r="E56" i="35"/>
  <c r="D58" i="18"/>
  <c r="G136" i="1"/>
  <c r="H59" i="35"/>
  <c r="G61" i="18"/>
  <c r="K136" i="1"/>
  <c r="L59" i="35"/>
  <c r="K61" i="18"/>
  <c r="S136" i="1"/>
  <c r="T59" i="35"/>
  <c r="S61" i="18"/>
  <c r="H136" i="1"/>
  <c r="I59" i="35"/>
  <c r="H61" i="18"/>
  <c r="L136" i="1"/>
  <c r="M59" i="35"/>
  <c r="L61" i="18"/>
  <c r="P136" i="1"/>
  <c r="Q59" i="35"/>
  <c r="P61" i="18"/>
  <c r="M136" i="1"/>
  <c r="N59" i="35"/>
  <c r="M61" i="18"/>
  <c r="E136" i="1"/>
  <c r="F59" i="35"/>
  <c r="E61" i="18"/>
  <c r="I136" i="1"/>
  <c r="J59" i="35"/>
  <c r="I61" i="18"/>
  <c r="Q136" i="1"/>
  <c r="R59" i="35"/>
  <c r="Q61" i="18"/>
  <c r="F136" i="1"/>
  <c r="G59" i="35"/>
  <c r="F61" i="18"/>
  <c r="J136" i="1"/>
  <c r="K59" i="35"/>
  <c r="J61" i="18"/>
  <c r="N136" i="1"/>
  <c r="O59" i="35"/>
  <c r="N61" i="18"/>
  <c r="R136" i="1"/>
  <c r="S59" i="35"/>
  <c r="R61" i="18"/>
  <c r="O136" i="1"/>
  <c r="P59" i="35"/>
  <c r="O61" i="18"/>
  <c r="D136" i="1"/>
  <c r="E59" i="35"/>
  <c r="D61" i="18"/>
  <c r="L145" i="1"/>
  <c r="M62" i="35"/>
  <c r="L64" i="18"/>
  <c r="E145" i="1"/>
  <c r="F62" i="35"/>
  <c r="E64" i="18"/>
  <c r="I145" i="1"/>
  <c r="J62" i="35"/>
  <c r="I64" i="18"/>
  <c r="M145" i="1"/>
  <c r="N62" i="35"/>
  <c r="M64" i="18"/>
  <c r="Q145" i="1"/>
  <c r="R62" i="35"/>
  <c r="Q64" i="18"/>
  <c r="H145" i="1"/>
  <c r="I62" i="35"/>
  <c r="H64" i="18"/>
  <c r="F145" i="1"/>
  <c r="G62" i="35"/>
  <c r="F64" i="18"/>
  <c r="J145" i="1"/>
  <c r="K62" i="35"/>
  <c r="J64" i="18"/>
  <c r="N145" i="1"/>
  <c r="O62" i="35"/>
  <c r="N64" i="18"/>
  <c r="R145" i="1"/>
  <c r="S62" i="35"/>
  <c r="R64" i="18"/>
  <c r="P145" i="1"/>
  <c r="Q62" i="35"/>
  <c r="P64" i="18"/>
  <c r="G145" i="1"/>
  <c r="H62" i="35"/>
  <c r="G64" i="18"/>
  <c r="K145" i="1"/>
  <c r="L62" i="35"/>
  <c r="K64" i="18"/>
  <c r="O145" i="1"/>
  <c r="P62" i="35"/>
  <c r="O64" i="18"/>
  <c r="S145" i="1"/>
  <c r="T62" i="35"/>
  <c r="S64" i="18"/>
  <c r="D145" i="1"/>
  <c r="E62" i="35"/>
  <c r="D64" i="18"/>
  <c r="S274" i="1"/>
  <c r="T90" i="35"/>
  <c r="S93" i="18"/>
  <c r="O274" i="1"/>
  <c r="P90" i="35"/>
  <c r="O93" i="18"/>
  <c r="K274" i="1"/>
  <c r="L90" i="35"/>
  <c r="K93" i="18"/>
  <c r="G274" i="1"/>
  <c r="H90" i="35"/>
  <c r="G93" i="18"/>
  <c r="R274" i="1"/>
  <c r="S90" i="35"/>
  <c r="R93" i="18"/>
  <c r="N274" i="1"/>
  <c r="O90" i="35"/>
  <c r="N93" i="18"/>
  <c r="J274" i="1"/>
  <c r="K90" i="35"/>
  <c r="J93" i="18"/>
  <c r="F274" i="1"/>
  <c r="G90" i="35"/>
  <c r="F93" i="18"/>
  <c r="Q274" i="1"/>
  <c r="R90" i="35"/>
  <c r="Q93" i="18"/>
  <c r="M274" i="1"/>
  <c r="N90" i="35"/>
  <c r="M93" i="18"/>
  <c r="I274" i="1"/>
  <c r="J90" i="35"/>
  <c r="I93" i="18"/>
  <c r="E274" i="1"/>
  <c r="F90" i="35"/>
  <c r="E93" i="18"/>
  <c r="P274" i="1"/>
  <c r="Q90" i="35"/>
  <c r="P93" i="18"/>
  <c r="L274" i="1"/>
  <c r="M90" i="35"/>
  <c r="L93" i="18"/>
  <c r="H274" i="1"/>
  <c r="I90" i="35"/>
  <c r="H93" i="18"/>
  <c r="D274" i="1"/>
  <c r="E90" i="35"/>
  <c r="D93" i="18"/>
  <c r="H256" i="1"/>
  <c r="I84" i="35"/>
  <c r="H87" i="18"/>
  <c r="L256" i="1"/>
  <c r="M84" i="35"/>
  <c r="L87" i="18"/>
  <c r="P256" i="1"/>
  <c r="Q84" i="35"/>
  <c r="P87" i="18"/>
  <c r="E256" i="1"/>
  <c r="F84" i="35"/>
  <c r="E87" i="18"/>
  <c r="I256" i="1"/>
  <c r="J84" i="35"/>
  <c r="I87" i="18"/>
  <c r="M256" i="1"/>
  <c r="N84" i="35"/>
  <c r="M87" i="18"/>
  <c r="Q256" i="1"/>
  <c r="R84" i="35"/>
  <c r="Q87" i="18"/>
  <c r="F256" i="1"/>
  <c r="G84" i="35"/>
  <c r="F87" i="18"/>
  <c r="J256" i="1"/>
  <c r="K84" i="35"/>
  <c r="J87" i="18"/>
  <c r="N256" i="1"/>
  <c r="O84" i="35"/>
  <c r="N87" i="18"/>
  <c r="R256" i="1"/>
  <c r="S84" i="35"/>
  <c r="R87" i="18"/>
  <c r="G256" i="1"/>
  <c r="H84" i="35"/>
  <c r="G87" i="18"/>
  <c r="K256" i="1"/>
  <c r="L84" i="35"/>
  <c r="K87" i="18"/>
  <c r="O256" i="1"/>
  <c r="P84" i="35"/>
  <c r="O87" i="18"/>
  <c r="S256" i="1"/>
  <c r="T84" i="35"/>
  <c r="S87" i="18"/>
  <c r="D256" i="1"/>
  <c r="E84" i="35"/>
  <c r="D87" i="18"/>
  <c r="L83" i="9"/>
  <c r="M81" i="49" s="1"/>
  <c r="L216" i="1"/>
  <c r="L243" i="1" s="1"/>
  <c r="M78" i="35"/>
  <c r="E83" i="9"/>
  <c r="F81" i="49" s="1"/>
  <c r="E216" i="1"/>
  <c r="E243" i="1" s="1"/>
  <c r="F78" i="35"/>
  <c r="I83" i="9"/>
  <c r="J81" i="49" s="1"/>
  <c r="I216" i="1"/>
  <c r="I243" i="1" s="1"/>
  <c r="J78" i="35"/>
  <c r="M83" i="9"/>
  <c r="N81" i="49" s="1"/>
  <c r="M216" i="1"/>
  <c r="M243" i="1" s="1"/>
  <c r="N78" i="35"/>
  <c r="Q83" i="9"/>
  <c r="R81" i="49" s="1"/>
  <c r="Q216" i="1"/>
  <c r="Q243" i="1" s="1"/>
  <c r="R78" i="35"/>
  <c r="H83" i="9"/>
  <c r="I81" i="49" s="1"/>
  <c r="H216" i="1"/>
  <c r="H243" i="1" s="1"/>
  <c r="I78" i="35"/>
  <c r="F83" i="9"/>
  <c r="G81" i="49" s="1"/>
  <c r="F216" i="1"/>
  <c r="F243" i="1" s="1"/>
  <c r="G78" i="35"/>
  <c r="J83" i="9"/>
  <c r="K81" i="49" s="1"/>
  <c r="J216" i="1"/>
  <c r="J243" i="1" s="1"/>
  <c r="K78" i="35"/>
  <c r="N83" i="9"/>
  <c r="O81" i="49" s="1"/>
  <c r="N216" i="1"/>
  <c r="N243" i="1" s="1"/>
  <c r="O78" i="35"/>
  <c r="R83" i="9"/>
  <c r="S81" i="49" s="1"/>
  <c r="R216" i="1"/>
  <c r="R243" i="1" s="1"/>
  <c r="S78" i="35"/>
  <c r="P83" i="9"/>
  <c r="Q81" i="49" s="1"/>
  <c r="P216" i="1"/>
  <c r="P243" i="1" s="1"/>
  <c r="Q78" i="35"/>
  <c r="G83" i="9"/>
  <c r="H81" i="49" s="1"/>
  <c r="G216" i="1"/>
  <c r="G243" i="1" s="1"/>
  <c r="H78" i="35"/>
  <c r="K83" i="9"/>
  <c r="L81" i="49" s="1"/>
  <c r="K216" i="1"/>
  <c r="K243" i="1" s="1"/>
  <c r="L78" i="35"/>
  <c r="O83" i="9"/>
  <c r="P81" i="49" s="1"/>
  <c r="O216" i="1"/>
  <c r="O243" i="1" s="1"/>
  <c r="P78" i="35"/>
  <c r="S83" i="9"/>
  <c r="T81" i="49" s="1"/>
  <c r="S216" i="1"/>
  <c r="S243" i="1" s="1"/>
  <c r="T78" i="35"/>
  <c r="D83" i="9"/>
  <c r="E81" i="49" s="1"/>
  <c r="D216" i="1"/>
  <c r="D243" i="1" s="1"/>
  <c r="E78" i="35"/>
  <c r="H79" i="18"/>
  <c r="H176" i="1"/>
  <c r="I71" i="35"/>
  <c r="H73" i="18"/>
  <c r="L79" i="18"/>
  <c r="L176" i="1"/>
  <c r="M71" i="35"/>
  <c r="L73" i="18"/>
  <c r="P79" i="18"/>
  <c r="P176" i="1"/>
  <c r="Q71" i="35"/>
  <c r="P73" i="18"/>
  <c r="E79" i="18"/>
  <c r="E176" i="1"/>
  <c r="F71" i="35"/>
  <c r="E73" i="18"/>
  <c r="I176" i="1"/>
  <c r="J71" i="35"/>
  <c r="I73" i="18"/>
  <c r="M79" i="18"/>
  <c r="M176" i="1"/>
  <c r="N71" i="35"/>
  <c r="M73" i="18"/>
  <c r="Q79" i="18"/>
  <c r="Q176" i="1"/>
  <c r="R71" i="35"/>
  <c r="Q73" i="18"/>
  <c r="F79" i="18"/>
  <c r="F176" i="1"/>
  <c r="G71" i="35"/>
  <c r="F73" i="18"/>
  <c r="J176" i="1"/>
  <c r="K71" i="35"/>
  <c r="J73" i="18"/>
  <c r="N79" i="18"/>
  <c r="N176" i="1"/>
  <c r="O71" i="35"/>
  <c r="N73" i="18"/>
  <c r="R176" i="1"/>
  <c r="S71" i="35"/>
  <c r="R73" i="18"/>
  <c r="G176" i="1"/>
  <c r="H71" i="35"/>
  <c r="G73" i="18"/>
  <c r="K79" i="18"/>
  <c r="K176" i="1"/>
  <c r="L71" i="35"/>
  <c r="K73" i="18"/>
  <c r="O79" i="18"/>
  <c r="O176" i="1"/>
  <c r="P71" i="35"/>
  <c r="O73" i="18"/>
  <c r="S79" i="18"/>
  <c r="S176" i="1"/>
  <c r="T71" i="35"/>
  <c r="S73" i="18"/>
  <c r="D176" i="1"/>
  <c r="E71" i="35"/>
  <c r="D73" i="18"/>
  <c r="P29" i="18"/>
  <c r="P42" i="1"/>
  <c r="Q27" i="35"/>
  <c r="L29" i="18"/>
  <c r="L42" i="1"/>
  <c r="M27" i="35"/>
  <c r="H29" i="18"/>
  <c r="H42" i="1"/>
  <c r="I27" i="35"/>
  <c r="S29" i="18"/>
  <c r="S42" i="1"/>
  <c r="T27" i="35"/>
  <c r="O29" i="18"/>
  <c r="O42" i="1"/>
  <c r="P27" i="35"/>
  <c r="K29" i="18"/>
  <c r="K42" i="1"/>
  <c r="L27" i="35"/>
  <c r="G29" i="18"/>
  <c r="G42" i="1"/>
  <c r="H27" i="35"/>
  <c r="R29" i="18"/>
  <c r="R42" i="1"/>
  <c r="S27" i="35"/>
  <c r="N29" i="18"/>
  <c r="N42" i="1"/>
  <c r="O27" i="35"/>
  <c r="J29" i="18"/>
  <c r="J42" i="1"/>
  <c r="K27" i="35"/>
  <c r="F29" i="18"/>
  <c r="F42" i="1"/>
  <c r="G27" i="35"/>
  <c r="Q29" i="18"/>
  <c r="Q42" i="1"/>
  <c r="R27" i="35"/>
  <c r="M29" i="18"/>
  <c r="M42" i="1"/>
  <c r="N27" i="35"/>
  <c r="I29" i="18"/>
  <c r="I42" i="1"/>
  <c r="J27" i="35"/>
  <c r="E29" i="18"/>
  <c r="E42" i="1"/>
  <c r="F27" i="35"/>
  <c r="D29" i="18"/>
  <c r="D42" i="1"/>
  <c r="E27" i="35"/>
  <c r="P51" i="1"/>
  <c r="Q32" i="35"/>
  <c r="P34" i="18"/>
  <c r="E51" i="1"/>
  <c r="F32" i="35"/>
  <c r="E34" i="18"/>
  <c r="I51" i="1"/>
  <c r="J32" i="35"/>
  <c r="I34" i="18"/>
  <c r="M51" i="1"/>
  <c r="N32" i="35"/>
  <c r="M34" i="18"/>
  <c r="Q51" i="1"/>
  <c r="R32" i="35"/>
  <c r="Q34" i="18"/>
  <c r="H51" i="1"/>
  <c r="I32" i="35"/>
  <c r="H34" i="18"/>
  <c r="F51" i="1"/>
  <c r="G32" i="35"/>
  <c r="F34" i="18"/>
  <c r="J51" i="1"/>
  <c r="K32" i="35"/>
  <c r="J34" i="18"/>
  <c r="N51" i="1"/>
  <c r="O32" i="35"/>
  <c r="N34" i="18"/>
  <c r="R51" i="1"/>
  <c r="S32" i="35"/>
  <c r="R34" i="18"/>
  <c r="L51" i="1"/>
  <c r="M32" i="35"/>
  <c r="L34" i="18"/>
  <c r="G51" i="1"/>
  <c r="H32" i="35"/>
  <c r="G34" i="18"/>
  <c r="K51" i="1"/>
  <c r="L32" i="35"/>
  <c r="K34" i="18"/>
  <c r="O51" i="1"/>
  <c r="P32" i="35"/>
  <c r="O34" i="18"/>
  <c r="S51" i="1"/>
  <c r="T32" i="35"/>
  <c r="S34" i="18"/>
  <c r="D51" i="1"/>
  <c r="E32" i="35"/>
  <c r="D34" i="18"/>
  <c r="Q60" i="1"/>
  <c r="R35" i="35"/>
  <c r="Q37" i="18"/>
  <c r="M60" i="1"/>
  <c r="N35" i="35"/>
  <c r="M37" i="18"/>
  <c r="E60" i="1"/>
  <c r="F35" i="35"/>
  <c r="E37" i="18"/>
  <c r="P60" i="1"/>
  <c r="Q35" i="35"/>
  <c r="P37" i="18"/>
  <c r="L60" i="1"/>
  <c r="M35" i="35"/>
  <c r="L37" i="18"/>
  <c r="H60" i="1"/>
  <c r="I35" i="35"/>
  <c r="H37" i="18"/>
  <c r="S60" i="1"/>
  <c r="T35" i="35"/>
  <c r="S37" i="18"/>
  <c r="O60" i="1"/>
  <c r="P35" i="35"/>
  <c r="O37" i="18"/>
  <c r="K60" i="1"/>
  <c r="L35" i="35"/>
  <c r="K37" i="18"/>
  <c r="G60" i="1"/>
  <c r="H35" i="35"/>
  <c r="G37" i="18"/>
  <c r="R60" i="1"/>
  <c r="S35" i="35"/>
  <c r="R37" i="18"/>
  <c r="N60" i="1"/>
  <c r="O35" i="35"/>
  <c r="N37" i="18"/>
  <c r="J60" i="1"/>
  <c r="K35" i="35"/>
  <c r="J37" i="18"/>
  <c r="F60" i="1"/>
  <c r="G35" i="35"/>
  <c r="F37" i="18"/>
  <c r="I60" i="1"/>
  <c r="J35" i="35"/>
  <c r="I37" i="18"/>
  <c r="D60" i="1"/>
  <c r="E35" i="35"/>
  <c r="D37" i="18"/>
  <c r="H23" i="18"/>
  <c r="H26" i="1" s="1"/>
  <c r="H24" i="1"/>
  <c r="I21" i="35"/>
  <c r="L23" i="18"/>
  <c r="L26" i="1" s="1"/>
  <c r="L24" i="1"/>
  <c r="M21" i="35"/>
  <c r="P23" i="18"/>
  <c r="P26" i="1" s="1"/>
  <c r="P24" i="1"/>
  <c r="Q21" i="35"/>
  <c r="E23" i="18"/>
  <c r="E26" i="1" s="1"/>
  <c r="E24" i="1"/>
  <c r="F21" i="35"/>
  <c r="I23" i="18"/>
  <c r="I26" i="1" s="1"/>
  <c r="I24" i="1"/>
  <c r="J21" i="35"/>
  <c r="M23" i="18"/>
  <c r="M26" i="1" s="1"/>
  <c r="M24" i="1"/>
  <c r="N21" i="35"/>
  <c r="Q23" i="18"/>
  <c r="Q26" i="1" s="1"/>
  <c r="Q24" i="1"/>
  <c r="R21" i="35"/>
  <c r="F23" i="18"/>
  <c r="F26" i="1" s="1"/>
  <c r="F24" i="1"/>
  <c r="G21" i="35"/>
  <c r="J23" i="18"/>
  <c r="J26" i="1" s="1"/>
  <c r="J24" i="1"/>
  <c r="K21" i="35"/>
  <c r="N23" i="18"/>
  <c r="N26" i="1" s="1"/>
  <c r="N24" i="1"/>
  <c r="O21" i="35"/>
  <c r="R23" i="18"/>
  <c r="R26" i="1" s="1"/>
  <c r="R24" i="1"/>
  <c r="S21" i="35"/>
  <c r="G23" i="18"/>
  <c r="G26" i="1" s="1"/>
  <c r="G24" i="1"/>
  <c r="H21" i="35"/>
  <c r="K23" i="18"/>
  <c r="K26" i="1" s="1"/>
  <c r="K24" i="1"/>
  <c r="L21" i="35"/>
  <c r="O23" i="18"/>
  <c r="O26" i="1" s="1"/>
  <c r="O24" i="1"/>
  <c r="P21" i="35"/>
  <c r="S23" i="18"/>
  <c r="S26" i="1" s="1"/>
  <c r="S24" i="1"/>
  <c r="T21" i="35"/>
  <c r="D23" i="18"/>
  <c r="D26" i="1" s="1"/>
  <c r="D24" i="1"/>
  <c r="E21" i="35"/>
  <c r="Q19" i="18"/>
  <c r="Q17" i="1" s="1"/>
  <c r="Q15" i="1"/>
  <c r="R17" i="35"/>
  <c r="M19" i="18"/>
  <c r="M17" i="1" s="1"/>
  <c r="M15" i="1"/>
  <c r="N17" i="35"/>
  <c r="E19" i="18"/>
  <c r="E17" i="1" s="1"/>
  <c r="E15" i="1"/>
  <c r="F17" i="35"/>
  <c r="P19" i="18"/>
  <c r="P17" i="1" s="1"/>
  <c r="Q17" i="35"/>
  <c r="P15" i="1"/>
  <c r="L19" i="18"/>
  <c r="L17" i="1" s="1"/>
  <c r="M17" i="35"/>
  <c r="L15" i="1"/>
  <c r="H19" i="18"/>
  <c r="H17" i="1" s="1"/>
  <c r="I17" i="35"/>
  <c r="H15" i="1"/>
  <c r="S19" i="18"/>
  <c r="S17" i="1" s="1"/>
  <c r="T17" i="35"/>
  <c r="S15" i="1"/>
  <c r="O19" i="18"/>
  <c r="O17" i="1" s="1"/>
  <c r="P17" i="35"/>
  <c r="O15" i="1"/>
  <c r="K19" i="18"/>
  <c r="K17" i="1" s="1"/>
  <c r="L17" i="35"/>
  <c r="K15" i="1"/>
  <c r="G19" i="18"/>
  <c r="G17" i="1" s="1"/>
  <c r="H17" i="35"/>
  <c r="G15" i="1"/>
  <c r="R19" i="18"/>
  <c r="R17" i="1" s="1"/>
  <c r="S17" i="35"/>
  <c r="R15" i="1"/>
  <c r="N19" i="18"/>
  <c r="N17" i="1" s="1"/>
  <c r="O17" i="35"/>
  <c r="N15" i="1"/>
  <c r="J19" i="18"/>
  <c r="J17" i="1" s="1"/>
  <c r="K17" i="35"/>
  <c r="J15" i="1"/>
  <c r="F19" i="18"/>
  <c r="F17" i="1" s="1"/>
  <c r="G17" i="35"/>
  <c r="F15" i="1"/>
  <c r="I19" i="18"/>
  <c r="I17" i="1" s="1"/>
  <c r="I15" i="1"/>
  <c r="J17" i="35"/>
  <c r="D19" i="18"/>
  <c r="D17" i="1" s="1"/>
  <c r="D15" i="1"/>
  <c r="E17" i="35"/>
  <c r="H66" i="9"/>
  <c r="H91" i="1"/>
  <c r="I43" i="35"/>
  <c r="H45" i="18"/>
  <c r="L66" i="9"/>
  <c r="L91" i="1"/>
  <c r="M43" i="35"/>
  <c r="L45" i="18"/>
  <c r="P66" i="9"/>
  <c r="P91" i="1"/>
  <c r="Q43" i="35"/>
  <c r="P45" i="18"/>
  <c r="E66" i="9"/>
  <c r="E91" i="1"/>
  <c r="F43" i="35"/>
  <c r="E45" i="18"/>
  <c r="I66" i="9"/>
  <c r="I91" i="1"/>
  <c r="J43" i="35"/>
  <c r="I45" i="18"/>
  <c r="M66" i="9"/>
  <c r="M91" i="1"/>
  <c r="N43" i="35"/>
  <c r="M45" i="18"/>
  <c r="Q66" i="9"/>
  <c r="Q91" i="1"/>
  <c r="R43" i="35"/>
  <c r="Q45" i="18"/>
  <c r="F66" i="9"/>
  <c r="F91" i="1"/>
  <c r="G43" i="35"/>
  <c r="F45" i="18"/>
  <c r="J66" i="9"/>
  <c r="J91" i="1"/>
  <c r="K43" i="35"/>
  <c r="J45" i="18"/>
  <c r="N66" i="9"/>
  <c r="N91" i="1"/>
  <c r="O43" i="35"/>
  <c r="N45" i="18"/>
  <c r="R91" i="1"/>
  <c r="S43" i="35"/>
  <c r="R45" i="18"/>
  <c r="G66" i="9"/>
  <c r="G91" i="1"/>
  <c r="H43" i="35"/>
  <c r="G45" i="18"/>
  <c r="K66" i="9"/>
  <c r="K91" i="1"/>
  <c r="L43" i="35"/>
  <c r="K45" i="18"/>
  <c r="O66" i="9"/>
  <c r="O91" i="1"/>
  <c r="P43" i="35"/>
  <c r="O45" i="18"/>
  <c r="S66" i="9"/>
  <c r="S91" i="1"/>
  <c r="T43" i="35"/>
  <c r="S45" i="18"/>
  <c r="D91" i="1"/>
  <c r="E43" i="35"/>
  <c r="D45" i="18"/>
  <c r="S39" i="9"/>
  <c r="T37" i="49" s="1"/>
  <c r="R66" i="9"/>
  <c r="P39" i="9"/>
  <c r="D95" i="18"/>
  <c r="D66" i="9"/>
  <c r="E39" i="9"/>
  <c r="H39" i="9"/>
  <c r="D39" i="9"/>
  <c r="E37" i="49" s="1"/>
  <c r="L39" i="9"/>
  <c r="I95" i="9" l="1"/>
  <c r="I97" i="9" s="1"/>
  <c r="T64" i="49"/>
  <c r="S163" i="1"/>
  <c r="H64" i="49"/>
  <c r="G163" i="1"/>
  <c r="L95" i="18"/>
  <c r="M92" i="49"/>
  <c r="O95" i="18"/>
  <c r="P92" i="49"/>
  <c r="K76" i="49"/>
  <c r="J203" i="1"/>
  <c r="E64" i="49"/>
  <c r="D163" i="1"/>
  <c r="I95" i="18"/>
  <c r="J92" i="49"/>
  <c r="F95" i="18"/>
  <c r="G92" i="49"/>
  <c r="P95" i="18"/>
  <c r="Q92" i="49"/>
  <c r="S95" i="18"/>
  <c r="T92" i="49"/>
  <c r="R76" i="49"/>
  <c r="Q203" i="1"/>
  <c r="J76" i="49"/>
  <c r="I203" i="1"/>
  <c r="H76" i="49"/>
  <c r="G203" i="1"/>
  <c r="M76" i="49"/>
  <c r="L203" i="1"/>
  <c r="E76" i="49"/>
  <c r="D203" i="1"/>
  <c r="P64" i="49"/>
  <c r="O163" i="1"/>
  <c r="J79" i="18"/>
  <c r="M95" i="18"/>
  <c r="N92" i="49"/>
  <c r="J95" i="18"/>
  <c r="K92" i="49"/>
  <c r="G95" i="18"/>
  <c r="H92" i="49"/>
  <c r="H95" i="18"/>
  <c r="I92" i="49"/>
  <c r="O76" i="49"/>
  <c r="N203" i="1"/>
  <c r="S64" i="49"/>
  <c r="R163" i="1"/>
  <c r="L64" i="49"/>
  <c r="K163" i="1"/>
  <c r="E95" i="18"/>
  <c r="F92" i="49"/>
  <c r="R95" i="18"/>
  <c r="S92" i="49"/>
  <c r="S76" i="49"/>
  <c r="R203" i="1"/>
  <c r="O64" i="49"/>
  <c r="N163" i="1"/>
  <c r="K64" i="49"/>
  <c r="J163" i="1"/>
  <c r="G64" i="49"/>
  <c r="F163" i="1"/>
  <c r="R64" i="49"/>
  <c r="Q163" i="1"/>
  <c r="N64" i="49"/>
  <c r="M163" i="1"/>
  <c r="J64" i="49"/>
  <c r="I163" i="1"/>
  <c r="F64" i="49"/>
  <c r="E163" i="1"/>
  <c r="Q64" i="49"/>
  <c r="P163" i="1"/>
  <c r="M64" i="49"/>
  <c r="L163" i="1"/>
  <c r="I64" i="49"/>
  <c r="H163" i="1"/>
  <c r="Q95" i="18"/>
  <c r="R92" i="49"/>
  <c r="N95" i="18"/>
  <c r="O92" i="49"/>
  <c r="K95" i="18"/>
  <c r="L92" i="49"/>
  <c r="G76" i="49"/>
  <c r="F203" i="1"/>
  <c r="L76" i="49"/>
  <c r="K203" i="1"/>
  <c r="N76" i="49"/>
  <c r="M203" i="1"/>
  <c r="F76" i="49"/>
  <c r="E203" i="1"/>
  <c r="T76" i="49"/>
  <c r="S203" i="1"/>
  <c r="Q76" i="49"/>
  <c r="P203" i="1"/>
  <c r="I76" i="49"/>
  <c r="H203" i="1"/>
  <c r="P76" i="49"/>
  <c r="O203" i="1"/>
  <c r="M37" i="35"/>
  <c r="M37" i="49"/>
  <c r="Q37" i="35"/>
  <c r="Q37" i="49"/>
  <c r="I37" i="35"/>
  <c r="I37" i="49"/>
  <c r="F37" i="35"/>
  <c r="F37" i="49"/>
  <c r="O39" i="18"/>
  <c r="P37" i="49"/>
  <c r="K39" i="18"/>
  <c r="L37" i="49"/>
  <c r="G39" i="18"/>
  <c r="H37" i="49"/>
  <c r="R39" i="18"/>
  <c r="S37" i="49"/>
  <c r="O37" i="35"/>
  <c r="O37" i="49"/>
  <c r="K37" i="35"/>
  <c r="K37" i="49"/>
  <c r="G37" i="35"/>
  <c r="G37" i="49"/>
  <c r="R37" i="35"/>
  <c r="R37" i="49"/>
  <c r="N37" i="35"/>
  <c r="N37" i="49"/>
  <c r="J37" i="35"/>
  <c r="J37" i="49"/>
  <c r="P276" i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5" i="9"/>
  <c r="J78" i="1"/>
  <c r="F78" i="1"/>
  <c r="S37" i="35"/>
  <c r="P37" i="35"/>
  <c r="K78" i="1"/>
  <c r="L78" i="1"/>
  <c r="N78" i="1"/>
  <c r="P78" i="1"/>
  <c r="F39" i="18"/>
  <c r="M39" i="18"/>
  <c r="I39" i="18"/>
  <c r="N39" i="18"/>
  <c r="Q39" i="18"/>
  <c r="H37" i="35"/>
  <c r="L37" i="35"/>
  <c r="J39" i="18"/>
  <c r="Q95" i="9"/>
  <c r="N95" i="9"/>
  <c r="J95" i="9"/>
  <c r="F95" i="9"/>
  <c r="M95" i="9"/>
  <c r="S78" i="1"/>
  <c r="M78" i="1"/>
  <c r="G78" i="1"/>
  <c r="L92" i="35"/>
  <c r="P92" i="35"/>
  <c r="O95" i="9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4" i="18"/>
  <c r="P81" i="35"/>
  <c r="O84" i="18"/>
  <c r="L81" i="35"/>
  <c r="K84" i="18"/>
  <c r="H81" i="35"/>
  <c r="G84" i="18"/>
  <c r="Q81" i="35"/>
  <c r="P84" i="18"/>
  <c r="S81" i="35"/>
  <c r="R84" i="18"/>
  <c r="O81" i="35"/>
  <c r="N84" i="18"/>
  <c r="K81" i="35"/>
  <c r="J84" i="18"/>
  <c r="G81" i="35"/>
  <c r="F84" i="18"/>
  <c r="I81" i="35"/>
  <c r="H84" i="18"/>
  <c r="R81" i="35"/>
  <c r="Q84" i="18"/>
  <c r="N81" i="35"/>
  <c r="M84" i="18"/>
  <c r="J81" i="35"/>
  <c r="I84" i="18"/>
  <c r="F81" i="35"/>
  <c r="E84" i="18"/>
  <c r="M81" i="35"/>
  <c r="L84" i="18"/>
  <c r="E81" i="35"/>
  <c r="D84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9" i="18"/>
  <c r="I78" i="1"/>
  <c r="Q78" i="1"/>
  <c r="R78" i="1"/>
  <c r="H78" i="1"/>
  <c r="E78" i="1"/>
  <c r="D78" i="1"/>
  <c r="S39" i="18"/>
  <c r="T37" i="35"/>
  <c r="S95" i="9"/>
  <c r="D39" i="18"/>
  <c r="E37" i="35"/>
  <c r="K95" i="9"/>
  <c r="G95" i="9"/>
  <c r="R95" i="9"/>
  <c r="S64" i="35"/>
  <c r="R66" i="18"/>
  <c r="P64" i="35"/>
  <c r="O66" i="18"/>
  <c r="L64" i="35"/>
  <c r="K66" i="18"/>
  <c r="H64" i="35"/>
  <c r="G66" i="18"/>
  <c r="T64" i="35"/>
  <c r="S66" i="18"/>
  <c r="O64" i="35"/>
  <c r="N66" i="18"/>
  <c r="K64" i="35"/>
  <c r="J66" i="18"/>
  <c r="G64" i="35"/>
  <c r="F66" i="18"/>
  <c r="R64" i="35"/>
  <c r="Q66" i="18"/>
  <c r="N64" i="35"/>
  <c r="M66" i="18"/>
  <c r="J64" i="35"/>
  <c r="I66" i="18"/>
  <c r="F64" i="35"/>
  <c r="E66" i="18"/>
  <c r="Q64" i="35"/>
  <c r="P66" i="18"/>
  <c r="M64" i="35"/>
  <c r="L66" i="18"/>
  <c r="I64" i="35"/>
  <c r="H66" i="18"/>
  <c r="E64" i="35"/>
  <c r="D66" i="18"/>
  <c r="E95" i="9"/>
  <c r="E39" i="18"/>
  <c r="L95" i="9"/>
  <c r="L39" i="18"/>
  <c r="P95" i="9"/>
  <c r="P39" i="18"/>
  <c r="H95" i="9"/>
  <c r="H39" i="18"/>
  <c r="T95" i="35" l="1"/>
  <c r="P95" i="35"/>
  <c r="L95" i="35"/>
  <c r="S95" i="35"/>
  <c r="J95" i="35"/>
  <c r="R95" i="35"/>
  <c r="K95" i="35"/>
  <c r="F95" i="35"/>
  <c r="Q95" i="35"/>
  <c r="E95" i="35"/>
  <c r="H95" i="35"/>
  <c r="N95" i="35"/>
  <c r="G95" i="35"/>
  <c r="O95" i="35"/>
  <c r="I95" i="35"/>
  <c r="M95" i="35"/>
  <c r="J96" i="18"/>
  <c r="K93" i="49"/>
  <c r="J97" i="9"/>
  <c r="J99" i="18" s="1"/>
  <c r="I93" i="49"/>
  <c r="H97" i="9"/>
  <c r="H99" i="18" s="1"/>
  <c r="S96" i="18"/>
  <c r="T93" i="49"/>
  <c r="S97" i="9"/>
  <c r="S99" i="18" s="1"/>
  <c r="K96" i="18"/>
  <c r="L93" i="49"/>
  <c r="K97" i="9"/>
  <c r="K99" i="18" s="1"/>
  <c r="F93" i="49"/>
  <c r="E97" i="9"/>
  <c r="E99" i="18" s="1"/>
  <c r="J93" i="35"/>
  <c r="J93" i="49"/>
  <c r="I99" i="18"/>
  <c r="O93" i="35"/>
  <c r="O93" i="49"/>
  <c r="N97" i="9"/>
  <c r="N99" i="18" s="1"/>
  <c r="M93" i="49"/>
  <c r="L97" i="9"/>
  <c r="L99" i="18" s="1"/>
  <c r="H93" i="35"/>
  <c r="H93" i="49"/>
  <c r="G97" i="9"/>
  <c r="G99" i="18" s="1"/>
  <c r="O96" i="18"/>
  <c r="P93" i="49"/>
  <c r="O97" i="9"/>
  <c r="O99" i="18" s="1"/>
  <c r="F96" i="18"/>
  <c r="G93" i="49"/>
  <c r="F97" i="9"/>
  <c r="F99" i="18" s="1"/>
  <c r="Q93" i="49"/>
  <c r="P97" i="9"/>
  <c r="P99" i="18" s="1"/>
  <c r="S93" i="49"/>
  <c r="R97" i="9"/>
  <c r="R99" i="18" s="1"/>
  <c r="N93" i="35"/>
  <c r="N93" i="49"/>
  <c r="M97" i="9"/>
  <c r="M99" i="18" s="1"/>
  <c r="R93" i="35"/>
  <c r="R93" i="49"/>
  <c r="Q97" i="9"/>
  <c r="Q99" i="18" s="1"/>
  <c r="E93" i="49"/>
  <c r="D97" i="9"/>
  <c r="D99" i="18" s="1"/>
  <c r="U105" i="47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6" i="18"/>
  <c r="N96" i="18"/>
  <c r="Q96" i="18"/>
  <c r="M96" i="18"/>
  <c r="K93" i="35"/>
  <c r="G93" i="35"/>
  <c r="P93" i="35"/>
  <c r="L93" i="35"/>
  <c r="T93" i="35"/>
  <c r="G96" i="18"/>
  <c r="H96" i="18"/>
  <c r="I93" i="35"/>
  <c r="L96" i="18"/>
  <c r="M93" i="35"/>
  <c r="P96" i="18"/>
  <c r="Q93" i="35"/>
  <c r="E96" i="18"/>
  <c r="F93" i="35"/>
  <c r="R96" i="18"/>
  <c r="S93" i="35"/>
  <c r="D96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D308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P146" i="1"/>
  <c r="D155" i="1"/>
  <c r="H155" i="1"/>
  <c r="G155" i="1"/>
  <c r="F155" i="1"/>
  <c r="I155" i="1"/>
  <c r="L146" i="1"/>
  <c r="S146" i="1"/>
  <c r="O146" i="1"/>
  <c r="K146" i="1"/>
  <c r="G146" i="1"/>
  <c r="S177" i="1"/>
  <c r="O177" i="1"/>
  <c r="K177" i="1"/>
  <c r="G177" i="1"/>
  <c r="S186" i="1"/>
  <c r="R146" i="1"/>
  <c r="N146" i="1"/>
  <c r="J146" i="1"/>
  <c r="F146" i="1"/>
  <c r="R177" i="1"/>
  <c r="N177" i="1"/>
  <c r="J177" i="1"/>
  <c r="F177" i="1"/>
  <c r="Q146" i="1"/>
  <c r="M146" i="1"/>
  <c r="I146" i="1"/>
  <c r="E146" i="1"/>
  <c r="Q177" i="1"/>
  <c r="M177" i="1"/>
  <c r="I177" i="1"/>
  <c r="E177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J10" i="1" l="1"/>
  <c r="J14" i="1" s="1"/>
  <c r="J12" i="1"/>
  <c r="F306" i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L321" i="1" s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T9" i="1" s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99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E98" i="47" l="1"/>
  <c r="E98" i="2"/>
  <c r="E79" i="3"/>
  <c r="D97" i="47"/>
  <c r="U14" i="1"/>
  <c r="U17" i="1" s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H222" i="1"/>
  <c r="H248" i="1"/>
  <c r="H249" i="1" s="1"/>
  <c r="G222" i="1"/>
  <c r="G248" i="1"/>
  <c r="G249" i="1" s="1"/>
  <c r="H97" i="1"/>
  <c r="D97" i="1"/>
  <c r="G83" i="2"/>
  <c r="E97" i="1"/>
  <c r="H66" i="1"/>
  <c r="G97" i="1"/>
  <c r="D66" i="1"/>
  <c r="D37" i="3" s="1"/>
  <c r="E66" i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X14" i="1" s="1"/>
  <c r="X17" i="1" s="1"/>
  <c r="N162" i="1"/>
  <c r="D51" i="24"/>
  <c r="D50" i="24"/>
  <c r="G85" i="2"/>
  <c r="H162" i="1"/>
  <c r="D42" i="24"/>
  <c r="D41" i="24"/>
  <c r="H8" i="1"/>
  <c r="Y14" i="1" s="1"/>
  <c r="Y17" i="1" s="1"/>
  <c r="H41" i="24"/>
  <c r="H42" i="24"/>
  <c r="E41" i="24"/>
  <c r="E42" i="24"/>
  <c r="G41" i="24"/>
  <c r="G42" i="24"/>
  <c r="E8" i="1"/>
  <c r="V14" i="1" s="1"/>
  <c r="V17" i="1" s="1"/>
  <c r="D261" i="1"/>
  <c r="D297" i="1" s="1"/>
  <c r="D298" i="1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78" i="1"/>
  <c r="P181" i="1"/>
  <c r="P178" i="1"/>
  <c r="E261" i="1"/>
  <c r="E297" i="1" s="1"/>
  <c r="E298" i="1" s="1"/>
  <c r="E258" i="1"/>
  <c r="S114" i="1"/>
  <c r="S111" i="1"/>
  <c r="O178" i="1"/>
  <c r="O181" i="1"/>
  <c r="G178" i="1"/>
  <c r="G181" i="1"/>
  <c r="G208" i="1" s="1"/>
  <c r="G209" i="1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78" i="1"/>
  <c r="Q205" i="1"/>
  <c r="E114" i="1"/>
  <c r="E115" i="1" s="1"/>
  <c r="E111" i="1"/>
  <c r="H126" i="1"/>
  <c r="H125" i="1"/>
  <c r="H134" i="1"/>
  <c r="E22" i="1"/>
  <c r="H41" i="1"/>
  <c r="J249" i="1" l="1"/>
  <c r="J298" i="1"/>
  <c r="K298" i="1" s="1"/>
  <c r="L298" i="1" s="1"/>
  <c r="M298" i="1" s="1"/>
  <c r="N298" i="1" s="1"/>
  <c r="O298" i="1" s="1"/>
  <c r="P298" i="1" s="1"/>
  <c r="Q298" i="1" s="1"/>
  <c r="R298" i="1" s="1"/>
  <c r="S298" i="1" s="1"/>
  <c r="U298" i="1" s="1"/>
  <c r="T298" i="1"/>
  <c r="G27" i="24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28" i="3"/>
  <c r="Z128" i="3" s="1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26" i="3"/>
  <c r="E89" i="24"/>
  <c r="H89" i="24"/>
  <c r="H91" i="24" s="1"/>
  <c r="G148" i="2"/>
  <c r="G291" i="1"/>
  <c r="G151" i="2"/>
  <c r="G149" i="2"/>
  <c r="G90" i="24"/>
  <c r="I182" i="1"/>
  <c r="I94" i="47" s="1"/>
  <c r="I208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E71" i="47"/>
  <c r="H168" i="1"/>
  <c r="H169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V82" i="1" s="1"/>
  <c r="V80" i="1" s="1"/>
  <c r="V87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D91" i="24" l="1"/>
  <c r="Y82" i="1"/>
  <c r="Y80" i="1" s="1"/>
  <c r="Y87" i="1" s="1"/>
  <c r="X82" i="1"/>
  <c r="X80" i="1" s="1"/>
  <c r="X87" i="1" s="1"/>
  <c r="V249" i="1"/>
  <c r="U82" i="1"/>
  <c r="U80" i="1" s="1"/>
  <c r="U87" i="1" s="1"/>
  <c r="G91" i="24"/>
  <c r="Z82" i="1"/>
  <c r="Z80" i="1" s="1"/>
  <c r="Z87" i="1" s="1"/>
  <c r="K249" i="1"/>
  <c r="AA82" i="1"/>
  <c r="AA80" i="1" s="1"/>
  <c r="AA87" i="1" s="1"/>
  <c r="Z126" i="3"/>
  <c r="I130" i="3"/>
  <c r="Z130" i="3" s="1"/>
  <c r="D31" i="24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U169" i="1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26" i="3"/>
  <c r="D127" i="3"/>
  <c r="U127" i="3" s="1"/>
  <c r="A127" i="3" s="1"/>
  <c r="D128" i="3"/>
  <c r="U128" i="3" s="1"/>
  <c r="A128" i="3" s="1"/>
  <c r="E91" i="24"/>
  <c r="E127" i="3"/>
  <c r="V127" i="3" s="1"/>
  <c r="E128" i="3"/>
  <c r="V128" i="3" s="1"/>
  <c r="G128" i="3"/>
  <c r="X128" i="3" s="1"/>
  <c r="E126" i="3"/>
  <c r="G126" i="3"/>
  <c r="H128" i="3"/>
  <c r="Y128" i="3" s="1"/>
  <c r="H126" i="3"/>
  <c r="G52" i="4"/>
  <c r="D34" i="4" s="1"/>
  <c r="G47" i="4"/>
  <c r="D36" i="4" s="1"/>
  <c r="I92" i="47"/>
  <c r="G50" i="4"/>
  <c r="D23" i="4" s="1"/>
  <c r="I93" i="47"/>
  <c r="E49" i="24"/>
  <c r="D37" i="24"/>
  <c r="H250" i="1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H36" i="2"/>
  <c r="H92" i="47"/>
  <c r="H93" i="47"/>
  <c r="H94" i="47"/>
  <c r="H95" i="47"/>
  <c r="H22" i="24"/>
  <c r="H116" i="47"/>
  <c r="I81" i="47"/>
  <c r="E51" i="47"/>
  <c r="E36" i="47"/>
  <c r="G151" i="47"/>
  <c r="J51" i="47"/>
  <c r="E116" i="47"/>
  <c r="G51" i="47"/>
  <c r="H61" i="47"/>
  <c r="E61" i="47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L249" i="1" l="1"/>
  <c r="AB82" i="1"/>
  <c r="AB80" i="1" s="1"/>
  <c r="AB87" i="1" s="1"/>
  <c r="L100" i="47"/>
  <c r="V126" i="3"/>
  <c r="E130" i="3"/>
  <c r="V130" i="3" s="1"/>
  <c r="Y126" i="3"/>
  <c r="H130" i="3"/>
  <c r="Y130" i="3" s="1"/>
  <c r="X126" i="3"/>
  <c r="G130" i="3"/>
  <c r="X130" i="3" s="1"/>
  <c r="U126" i="3"/>
  <c r="A126" i="3" s="1"/>
  <c r="D130" i="3"/>
  <c r="U130" i="3" s="1"/>
  <c r="A130" i="3" s="1"/>
  <c r="J108" i="2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E137" i="3"/>
  <c r="E311" i="1"/>
  <c r="G58" i="24"/>
  <c r="I159" i="47"/>
  <c r="I158" i="47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M77" i="3" l="1"/>
  <c r="M101" i="2"/>
  <c r="V157" i="2"/>
  <c r="M193" i="1"/>
  <c r="N191" i="1"/>
  <c r="M100" i="47"/>
  <c r="M249" i="1"/>
  <c r="AC82" i="1"/>
  <c r="AC80" i="1" s="1"/>
  <c r="AC87" i="1" s="1"/>
  <c r="D137" i="3"/>
  <c r="K107" i="2"/>
  <c r="K108" i="2"/>
  <c r="K109" i="2"/>
  <c r="K109" i="47"/>
  <c r="K111" i="47"/>
  <c r="K111" i="2"/>
  <c r="K110" i="2"/>
  <c r="K108" i="47"/>
  <c r="K110" i="47"/>
  <c r="K107" i="47"/>
  <c r="E322" i="1"/>
  <c r="E323" i="1"/>
  <c r="D322" i="1"/>
  <c r="D323" i="1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H137" i="3"/>
  <c r="G137" i="3"/>
  <c r="G159" i="47"/>
  <c r="D158" i="47"/>
  <c r="G311" i="1"/>
  <c r="G158" i="47"/>
  <c r="E160" i="47"/>
  <c r="I82" i="24"/>
  <c r="E159" i="47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N249" i="1" l="1"/>
  <c r="AD82" i="1"/>
  <c r="AD80" i="1" s="1"/>
  <c r="AD87" i="1" s="1"/>
  <c r="L109" i="2"/>
  <c r="L110" i="2"/>
  <c r="L108" i="2"/>
  <c r="L109" i="47"/>
  <c r="L111" i="47"/>
  <c r="L107" i="2"/>
  <c r="L111" i="2"/>
  <c r="L108" i="47"/>
  <c r="L110" i="47"/>
  <c r="L107" i="47"/>
  <c r="H322" i="1"/>
  <c r="H323" i="1"/>
  <c r="G322" i="1"/>
  <c r="G323" i="1"/>
  <c r="H318" i="1"/>
  <c r="M101" i="47"/>
  <c r="K264" i="1"/>
  <c r="D161" i="47"/>
  <c r="Z158" i="47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O249" i="1" l="1"/>
  <c r="AE82" i="1"/>
  <c r="AE80" i="1" s="1"/>
  <c r="AE87" i="1" s="1"/>
  <c r="M111" i="2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61" i="1"/>
  <c r="F162" i="1"/>
  <c r="F76" i="1"/>
  <c r="F192" i="1" l="1"/>
  <c r="P249" i="1"/>
  <c r="AF82" i="1"/>
  <c r="AF80" i="1" s="1"/>
  <c r="AF87" i="1" s="1"/>
  <c r="N108" i="2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80" i="3"/>
  <c r="F101" i="2"/>
  <c r="F98" i="2"/>
  <c r="F77" i="3"/>
  <c r="F78" i="3"/>
  <c r="F98" i="47"/>
  <c r="F100" i="47"/>
  <c r="F148" i="2"/>
  <c r="F97" i="47"/>
  <c r="F52" i="24"/>
  <c r="F90" i="24"/>
  <c r="F149" i="2"/>
  <c r="F291" i="1"/>
  <c r="F150" i="2"/>
  <c r="F89" i="24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F91" i="24" l="1"/>
  <c r="F61" i="24"/>
  <c r="Q249" i="1"/>
  <c r="AG82" i="1"/>
  <c r="AG80" i="1" s="1"/>
  <c r="AG87" i="1" s="1"/>
  <c r="O107" i="2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R249" i="1" l="1"/>
  <c r="AH82" i="1"/>
  <c r="AH80" i="1" s="1"/>
  <c r="AH87" i="1" s="1"/>
  <c r="P109" i="2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S249" i="1" l="1"/>
  <c r="AJ82" i="1" s="1"/>
  <c r="AJ80" i="1" s="1"/>
  <c r="AJ87" i="1" s="1"/>
  <c r="AI82" i="1"/>
  <c r="AI80" i="1" s="1"/>
  <c r="AI87" i="1" s="1"/>
  <c r="Q111" i="2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108" i="2" l="1"/>
  <c r="R110" i="2"/>
  <c r="R109" i="2"/>
  <c r="R108" i="47"/>
  <c r="R110" i="47"/>
  <c r="R107" i="47"/>
  <c r="R111" i="2"/>
  <c r="R107" i="2"/>
  <c r="R109" i="47"/>
  <c r="R111" i="47"/>
  <c r="P211" i="1"/>
  <c r="P213" i="1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T182" i="1" l="1"/>
  <c r="Q211" i="1"/>
  <c r="Q213" i="1"/>
  <c r="F39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14" i="1"/>
  <c r="F115" i="1" s="1"/>
  <c r="F23" i="1"/>
  <c r="F32" i="1"/>
  <c r="S110" i="2" l="1"/>
  <c r="S107" i="2"/>
  <c r="S111" i="2"/>
  <c r="S109" i="47"/>
  <c r="S111" i="47"/>
  <c r="S108" i="2"/>
  <c r="U108" i="2" s="1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U107" i="2"/>
  <c r="U92" i="2"/>
  <c r="U109" i="2"/>
  <c r="U94" i="2"/>
  <c r="U110" i="2"/>
  <c r="U95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s="1"/>
  <c r="W17" i="1" s="1"/>
  <c r="S213" i="1" l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W82" i="1" l="1"/>
  <c r="W80" i="1" s="1"/>
  <c r="W87" i="1" s="1"/>
  <c r="F76" i="2"/>
  <c r="F92" i="24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46" i="24" l="1"/>
  <c r="F128" i="3"/>
  <c r="W128" i="3" s="1"/>
  <c r="F127" i="3"/>
  <c r="W127" i="3" s="1"/>
  <c r="F126" i="3"/>
  <c r="G250" i="1"/>
  <c r="F250" i="1"/>
  <c r="F31" i="24"/>
  <c r="F133" i="47"/>
  <c r="F134" i="47"/>
  <c r="F132" i="47"/>
  <c r="F135" i="47"/>
  <c r="F31" i="2"/>
  <c r="F31" i="47"/>
  <c r="F76" i="47"/>
  <c r="F70" i="24"/>
  <c r="F19" i="24"/>
  <c r="F116" i="47"/>
  <c r="F51" i="47"/>
  <c r="D158" i="2"/>
  <c r="V158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V160" i="2" l="1"/>
  <c r="W126" i="3"/>
  <c r="F130" i="3"/>
  <c r="W130" i="3" s="1"/>
  <c r="F322" i="1"/>
  <c r="F323" i="1"/>
  <c r="G318" i="1"/>
  <c r="F318" i="1"/>
  <c r="F299" i="1"/>
  <c r="F137" i="3"/>
  <c r="G210" i="1"/>
  <c r="F158" i="47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I5" i="2"/>
  <c r="G85" i="1"/>
  <c r="F85" i="1"/>
  <c r="K10" i="1" l="1"/>
  <c r="K14" i="1" s="1"/>
  <c r="K12" i="1"/>
  <c r="Z160" i="2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J5" i="3"/>
  <c r="J3" i="3"/>
  <c r="M96" i="24"/>
  <c r="N96" i="24"/>
  <c r="N95" i="24"/>
  <c r="E312" i="1"/>
  <c r="G312" i="1"/>
  <c r="M95" i="24"/>
  <c r="L12" i="1" l="1"/>
  <c r="L10" i="1"/>
  <c r="L14" i="1" s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6" i="3"/>
  <c r="K5" i="3"/>
  <c r="K2" i="2"/>
  <c r="K3" i="3"/>
  <c r="L8" i="1"/>
  <c r="K3" i="2"/>
  <c r="X161" i="2"/>
  <c r="M10" i="1" l="1"/>
  <c r="M14" i="1" s="1"/>
  <c r="M12" i="1"/>
  <c r="AA158" i="47"/>
  <c r="AA159" i="47"/>
  <c r="AA160" i="47"/>
  <c r="K6" i="2"/>
  <c r="L3" i="47"/>
  <c r="L4" i="47"/>
  <c r="L2" i="47"/>
  <c r="L5" i="47"/>
  <c r="K6" i="47"/>
  <c r="L4" i="2"/>
  <c r="L6" i="3"/>
  <c r="L2" i="3"/>
  <c r="L3" i="3"/>
  <c r="L4" i="3"/>
  <c r="L5" i="2"/>
  <c r="L5" i="3"/>
  <c r="M8" i="1"/>
  <c r="L2" i="2"/>
  <c r="L3" i="2"/>
  <c r="N10" i="1" l="1"/>
  <c r="N14" i="1" s="1"/>
  <c r="N12" i="1"/>
  <c r="L6" i="2"/>
  <c r="M4" i="47"/>
  <c r="M3" i="47"/>
  <c r="M2" i="47"/>
  <c r="M5" i="47"/>
  <c r="L6" i="47"/>
  <c r="M4" i="3"/>
  <c r="M4" i="2"/>
  <c r="M3" i="3"/>
  <c r="M5" i="3"/>
  <c r="M2" i="3"/>
  <c r="M5" i="2"/>
  <c r="N8" i="1"/>
  <c r="M2" i="2"/>
  <c r="M6" i="3"/>
  <c r="M3" i="2"/>
  <c r="O12" i="1" l="1"/>
  <c r="O10" i="1"/>
  <c r="O14" i="1" s="1"/>
  <c r="N4" i="47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P12" i="1" l="1"/>
  <c r="P10" i="1"/>
  <c r="P14" i="1" s="1"/>
  <c r="N6" i="2"/>
  <c r="O5" i="47"/>
  <c r="O4" i="47"/>
  <c r="O3" i="47"/>
  <c r="O2" i="47"/>
  <c r="N6" i="47"/>
  <c r="O3" i="2"/>
  <c r="O4" i="2"/>
  <c r="O5" i="2"/>
  <c r="O4" i="3"/>
  <c r="O2" i="3"/>
  <c r="O3" i="3"/>
  <c r="P8" i="1"/>
  <c r="O6" i="3"/>
  <c r="O5" i="3"/>
  <c r="O2" i="2"/>
  <c r="Q10" i="1" l="1"/>
  <c r="Q14" i="1" s="1"/>
  <c r="Q12" i="1"/>
  <c r="P5" i="47"/>
  <c r="P4" i="47"/>
  <c r="P3" i="47"/>
  <c r="P2" i="47"/>
  <c r="O6" i="2"/>
  <c r="O6" i="47"/>
  <c r="P4" i="2"/>
  <c r="P2" i="2"/>
  <c r="P3" i="2"/>
  <c r="P6" i="3"/>
  <c r="Q8" i="1"/>
  <c r="P5" i="2"/>
  <c r="P2" i="3"/>
  <c r="P4" i="3"/>
  <c r="P5" i="3"/>
  <c r="P3" i="3"/>
  <c r="R10" i="1" l="1"/>
  <c r="R14" i="1" s="1"/>
  <c r="R12" i="1"/>
  <c r="P6" i="2"/>
  <c r="Q4" i="47"/>
  <c r="Q2" i="47"/>
  <c r="Q5" i="47"/>
  <c r="Q3" i="47"/>
  <c r="P6" i="47"/>
  <c r="Q4" i="2"/>
  <c r="Q3" i="2"/>
  <c r="Q6" i="3"/>
  <c r="Q2" i="2"/>
  <c r="Q5" i="3"/>
  <c r="Q2" i="3"/>
  <c r="Q3" i="3"/>
  <c r="Q4" i="3"/>
  <c r="R8" i="1"/>
  <c r="S8" i="1" s="1"/>
  <c r="Q5" i="2"/>
  <c r="S12" i="1" l="1"/>
  <c r="S10" i="1"/>
  <c r="S14" i="1" s="1"/>
  <c r="R4" i="47"/>
  <c r="R2" i="47"/>
  <c r="R5" i="47"/>
  <c r="R3" i="47"/>
  <c r="Q6" i="2"/>
  <c r="Q6" i="47"/>
  <c r="R4" i="3"/>
  <c r="R6" i="3"/>
  <c r="R5" i="3"/>
  <c r="R2" i="3"/>
  <c r="R3" i="3"/>
  <c r="R2" i="2"/>
  <c r="R5" i="2"/>
  <c r="T8" i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3" i="3"/>
  <c r="S6" i="3"/>
  <c r="S5" i="3"/>
  <c r="S2" i="2"/>
  <c r="U2" i="2" s="1"/>
  <c r="S6" i="2" l="1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2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AA126" i="3" l="1"/>
  <c r="J130" i="3"/>
  <c r="AA130" i="3" s="1"/>
  <c r="K44" i="2"/>
  <c r="K46" i="2"/>
  <c r="K45" i="2"/>
  <c r="K43" i="2"/>
  <c r="K42" i="2"/>
  <c r="K44" i="47"/>
  <c r="K46" i="47"/>
  <c r="K43" i="47"/>
  <c r="K45" i="47"/>
  <c r="K42" i="47"/>
  <c r="K126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AB126" i="3" l="1"/>
  <c r="K130" i="3"/>
  <c r="AB130" i="3" s="1"/>
  <c r="L46" i="2"/>
  <c r="L42" i="2"/>
  <c r="L44" i="2"/>
  <c r="L45" i="2"/>
  <c r="L44" i="47"/>
  <c r="L46" i="47"/>
  <c r="L43" i="2"/>
  <c r="L43" i="47"/>
  <c r="L45" i="47"/>
  <c r="L42" i="47"/>
  <c r="L126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AC126" i="3" l="1"/>
  <c r="L130" i="3"/>
  <c r="AC130" i="3" s="1"/>
  <c r="M43" i="2"/>
  <c r="M45" i="2"/>
  <c r="M42" i="2"/>
  <c r="M46" i="2"/>
  <c r="M42" i="47"/>
  <c r="M44" i="2"/>
  <c r="M43" i="47"/>
  <c r="M45" i="47"/>
  <c r="M44" i="47"/>
  <c r="M46" i="47"/>
  <c r="M126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AD126" i="3" l="1"/>
  <c r="M130" i="3"/>
  <c r="AD130" i="3" s="1"/>
  <c r="N42" i="2"/>
  <c r="N43" i="2"/>
  <c r="N44" i="2"/>
  <c r="N44" i="47"/>
  <c r="N46" i="2"/>
  <c r="N43" i="47"/>
  <c r="N45" i="47"/>
  <c r="N42" i="47"/>
  <c r="N46" i="47"/>
  <c r="N45" i="2"/>
  <c r="N126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AE126" i="3" l="1"/>
  <c r="N130" i="3"/>
  <c r="AE130" i="3" s="1"/>
  <c r="O44" i="2"/>
  <c r="O46" i="2"/>
  <c r="O43" i="2"/>
  <c r="O45" i="2"/>
  <c r="O46" i="47"/>
  <c r="O42" i="2"/>
  <c r="O43" i="47"/>
  <c r="O45" i="47"/>
  <c r="O42" i="47"/>
  <c r="O44" i="47"/>
  <c r="O126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AF126" i="3" l="1"/>
  <c r="O130" i="3"/>
  <c r="AF130" i="3" s="1"/>
  <c r="P44" i="2"/>
  <c r="P45" i="2"/>
  <c r="P43" i="2"/>
  <c r="P46" i="2"/>
  <c r="P42" i="2"/>
  <c r="P44" i="47"/>
  <c r="P46" i="47"/>
  <c r="P43" i="47"/>
  <c r="P45" i="47"/>
  <c r="P42" i="47"/>
  <c r="P126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AG126" i="3" l="1"/>
  <c r="P130" i="3"/>
  <c r="AG130" i="3" s="1"/>
  <c r="Q43" i="2"/>
  <c r="Q45" i="2"/>
  <c r="Q42" i="2"/>
  <c r="Q46" i="2"/>
  <c r="Q44" i="2"/>
  <c r="Q43" i="47"/>
  <c r="Q42" i="47"/>
  <c r="Q44" i="47"/>
  <c r="Q46" i="47"/>
  <c r="Q45" i="47"/>
  <c r="Q12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AH126" i="3" l="1"/>
  <c r="Q130" i="3"/>
  <c r="AH130" i="3" s="1"/>
  <c r="R42" i="2"/>
  <c r="R45" i="2"/>
  <c r="R46" i="2"/>
  <c r="R43" i="2"/>
  <c r="R46" i="47"/>
  <c r="R44" i="2"/>
  <c r="R43" i="47"/>
  <c r="R45" i="47"/>
  <c r="R42" i="47"/>
  <c r="R44" i="47"/>
  <c r="R12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AI126" i="3" l="1"/>
  <c r="R130" i="3"/>
  <c r="AI130" i="3" s="1"/>
  <c r="S44" i="2"/>
  <c r="S46" i="2"/>
  <c r="S42" i="2"/>
  <c r="S43" i="2"/>
  <c r="S45" i="2"/>
  <c r="S44" i="47"/>
  <c r="S43" i="47"/>
  <c r="U43" i="47" s="1"/>
  <c r="S45" i="47"/>
  <c r="S42" i="47"/>
  <c r="S46" i="47"/>
  <c r="S126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AJ126" i="3" l="1"/>
  <c r="B126" i="3" s="1"/>
  <c r="S130" i="3"/>
  <c r="AJ130" i="3" s="1"/>
  <c r="B130" i="3" s="1"/>
  <c r="U45" i="47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90" i="2" l="1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89" i="2" l="1"/>
  <c r="S90" i="2"/>
  <c r="U90" i="2" s="1"/>
  <c r="S87" i="2"/>
  <c r="U87" i="2" s="1"/>
  <c r="S91" i="2"/>
  <c r="S88" i="2"/>
  <c r="S88" i="47"/>
  <c r="U88" i="47" s="1"/>
  <c r="S90" i="47"/>
  <c r="S87" i="47"/>
  <c r="U87" i="47" s="1"/>
  <c r="S89" i="47"/>
  <c r="S91" i="47"/>
  <c r="R173" i="1"/>
  <c r="R171" i="1"/>
  <c r="T169" i="1"/>
  <c r="U72" i="2"/>
  <c r="U88" i="2"/>
  <c r="U73" i="2"/>
  <c r="U75" i="2"/>
  <c r="U89" i="2"/>
  <c r="U74" i="2"/>
  <c r="U73" i="47"/>
  <c r="S76" i="47"/>
  <c r="U72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I137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53" i="2" l="1"/>
  <c r="J155" i="2"/>
  <c r="J152" i="2"/>
  <c r="J154" i="2"/>
  <c r="J156" i="47"/>
  <c r="J152" i="47"/>
  <c r="J154" i="47"/>
  <c r="J155" i="47"/>
  <c r="J156" i="2"/>
  <c r="J153" i="47"/>
  <c r="M86" i="1"/>
  <c r="J136" i="3"/>
  <c r="AA136" i="3" s="1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J137" i="3" l="1"/>
  <c r="AA137" i="3" s="1"/>
  <c r="K153" i="47"/>
  <c r="K155" i="47"/>
  <c r="K152" i="47"/>
  <c r="K155" i="2"/>
  <c r="K156" i="2"/>
  <c r="K153" i="2"/>
  <c r="K154" i="2"/>
  <c r="K156" i="47"/>
  <c r="K152" i="2"/>
  <c r="K154" i="47"/>
  <c r="N86" i="1"/>
  <c r="J302" i="1"/>
  <c r="J300" i="1"/>
  <c r="K136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K137" i="3" l="1"/>
  <c r="AB137" i="3" s="1"/>
  <c r="AB136" i="3"/>
  <c r="L154" i="2"/>
  <c r="L156" i="2"/>
  <c r="L152" i="2"/>
  <c r="L155" i="2"/>
  <c r="L152" i="47"/>
  <c r="L153" i="2"/>
  <c r="L153" i="47"/>
  <c r="L154" i="47"/>
  <c r="L155" i="47"/>
  <c r="L156" i="47"/>
  <c r="O86" i="1"/>
  <c r="K300" i="1"/>
  <c r="K302" i="1"/>
  <c r="L136" i="3"/>
  <c r="AC136" i="3" s="1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L137" i="3" l="1"/>
  <c r="AC137" i="3" s="1"/>
  <c r="M154" i="47"/>
  <c r="M156" i="47"/>
  <c r="M153" i="47"/>
  <c r="M156" i="2"/>
  <c r="M152" i="2"/>
  <c r="M154" i="2"/>
  <c r="M155" i="2"/>
  <c r="M153" i="2"/>
  <c r="M155" i="47"/>
  <c r="M152" i="47"/>
  <c r="P86" i="1"/>
  <c r="L302" i="1"/>
  <c r="L300" i="1"/>
  <c r="M136" i="3"/>
  <c r="AD136" i="3" s="1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M137" i="3" l="1"/>
  <c r="AD137" i="3" s="1"/>
  <c r="N153" i="2"/>
  <c r="N155" i="2"/>
  <c r="N152" i="2"/>
  <c r="N154" i="47"/>
  <c r="N155" i="47"/>
  <c r="N153" i="47"/>
  <c r="N156" i="2"/>
  <c r="N154" i="2"/>
  <c r="N156" i="47"/>
  <c r="N152" i="47"/>
  <c r="Q86" i="1"/>
  <c r="M302" i="1"/>
  <c r="M300" i="1"/>
  <c r="N13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N137" i="3" l="1"/>
  <c r="AE137" i="3" s="1"/>
  <c r="AE136" i="3"/>
  <c r="O153" i="47"/>
  <c r="O155" i="47"/>
  <c r="O152" i="47"/>
  <c r="O153" i="2"/>
  <c r="O154" i="2"/>
  <c r="O156" i="47"/>
  <c r="O154" i="47"/>
  <c r="O152" i="2"/>
  <c r="O155" i="2"/>
  <c r="O156" i="2"/>
  <c r="R86" i="1"/>
  <c r="N302" i="1"/>
  <c r="N300" i="1"/>
  <c r="O136" i="3"/>
  <c r="AF136" i="3" s="1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O137" i="3" l="1"/>
  <c r="AF137" i="3" s="1"/>
  <c r="P154" i="2"/>
  <c r="P156" i="2"/>
  <c r="P155" i="2"/>
  <c r="P152" i="47"/>
  <c r="P153" i="2"/>
  <c r="P155" i="47"/>
  <c r="P156" i="47"/>
  <c r="P152" i="2"/>
  <c r="P153" i="47"/>
  <c r="P154" i="47"/>
  <c r="S86" i="1"/>
  <c r="O300" i="1"/>
  <c r="O302" i="1"/>
  <c r="P136" i="3"/>
  <c r="AG136" i="3" s="1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P137" i="3" l="1"/>
  <c r="AG137" i="3" s="1"/>
  <c r="Q154" i="47"/>
  <c r="Q156" i="47"/>
  <c r="Q156" i="2"/>
  <c r="Q152" i="2"/>
  <c r="Q154" i="2"/>
  <c r="Q155" i="2"/>
  <c r="Q152" i="47"/>
  <c r="Q153" i="2"/>
  <c r="Q153" i="47"/>
  <c r="Q155" i="47"/>
  <c r="T86" i="1"/>
  <c r="P302" i="1"/>
  <c r="P300" i="1"/>
  <c r="Q13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Q137" i="3" l="1"/>
  <c r="AH137" i="3" s="1"/>
  <c r="AH136" i="3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36" i="3"/>
  <c r="AI136" i="3" s="1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R137" i="3" l="1"/>
  <c r="AI137" i="3" s="1"/>
  <c r="S153" i="47"/>
  <c r="S155" i="47"/>
  <c r="S152" i="47"/>
  <c r="S154" i="47"/>
  <c r="S152" i="2"/>
  <c r="U152" i="2" s="1"/>
  <c r="S155" i="2"/>
  <c r="U155" i="2" s="1"/>
  <c r="S156" i="2"/>
  <c r="S153" i="2"/>
  <c r="U153" i="2" s="1"/>
  <c r="S154" i="2"/>
  <c r="S156" i="47"/>
  <c r="R302" i="1"/>
  <c r="R300" i="1"/>
  <c r="S136" i="3"/>
  <c r="U154" i="2"/>
  <c r="U149" i="2"/>
  <c r="U147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S137" i="3" l="1"/>
  <c r="AJ137" i="3" s="1"/>
  <c r="B137" i="3" s="1"/>
  <c r="AJ136" i="3"/>
  <c r="B136" i="3" s="1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I250" i="1"/>
  <c r="J125" i="2"/>
  <c r="J122" i="2"/>
  <c r="J123" i="2"/>
  <c r="J124" i="2"/>
  <c r="I75" i="24"/>
  <c r="I122" i="2"/>
  <c r="I157" i="2" s="1"/>
  <c r="I124" i="2"/>
  <c r="I126" i="2"/>
  <c r="I74" i="24"/>
  <c r="J242" i="1"/>
  <c r="AA158" i="2" l="1"/>
  <c r="T311" i="1"/>
  <c r="AA157" i="2"/>
  <c r="J129" i="2"/>
  <c r="J159" i="2" s="1"/>
  <c r="J131" i="2"/>
  <c r="J127" i="2"/>
  <c r="J157" i="2" s="1"/>
  <c r="J130" i="2"/>
  <c r="J131" i="47"/>
  <c r="J128" i="2"/>
  <c r="J158" i="2" s="1"/>
  <c r="J128" i="47"/>
  <c r="J158" i="47" s="1"/>
  <c r="J129" i="47"/>
  <c r="J159" i="47" s="1"/>
  <c r="J130" i="47"/>
  <c r="J160" i="47" s="1"/>
  <c r="J127" i="47"/>
  <c r="J311" i="1"/>
  <c r="J318" i="1" s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K122" i="2"/>
  <c r="I312" i="1"/>
  <c r="K125" i="2"/>
  <c r="J161" i="2"/>
  <c r="I159" i="2"/>
  <c r="AA159" i="2" s="1"/>
  <c r="I95" i="24"/>
  <c r="I76" i="24"/>
  <c r="J126" i="47"/>
  <c r="I161" i="2"/>
  <c r="K123" i="47"/>
  <c r="K124" i="47"/>
  <c r="K122" i="47"/>
  <c r="K125" i="47"/>
  <c r="I96" i="24"/>
  <c r="J255" i="1"/>
  <c r="AA160" i="2" l="1"/>
  <c r="AB158" i="2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60" i="47" s="1"/>
  <c r="L127" i="47"/>
  <c r="L131" i="2"/>
  <c r="L161" i="2" s="1"/>
  <c r="L129" i="2"/>
  <c r="L131" i="47"/>
  <c r="L311" i="1"/>
  <c r="M240" i="1"/>
  <c r="M125" i="47" s="1"/>
  <c r="L125" i="2"/>
  <c r="L125" i="47"/>
  <c r="K129" i="47"/>
  <c r="K159" i="47" s="1"/>
  <c r="K128" i="47"/>
  <c r="K158" i="47" s="1"/>
  <c r="K130" i="47"/>
  <c r="K160" i="47" s="1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L242" i="1"/>
  <c r="L122" i="47"/>
  <c r="L123" i="2"/>
  <c r="L124" i="2"/>
  <c r="L124" i="47"/>
  <c r="K255" i="1"/>
  <c r="J251" i="1"/>
  <c r="J253" i="1"/>
  <c r="I97" i="24"/>
  <c r="P97" i="24" s="1"/>
  <c r="J161" i="47"/>
  <c r="K126" i="47"/>
  <c r="J160" i="2"/>
  <c r="J317" i="1"/>
  <c r="L255" i="1"/>
  <c r="L159" i="2" l="1"/>
  <c r="J314" i="1"/>
  <c r="J316" i="1"/>
  <c r="K317" i="1"/>
  <c r="AC158" i="2"/>
  <c r="L318" i="1"/>
  <c r="AB160" i="2"/>
  <c r="AB161" i="2" s="1"/>
  <c r="M123" i="2"/>
  <c r="K251" i="1"/>
  <c r="L251" i="1" s="1"/>
  <c r="AC157" i="2"/>
  <c r="M125" i="2"/>
  <c r="M124" i="47"/>
  <c r="M126" i="2"/>
  <c r="M122" i="47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61" i="2" s="1"/>
  <c r="M130" i="47"/>
  <c r="M160" i="47" s="1"/>
  <c r="M127" i="47"/>
  <c r="M311" i="1"/>
  <c r="M318" i="1" s="1"/>
  <c r="L312" i="1"/>
  <c r="AD159" i="2"/>
  <c r="L126" i="47"/>
  <c r="K253" i="1"/>
  <c r="J315" i="1"/>
  <c r="J313" i="1"/>
  <c r="P95" i="24"/>
  <c r="P96" i="24"/>
  <c r="AB158" i="47"/>
  <c r="AB159" i="47"/>
  <c r="AB160" i="47"/>
  <c r="K161" i="47"/>
  <c r="L161" i="47"/>
  <c r="L160" i="2"/>
  <c r="M255" i="1"/>
  <c r="AA161" i="2"/>
  <c r="L317" i="1"/>
  <c r="N124" i="2"/>
  <c r="M126" i="47" l="1"/>
  <c r="L314" i="1"/>
  <c r="L316" i="1"/>
  <c r="K314" i="1"/>
  <c r="K316" i="1"/>
  <c r="K315" i="1" s="1"/>
  <c r="AC160" i="2"/>
  <c r="AC161" i="2" s="1"/>
  <c r="AE157" i="2"/>
  <c r="AE158" i="2"/>
  <c r="N125" i="47"/>
  <c r="N242" i="1"/>
  <c r="AD160" i="2"/>
  <c r="AD161" i="2" s="1"/>
  <c r="O240" i="1"/>
  <c r="O122" i="47" s="1"/>
  <c r="N126" i="2"/>
  <c r="N125" i="2"/>
  <c r="N124" i="47"/>
  <c r="N122" i="2"/>
  <c r="N122" i="47"/>
  <c r="N123" i="2"/>
  <c r="N130" i="2"/>
  <c r="AE159" i="2"/>
  <c r="M312" i="1"/>
  <c r="K313" i="1"/>
  <c r="L253" i="1"/>
  <c r="M251" i="1"/>
  <c r="AC159" i="47"/>
  <c r="AC158" i="47"/>
  <c r="AD158" i="47"/>
  <c r="AD159" i="47"/>
  <c r="AC160" i="47"/>
  <c r="AD160" i="47"/>
  <c r="M161" i="47"/>
  <c r="AE160" i="47" s="1"/>
  <c r="M160" i="2"/>
  <c r="M317" i="1"/>
  <c r="P240" i="1" l="1"/>
  <c r="O122" i="2"/>
  <c r="O124" i="47"/>
  <c r="O126" i="2"/>
  <c r="O124" i="2"/>
  <c r="O125" i="47"/>
  <c r="O242" i="1"/>
  <c r="O123" i="47"/>
  <c r="O125" i="2"/>
  <c r="O123" i="2"/>
  <c r="M316" i="1"/>
  <c r="M314" i="1"/>
  <c r="AE160" i="2"/>
  <c r="AE161" i="2" s="1"/>
  <c r="N127" i="2"/>
  <c r="N157" i="2" s="1"/>
  <c r="N126" i="47"/>
  <c r="N131" i="2"/>
  <c r="N161" i="2" s="1"/>
  <c r="N128" i="47"/>
  <c r="N158" i="47" s="1"/>
  <c r="N129" i="47"/>
  <c r="N159" i="47" s="1"/>
  <c r="N131" i="47"/>
  <c r="N129" i="2"/>
  <c r="N159" i="2" s="1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58" i="2" s="1"/>
  <c r="O128" i="47"/>
  <c r="O158" i="47" s="1"/>
  <c r="O131" i="47"/>
  <c r="O311" i="1"/>
  <c r="L313" i="1"/>
  <c r="L315" i="1"/>
  <c r="M253" i="1"/>
  <c r="N251" i="1"/>
  <c r="AE158" i="47"/>
  <c r="AE159" i="47"/>
  <c r="N161" i="47"/>
  <c r="N160" i="2"/>
  <c r="P122" i="47"/>
  <c r="P125" i="47"/>
  <c r="P123" i="47"/>
  <c r="P124" i="47"/>
  <c r="P123" i="2"/>
  <c r="P124" i="2"/>
  <c r="P242" i="1"/>
  <c r="P125" i="2"/>
  <c r="P122" i="2"/>
  <c r="Q240" i="1"/>
  <c r="P126" i="2"/>
  <c r="O255" i="1"/>
  <c r="O126" i="47" l="1"/>
  <c r="AF160" i="47"/>
  <c r="N312" i="1"/>
  <c r="N317" i="1"/>
  <c r="AG158" i="2"/>
  <c r="AG157" i="2"/>
  <c r="AF158" i="2"/>
  <c r="O318" i="1"/>
  <c r="AG159" i="2"/>
  <c r="AF159" i="2"/>
  <c r="AF157" i="2"/>
  <c r="P128" i="2"/>
  <c r="P130" i="2"/>
  <c r="P127" i="2"/>
  <c r="P157" i="2" s="1"/>
  <c r="P128" i="47"/>
  <c r="P158" i="47" s="1"/>
  <c r="P131" i="2"/>
  <c r="P161" i="2" s="1"/>
  <c r="P130" i="47"/>
  <c r="P160" i="47" s="1"/>
  <c r="P127" i="47"/>
  <c r="P129" i="2"/>
  <c r="P159" i="2" s="1"/>
  <c r="P129" i="47"/>
  <c r="P159" i="47" s="1"/>
  <c r="P131" i="47"/>
  <c r="P311" i="1"/>
  <c r="O312" i="1"/>
  <c r="M313" i="1"/>
  <c r="M315" i="1"/>
  <c r="N253" i="1"/>
  <c r="O251" i="1"/>
  <c r="AF159" i="47"/>
  <c r="AF158" i="47"/>
  <c r="O161" i="47"/>
  <c r="P158" i="2"/>
  <c r="O160" i="2"/>
  <c r="P126" i="47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O314" i="1" l="1"/>
  <c r="O316" i="1"/>
  <c r="N316" i="1"/>
  <c r="N315" i="1" s="1"/>
  <c r="N314" i="1"/>
  <c r="N313" i="1" s="1"/>
  <c r="AF160" i="2"/>
  <c r="AF161" i="2" s="1"/>
  <c r="AG160" i="2"/>
  <c r="AG161" i="2" s="1"/>
  <c r="AH157" i="2"/>
  <c r="P312" i="1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O253" i="1"/>
  <c r="P251" i="1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P314" i="1" l="1"/>
  <c r="P316" i="1"/>
  <c r="AH160" i="2"/>
  <c r="AH161" i="2" s="1"/>
  <c r="AI158" i="2"/>
  <c r="AI159" i="2"/>
  <c r="AI157" i="2"/>
  <c r="Q312" i="1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60" i="47" s="1"/>
  <c r="R127" i="47"/>
  <c r="R311" i="1"/>
  <c r="O313" i="1"/>
  <c r="O315" i="1"/>
  <c r="P253" i="1"/>
  <c r="Q251" i="1"/>
  <c r="AH158" i="47"/>
  <c r="AH159" i="47"/>
  <c r="Q161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Q316" i="1" l="1"/>
  <c r="Q314" i="1"/>
  <c r="AJ158" i="2"/>
  <c r="AJ159" i="2"/>
  <c r="AI160" i="2"/>
  <c r="AJ157" i="2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U311" i="1" s="1"/>
  <c r="R312" i="1"/>
  <c r="P313" i="1"/>
  <c r="P315" i="1"/>
  <c r="Q253" i="1"/>
  <c r="R251" i="1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R316" i="1" l="1"/>
  <c r="R314" i="1"/>
  <c r="AJ160" i="2"/>
  <c r="AJ161" i="2" s="1"/>
  <c r="S312" i="1"/>
  <c r="Q313" i="1"/>
  <c r="Q315" i="1"/>
  <c r="S318" i="1"/>
  <c r="R253" i="1"/>
  <c r="S251" i="1"/>
  <c r="S157" i="2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S314" i="1" l="1"/>
  <c r="S316" i="1"/>
  <c r="U158" i="2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D58" i="4" s="1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<sst xmlns="http://schemas.openxmlformats.org/spreadsheetml/2006/main" count="5882" uniqueCount="438">
  <si>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</si>
  <si>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</si>
  <si>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</si>
  <si>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</si>
  <si>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</si>
  <si>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</si>
  <si>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</si>
  <si>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</si>
  <si>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</si>
  <si>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</si>
  <si>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</si>
  <si>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</si>
  <si>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</si>
  <si>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</si>
  <si>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</si>
  <si>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</si>
  <si>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</si>
  <si>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</si>
  <si>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</si>
  <si>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</si>
  <si>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</si>
  <si>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</si>
  <si>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</si>
  <si>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</si>
  <si>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</si>
  <si>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</si>
  <si>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</si>
  <si>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</si>
  <si>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</si>
  <si>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</si>
  <si>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</si>
  <si>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</si>
  <si>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</si>
  <si>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</si>
  <si>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</si>
  <si>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</si>
  <si>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</si>
  <si>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</si>
  <si>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</si>
  <si>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</si>
  <si>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</si>
  <si>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</si>
  <si>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</si>
  <si>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</si>
  <si>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</si>
  <si>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</si>
  <si>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</si>
  <si>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</si>
  <si>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</si>
  <si>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</si>
  <si>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</si>
  <si>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</si>
  <si>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</si>
  <si>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</si>
  <si>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</si>
  <si>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</si>
  <si>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</si>
  <si>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</si>
  <si>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</si>
  <si>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</si>
  <si>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</si>
  <si>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</si>
  <si>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</si>
  <si>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</si>
  <si>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</si>
  <si>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</si>
  <si>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</si>
  <si>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</si>
  <si>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</si>
  <si>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</si>
  <si>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</si>
  <si>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</si>
  <si>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</si>
  <si>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</si>
  <si>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</si>
  <si>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</si>
  <si>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</si>
  <si>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</si>
  <si>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</si>
  <si>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</si>
  <si>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</si>
  <si>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</si>
  <si>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</si>
  <si>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</si>
  <si>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</si>
  <si>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</si>
  <si>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</si>
  <si>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</si>
  <si>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</si>
  <si>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</si>
  <si>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</si>
  <si>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</si>
  <si>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</si>
  <si>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</si>
  <si>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</si>
  <si>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</si>
  <si>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</si>
  <si>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</si>
  <si>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</si>
  <si>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</si>
  <si>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</si>
  <si>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</si>
  <si>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</si>
  <si>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</si>
  <si>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</si>
  <si>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</si>
  <si>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</si>
  <si>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</si>
  <si>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</si>
  <si>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</si>
  <si>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</si>
  <si>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</si>
  <si>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</si>
  <si>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</si>
  <si>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</si>
  <si>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</si>
  <si>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</si>
  <si>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</si>
  <si>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</si>
  <si>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</si>
  <si>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</si>
  <si>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</si>
  <si>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</si>
  <si>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</si>
  <si>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</si>
  <si>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</si>
  <si>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</si>
  <si>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</si>
  <si>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</si>
  <si>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</si>
  <si>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</si>
  <si>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</si>
  <si>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</si>
  <si>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</si>
  <si>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</si>
  <si>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</si>
  <si>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</si>
  <si>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</si>
  <si>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</si>
  <si>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</si>
  <si>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</si>
  <si>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</si>
  <si>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</si>
  <si>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</si>
  <si>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</si>
  <si>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</si>
  <si>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</si>
  <si>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</si>
  <si>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</si>
  <si>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</si>
  <si>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</si>
  <si>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</si>
  <si>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</si>
  <si>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</si>
  <si>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</si>
  <si>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</si>
  <si>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</si>
  <si>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>Philippines</t>
  </si>
  <si>
    <t>Malaysia</t>
  </si>
  <si>
    <t>Turkey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</si>
  <si>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</si>
  <si>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</si>
  <si>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</si>
  <si>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</si>
  <si>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</si>
  <si>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</si>
  <si>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</si>
  <si>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</si>
  <si>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</si>
  <si>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</si>
  <si>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</si>
  <si>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</si>
  <si>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</si>
  <si>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</si>
  <si>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</si>
  <si>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</si>
  <si>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</si>
  <si>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</si>
  <si>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</si>
  <si>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</si>
  <si>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</si>
  <si>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</si>
  <si>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</si>
  <si>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</si>
  <si>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</si>
  <si>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</si>
  <si>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</si>
  <si>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</si>
  <si>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</si>
  <si>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</si>
  <si>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</si>
  <si>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</si>
  <si>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</si>
  <si>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</si>
  <si>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</si>
  <si>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</si>
  <si>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</si>
  <si>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</si>
  <si>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</si>
  <si>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</si>
  <si>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</si>
  <si>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</si>
  <si>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</si>
  <si>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</si>
  <si>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</si>
  <si>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</si>
  <si>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</si>
  <si>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</si>
  <si>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</si>
  <si>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</si>
  <si>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</si>
  <si>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</si>
  <si>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</si>
  <si>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</si>
  <si>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</si>
  <si>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</si>
  <si>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</si>
  <si>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</si>
  <si>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</si>
  <si>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</si>
  <si>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</si>
  <si>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</si>
  <si>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</si>
  <si>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</si>
  <si>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</si>
  <si>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</si>
  <si>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</si>
  <si>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</si>
  <si>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</si>
  <si>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</si>
  <si>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</si>
  <si>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</si>
  <si>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</si>
  <si>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</si>
  <si>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</si>
  <si>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</si>
  <si>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</si>
  <si>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</si>
  <si>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</si>
  <si>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</si>
  <si>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</si>
  <si>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</si>
  <si>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</si>
  <si>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</si>
  <si>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</si>
  <si>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</si>
  <si>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</si>
  <si>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</si>
  <si>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</si>
  <si>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</si>
  <si>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</si>
  <si>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</si>
  <si>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</si>
  <si>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</si>
  <si>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</si>
  <si>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</si>
  <si>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</si>
  <si>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</si>
  <si>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</si>
  <si>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</si>
  <si>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</si>
  <si>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</si>
  <si>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</si>
  <si>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</si>
  <si>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</si>
  <si>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</si>
  <si>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</si>
  <si>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</si>
  <si>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</si>
  <si>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</si>
  <si>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</si>
  <si>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</si>
  <si>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</si>
  <si>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</si>
  <si>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</si>
  <si>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</si>
  <si>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</si>
  <si>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</si>
  <si>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</si>
  <si>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</si>
  <si>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</si>
  <si>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</si>
  <si>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</si>
  <si>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</si>
  <si>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</si>
  <si>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</si>
  <si>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</si>
  <si>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</si>
  <si>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</si>
  <si>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</si>
  <si>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</si>
  <si>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</si>
  <si>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</si>
  <si>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</si>
  <si>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</si>
  <si>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</si>
  <si>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</si>
  <si>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</si>
  <si>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</si>
  <si>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</si>
  <si>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</si>
  <si>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</si>
  <si>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</si>
  <si>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</si>
  <si>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</si>
  <si>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</si>
  <si>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</si>
  <si>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</si>
  <si>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</si>
  <si>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</si>
  <si>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</si>
  <si>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</si>
  <si>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</si>
  <si>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</si>
  <si>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</si>
  <si>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</si>
  <si>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</si>
  <si>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</si>
  <si>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</si>
  <si>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</si>
  <si>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</si>
  <si>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</si>
  <si>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</si>
  <si>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</si>
  <si>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</si>
  <si>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</si>
  <si>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</si>
  <si>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</si>
  <si>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</si>
  <si>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</si>
  <si>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</si>
  <si>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</si>
  <si>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</si>
  <si>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</si>
  <si>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</si>
  <si>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</si>
  <si>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</si>
  <si>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</si>
  <si>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</si>
  <si>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</si>
  <si>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</si>
  <si>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</si>
  <si>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</si>
  <si>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</si>
  <si>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</si>
  <si>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</si>
  <si>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</si>
  <si>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</si>
  <si>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</si>
  <si>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</si>
  <si>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</si>
  <si>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</si>
  <si>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</si>
  <si>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</si>
  <si>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</si>
  <si>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</si>
  <si>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</si>
  <si>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</si>
  <si>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</si>
  <si>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</si>
  <si>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</si>
  <si>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</si>
  <si>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</si>
  <si>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</si>
  <si>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</si>
  <si>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</si>
  <si>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</si>
  <si>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</si>
  <si>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</si>
  <si>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</si>
  <si>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</si>
  <si>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</si>
  <si>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</si>
  <si>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</si>
  <si>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</si>
  <si>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</si>
  <si>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</si>
  <si>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</si>
  <si>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</si>
  <si>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</si>
  <si>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</si>
  <si>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</si>
  <si>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</si>
  <si>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</si>
  <si>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</si>
  <si>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</si>
  <si>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</si>
  <si>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</si>
  <si>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</si>
  <si>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</si>
  <si>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</si>
  <si>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</si>
  <si>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</si>
  <si>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</si>
  <si>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</si>
  <si>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</si>
  <si>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</si>
  <si>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</si>
  <si>
    <t>Saudi Arabia Industrial Resins Ltd.</t>
  </si>
  <si>
    <t>Eternal Materials Co.,Ltd.</t>
  </si>
  <si>
    <t>Capacity</t>
  </si>
  <si>
    <t>Polynt- Reichhold</t>
  </si>
  <si>
    <t xml:space="preserve">Germany </t>
  </si>
  <si>
    <t>Showa Denko K.K.</t>
  </si>
  <si>
    <t>Demand By Application</t>
  </si>
  <si>
    <t>Mechemco Resins pvt ltd</t>
  </si>
  <si>
    <t>Sewon Chemical</t>
  </si>
  <si>
    <t>Operating Efficiency(%)</t>
  </si>
  <si>
    <t>Operating Efficiency (%)</t>
  </si>
  <si>
    <t>Rajasthan</t>
  </si>
  <si>
    <t>Maharashtra</t>
  </si>
  <si>
    <t>Gujarat</t>
  </si>
  <si>
    <t>Harayana</t>
  </si>
  <si>
    <t>Silvassa</t>
  </si>
  <si>
    <t>d=P+i-e-i</t>
  </si>
  <si>
    <t>2015-2020</t>
  </si>
  <si>
    <t>2021-2030</t>
  </si>
  <si>
    <t>Crest Specialty Resin</t>
  </si>
  <si>
    <t>Atul Ltd.</t>
  </si>
  <si>
    <t>Others (ECMAS, Revex Plasticizers)</t>
  </si>
  <si>
    <t>FY 2016</t>
  </si>
  <si>
    <t>FY 2017</t>
  </si>
  <si>
    <t>FY 2018</t>
  </si>
  <si>
    <t>FY 2019</t>
  </si>
  <si>
    <t>FY 2020</t>
  </si>
  <si>
    <t>FY 2021</t>
  </si>
  <si>
    <t>FY 2022</t>
  </si>
  <si>
    <t>FY 2023</t>
  </si>
  <si>
    <t>FY 2024</t>
  </si>
  <si>
    <t>FY 2025</t>
  </si>
  <si>
    <t>FY 2026</t>
  </si>
  <si>
    <t>FY 2027</t>
  </si>
  <si>
    <t>FY 2028</t>
  </si>
  <si>
    <t>FY 2029</t>
  </si>
  <si>
    <t>FY 2030</t>
  </si>
  <si>
    <t>FY 2031</t>
  </si>
  <si>
    <t>FY 2023E</t>
  </si>
  <si>
    <t>FY 2024F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</si>
</sst>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_(* #,##0.00_);_(* \(#,##0.00\);_(* &quot;-&quot;??_);_(@_)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  <numFmt numFmtId="170" formatCode="0.0000"/>
    <numFmt numFmtId="171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25" fillId="11" borderId="32" applyNumberFormat="0" applyAlignment="0" applyProtection="0"/>
    <xf numFmtId="0" fontId="30" fillId="0" borderId="0" applyNumberFormat="0" applyFill="0" applyBorder="0" applyProtection="0">
      <alignment horizontal="center"/>
    </xf>
    <xf numFmtId="0" fontId="26" fillId="12" borderId="33" applyNumberFormat="0" applyProtection="0">
      <alignment horizontal="left"/>
    </xf>
    <xf numFmtId="0" fontId="31" fillId="11" borderId="0" applyNumberFormat="0" applyBorder="0" applyProtection="0">
      <alignment horizontal="center"/>
    </xf>
    <xf numFmtId="0" fontId="26" fillId="12" borderId="34" applyNumberFormat="0" applyProtection="0">
      <alignment horizontal="left"/>
    </xf>
    <xf numFmtId="0" fontId="27" fillId="0" borderId="0" applyNumberFormat="0" applyFill="0" applyBorder="0" applyProtection="0">
      <alignment horizontal="left"/>
    </xf>
    <xf numFmtId="0" fontId="26" fillId="12" borderId="33" applyNumberFormat="0" applyProtection="0">
      <alignment horizontal="center"/>
    </xf>
    <xf numFmtId="0" fontId="32" fillId="0" borderId="0" applyNumberFormat="0" applyFill="0" applyBorder="0" applyProtection="0">
      <alignment horizontal="left" vertical="top"/>
    </xf>
    <xf numFmtId="0" fontId="26" fillId="12" borderId="35" applyNumberFormat="0" applyProtection="0">
      <alignment horizontal="center"/>
    </xf>
    <xf numFmtId="168" fontId="27" fillId="0" borderId="36" applyFill="0" applyProtection="0">
      <alignment horizontal="right" vertical="top"/>
    </xf>
    <xf numFmtId="0" fontId="26" fillId="12" borderId="33" applyNumberFormat="0" applyProtection="0">
      <alignment horizontal="right"/>
    </xf>
    <xf numFmtId="168" fontId="32" fillId="0" borderId="0" applyFill="0" applyBorder="0" applyProtection="0">
      <alignment horizontal="right" vertical="top"/>
    </xf>
    <xf numFmtId="0" fontId="26" fillId="12" borderId="35" applyNumberFormat="0" applyProtection="0">
      <alignment horizontal="right"/>
    </xf>
    <xf numFmtId="169" fontId="32" fillId="0" borderId="0" applyFill="0" applyBorder="0" applyProtection="0">
      <alignment horizontal="right" vertical="top"/>
    </xf>
    <xf numFmtId="0" fontId="26" fillId="12" borderId="34" applyNumberFormat="0" applyProtection="0">
      <alignment horizontal="center"/>
    </xf>
    <xf numFmtId="0" fontId="27" fillId="0" borderId="27" applyNumberFormat="0" applyFill="0" applyProtection="0">
      <alignment horizontal="right"/>
    </xf>
    <xf numFmtId="0" fontId="26" fillId="12" borderId="37" applyNumberFormat="0" applyProtection="0">
      <alignment horizontal="center"/>
    </xf>
    <xf numFmtId="0" fontId="27" fillId="0" borderId="0" applyNumberFormat="0" applyFill="0" applyBorder="0" applyProtection="0">
      <alignment horizontal="center"/>
    </xf>
    <xf numFmtId="0" fontId="26" fillId="12" borderId="34" applyNumberFormat="0" applyProtection="0">
      <alignment horizontal="right"/>
    </xf>
    <xf numFmtId="0" fontId="32" fillId="0" borderId="0" applyNumberFormat="0" applyFill="0" applyBorder="0" applyProtection="0">
      <alignment horizontal="left" vertical="top"/>
    </xf>
    <xf numFmtId="0" fontId="26" fillId="12" borderId="37" applyNumberFormat="0" applyProtection="0">
      <alignment horizontal="right"/>
    </xf>
    <xf numFmtId="0" fontId="32" fillId="0" borderId="0" applyNumberFormat="0" applyFill="0" applyBorder="0" applyProtection="0">
      <alignment horizontal="center" vertical="top"/>
    </xf>
    <xf numFmtId="0" fontId="27" fillId="0" borderId="0" applyNumberFormat="0" applyFill="0" applyBorder="0" applyAlignment="0" applyProtection="0"/>
    <xf numFmtId="168" fontId="32" fillId="0" borderId="5" applyFill="0" applyProtection="0">
      <alignment horizontal="right" vertical="top"/>
    </xf>
    <xf numFmtId="0" fontId="27" fillId="13" borderId="0" applyNumberFormat="0" applyBorder="0" applyAlignment="0" applyProtection="0"/>
    <xf numFmtId="10" fontId="32" fillId="0" borderId="0" applyFill="0" applyBorder="0" applyProtection="0">
      <alignment horizontal="right"/>
    </xf>
    <xf numFmtId="10" fontId="33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28" fillId="0" borderId="0" applyFill="0" applyBorder="0" applyAlignment="0" applyProtection="0"/>
    <xf numFmtId="167" fontId="28" fillId="0" borderId="0" applyFill="0" applyBorder="0" applyAlignment="0" applyProtection="0"/>
    <xf numFmtId="3" fontId="28" fillId="13" borderId="0" applyBorder="0" applyAlignment="0" applyProtection="0"/>
    <xf numFmtId="167" fontId="28" fillId="13" borderId="0" applyBorder="0" applyAlignment="0" applyProtection="0"/>
    <xf numFmtId="0" fontId="29" fillId="0" borderId="38" applyNumberFormat="0" applyFill="0" applyAlignment="0" applyProtection="0"/>
    <xf numFmtId="0" fontId="29" fillId="0" borderId="39" applyNumberFormat="0" applyFill="0" applyAlignment="0" applyProtection="0"/>
    <xf numFmtId="164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6" fillId="0" borderId="0"/>
  </cellStyleXfs>
  <cellXfs count="594">
    <xf numFmtId="0" fontId="0" fillId="0" borderId="0" xfId="0"/>
    <xf numFmtId="0" fontId="0" fillId="3" borderId="0" xfId="0" applyFill="1"/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7" xfId="9" applyNumberFormat="1" applyFont="1" applyFill="1" applyBorder="1" applyAlignment="1">
      <alignment horizontal="center"/>
    </xf>
    <xf numFmtId="165" fontId="10" fillId="3" borderId="6" xfId="9" applyNumberFormat="1" applyFont="1" applyFill="1" applyBorder="1" applyAlignment="1">
      <alignment horizontal="center"/>
    </xf>
    <xf numFmtId="0" fontId="10" fillId="2" borderId="16" xfId="9" applyFont="1" applyFill="1" applyBorder="1"/>
    <xf numFmtId="10" fontId="8" fillId="2" borderId="10" xfId="4" applyNumberFormat="1" applyFont="1" applyFill="1" applyBorder="1" applyAlignment="1">
      <alignment horizontal="center"/>
    </xf>
    <xf numFmtId="0" fontId="11" fillId="4" borderId="12" xfId="0" applyFont="1" applyFill="1" applyBorder="1"/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2" xfId="2" applyFont="1" applyFill="1" applyBorder="1" applyAlignment="1" applyProtection="1">
      <alignment horizontal="left"/>
      <protection locked="0"/>
    </xf>
    <xf numFmtId="0" fontId="8" fillId="3" borderId="3" xfId="0" applyFont="1" applyFill="1" applyBorder="1" applyAlignment="1">
      <alignment horizontal="left"/>
    </xf>
    <xf numFmtId="165" fontId="10" fillId="3" borderId="21" xfId="9" applyNumberFormat="1" applyFont="1" applyFill="1" applyBorder="1" applyAlignment="1">
      <alignment horizontal="center"/>
    </xf>
    <xf numFmtId="165" fontId="10" fillId="3" borderId="19" xfId="9" applyNumberFormat="1" applyFont="1" applyFill="1" applyBorder="1" applyAlignment="1">
      <alignment horizontal="center"/>
    </xf>
    <xf numFmtId="10" fontId="8" fillId="2" borderId="20" xfId="4" applyNumberFormat="1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3" borderId="18" xfId="0" applyFont="1" applyFill="1" applyBorder="1" applyAlignment="1">
      <alignment horizontal="left"/>
    </xf>
    <xf numFmtId="0" fontId="11" fillId="4" borderId="2" xfId="1" applyFont="1" applyFill="1" applyBorder="1" applyAlignment="1" applyProtection="1">
      <alignment horizontal="center" vertical="center"/>
      <protection locked="0"/>
    </xf>
    <xf numFmtId="0" fontId="8" fillId="2" borderId="15" xfId="0" applyFont="1" applyFill="1" applyBorder="1"/>
    <xf numFmtId="0" fontId="8" fillId="2" borderId="10" xfId="0" applyFont="1" applyFill="1" applyBorder="1"/>
    <xf numFmtId="0" fontId="8" fillId="2" borderId="11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6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6" xfId="1" applyFont="1" applyFill="1" applyBorder="1" applyAlignment="1" applyProtection="1">
      <alignment horizontal="left" vertical="center"/>
      <protection locked="0"/>
    </xf>
    <xf numFmtId="0" fontId="5" fillId="4" borderId="6" xfId="1" applyFont="1" applyFill="1" applyBorder="1" applyAlignment="1" applyProtection="1">
      <alignment horizontal="center" vertical="center"/>
      <protection locked="0"/>
    </xf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0" fontId="16" fillId="4" borderId="6" xfId="2" applyFont="1" applyFill="1" applyBorder="1" applyAlignment="1" applyProtection="1">
      <alignment horizontal="center"/>
      <protection locked="0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19" xfId="0" applyNumberFormat="1" applyFont="1" applyBorder="1" applyAlignment="1">
      <alignment horizontal="center"/>
    </xf>
    <xf numFmtId="2" fontId="14" fillId="0" borderId="6" xfId="0" applyNumberFormat="1" applyFont="1" applyFill="1" applyBorder="1" applyAlignment="1">
      <alignment horizontal="center"/>
    </xf>
    <xf numFmtId="2" fontId="14" fillId="0" borderId="9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3" borderId="6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8" xfId="0" applyNumberFormat="1" applyFont="1" applyFill="1" applyBorder="1" applyAlignment="1">
      <alignment horizontal="center" vertical="center"/>
    </xf>
    <xf numFmtId="0" fontId="0" fillId="3" borderId="8" xfId="0" applyFill="1" applyBorder="1"/>
    <xf numFmtId="0" fontId="3" fillId="0" borderId="6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6" xfId="0" applyFont="1" applyFill="1" applyBorder="1" applyAlignment="1">
      <alignment horizontal="left"/>
    </xf>
    <xf numFmtId="0" fontId="14" fillId="0" borderId="6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8" xfId="0" applyNumberFormat="1" applyFont="1" applyFill="1" applyBorder="1" applyAlignment="1">
      <alignment horizontal="center"/>
    </xf>
    <xf numFmtId="2" fontId="14" fillId="0" borderId="19" xfId="0" applyNumberFormat="1" applyFont="1" applyFill="1" applyBorder="1" applyAlignment="1">
      <alignment horizontal="center"/>
    </xf>
    <xf numFmtId="10" fontId="10" fillId="0" borderId="6" xfId="4" applyNumberFormat="1" applyFont="1" applyFill="1" applyBorder="1" applyAlignment="1">
      <alignment horizontal="center"/>
    </xf>
    <xf numFmtId="10" fontId="14" fillId="0" borderId="6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6" xfId="0" applyFill="1" applyBorder="1"/>
    <xf numFmtId="0" fontId="0" fillId="0" borderId="6" xfId="0" applyBorder="1"/>
    <xf numFmtId="0" fontId="13" fillId="0" borderId="6" xfId="14" applyBorder="1"/>
    <xf numFmtId="0" fontId="4" fillId="5" borderId="8" xfId="0" applyNumberFormat="1" applyFont="1" applyFill="1" applyBorder="1" applyAlignment="1">
      <alignment horizontal="center" vertical="center"/>
    </xf>
    <xf numFmtId="0" fontId="5" fillId="5" borderId="6" xfId="7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19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6" xfId="0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/>
    </xf>
    <xf numFmtId="0" fontId="20" fillId="5" borderId="6" xfId="0" applyNumberFormat="1" applyFont="1" applyFill="1" applyBorder="1" applyAlignment="1">
      <alignment horizontal="center" vertical="center"/>
    </xf>
    <xf numFmtId="0" fontId="20" fillId="8" borderId="6" xfId="0" applyNumberFormat="1" applyFont="1" applyFill="1" applyBorder="1" applyAlignment="1">
      <alignment horizontal="center" vertical="center"/>
    </xf>
    <xf numFmtId="0" fontId="20" fillId="7" borderId="6" xfId="0" applyNumberFormat="1" applyFont="1" applyFill="1" applyBorder="1" applyAlignment="1">
      <alignment horizontal="center" vertical="center"/>
    </xf>
    <xf numFmtId="0" fontId="20" fillId="6" borderId="6" xfId="0" applyNumberFormat="1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10" fontId="3" fillId="0" borderId="0" xfId="4" applyNumberFormat="1" applyFont="1" applyFill="1"/>
    <xf numFmtId="0" fontId="3" fillId="3" borderId="22" xfId="0" applyFont="1" applyFill="1" applyBorder="1"/>
    <xf numFmtId="0" fontId="3" fillId="3" borderId="6" xfId="0" applyFont="1" applyFill="1" applyBorder="1"/>
    <xf numFmtId="0" fontId="5" fillId="4" borderId="19" xfId="1" applyFont="1" applyFill="1" applyBorder="1" applyAlignment="1" applyProtection="1">
      <alignment horizontal="center" vertical="center"/>
      <protection locked="0"/>
    </xf>
    <xf numFmtId="10" fontId="19" fillId="0" borderId="6" xfId="4" applyNumberFormat="1" applyFont="1" applyFill="1" applyBorder="1" applyAlignment="1">
      <alignment horizontal="center"/>
    </xf>
    <xf numFmtId="10" fontId="6" fillId="0" borderId="6" xfId="4" applyNumberFormat="1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 vertical="center"/>
    </xf>
    <xf numFmtId="166" fontId="10" fillId="0" borderId="6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/>
    </xf>
    <xf numFmtId="0" fontId="14" fillId="0" borderId="0" xfId="0" applyFont="1"/>
    <xf numFmtId="0" fontId="14" fillId="0" borderId="6" xfId="0" applyFont="1" applyBorder="1" applyAlignment="1">
      <alignment horizontal="center"/>
    </xf>
    <xf numFmtId="10" fontId="17" fillId="0" borderId="6" xfId="0" applyNumberFormat="1" applyFont="1" applyBorder="1" applyAlignment="1">
      <alignment horizontal="center"/>
    </xf>
    <xf numFmtId="10" fontId="10" fillId="3" borderId="17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6" xfId="0" applyNumberFormat="1" applyFont="1" applyFill="1" applyBorder="1" applyAlignment="1">
      <alignment horizontal="center"/>
    </xf>
    <xf numFmtId="0" fontId="3" fillId="3" borderId="8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6" xfId="13" applyFill="1" applyBorder="1"/>
    <xf numFmtId="2" fontId="6" fillId="0" borderId="6" xfId="0" applyNumberFormat="1" applyFont="1" applyFill="1" applyBorder="1" applyAlignment="1">
      <alignment horizontal="center"/>
    </xf>
    <xf numFmtId="0" fontId="14" fillId="10" borderId="6" xfId="0" applyFont="1" applyFill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6" xfId="0" applyFont="1" applyBorder="1"/>
    <xf numFmtId="0" fontId="22" fillId="0" borderId="6" xfId="0" applyFont="1" applyBorder="1"/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10" fontId="17" fillId="3" borderId="6" xfId="0" applyNumberFormat="1" applyFont="1" applyFill="1" applyBorder="1" applyAlignment="1">
      <alignment horizontal="center"/>
    </xf>
    <xf numFmtId="0" fontId="4" fillId="3" borderId="0" xfId="0" applyFont="1" applyFill="1"/>
    <xf numFmtId="0" fontId="24" fillId="0" borderId="0" xfId="0" applyFont="1"/>
    <xf numFmtId="2" fontId="0" fillId="3" borderId="6" xfId="0" applyNumberFormat="1" applyFill="1" applyBorder="1" applyAlignment="1">
      <alignment horizontal="center"/>
    </xf>
    <xf numFmtId="0" fontId="3" fillId="0" borderId="8" xfId="0" applyFont="1" applyFill="1" applyBorder="1"/>
    <xf numFmtId="0" fontId="3" fillId="0" borderId="8" xfId="13" applyFill="1" applyBorder="1"/>
    <xf numFmtId="0" fontId="3" fillId="0" borderId="6" xfId="13" applyFill="1" applyBorder="1"/>
    <xf numFmtId="0" fontId="0" fillId="0" borderId="6" xfId="0" applyFill="1" applyBorder="1"/>
    <xf numFmtId="0" fontId="3" fillId="0" borderId="6" xfId="0" applyFont="1" applyFill="1" applyBorder="1"/>
    <xf numFmtId="0" fontId="0" fillId="0" borderId="8" xfId="0" applyFill="1" applyBorder="1"/>
    <xf numFmtId="0" fontId="14" fillId="0" borderId="8" xfId="13" applyFont="1" applyFill="1" applyBorder="1"/>
    <xf numFmtId="0" fontId="3" fillId="0" borderId="8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6" xfId="7" applyFont="1" applyFill="1" applyBorder="1" applyAlignment="1">
      <alignment horizontal="center" vertical="center"/>
    </xf>
    <xf numFmtId="0" fontId="0" fillId="2" borderId="6" xfId="0" applyFill="1" applyBorder="1"/>
    <xf numFmtId="0" fontId="21" fillId="0" borderId="8" xfId="0" applyFont="1" applyFill="1" applyBorder="1"/>
    <xf numFmtId="0" fontId="10" fillId="3" borderId="6" xfId="13" applyFont="1" applyFill="1" applyBorder="1"/>
    <xf numFmtId="10" fontId="11" fillId="3" borderId="6" xfId="0" applyNumberFormat="1" applyFont="1" applyFill="1" applyBorder="1" applyAlignment="1">
      <alignment horizontal="center"/>
    </xf>
    <xf numFmtId="0" fontId="23" fillId="0" borderId="8" xfId="0" applyFont="1" applyFill="1" applyBorder="1"/>
    <xf numFmtId="165" fontId="10" fillId="3" borderId="7" xfId="9" applyNumberFormat="1" applyFont="1" applyFill="1" applyBorder="1" applyAlignment="1">
      <alignment horizontal="center" vertical="center"/>
    </xf>
    <xf numFmtId="0" fontId="10" fillId="0" borderId="8" xfId="0" applyFont="1" applyFill="1" applyBorder="1"/>
    <xf numFmtId="10" fontId="10" fillId="0" borderId="7" xfId="9" applyNumberFormat="1" applyFont="1" applyFill="1" applyBorder="1" applyAlignment="1">
      <alignment horizontal="center" vertical="center"/>
    </xf>
    <xf numFmtId="0" fontId="8" fillId="0" borderId="8" xfId="13" applyFont="1" applyFill="1" applyBorder="1"/>
    <xf numFmtId="1" fontId="5" fillId="4" borderId="6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23" fillId="3" borderId="6" xfId="0" applyNumberFormat="1" applyFont="1" applyFill="1" applyBorder="1" applyAlignment="1">
      <alignment horizontal="center"/>
    </xf>
    <xf numFmtId="10" fontId="23" fillId="3" borderId="6" xfId="4" applyNumberFormat="1" applyFont="1" applyFill="1" applyBorder="1" applyAlignment="1">
      <alignment horizontal="center"/>
    </xf>
    <xf numFmtId="10" fontId="23" fillId="4" borderId="6" xfId="4" applyNumberFormat="1" applyFont="1" applyFill="1" applyBorder="1" applyAlignment="1">
      <alignment horizontal="center"/>
    </xf>
    <xf numFmtId="0" fontId="5" fillId="4" borderId="19" xfId="0" applyFont="1" applyFill="1" applyBorder="1" applyAlignment="1">
      <alignment horizontal="center"/>
    </xf>
    <xf numFmtId="0" fontId="10" fillId="3" borderId="6" xfId="0" applyFont="1" applyFill="1" applyBorder="1"/>
    <xf numFmtId="0" fontId="21" fillId="0" borderId="0" xfId="0" applyFont="1" applyFill="1"/>
    <xf numFmtId="0" fontId="10" fillId="3" borderId="22" xfId="0" applyFont="1" applyFill="1" applyBorder="1"/>
    <xf numFmtId="10" fontId="10" fillId="3" borderId="6" xfId="4" applyNumberFormat="1" applyFont="1" applyFill="1" applyBorder="1" applyAlignment="1">
      <alignment horizontal="center"/>
    </xf>
    <xf numFmtId="1" fontId="11" fillId="4" borderId="6" xfId="1" applyNumberFormat="1" applyFont="1" applyFill="1" applyBorder="1" applyAlignment="1" applyProtection="1">
      <alignment horizontal="center" vertical="center"/>
      <protection locked="0"/>
    </xf>
    <xf numFmtId="0" fontId="23" fillId="3" borderId="6" xfId="0" applyFont="1" applyFill="1" applyBorder="1"/>
    <xf numFmtId="0" fontId="10" fillId="0" borderId="6" xfId="13" applyFont="1" applyFill="1" applyBorder="1"/>
    <xf numFmtId="0" fontId="21" fillId="0" borderId="6" xfId="0" applyFont="1" applyFill="1" applyBorder="1"/>
    <xf numFmtId="10" fontId="4" fillId="3" borderId="0" xfId="0" applyNumberFormat="1" applyFont="1" applyFill="1"/>
    <xf numFmtId="0" fontId="23" fillId="3" borderId="22" xfId="0" applyFont="1" applyFill="1" applyBorder="1"/>
    <xf numFmtId="0" fontId="10" fillId="0" borderId="8" xfId="0" applyFont="1" applyFill="1" applyBorder="1" applyAlignment="1">
      <alignment horizontal="center"/>
    </xf>
    <xf numFmtId="0" fontId="23" fillId="0" borderId="6" xfId="13" applyFont="1" applyFill="1" applyBorder="1"/>
    <xf numFmtId="0" fontId="23" fillId="0" borderId="6" xfId="0" applyFont="1" applyFill="1" applyBorder="1" applyAlignment="1">
      <alignment horizontal="center"/>
    </xf>
    <xf numFmtId="2" fontId="16" fillId="4" borderId="6" xfId="4" applyNumberFormat="1" applyFont="1" applyFill="1" applyBorder="1" applyAlignment="1">
      <alignment horizontal="center"/>
    </xf>
    <xf numFmtId="0" fontId="10" fillId="0" borderId="8" xfId="13" applyFont="1" applyFill="1" applyBorder="1"/>
    <xf numFmtId="0" fontId="23" fillId="3" borderId="6" xfId="13" applyFont="1" applyFill="1" applyBorder="1"/>
    <xf numFmtId="0" fontId="11" fillId="4" borderId="19" xfId="0" applyFont="1" applyFill="1" applyBorder="1" applyAlignment="1">
      <alignment horizontal="center"/>
    </xf>
    <xf numFmtId="0" fontId="0" fillId="3" borderId="0" xfId="0" applyFill="1"/>
    <xf numFmtId="0" fontId="8" fillId="0" borderId="6" xfId="0" applyFont="1" applyBorder="1" applyAlignment="1">
      <alignment horizontal="center"/>
    </xf>
    <xf numFmtId="0" fontId="11" fillId="4" borderId="6" xfId="1" applyFont="1" applyFill="1" applyBorder="1" applyAlignment="1" applyProtection="1">
      <alignment horizontal="center" vertical="center"/>
      <protection locked="0"/>
    </xf>
    <xf numFmtId="0" fontId="11" fillId="4" borderId="6" xfId="0" applyFont="1" applyFill="1" applyBorder="1" applyAlignment="1">
      <alignment horizontal="center"/>
    </xf>
    <xf numFmtId="0" fontId="0" fillId="0" borderId="0" xfId="0" applyFill="1"/>
    <xf numFmtId="0" fontId="23" fillId="0" borderId="6" xfId="0" applyFont="1" applyFill="1" applyBorder="1"/>
    <xf numFmtId="10" fontId="0" fillId="3" borderId="0" xfId="0" applyNumberFormat="1" applyFill="1"/>
    <xf numFmtId="0" fontId="8" fillId="0" borderId="12" xfId="0" applyFont="1" applyBorder="1" applyAlignment="1">
      <alignment horizontal="center"/>
    </xf>
    <xf numFmtId="9" fontId="0" fillId="3" borderId="0" xfId="0" applyNumberFormat="1" applyFill="1"/>
    <xf numFmtId="10" fontId="10" fillId="3" borderId="7" xfId="9" applyNumberFormat="1" applyFont="1" applyFill="1" applyBorder="1" applyAlignment="1">
      <alignment horizontal="center" vertical="center"/>
    </xf>
    <xf numFmtId="10" fontId="6" fillId="3" borderId="6" xfId="4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14" fillId="3" borderId="6" xfId="0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4" fillId="4" borderId="6" xfId="0" applyFont="1" applyFill="1" applyBorder="1"/>
    <xf numFmtId="10" fontId="16" fillId="4" borderId="6" xfId="4" applyNumberFormat="1" applyFont="1" applyFill="1" applyBorder="1" applyAlignment="1">
      <alignment horizontal="center"/>
    </xf>
    <xf numFmtId="0" fontId="14" fillId="14" borderId="6" xfId="0" applyFont="1" applyFill="1" applyBorder="1" applyAlignment="1">
      <alignment horizontal="left"/>
    </xf>
    <xf numFmtId="0" fontId="0" fillId="14" borderId="6" xfId="0" applyFill="1" applyBorder="1"/>
    <xf numFmtId="2" fontId="14" fillId="14" borderId="6" xfId="0" applyNumberFormat="1" applyFont="1" applyFill="1" applyBorder="1" applyAlignment="1">
      <alignment horizontal="center"/>
    </xf>
    <xf numFmtId="10" fontId="14" fillId="0" borderId="6" xfId="0" applyNumberFormat="1" applyFont="1" applyFill="1" applyBorder="1" applyAlignment="1">
      <alignment horizontal="center"/>
    </xf>
    <xf numFmtId="0" fontId="14" fillId="14" borderId="19" xfId="0" applyFont="1" applyFill="1" applyBorder="1" applyAlignment="1">
      <alignment horizontal="center"/>
    </xf>
    <xf numFmtId="10" fontId="6" fillId="0" borderId="6" xfId="0" applyNumberFormat="1" applyFont="1" applyFill="1" applyBorder="1" applyAlignment="1">
      <alignment horizontal="center"/>
    </xf>
    <xf numFmtId="10" fontId="0" fillId="0" borderId="6" xfId="4" applyNumberFormat="1" applyFont="1" applyBorder="1" applyAlignment="1">
      <alignment horizontal="center"/>
    </xf>
    <xf numFmtId="0" fontId="17" fillId="0" borderId="6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0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2" fontId="5" fillId="0" borderId="15" xfId="0" applyNumberFormat="1" applyFont="1" applyFill="1" applyBorder="1" applyAlignment="1">
      <alignment horizontal="center"/>
    </xf>
    <xf numFmtId="2" fontId="5" fillId="0" borderId="10" xfId="0" applyNumberFormat="1" applyFont="1" applyFill="1" applyBorder="1" applyAlignment="1">
      <alignment horizontal="center"/>
    </xf>
    <xf numFmtId="2" fontId="5" fillId="0" borderId="20" xfId="0" applyNumberFormat="1" applyFont="1" applyFill="1" applyBorder="1" applyAlignment="1">
      <alignment horizontal="center"/>
    </xf>
    <xf numFmtId="0" fontId="5" fillId="0" borderId="27" xfId="0" applyFont="1" applyFill="1" applyBorder="1"/>
    <xf numFmtId="10" fontId="23" fillId="0" borderId="10" xfId="4" applyNumberFormat="1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4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2" fontId="14" fillId="0" borderId="14" xfId="0" applyNumberFormat="1" applyFont="1" applyFill="1" applyBorder="1" applyAlignment="1">
      <alignment horizontal="center"/>
    </xf>
    <xf numFmtId="2" fontId="14" fillId="0" borderId="12" xfId="0" applyNumberFormat="1" applyFont="1" applyFill="1" applyBorder="1" applyAlignment="1">
      <alignment horizontal="center"/>
    </xf>
    <xf numFmtId="0" fontId="14" fillId="0" borderId="5" xfId="0" applyFont="1" applyFill="1" applyBorder="1"/>
    <xf numFmtId="10" fontId="19" fillId="0" borderId="12" xfId="4" applyNumberFormat="1" applyFont="1" applyFill="1" applyBorder="1" applyAlignment="1">
      <alignment horizontal="center"/>
    </xf>
    <xf numFmtId="10" fontId="6" fillId="0" borderId="12" xfId="4" applyNumberFormat="1" applyFont="1" applyFill="1" applyBorder="1" applyAlignment="1">
      <alignment horizontal="center"/>
    </xf>
    <xf numFmtId="10" fontId="10" fillId="0" borderId="12" xfId="4" applyNumberFormat="1" applyFont="1" applyFill="1" applyBorder="1" applyAlignment="1">
      <alignment horizontal="center"/>
    </xf>
    <xf numFmtId="10" fontId="14" fillId="0" borderId="5" xfId="0" applyNumberFormat="1" applyFont="1" applyFill="1" applyBorder="1"/>
    <xf numFmtId="10" fontId="14" fillId="0" borderId="12" xfId="0" applyNumberFormat="1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 vertical="top"/>
    </xf>
    <xf numFmtId="0" fontId="14" fillId="14" borderId="41" xfId="0" applyFont="1" applyFill="1" applyBorder="1" applyAlignment="1">
      <alignment horizontal="center"/>
    </xf>
    <xf numFmtId="10" fontId="14" fillId="0" borderId="12" xfId="4" applyNumberFormat="1" applyFont="1" applyFill="1" applyBorder="1" applyAlignment="1">
      <alignment horizontal="center" vertical="top" wrapText="1"/>
    </xf>
    <xf numFmtId="0" fontId="5" fillId="14" borderId="20" xfId="0" applyFont="1" applyFill="1" applyBorder="1" applyAlignment="1">
      <alignment horizontal="center"/>
    </xf>
    <xf numFmtId="10" fontId="6" fillId="3" borderId="12" xfId="4" applyNumberFormat="1" applyFont="1" applyFill="1" applyBorder="1" applyAlignment="1">
      <alignment horizontal="center"/>
    </xf>
    <xf numFmtId="0" fontId="17" fillId="0" borderId="12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5" fillId="3" borderId="10" xfId="0" applyFont="1" applyFill="1" applyBorder="1" applyAlignment="1">
      <alignment horizontal="left"/>
    </xf>
    <xf numFmtId="0" fontId="4" fillId="3" borderId="40" xfId="0" applyFont="1" applyFill="1" applyBorder="1"/>
    <xf numFmtId="2" fontId="5" fillId="0" borderId="10" xfId="0" applyNumberFormat="1" applyFont="1" applyBorder="1" applyAlignment="1">
      <alignment horizontal="center"/>
    </xf>
    <xf numFmtId="2" fontId="5" fillId="0" borderId="20" xfId="0" applyNumberFormat="1" applyFont="1" applyBorder="1" applyAlignment="1">
      <alignment horizontal="center"/>
    </xf>
    <xf numFmtId="10" fontId="23" fillId="3" borderId="10" xfId="4" applyNumberFormat="1" applyFont="1" applyFill="1" applyBorder="1" applyAlignment="1">
      <alignment horizontal="center"/>
    </xf>
    <xf numFmtId="0" fontId="14" fillId="3" borderId="12" xfId="0" applyFont="1" applyFill="1" applyBorder="1" applyAlignment="1">
      <alignment horizontal="left"/>
    </xf>
    <xf numFmtId="0" fontId="0" fillId="3" borderId="12" xfId="0" applyFill="1" applyBorder="1"/>
    <xf numFmtId="2" fontId="14" fillId="0" borderId="12" xfId="0" applyNumberFormat="1" applyFont="1" applyBorder="1" applyAlignment="1">
      <alignment horizontal="center"/>
    </xf>
    <xf numFmtId="10" fontId="14" fillId="3" borderId="12" xfId="0" applyNumberFormat="1" applyFont="1" applyFill="1" applyBorder="1" applyAlignment="1">
      <alignment horizontal="center"/>
    </xf>
    <xf numFmtId="0" fontId="5" fillId="4" borderId="12" xfId="0" applyFont="1" applyFill="1" applyBorder="1" applyAlignment="1">
      <alignment horizontal="left"/>
    </xf>
    <xf numFmtId="0" fontId="4" fillId="4" borderId="12" xfId="0" applyFont="1" applyFill="1" applyBorder="1"/>
    <xf numFmtId="10" fontId="16" fillId="4" borderId="12" xfId="4" applyNumberFormat="1" applyFont="1" applyFill="1" applyBorder="1" applyAlignment="1">
      <alignment horizontal="center"/>
    </xf>
    <xf numFmtId="0" fontId="5" fillId="4" borderId="10" xfId="0" applyFont="1" applyFill="1" applyBorder="1" applyAlignment="1">
      <alignment horizontal="left"/>
    </xf>
    <xf numFmtId="0" fontId="4" fillId="4" borderId="40" xfId="0" applyFont="1" applyFill="1" applyBorder="1"/>
    <xf numFmtId="10" fontId="16" fillId="4" borderId="10" xfId="4" applyNumberFormat="1" applyFont="1" applyFill="1" applyBorder="1" applyAlignment="1">
      <alignment horizontal="center"/>
    </xf>
    <xf numFmtId="0" fontId="14" fillId="14" borderId="12" xfId="0" applyFont="1" applyFill="1" applyBorder="1" applyAlignment="1">
      <alignment horizontal="left"/>
    </xf>
    <xf numFmtId="0" fontId="0" fillId="14" borderId="12" xfId="0" applyFill="1" applyBorder="1"/>
    <xf numFmtId="0" fontId="5" fillId="14" borderId="10" xfId="0" applyFont="1" applyFill="1" applyBorder="1" applyAlignment="1">
      <alignment horizontal="left"/>
    </xf>
    <xf numFmtId="0" fontId="0" fillId="14" borderId="10" xfId="0" applyFill="1" applyBorder="1"/>
    <xf numFmtId="0" fontId="5" fillId="4" borderId="5" xfId="2" applyFont="1" applyFill="1" applyBorder="1" applyAlignment="1" applyProtection="1">
      <alignment horizontal="center"/>
      <protection locked="0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42" xfId="0" applyFont="1" applyFill="1" applyBorder="1" applyAlignment="1">
      <alignment horizontal="center"/>
    </xf>
    <xf numFmtId="2" fontId="14" fillId="0" borderId="41" xfId="0" applyNumberFormat="1" applyFont="1" applyBorder="1" applyAlignment="1">
      <alignment horizontal="center"/>
    </xf>
    <xf numFmtId="0" fontId="5" fillId="4" borderId="8" xfId="2" applyFont="1" applyFill="1" applyBorder="1" applyAlignment="1" applyProtection="1">
      <alignment horizontal="center"/>
      <protection locked="0"/>
    </xf>
    <xf numFmtId="10" fontId="14" fillId="3" borderId="8" xfId="0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23" fillId="3" borderId="15" xfId="4" applyNumberFormat="1" applyFont="1" applyFill="1" applyBorder="1" applyAlignment="1">
      <alignment horizontal="center"/>
    </xf>
    <xf numFmtId="10" fontId="14" fillId="3" borderId="14" xfId="0" applyNumberFormat="1" applyFont="1" applyFill="1" applyBorder="1" applyAlignment="1">
      <alignment horizontal="center"/>
    </xf>
    <xf numFmtId="10" fontId="16" fillId="4" borderId="14" xfId="4" applyNumberFormat="1" applyFont="1" applyFill="1" applyBorder="1" applyAlignment="1">
      <alignment horizontal="center"/>
    </xf>
    <xf numFmtId="10" fontId="16" fillId="4" borderId="8" xfId="4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0" xfId="0" applyFont="1" applyFill="1" applyBorder="1" applyAlignment="1">
      <alignment horizontal="left"/>
    </xf>
    <xf numFmtId="10" fontId="5" fillId="0" borderId="10" xfId="4" applyNumberFormat="1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 vertical="center"/>
    </xf>
    <xf numFmtId="1" fontId="17" fillId="4" borderId="6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/>
    </xf>
    <xf numFmtId="10" fontId="17" fillId="4" borderId="6" xfId="0" applyNumberFormat="1" applyFont="1" applyFill="1" applyBorder="1" applyAlignment="1">
      <alignment horizontal="center" vertical="center"/>
    </xf>
    <xf numFmtId="2" fontId="14" fillId="4" borderId="6" xfId="0" applyNumberFormat="1" applyFont="1" applyFill="1" applyBorder="1" applyAlignment="1">
      <alignment horizontal="center"/>
    </xf>
    <xf numFmtId="2" fontId="14" fillId="4" borderId="9" xfId="0" applyNumberFormat="1" applyFont="1" applyFill="1" applyBorder="1" applyAlignment="1">
      <alignment horizontal="center"/>
    </xf>
    <xf numFmtId="2" fontId="17" fillId="4" borderId="6" xfId="0" applyNumberFormat="1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2" fontId="17" fillId="4" borderId="10" xfId="0" applyNumberFormat="1" applyFont="1" applyFill="1" applyBorder="1" applyAlignment="1">
      <alignment horizontal="center" vertical="center"/>
    </xf>
    <xf numFmtId="0" fontId="14" fillId="14" borderId="12" xfId="0" applyFon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17" fillId="14" borderId="8" xfId="0" applyFont="1" applyFill="1" applyBorder="1" applyAlignment="1">
      <alignment horizontal="center" vertical="center"/>
    </xf>
    <xf numFmtId="1" fontId="17" fillId="14" borderId="6" xfId="0" applyNumberFormat="1" applyFont="1" applyFill="1" applyBorder="1" applyAlignment="1">
      <alignment horizontal="center" vertical="center"/>
    </xf>
    <xf numFmtId="0" fontId="14" fillId="14" borderId="6" xfId="0" applyFont="1" applyFill="1" applyBorder="1" applyAlignment="1">
      <alignment horizontal="center"/>
    </xf>
    <xf numFmtId="0" fontId="5" fillId="14" borderId="6" xfId="0" applyFont="1" applyFill="1" applyBorder="1" applyAlignment="1">
      <alignment horizontal="center"/>
    </xf>
    <xf numFmtId="10" fontId="17" fillId="14" borderId="6" xfId="0" applyNumberFormat="1" applyFont="1" applyFill="1" applyBorder="1" applyAlignment="1">
      <alignment horizontal="center" vertical="center"/>
    </xf>
    <xf numFmtId="2" fontId="14" fillId="14" borderId="9" xfId="0" applyNumberFormat="1" applyFont="1" applyFill="1" applyBorder="1" applyAlignment="1">
      <alignment horizontal="center"/>
    </xf>
    <xf numFmtId="2" fontId="17" fillId="14" borderId="6" xfId="0" applyNumberFormat="1" applyFont="1" applyFill="1" applyBorder="1" applyAlignment="1">
      <alignment horizontal="center" vertical="center"/>
    </xf>
    <xf numFmtId="0" fontId="14" fillId="14" borderId="8" xfId="0" applyFont="1" applyFill="1" applyBorder="1" applyAlignment="1">
      <alignment horizontal="center"/>
    </xf>
    <xf numFmtId="0" fontId="14" fillId="14" borderId="10" xfId="0" applyFont="1" applyFill="1" applyBorder="1" applyAlignment="1">
      <alignment horizontal="center"/>
    </xf>
    <xf numFmtId="0" fontId="5" fillId="14" borderId="10" xfId="0" applyFont="1" applyFill="1" applyBorder="1" applyAlignment="1">
      <alignment horizontal="center"/>
    </xf>
    <xf numFmtId="0" fontId="17" fillId="14" borderId="15" xfId="0" applyFont="1" applyFill="1" applyBorder="1" applyAlignment="1">
      <alignment horizontal="center" vertical="center"/>
    </xf>
    <xf numFmtId="2" fontId="17" fillId="14" borderId="10" xfId="0" applyNumberFormat="1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left"/>
    </xf>
    <xf numFmtId="0" fontId="14" fillId="4" borderId="6" xfId="2" applyFont="1" applyFill="1" applyBorder="1" applyAlignment="1">
      <alignment horizontal="left"/>
    </xf>
    <xf numFmtId="0" fontId="14" fillId="14" borderId="6" xfId="2" applyFont="1" applyFill="1" applyBorder="1" applyAlignment="1">
      <alignment horizontal="left"/>
    </xf>
    <xf numFmtId="10" fontId="14" fillId="14" borderId="6" xfId="4" applyNumberFormat="1" applyFont="1" applyFill="1" applyBorder="1" applyAlignment="1">
      <alignment horizontal="center"/>
    </xf>
    <xf numFmtId="10" fontId="5" fillId="14" borderId="10" xfId="4" applyNumberFormat="1" applyFont="1" applyFill="1" applyBorder="1" applyAlignment="1">
      <alignment horizontal="center"/>
    </xf>
    <xf numFmtId="10" fontId="14" fillId="4" borderId="6" xfId="4" applyNumberFormat="1" applyFont="1" applyFill="1" applyBorder="1" applyAlignment="1">
      <alignment horizontal="center"/>
    </xf>
    <xf numFmtId="10" fontId="5" fillId="4" borderId="10" xfId="4" applyNumberFormat="1" applyFont="1" applyFill="1" applyBorder="1" applyAlignment="1">
      <alignment horizontal="center"/>
    </xf>
    <xf numFmtId="0" fontId="16" fillId="4" borderId="22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2" xfId="0" applyFont="1" applyFill="1" applyBorder="1"/>
    <xf numFmtId="0" fontId="16" fillId="0" borderId="8" xfId="0" applyFont="1" applyFill="1" applyBorder="1"/>
    <xf numFmtId="2" fontId="16" fillId="3" borderId="6" xfId="0" applyNumberFormat="1" applyFont="1" applyFill="1" applyBorder="1" applyAlignment="1">
      <alignment horizontal="center"/>
    </xf>
    <xf numFmtId="0" fontId="16" fillId="3" borderId="6" xfId="0" applyFont="1" applyFill="1" applyBorder="1"/>
    <xf numFmtId="0" fontId="16" fillId="0" borderId="6" xfId="13" applyFont="1" applyFill="1" applyBorder="1"/>
    <xf numFmtId="2" fontId="23" fillId="3" borderId="6" xfId="13" applyNumberFormat="1" applyFont="1" applyFill="1" applyBorder="1" applyAlignment="1">
      <alignment horizontal="center"/>
    </xf>
    <xf numFmtId="0" fontId="16" fillId="0" borderId="6" xfId="0" applyFont="1" applyFill="1" applyBorder="1"/>
    <xf numFmtId="2" fontId="16" fillId="3" borderId="6" xfId="4" applyNumberFormat="1" applyFont="1" applyFill="1" applyBorder="1" applyAlignment="1">
      <alignment horizontal="center"/>
    </xf>
    <xf numFmtId="0" fontId="16" fillId="3" borderId="6" xfId="13" applyFont="1" applyFill="1" applyBorder="1"/>
    <xf numFmtId="2" fontId="4" fillId="3" borderId="6" xfId="0" applyNumberFormat="1" applyFont="1" applyFill="1" applyBorder="1" applyAlignment="1">
      <alignment horizontal="center"/>
    </xf>
    <xf numFmtId="0" fontId="16" fillId="0" borderId="8" xfId="0" applyFont="1" applyFill="1" applyBorder="1" applyAlignment="1">
      <alignment horizontal="center"/>
    </xf>
    <xf numFmtId="0" fontId="16" fillId="8" borderId="22" xfId="0" applyFont="1" applyFill="1" applyBorder="1"/>
    <xf numFmtId="0" fontId="5" fillId="4" borderId="22" xfId="1" applyFont="1" applyFill="1" applyBorder="1" applyAlignment="1" applyProtection="1">
      <alignment horizontal="left" vertical="center"/>
      <protection locked="0"/>
    </xf>
    <xf numFmtId="0" fontId="5" fillId="4" borderId="22" xfId="1" applyFont="1" applyFill="1" applyBorder="1" applyAlignment="1" applyProtection="1">
      <alignment horizontal="center" vertical="center"/>
      <protection locked="0"/>
    </xf>
    <xf numFmtId="0" fontId="14" fillId="3" borderId="10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6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left"/>
    </xf>
    <xf numFmtId="2" fontId="14" fillId="0" borderId="6" xfId="0" applyNumberFormat="1" applyFont="1" applyBorder="1" applyAlignment="1">
      <alignment horizontal="center"/>
    </xf>
    <xf numFmtId="1" fontId="17" fillId="0" borderId="6" xfId="0" applyNumberFormat="1" applyFont="1" applyFill="1" applyBorder="1" applyAlignment="1">
      <alignment horizontal="center" vertical="center"/>
    </xf>
    <xf numFmtId="10" fontId="17" fillId="0" borderId="6" xfId="0" applyNumberFormat="1" applyFont="1" applyFill="1" applyBorder="1" applyAlignment="1">
      <alignment horizontal="center" vertical="center"/>
    </xf>
    <xf numFmtId="2" fontId="17" fillId="0" borderId="6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6" xfId="0" applyNumberFormat="1" applyFont="1" applyFill="1" applyBorder="1" applyAlignment="1">
      <alignment horizontal="center"/>
    </xf>
    <xf numFmtId="2" fontId="17" fillId="0" borderId="10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6" xfId="0" applyFill="1" applyBorder="1"/>
    <xf numFmtId="0" fontId="0" fillId="0" borderId="6" xfId="0" applyBorder="1"/>
    <xf numFmtId="0" fontId="14" fillId="0" borderId="6" xfId="0" applyFont="1" applyFill="1" applyBorder="1" applyAlignment="1">
      <alignment horizontal="center"/>
    </xf>
    <xf numFmtId="0" fontId="3" fillId="3" borderId="22" xfId="0" applyFont="1" applyFill="1" applyBorder="1"/>
    <xf numFmtId="0" fontId="3" fillId="3" borderId="6" xfId="0" applyFont="1" applyFill="1" applyBorder="1"/>
    <xf numFmtId="0" fontId="17" fillId="0" borderId="8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6" xfId="0" applyFont="1" applyFill="1" applyBorder="1"/>
    <xf numFmtId="0" fontId="10" fillId="3" borderId="0" xfId="13" applyFont="1" applyFill="1" applyAlignment="1">
      <alignment horizontal="center"/>
    </xf>
    <xf numFmtId="2" fontId="3" fillId="0" borderId="6" xfId="4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6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6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10" fontId="10" fillId="3" borderId="6" xfId="4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left"/>
    </xf>
    <xf numFmtId="0" fontId="5" fillId="4" borderId="10" xfId="0" applyFont="1" applyFill="1" applyBorder="1" applyAlignment="1">
      <alignment horizontal="left"/>
    </xf>
    <xf numFmtId="0" fontId="5" fillId="14" borderId="10" xfId="0" applyFont="1" applyFill="1" applyBorder="1" applyAlignment="1">
      <alignment horizontal="left"/>
    </xf>
    <xf numFmtId="10" fontId="14" fillId="0" borderId="6" xfId="4" applyNumberFormat="1" applyFont="1" applyBorder="1" applyAlignment="1">
      <alignment horizontal="center"/>
    </xf>
    <xf numFmtId="10" fontId="0" fillId="3" borderId="6" xfId="4" applyNumberFormat="1" applyFont="1" applyFill="1" applyBorder="1" applyAlignment="1">
      <alignment horizontal="center"/>
    </xf>
    <xf numFmtId="0" fontId="4" fillId="4" borderId="10" xfId="0" applyFont="1" applyFill="1" applyBorder="1"/>
    <xf numFmtId="0" fontId="5" fillId="14" borderId="6" xfId="0" applyFont="1" applyFill="1" applyBorder="1" applyAlignment="1">
      <alignment horizontal="left"/>
    </xf>
    <xf numFmtId="0" fontId="4" fillId="14" borderId="6" xfId="0" applyFont="1" applyFill="1" applyBorder="1"/>
    <xf numFmtId="0" fontId="4" fillId="14" borderId="10" xfId="0" applyFont="1" applyFill="1" applyBorder="1"/>
    <xf numFmtId="10" fontId="5" fillId="4" borderId="6" xfId="4" applyNumberFormat="1" applyFont="1" applyFill="1" applyBorder="1" applyAlignment="1">
      <alignment horizontal="center"/>
    </xf>
    <xf numFmtId="10" fontId="5" fillId="14" borderId="6" xfId="4" applyNumberFormat="1" applyFont="1" applyFill="1" applyBorder="1" applyAlignment="1">
      <alignment horizontal="center"/>
    </xf>
    <xf numFmtId="0" fontId="0" fillId="0" borderId="17" xfId="0" applyFill="1" applyBorder="1"/>
    <xf numFmtId="0" fontId="14" fillId="0" borderId="8" xfId="0" applyFont="1" applyFill="1" applyBorder="1"/>
    <xf numFmtId="0" fontId="14" fillId="0" borderId="22" xfId="0" applyFont="1" applyFill="1" applyBorder="1" applyAlignment="1">
      <alignment horizontal="center"/>
    </xf>
    <xf numFmtId="3" fontId="40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2" xfId="0" applyNumberFormat="1" applyFont="1" applyFill="1" applyBorder="1" applyAlignment="1">
      <alignment horizontal="center" vertical="center"/>
    </xf>
    <xf numFmtId="0" fontId="17" fillId="0" borderId="44" xfId="0" applyFont="1" applyFill="1" applyBorder="1" applyAlignment="1">
      <alignment horizontal="center" vertical="center"/>
    </xf>
    <xf numFmtId="2" fontId="17" fillId="4" borderId="7" xfId="0" applyNumberFormat="1" applyFont="1" applyFill="1" applyBorder="1" applyAlignment="1">
      <alignment horizontal="center" vertical="center"/>
    </xf>
    <xf numFmtId="0" fontId="17" fillId="4" borderId="44" xfId="0" applyFont="1" applyFill="1" applyBorder="1" applyAlignment="1">
      <alignment horizontal="center" vertical="center"/>
    </xf>
    <xf numFmtId="0" fontId="39" fillId="15" borderId="0" xfId="0" applyFont="1" applyFill="1" applyBorder="1" applyAlignment="1">
      <alignment horizontal="right" vertical="center" wrapText="1"/>
    </xf>
    <xf numFmtId="0" fontId="40" fillId="15" borderId="0" xfId="0" applyFont="1" applyFill="1" applyBorder="1" applyAlignment="1">
      <alignment horizontal="right" vertical="center" wrapText="1"/>
    </xf>
    <xf numFmtId="2" fontId="17" fillId="0" borderId="43" xfId="0" applyNumberFormat="1" applyFont="1" applyFill="1" applyBorder="1" applyAlignment="1">
      <alignment horizontal="center" vertical="center"/>
    </xf>
    <xf numFmtId="3" fontId="37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0" xfId="0" applyNumberFormat="1" applyFont="1" applyFill="1" applyBorder="1" applyAlignment="1">
      <alignment horizontal="center" vertical="center"/>
    </xf>
    <xf numFmtId="3" fontId="38" fillId="15" borderId="0" xfId="0" applyNumberFormat="1" applyFont="1" applyFill="1" applyBorder="1" applyAlignment="1">
      <alignment horizontal="right" vertical="center" wrapText="1"/>
    </xf>
    <xf numFmtId="0" fontId="37" fillId="15" borderId="0" xfId="0" applyFont="1" applyFill="1" applyBorder="1" applyAlignment="1">
      <alignment horizontal="right" vertical="center" wrapText="1"/>
    </xf>
    <xf numFmtId="10" fontId="17" fillId="0" borderId="22" xfId="4" applyNumberFormat="1" applyFont="1" applyFill="1" applyBorder="1" applyAlignment="1">
      <alignment horizontal="center" vertical="center"/>
    </xf>
    <xf numFmtId="1" fontId="17" fillId="0" borderId="7" xfId="0" applyNumberFormat="1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19" xfId="0" applyNumberFormat="1" applyFont="1" applyFill="1" applyBorder="1" applyAlignment="1">
      <alignment horizontal="center" vertical="center"/>
    </xf>
    <xf numFmtId="3" fontId="39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7" xfId="0" applyFont="1" applyFill="1" applyBorder="1" applyAlignment="1">
      <alignment horizontal="left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12" xfId="10" applyNumberFormat="1" applyFont="1" applyFill="1" applyBorder="1"/>
    <xf numFmtId="10" fontId="10" fillId="0" borderId="6" xfId="10" applyNumberFormat="1" applyFont="1" applyFill="1" applyBorder="1"/>
    <xf numFmtId="10" fontId="10" fillId="0" borderId="22" xfId="10" applyNumberFormat="1" applyFont="1" applyFill="1" applyBorder="1"/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10" fillId="0" borderId="22" xfId="10" applyNumberFormat="1" applyFont="1" applyFill="1" applyBorder="1"/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0" fontId="0" fillId="0" borderId="0" xfId="0"/>
    <xf numFmtId="10" fontId="10" fillId="0" borderId="22" xfId="10" applyNumberFormat="1" applyFont="1" applyFill="1" applyBorder="1"/>
    <xf numFmtId="10" fontId="8" fillId="0" borderId="3" xfId="4" applyNumberFormat="1" applyFont="1" applyBorder="1" applyAlignment="1">
      <alignment horizontal="center"/>
    </xf>
    <xf numFmtId="10" fontId="8" fillId="3" borderId="3" xfId="4" applyNumberFormat="1" applyFont="1" applyFill="1" applyBorder="1" applyAlignment="1">
      <alignment horizontal="center"/>
    </xf>
    <xf numFmtId="10" fontId="8" fillId="3" borderId="18" xfId="4" applyNumberFormat="1" applyFont="1" applyFill="1" applyBorder="1" applyAlignment="1">
      <alignment horizontal="center"/>
    </xf>
    <xf numFmtId="10" fontId="8" fillId="3" borderId="6" xfId="4" applyNumberFormat="1" applyFont="1" applyFill="1" applyBorder="1" applyAlignment="1">
      <alignment horizontal="center"/>
    </xf>
    <xf numFmtId="2" fontId="14" fillId="0" borderId="22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2" xfId="0" applyFont="1" applyFill="1" applyBorder="1" applyAlignment="1">
      <alignment horizontal="left"/>
    </xf>
    <xf numFmtId="2" fontId="14" fillId="0" borderId="22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0" fontId="14" fillId="0" borderId="7" xfId="0" applyFont="1" applyFill="1" applyBorder="1" applyAlignment="1">
      <alignment horizontal="left"/>
    </xf>
    <xf numFmtId="0" fontId="14" fillId="0" borderId="45" xfId="0" applyFont="1" applyFill="1" applyBorder="1" applyAlignment="1">
      <alignment horizontal="left"/>
    </xf>
    <xf numFmtId="0" fontId="4" fillId="3" borderId="10" xfId="0" applyFont="1" applyFill="1" applyBorder="1"/>
    <xf numFmtId="0" fontId="5" fillId="3" borderId="10" xfId="0" applyFont="1" applyFill="1" applyBorder="1"/>
    <xf numFmtId="10" fontId="5" fillId="3" borderId="10" xfId="4" applyNumberFormat="1" applyFont="1" applyFill="1" applyBorder="1" applyAlignment="1">
      <alignment horizontal="center"/>
    </xf>
    <xf numFmtId="10" fontId="4" fillId="3" borderId="10" xfId="4" applyNumberFormat="1" applyFont="1" applyFill="1" applyBorder="1" applyAlignment="1">
      <alignment horizontal="center"/>
    </xf>
    <xf numFmtId="10" fontId="5" fillId="0" borderId="10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7" xfId="0" applyFont="1" applyFill="1" applyBorder="1" applyAlignment="1">
      <alignment horizontal="left"/>
    </xf>
    <xf numFmtId="10" fontId="0" fillId="3" borderId="0" xfId="0" applyNumberFormat="1" applyFill="1" applyBorder="1"/>
    <xf numFmtId="0" fontId="3" fillId="0" borderId="22" xfId="0" applyFont="1" applyFill="1" applyBorder="1"/>
    <xf numFmtId="0" fontId="14" fillId="0" borderId="8" xfId="1" applyFont="1" applyFill="1" applyBorder="1" applyAlignment="1" applyProtection="1">
      <alignment horizontal="left" vertical="center"/>
      <protection locked="0"/>
    </xf>
    <xf numFmtId="0" fontId="14" fillId="0" borderId="6" xfId="1" applyFont="1" applyFill="1" applyBorder="1" applyAlignment="1" applyProtection="1">
      <alignment horizontal="center" vertical="center"/>
      <protection locked="0"/>
    </xf>
    <xf numFmtId="2" fontId="14" fillId="0" borderId="6" xfId="1" applyNumberFormat="1" applyFont="1" applyFill="1" applyBorder="1" applyAlignment="1" applyProtection="1">
      <alignment horizontal="center" vertical="center"/>
      <protection locked="0"/>
    </xf>
    <xf numFmtId="0" fontId="5" fillId="0" borderId="8" xfId="0" applyFont="1" applyFill="1" applyBorder="1"/>
    <xf numFmtId="10" fontId="5" fillId="0" borderId="8" xfId="4" applyNumberFormat="1" applyFont="1" applyFill="1" applyBorder="1" applyAlignment="1">
      <alignment horizontal="center"/>
    </xf>
    <xf numFmtId="0" fontId="5" fillId="4" borderId="8" xfId="0" applyFont="1" applyFill="1" applyBorder="1"/>
    <xf numFmtId="0" fontId="14" fillId="0" borderId="6" xfId="1" applyFont="1" applyFill="1" applyBorder="1" applyAlignment="1" applyProtection="1">
      <alignment horizontal="left" vertical="center"/>
      <protection locked="0"/>
    </xf>
    <xf numFmtId="0" fontId="16" fillId="4" borderId="6" xfId="0" applyFont="1" applyFill="1" applyBorder="1"/>
    <xf numFmtId="10" fontId="16" fillId="14" borderId="14" xfId="4" applyNumberFormat="1" applyFont="1" applyFill="1" applyBorder="1" applyAlignment="1">
      <alignment horizontal="center"/>
    </xf>
    <xf numFmtId="10" fontId="16" fillId="14" borderId="12" xfId="4" applyNumberFormat="1" applyFont="1" applyFill="1" applyBorder="1" applyAlignment="1">
      <alignment horizontal="center"/>
    </xf>
    <xf numFmtId="10" fontId="16" fillId="14" borderId="8" xfId="4" applyNumberFormat="1" applyFont="1" applyFill="1" applyBorder="1" applyAlignment="1">
      <alignment horizontal="center"/>
    </xf>
    <xf numFmtId="10" fontId="16" fillId="14" borderId="6" xfId="4" applyNumberFormat="1" applyFont="1" applyFill="1" applyBorder="1" applyAlignment="1">
      <alignment horizontal="center"/>
    </xf>
    <xf numFmtId="10" fontId="16" fillId="14" borderId="15" xfId="4" applyNumberFormat="1" applyFont="1" applyFill="1" applyBorder="1" applyAlignment="1">
      <alignment horizontal="center"/>
    </xf>
    <xf numFmtId="10" fontId="16" fillId="14" borderId="10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2" xfId="0" applyFont="1" applyFill="1" applyBorder="1" applyAlignment="1">
      <alignment horizontal="center"/>
    </xf>
    <xf numFmtId="0" fontId="14" fillId="4" borderId="22" xfId="0" applyFont="1" applyFill="1" applyBorder="1" applyAlignment="1">
      <alignment horizontal="center"/>
    </xf>
    <xf numFmtId="0" fontId="5" fillId="4" borderId="22" xfId="0" applyFont="1" applyFill="1" applyBorder="1" applyAlignment="1">
      <alignment horizontal="center"/>
    </xf>
    <xf numFmtId="10" fontId="17" fillId="4" borderId="22" xfId="0" applyNumberFormat="1" applyFont="1" applyFill="1" applyBorder="1" applyAlignment="1">
      <alignment horizontal="center" vertical="center"/>
    </xf>
    <xf numFmtId="2" fontId="17" fillId="4" borderId="22" xfId="0" applyNumberFormat="1" applyFont="1" applyFill="1" applyBorder="1" applyAlignment="1">
      <alignment horizontal="center" vertical="center"/>
    </xf>
    <xf numFmtId="0" fontId="14" fillId="14" borderId="22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/>
    </xf>
    <xf numFmtId="0" fontId="14" fillId="14" borderId="46" xfId="0" applyFont="1" applyFill="1" applyBorder="1" applyAlignment="1">
      <alignment horizontal="center"/>
    </xf>
    <xf numFmtId="10" fontId="17" fillId="14" borderId="22" xfId="0" applyNumberFormat="1" applyFont="1" applyFill="1" applyBorder="1" applyAlignment="1">
      <alignment horizontal="center" vertical="center"/>
    </xf>
    <xf numFmtId="2" fontId="17" fillId="14" borderId="22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2" xfId="0" applyNumberFormat="1" applyFont="1" applyFill="1" applyBorder="1" applyAlignment="1">
      <alignment horizontal="center" vertical="center"/>
    </xf>
    <xf numFmtId="2" fontId="14" fillId="0" borderId="6" xfId="0" applyNumberFormat="1" applyFont="1" applyBorder="1" applyAlignment="1">
      <alignment horizontal="center" vertical="center"/>
    </xf>
    <xf numFmtId="10" fontId="41" fillId="0" borderId="0" xfId="0" applyNumberFormat="1" applyFont="1" applyFill="1"/>
    <xf numFmtId="10" fontId="41" fillId="4" borderId="6" xfId="0" applyNumberFormat="1" applyFont="1" applyFill="1" applyBorder="1" applyAlignment="1">
      <alignment horizontal="center" vertical="center"/>
    </xf>
    <xf numFmtId="2" fontId="41" fillId="4" borderId="6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1" fillId="14" borderId="6" xfId="0" applyNumberFormat="1" applyFont="1" applyFill="1" applyBorder="1" applyAlignment="1">
      <alignment horizontal="center"/>
    </xf>
    <xf numFmtId="10" fontId="41" fillId="14" borderId="6" xfId="0" applyNumberFormat="1" applyFont="1" applyFill="1" applyBorder="1" applyAlignment="1">
      <alignment horizontal="center" vertical="center"/>
    </xf>
    <xf numFmtId="0" fontId="5" fillId="5" borderId="4" xfId="1" applyFont="1" applyFill="1" applyBorder="1" applyAlignment="1" applyProtection="1">
      <alignment horizontal="center" vertical="center"/>
      <protection locked="0"/>
    </xf>
    <xf numFmtId="0" fontId="5" fillId="5" borderId="5" xfId="2" applyFont="1" applyFill="1" applyBorder="1" applyAlignment="1" applyProtection="1">
      <alignment horizontal="center"/>
      <protection locked="0"/>
    </xf>
    <xf numFmtId="0" fontId="14" fillId="5" borderId="6" xfId="0" applyFont="1" applyFill="1" applyBorder="1" applyAlignment="1">
      <alignment horizontal="center"/>
    </xf>
    <xf numFmtId="0" fontId="17" fillId="5" borderId="8" xfId="0" applyFont="1" applyFill="1" applyBorder="1" applyAlignment="1">
      <alignment horizontal="center" vertical="center"/>
    </xf>
    <xf numFmtId="2" fontId="17" fillId="5" borderId="6" xfId="0" applyNumberFormat="1" applyFont="1" applyFill="1" applyBorder="1" applyAlignment="1">
      <alignment horizontal="center" vertical="center"/>
    </xf>
    <xf numFmtId="10" fontId="17" fillId="5" borderId="6" xfId="0" applyNumberFormat="1" applyFont="1" applyFill="1" applyBorder="1" applyAlignment="1">
      <alignment horizontal="center" vertical="center"/>
    </xf>
    <xf numFmtId="166" fontId="10" fillId="5" borderId="6" xfId="0" applyNumberFormat="1" applyFont="1" applyFill="1" applyBorder="1" applyAlignment="1">
      <alignment horizontal="center"/>
    </xf>
    <xf numFmtId="2" fontId="14" fillId="5" borderId="6" xfId="0" applyNumberFormat="1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10" xfId="0" applyFont="1" applyFill="1" applyBorder="1" applyAlignment="1">
      <alignment horizontal="center"/>
    </xf>
    <xf numFmtId="0" fontId="17" fillId="5" borderId="15" xfId="0" applyFont="1" applyFill="1" applyBorder="1" applyAlignment="1">
      <alignment horizontal="center" vertical="center"/>
    </xf>
    <xf numFmtId="2" fontId="17" fillId="5" borderId="10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2" xfId="0" applyFont="1" applyFill="1" applyBorder="1" applyAlignment="1">
      <alignment horizontal="center"/>
    </xf>
    <xf numFmtId="0" fontId="14" fillId="5" borderId="46" xfId="0" applyFont="1" applyFill="1" applyBorder="1" applyAlignment="1">
      <alignment horizontal="center"/>
    </xf>
    <xf numFmtId="10" fontId="17" fillId="5" borderId="22" xfId="0" applyNumberFormat="1" applyFont="1" applyFill="1" applyBorder="1" applyAlignment="1">
      <alignment horizontal="center" vertical="center"/>
    </xf>
    <xf numFmtId="2" fontId="17" fillId="5" borderId="22" xfId="0" applyNumberFormat="1" applyFont="1" applyFill="1" applyBorder="1" applyAlignment="1">
      <alignment horizontal="center" vertical="center"/>
    </xf>
    <xf numFmtId="165" fontId="14" fillId="0" borderId="0" xfId="4" applyNumberFormat="1" applyFont="1" applyFill="1"/>
    <xf numFmtId="2" fontId="41" fillId="14" borderId="6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3" fillId="0" borderId="17" xfId="0" applyFont="1" applyFill="1" applyBorder="1"/>
    <xf numFmtId="0" fontId="14" fillId="0" borderId="6" xfId="13" applyFont="1" applyFill="1" applyBorder="1"/>
    <xf numFmtId="2" fontId="0" fillId="0" borderId="6" xfId="0" applyNumberFormat="1" applyBorder="1"/>
    <xf numFmtId="1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left"/>
    </xf>
    <xf numFmtId="1" fontId="0" fillId="0" borderId="6" xfId="0" applyNumberFormat="1" applyBorder="1"/>
    <xf numFmtId="1" fontId="5" fillId="14" borderId="6" xfId="0" applyNumberFormat="1" applyFont="1" applyFill="1" applyBorder="1" applyAlignment="1">
      <alignment horizontal="center"/>
    </xf>
    <xf numFmtId="1" fontId="5" fillId="14" borderId="12" xfId="0" applyNumberFormat="1" applyFont="1" applyFill="1" applyBorder="1" applyAlignment="1">
      <alignment horizontal="center"/>
    </xf>
    <xf numFmtId="1" fontId="5" fillId="14" borderId="41" xfId="0" applyNumberFormat="1" applyFont="1" applyFill="1" applyBorder="1" applyAlignment="1">
      <alignment horizontal="center"/>
    </xf>
    <xf numFmtId="1" fontId="5" fillId="14" borderId="19" xfId="0" applyNumberFormat="1" applyFont="1" applyFill="1" applyBorder="1" applyAlignment="1">
      <alignment horizontal="center"/>
    </xf>
    <xf numFmtId="1" fontId="5" fillId="14" borderId="10" xfId="0" applyNumberFormat="1" applyFont="1" applyFill="1" applyBorder="1" applyAlignment="1">
      <alignment horizontal="center"/>
    </xf>
    <xf numFmtId="1" fontId="5" fillId="14" borderId="20" xfId="0" applyNumberFormat="1" applyFont="1" applyFill="1" applyBorder="1" applyAlignment="1">
      <alignment horizontal="center"/>
    </xf>
    <xf numFmtId="1" fontId="14" fillId="14" borderId="6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1" fontId="5" fillId="4" borderId="12" xfId="0" applyNumberFormat="1" applyFont="1" applyFill="1" applyBorder="1" applyAlignment="1">
      <alignment horizontal="center"/>
    </xf>
    <xf numFmtId="1" fontId="14" fillId="4" borderId="6" xfId="0" applyNumberFormat="1" applyFont="1" applyFill="1" applyBorder="1" applyAlignment="1">
      <alignment horizontal="center"/>
    </xf>
    <xf numFmtId="1" fontId="14" fillId="0" borderId="0" xfId="0" applyNumberFormat="1" applyFont="1" applyFill="1" applyBorder="1"/>
    <xf numFmtId="0" fontId="16" fillId="0" borderId="19" xfId="0" applyFont="1" applyFill="1" applyBorder="1" applyAlignment="1">
      <alignment horizontal="center"/>
    </xf>
    <xf numFmtId="0" fontId="3" fillId="3" borderId="22" xfId="13" applyFill="1" applyBorder="1"/>
    <xf numFmtId="0" fontId="3" fillId="3" borderId="43" xfId="0" applyFont="1" applyFill="1" applyBorder="1"/>
    <xf numFmtId="0" fontId="3" fillId="3" borderId="19" xfId="0" applyFont="1" applyFill="1" applyBorder="1"/>
    <xf numFmtId="1" fontId="5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center"/>
    </xf>
    <xf numFmtId="1" fontId="3" fillId="0" borderId="6" xfId="4" applyNumberFormat="1" applyFont="1" applyFill="1" applyBorder="1" applyAlignment="1">
      <alignment horizontal="center"/>
    </xf>
    <xf numFmtId="1" fontId="14" fillId="0" borderId="6" xfId="1" applyNumberFormat="1" applyFont="1" applyFill="1" applyBorder="1" applyAlignment="1" applyProtection="1">
      <alignment horizontal="center" vertical="center"/>
      <protection locked="0"/>
    </xf>
    <xf numFmtId="1" fontId="3" fillId="3" borderId="6" xfId="4" applyNumberFormat="1" applyFont="1" applyFill="1" applyBorder="1" applyAlignment="1">
      <alignment horizontal="left"/>
    </xf>
    <xf numFmtId="1" fontId="0" fillId="3" borderId="6" xfId="0" applyNumberFormat="1" applyFill="1" applyBorder="1" applyAlignment="1">
      <alignment horizontal="left"/>
    </xf>
    <xf numFmtId="1" fontId="3" fillId="0" borderId="6" xfId="4" applyNumberFormat="1" applyFont="1" applyFill="1" applyBorder="1" applyAlignment="1">
      <alignment horizontal="left"/>
    </xf>
    <xf numFmtId="1" fontId="14" fillId="0" borderId="6" xfId="1" applyNumberFormat="1" applyFont="1" applyFill="1" applyBorder="1" applyAlignment="1" applyProtection="1">
      <alignment horizontal="left" vertical="center"/>
      <protection locked="0"/>
    </xf>
    <xf numFmtId="166" fontId="3" fillId="0" borderId="6" xfId="4" applyNumberFormat="1" applyFont="1" applyFill="1" applyBorder="1" applyAlignment="1">
      <alignment horizontal="left"/>
    </xf>
    <xf numFmtId="0" fontId="0" fillId="0" borderId="0" xfId="0" applyBorder="1"/>
    <xf numFmtId="1" fontId="0" fillId="0" borderId="0" xfId="0" applyNumberFormat="1" applyBorder="1"/>
    <xf numFmtId="9" fontId="0" fillId="0" borderId="6" xfId="4" applyFont="1" applyBorder="1" applyAlignment="1">
      <alignment horizontal="left"/>
    </xf>
    <xf numFmtId="1" fontId="0" fillId="3" borderId="0" xfId="0" applyNumberFormat="1" applyFill="1"/>
    <xf numFmtId="0" fontId="43" fillId="0" borderId="48" xfId="0" applyFont="1" applyBorder="1" applyAlignment="1">
      <alignment vertical="center"/>
    </xf>
    <xf numFmtId="0" fontId="43" fillId="0" borderId="28" xfId="0" applyFont="1" applyBorder="1" applyAlignment="1">
      <alignment vertical="center"/>
    </xf>
    <xf numFmtId="0" fontId="14" fillId="0" borderId="48" xfId="0" applyFont="1" applyBorder="1" applyAlignment="1">
      <alignment vertical="center"/>
    </xf>
    <xf numFmtId="1" fontId="17" fillId="5" borderId="6" xfId="0" applyNumberFormat="1" applyFont="1" applyFill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/>
    </xf>
    <xf numFmtId="1" fontId="14" fillId="0" borderId="19" xfId="0" applyNumberFormat="1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5" fillId="0" borderId="20" xfId="0" applyNumberFormat="1" applyFont="1" applyBorder="1" applyAlignment="1">
      <alignment horizontal="center"/>
    </xf>
    <xf numFmtId="170" fontId="14" fillId="0" borderId="0" xfId="0" applyNumberFormat="1" applyFont="1" applyFill="1"/>
    <xf numFmtId="1" fontId="3" fillId="3" borderId="6" xfId="0" applyNumberFormat="1" applyFont="1" applyFill="1" applyBorder="1" applyAlignment="1">
      <alignment horizontal="center"/>
    </xf>
    <xf numFmtId="2" fontId="14" fillId="2" borderId="0" xfId="0" applyNumberFormat="1" applyFont="1" applyFill="1" applyBorder="1" applyAlignment="1">
      <alignment horizontal="center"/>
    </xf>
    <xf numFmtId="0" fontId="14" fillId="2" borderId="0" xfId="0" applyFont="1" applyFill="1" applyBorder="1"/>
    <xf numFmtId="171" fontId="14" fillId="2" borderId="0" xfId="0" applyNumberFormat="1" applyFont="1" applyFill="1" applyBorder="1" applyAlignment="1">
      <alignment horizontal="center"/>
    </xf>
    <xf numFmtId="166" fontId="17" fillId="5" borderId="6" xfId="0" applyNumberFormat="1" applyFont="1" applyFill="1" applyBorder="1" applyAlignment="1">
      <alignment horizontal="center" vertical="center"/>
    </xf>
    <xf numFmtId="0" fontId="42" fillId="0" borderId="47" xfId="0" applyFont="1" applyBorder="1" applyAlignment="1">
      <alignment horizontal="center"/>
    </xf>
    <xf numFmtId="0" fontId="5" fillId="6" borderId="0" xfId="1" applyFont="1" applyFill="1" applyBorder="1" applyAlignment="1" applyProtection="1">
      <alignment horizontal="center" vertical="center"/>
      <protection locked="0"/>
    </xf>
    <xf numFmtId="0" fontId="5" fillId="6" borderId="47" xfId="1" applyFont="1" applyFill="1" applyBorder="1" applyAlignment="1" applyProtection="1">
      <alignment horizontal="center" vertical="center"/>
      <protection locked="0"/>
    </xf>
    <xf numFmtId="1" fontId="0" fillId="0" borderId="6" xfId="0" applyNumberForma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0" borderId="22" xfId="1" applyFont="1" applyFill="1" applyBorder="1" applyAlignment="1" applyProtection="1">
      <alignment horizontal="center" vertical="center"/>
      <protection locked="0"/>
    </xf>
    <xf numFmtId="0" fontId="5" fillId="0" borderId="7" xfId="1" applyFont="1" applyFill="1" applyBorder="1" applyAlignment="1" applyProtection="1">
      <alignment horizontal="center" vertical="center"/>
      <protection locked="0"/>
    </xf>
    <xf numFmtId="0" fontId="43" fillId="0" borderId="29" xfId="0" applyFont="1" applyBorder="1" applyAlignment="1">
      <alignment horizontal="center" vertical="center"/>
    </xf>
    <xf numFmtId="0" fontId="43" fillId="0" borderId="30" xfId="0" applyFont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0" fontId="43" fillId="0" borderId="49" xfId="0" applyFont="1" applyBorder="1" applyAlignment="1">
      <alignment horizontal="center" vertical="center"/>
    </xf>
    <xf numFmtId="0" fontId="43" fillId="0" borderId="48" xfId="0" applyFont="1" applyBorder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9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5" fillId="4" borderId="0" xfId="1" applyFont="1" applyFill="1" applyBorder="1" applyAlignment="1" applyProtection="1">
      <alignment horizontal="center" vertical="center"/>
      <protection locked="0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D1" zoomScale="85" zoomScaleNormal="85" workbookViewId="0">
      <pane ySplit="1" topLeftCell="A2" activePane="bottomLeft" state="frozen"/>
      <selection pane="bottomLeft" activeCell="T2" sqref="T2:T8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72" customFormat="1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87" t="s">
        <v>351</v>
      </c>
      <c r="D3" s="119" t="s">
        <v>350</v>
      </c>
      <c r="E3" s="112">
        <f>' Capacity by Company'!D5</f>
        <v>0.36</v>
      </c>
      <c r="F3" s="112">
        <f>' Capacity by Company'!E5</f>
        <v>0.36</v>
      </c>
      <c r="G3" s="112">
        <f>' Capacity by Company'!F5</f>
        <v>0.36</v>
      </c>
      <c r="H3" s="112">
        <f>' Capacity by Company'!G5</f>
        <v>0.36</v>
      </c>
      <c r="I3" s="112">
        <f>' Capacity by Company'!H5</f>
        <v>0.36</v>
      </c>
      <c r="J3" s="112">
        <f>' Capacity by Company'!I5</f>
        <v>0.36</v>
      </c>
      <c r="K3" s="112">
        <f>' Capacity by Company'!J5</f>
        <v>0.36</v>
      </c>
      <c r="L3" s="112">
        <f>' Capacity by Company'!K5</f>
        <v>0.36</v>
      </c>
      <c r="M3" s="112">
        <f>' Capacity by Company'!L5</f>
        <v>0.36</v>
      </c>
      <c r="N3" s="112">
        <f>' Capacity by Company'!M5</f>
        <v>0.36</v>
      </c>
      <c r="O3" s="112">
        <f>' Capacity by Company'!N5</f>
        <v>0.36</v>
      </c>
      <c r="P3" s="112">
        <f>' Capacity by Company'!O5</f>
        <v>0.36</v>
      </c>
      <c r="Q3" s="112">
        <f>' Capacity by Company'!P5</f>
        <v>0.36</v>
      </c>
      <c r="R3" s="112">
        <f>' Capacity by Company'!Q5</f>
        <v>0.36</v>
      </c>
      <c r="S3" s="112">
        <f>' Capacity by Company'!R5</f>
        <v>0.36</v>
      </c>
      <c r="T3" s="112">
        <f>' Capacity by Company'!S5</f>
        <v>0.36</v>
      </c>
    </row>
    <row r="4" spans="1:20" ht="14.25" customHeight="1" x14ac:dyDescent="0.25">
      <c r="A4" s="86" t="s">
        <v>30</v>
      </c>
      <c r="B4" s="86" t="s">
        <v>31</v>
      </c>
      <c r="C4" s="87" t="s">
        <v>177</v>
      </c>
      <c r="D4" s="119" t="s">
        <v>356</v>
      </c>
      <c r="E4" s="112">
        <f>' Capacity by Company'!D6</f>
        <v>0.36</v>
      </c>
      <c r="F4" s="112">
        <f>' Capacity by Company'!E6</f>
        <v>0.36</v>
      </c>
      <c r="G4" s="112">
        <f>' Capacity by Company'!F6</f>
        <v>0.36</v>
      </c>
      <c r="H4" s="112">
        <f>' Capacity by Company'!G6</f>
        <v>0.36</v>
      </c>
      <c r="I4" s="112">
        <f>' Capacity by Company'!H6</f>
        <v>0.36</v>
      </c>
      <c r="J4" s="112">
        <f>' Capacity by Company'!I6</f>
        <v>0.36</v>
      </c>
      <c r="K4" s="112">
        <f>' Capacity by Company'!J6</f>
        <v>0.36</v>
      </c>
      <c r="L4" s="112">
        <f>' Capacity by Company'!K6</f>
        <v>0.36</v>
      </c>
      <c r="M4" s="112">
        <f>' Capacity by Company'!L6</f>
        <v>0.36</v>
      </c>
      <c r="N4" s="112">
        <f>' Capacity by Company'!M6</f>
        <v>0.36</v>
      </c>
      <c r="O4" s="112">
        <f>' Capacity by Company'!N6</f>
        <v>0.36</v>
      </c>
      <c r="P4" s="112">
        <f>' Capacity by Company'!O6</f>
        <v>0.36</v>
      </c>
      <c r="Q4" s="112">
        <f>' Capacity by Company'!P6</f>
        <v>0.36</v>
      </c>
      <c r="R4" s="112">
        <f>' Capacity by Company'!Q6</f>
        <v>0.36</v>
      </c>
      <c r="S4" s="112">
        <f>' Capacity by Company'!R6</f>
        <v>0.36</v>
      </c>
      <c r="T4" s="112">
        <f>' Capacity by Company'!S6</f>
        <v>0.36</v>
      </c>
    </row>
    <row r="5" spans="1:20" s="303" customFormat="1" ht="14.25" customHeight="1" x14ac:dyDescent="0.25">
      <c r="A5" s="322" t="s">
        <v>30</v>
      </c>
      <c r="B5" s="322" t="s">
        <v>31</v>
      </c>
      <c r="C5" s="323" t="s">
        <v>409</v>
      </c>
      <c r="D5" s="119" t="s">
        <v>357</v>
      </c>
      <c r="E5" s="330">
        <f>' Capacity by Company'!D7</f>
        <v>1.8</v>
      </c>
      <c r="F5" s="330">
        <f>' Capacity by Company'!E7</f>
        <v>1.8</v>
      </c>
      <c r="G5" s="330">
        <f>' Capacity by Company'!F7</f>
        <v>1.8</v>
      </c>
      <c r="H5" s="330">
        <f>' Capacity by Company'!G7</f>
        <v>1.8</v>
      </c>
      <c r="I5" s="330">
        <f>' Capacity by Company'!H7</f>
        <v>1.8</v>
      </c>
      <c r="J5" s="330">
        <f>' Capacity by Company'!I7</f>
        <v>1.8</v>
      </c>
      <c r="K5" s="330">
        <f>' Capacity by Company'!J7</f>
        <v>1.8</v>
      </c>
      <c r="L5" s="330">
        <f>' Capacity by Company'!K7</f>
        <v>1.8</v>
      </c>
      <c r="M5" s="330">
        <f>' Capacity by Company'!L7</f>
        <v>1.8</v>
      </c>
      <c r="N5" s="330">
        <f>' Capacity by Company'!M7</f>
        <v>1.8</v>
      </c>
      <c r="O5" s="330">
        <f>' Capacity by Company'!N7</f>
        <v>1.8</v>
      </c>
      <c r="P5" s="330">
        <f>' Capacity by Company'!O7</f>
        <v>1.8</v>
      </c>
      <c r="Q5" s="330">
        <f>' Capacity by Company'!P7</f>
        <v>1.8</v>
      </c>
      <c r="R5" s="330">
        <f>' Capacity by Company'!Q7</f>
        <v>1.8</v>
      </c>
      <c r="S5" s="330">
        <f>' Capacity by Company'!R7</f>
        <v>1.8</v>
      </c>
      <c r="T5" s="330">
        <f>' Capacity by Company'!S7</f>
        <v>1.8</v>
      </c>
    </row>
    <row r="6" spans="1:20" s="303" customFormat="1" ht="14.25" customHeight="1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s="303" customFormat="1" ht="14.25" customHeight="1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s="303" customFormat="1" ht="14.25" customHeight="1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x14ac:dyDescent="0.25">
      <c r="A9" s="86" t="s">
        <v>30</v>
      </c>
      <c r="B9" s="86" t="s">
        <v>31</v>
      </c>
      <c r="C9" s="123"/>
      <c r="D9" s="119" t="s">
        <v>12</v>
      </c>
      <c r="E9" s="112">
        <f>' Capacity by Company'!D11</f>
        <v>1.2</v>
      </c>
      <c r="F9" s="112">
        <f>' Capacity by Company'!E11</f>
        <v>1.2</v>
      </c>
      <c r="G9" s="112">
        <f>' Capacity by Company'!F11</f>
        <v>1.2</v>
      </c>
      <c r="H9" s="112">
        <f>' Capacity by Company'!G11</f>
        <v>1.2</v>
      </c>
      <c r="I9" s="112">
        <f>' Capacity by Company'!H11</f>
        <v>1.2</v>
      </c>
      <c r="J9" s="112">
        <f>' Capacity by Company'!I11</f>
        <v>1.2</v>
      </c>
      <c r="K9" s="112">
        <f>' Capacity by Company'!J11</f>
        <v>1.2</v>
      </c>
      <c r="L9" s="112">
        <f>' Capacity by Company'!K11</f>
        <v>1.2</v>
      </c>
      <c r="M9" s="112">
        <f>' Capacity by Company'!L11</f>
        <v>1.2</v>
      </c>
      <c r="N9" s="112">
        <f>' Capacity by Company'!M11</f>
        <v>1.2</v>
      </c>
      <c r="O9" s="112">
        <f>' Capacity by Company'!N11</f>
        <v>1.2</v>
      </c>
      <c r="P9" s="112">
        <f>' Capacity by Company'!O11</f>
        <v>1.2</v>
      </c>
      <c r="Q9" s="112">
        <f>' Capacity by Company'!P11</f>
        <v>1.2</v>
      </c>
      <c r="R9" s="112">
        <f>' Capacity by Company'!Q11</f>
        <v>1.2</v>
      </c>
      <c r="S9" s="112">
        <f>' Capacity by Company'!R11</f>
        <v>1.2</v>
      </c>
      <c r="T9" s="112">
        <f>' Capacity by Company'!S11</f>
        <v>1.2</v>
      </c>
    </row>
    <row r="10" spans="1:20" s="116" customFormat="1" x14ac:dyDescent="0.25">
      <c r="A10" s="86" t="s">
        <v>30</v>
      </c>
      <c r="B10" s="86" t="s">
        <v>31</v>
      </c>
      <c r="C10" s="293"/>
      <c r="D10" s="119" t="s">
        <v>58</v>
      </c>
      <c r="E10" s="112">
        <f>' Capacity by Company'!D12</f>
        <v>12.44</v>
      </c>
      <c r="F10" s="112">
        <f>' Capacity by Company'!E12</f>
        <v>12.44</v>
      </c>
      <c r="G10" s="112">
        <f>' Capacity by Company'!F12</f>
        <v>12.44</v>
      </c>
      <c r="H10" s="112">
        <f>' Capacity by Company'!G12</f>
        <v>12.44</v>
      </c>
      <c r="I10" s="112">
        <f>' Capacity by Company'!H12</f>
        <v>12.44</v>
      </c>
      <c r="J10" s="112">
        <f>' Capacity by Company'!I12</f>
        <v>12.44</v>
      </c>
      <c r="K10" s="112">
        <f>' Capacity by Company'!J12</f>
        <v>12.44</v>
      </c>
      <c r="L10" s="112">
        <f>' Capacity by Company'!K12</f>
        <v>12.44</v>
      </c>
      <c r="M10" s="112">
        <f>' Capacity by Company'!L12</f>
        <v>12.44</v>
      </c>
      <c r="N10" s="112">
        <f>' Capacity by Company'!M12</f>
        <v>12.44</v>
      </c>
      <c r="O10" s="112">
        <f>' Capacity by Company'!N12</f>
        <v>12.44</v>
      </c>
      <c r="P10" s="112">
        <f>' Capacity by Company'!O12</f>
        <v>12.44</v>
      </c>
      <c r="Q10" s="112">
        <f>' Capacity by Company'!P12</f>
        <v>12.44</v>
      </c>
      <c r="R10" s="112">
        <f>' Capacity by Company'!Q12</f>
        <v>12.44</v>
      </c>
      <c r="S10" s="112">
        <f>' Capacity by Company'!R12</f>
        <v>12.44</v>
      </c>
      <c r="T10" s="112">
        <f>' Capacity by Company'!S12</f>
        <v>12.44</v>
      </c>
    </row>
    <row r="11" spans="1:20" s="116" customFormat="1" x14ac:dyDescent="0.25">
      <c r="A11" s="86" t="s">
        <v>30</v>
      </c>
      <c r="B11" s="86" t="s">
        <v>33</v>
      </c>
      <c r="C11" s="323" t="s">
        <v>364</v>
      </c>
      <c r="D11" s="119" t="s">
        <v>264</v>
      </c>
      <c r="E11" s="112">
        <v>50</v>
      </c>
      <c r="F11" s="112">
        <v>50</v>
      </c>
      <c r="G11" s="112">
        <v>50</v>
      </c>
      <c r="H11" s="112">
        <v>50</v>
      </c>
      <c r="I11" s="112">
        <v>50</v>
      </c>
      <c r="J11" s="112">
        <v>50</v>
      </c>
      <c r="K11" s="112">
        <v>50</v>
      </c>
      <c r="L11" s="112">
        <v>50</v>
      </c>
      <c r="M11" s="112">
        <v>50</v>
      </c>
      <c r="N11" s="112">
        <v>50</v>
      </c>
      <c r="O11" s="112">
        <v>50</v>
      </c>
      <c r="P11" s="112">
        <v>50</v>
      </c>
      <c r="Q11" s="112">
        <v>50</v>
      </c>
      <c r="R11" s="112">
        <v>50</v>
      </c>
      <c r="S11" s="112">
        <v>50</v>
      </c>
      <c r="T11" s="112">
        <v>50</v>
      </c>
    </row>
    <row r="12" spans="1:20" x14ac:dyDescent="0.25">
      <c r="A12" s="86" t="s">
        <v>30</v>
      </c>
      <c r="B12" s="86" t="s">
        <v>33</v>
      </c>
      <c r="C12" s="87" t="s">
        <v>236</v>
      </c>
      <c r="D12" s="120" t="s">
        <v>235</v>
      </c>
      <c r="E12" s="112">
        <f>' Capacity by Company'!D14</f>
        <v>20</v>
      </c>
      <c r="F12" s="112">
        <f>' Capacity by Company'!E14</f>
        <v>20</v>
      </c>
      <c r="G12" s="112">
        <f>' Capacity by Company'!F14</f>
        <v>20</v>
      </c>
      <c r="H12" s="112">
        <f>' Capacity by Company'!G14</f>
        <v>20</v>
      </c>
      <c r="I12" s="112">
        <f>' Capacity by Company'!H14</f>
        <v>20</v>
      </c>
      <c r="J12" s="112">
        <f>' Capacity by Company'!I14</f>
        <v>20</v>
      </c>
      <c r="K12" s="112">
        <f>' Capacity by Company'!J14</f>
        <v>20</v>
      </c>
      <c r="L12" s="112">
        <f>' Capacity by Company'!K14</f>
        <v>20</v>
      </c>
      <c r="M12" s="112">
        <f>' Capacity by Company'!L14</f>
        <v>20</v>
      </c>
      <c r="N12" s="112">
        <f>' Capacity by Company'!M14</f>
        <v>20</v>
      </c>
      <c r="O12" s="112">
        <f>' Capacity by Company'!N14</f>
        <v>20</v>
      </c>
      <c r="P12" s="112">
        <f>' Capacity by Company'!O14</f>
        <v>20</v>
      </c>
      <c r="Q12" s="112">
        <f>' Capacity by Company'!P14</f>
        <v>20</v>
      </c>
      <c r="R12" s="112">
        <f>' Capacity by Company'!Q14</f>
        <v>20</v>
      </c>
      <c r="S12" s="112">
        <f>' Capacity by Company'!R14</f>
        <v>20</v>
      </c>
      <c r="T12" s="112">
        <f>' Capacity by Company'!S14</f>
        <v>20</v>
      </c>
    </row>
    <row r="13" spans="1:20" x14ac:dyDescent="0.25">
      <c r="A13" s="86" t="s">
        <v>30</v>
      </c>
      <c r="B13" s="86" t="s">
        <v>33</v>
      </c>
      <c r="C13" s="87" t="s">
        <v>168</v>
      </c>
      <c r="D13" s="120" t="s">
        <v>253</v>
      </c>
      <c r="E13" s="112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86" t="s">
        <v>30</v>
      </c>
      <c r="B14" s="86" t="s">
        <v>33</v>
      </c>
      <c r="C14" s="323" t="s">
        <v>236</v>
      </c>
      <c r="D14" s="119" t="s">
        <v>254</v>
      </c>
      <c r="E14" s="112">
        <f>' Capacity by Company'!D16</f>
        <v>20</v>
      </c>
      <c r="F14" s="112">
        <f>' Capacity by Company'!E16</f>
        <v>20</v>
      </c>
      <c r="G14" s="112">
        <f>' Capacity by Company'!F16</f>
        <v>20</v>
      </c>
      <c r="H14" s="112">
        <f>' Capacity by Company'!G16</f>
        <v>20</v>
      </c>
      <c r="I14" s="112">
        <f>' Capacity by Company'!H16</f>
        <v>20</v>
      </c>
      <c r="J14" s="112">
        <f>' Capacity by Company'!I16</f>
        <v>20</v>
      </c>
      <c r="K14" s="112">
        <f>' Capacity by Company'!J16</f>
        <v>50</v>
      </c>
      <c r="L14" s="112">
        <f>' Capacity by Company'!K16</f>
        <v>50</v>
      </c>
      <c r="M14" s="112">
        <f>' Capacity by Company'!L16</f>
        <v>50</v>
      </c>
      <c r="N14" s="112">
        <f>' Capacity by Company'!M16</f>
        <v>50</v>
      </c>
      <c r="O14" s="112">
        <f>' Capacity by Company'!N16</f>
        <v>50</v>
      </c>
      <c r="P14" s="112">
        <f>' Capacity by Company'!O16</f>
        <v>50</v>
      </c>
      <c r="Q14" s="112">
        <f>' Capacity by Company'!P16</f>
        <v>50</v>
      </c>
      <c r="R14" s="112">
        <f>' Capacity by Company'!Q16</f>
        <v>50</v>
      </c>
      <c r="S14" s="112">
        <f>' Capacity by Company'!R16</f>
        <v>50</v>
      </c>
      <c r="T14" s="112">
        <f>' Capacity by Company'!S16</f>
        <v>50</v>
      </c>
    </row>
    <row r="15" spans="1:20" s="303" customFormat="1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x14ac:dyDescent="0.25">
      <c r="A16" s="86" t="s">
        <v>30</v>
      </c>
      <c r="B16" s="87" t="s">
        <v>33</v>
      </c>
      <c r="C16" s="69"/>
      <c r="D16" s="121" t="s">
        <v>12</v>
      </c>
      <c r="E16" s="112">
        <f>' Capacity by Company'!D18</f>
        <v>24.28</v>
      </c>
      <c r="F16" s="112">
        <f>' Capacity by Company'!E18</f>
        <v>24.28</v>
      </c>
      <c r="G16" s="112">
        <f>' Capacity by Company'!F18</f>
        <v>24.28</v>
      </c>
      <c r="H16" s="112">
        <f>' Capacity by Company'!G18</f>
        <v>24.28</v>
      </c>
      <c r="I16" s="112">
        <f>' Capacity by Company'!H18</f>
        <v>24.28</v>
      </c>
      <c r="J16" s="112">
        <f>' Capacity by Company'!I18</f>
        <v>24.28</v>
      </c>
      <c r="K16" s="112">
        <f>' Capacity by Company'!J18</f>
        <v>24.28</v>
      </c>
      <c r="L16" s="112">
        <f>' Capacity by Company'!K18</f>
        <v>24.28</v>
      </c>
      <c r="M16" s="112">
        <f>' Capacity by Company'!L18</f>
        <v>24.28</v>
      </c>
      <c r="N16" s="112">
        <f>' Capacity by Company'!M18</f>
        <v>24.28</v>
      </c>
      <c r="O16" s="112">
        <f>' Capacity by Company'!N18</f>
        <v>24.28</v>
      </c>
      <c r="P16" s="112">
        <f>' Capacity by Company'!O18</f>
        <v>24.28</v>
      </c>
      <c r="Q16" s="112">
        <f>' Capacity by Company'!P18</f>
        <v>24.28</v>
      </c>
      <c r="R16" s="112">
        <f>' Capacity by Company'!Q18</f>
        <v>24.28</v>
      </c>
      <c r="S16" s="112">
        <f>' Capacity by Company'!R18</f>
        <v>24.28</v>
      </c>
      <c r="T16" s="112">
        <f>' Capacity by Company'!S18</f>
        <v>24.28</v>
      </c>
    </row>
    <row r="17" spans="1:21" x14ac:dyDescent="0.25">
      <c r="A17" s="86" t="s">
        <v>30</v>
      </c>
      <c r="B17" s="87" t="s">
        <v>33</v>
      </c>
      <c r="C17" s="69"/>
      <c r="D17" s="121" t="s">
        <v>58</v>
      </c>
      <c r="E17" s="112">
        <f>' Capacity by Company'!D19</f>
        <v>184.28</v>
      </c>
      <c r="F17" s="112">
        <f>' Capacity by Company'!E19</f>
        <v>184.28</v>
      </c>
      <c r="G17" s="112">
        <f>' Capacity by Company'!F19</f>
        <v>184.28</v>
      </c>
      <c r="H17" s="112">
        <f>' Capacity by Company'!G19</f>
        <v>184.28</v>
      </c>
      <c r="I17" s="112">
        <f>' Capacity by Company'!H19</f>
        <v>184.28</v>
      </c>
      <c r="J17" s="112">
        <f>' Capacity by Company'!I19</f>
        <v>184.28</v>
      </c>
      <c r="K17" s="112">
        <f>' Capacity by Company'!J19</f>
        <v>214.28</v>
      </c>
      <c r="L17" s="112">
        <f>' Capacity by Company'!K19</f>
        <v>214.28</v>
      </c>
      <c r="M17" s="112">
        <f>' Capacity by Company'!L19</f>
        <v>214.28</v>
      </c>
      <c r="N17" s="112">
        <f>' Capacity by Company'!M19</f>
        <v>214.28</v>
      </c>
      <c r="O17" s="112">
        <f>' Capacity by Company'!N19</f>
        <v>214.28</v>
      </c>
      <c r="P17" s="112">
        <f>' Capacity by Company'!O19</f>
        <v>214.28</v>
      </c>
      <c r="Q17" s="112">
        <f>' Capacity by Company'!P19</f>
        <v>214.28</v>
      </c>
      <c r="R17" s="112">
        <f>' Capacity by Company'!Q19</f>
        <v>214.28</v>
      </c>
      <c r="S17" s="112">
        <f>' Capacity by Company'!R19</f>
        <v>214.28</v>
      </c>
      <c r="T17" s="112">
        <f>' Capacity by Company'!S19</f>
        <v>214.28</v>
      </c>
    </row>
    <row r="18" spans="1:21" x14ac:dyDescent="0.25">
      <c r="A18" s="86" t="s">
        <v>30</v>
      </c>
      <c r="B18" s="86" t="s">
        <v>41</v>
      </c>
      <c r="C18" s="69"/>
      <c r="D18" s="122" t="s">
        <v>255</v>
      </c>
      <c r="E18" s="112">
        <f>' Capacity by Company'!D20</f>
        <v>30</v>
      </c>
      <c r="F18" s="112">
        <f>' Capacity by Company'!E20</f>
        <v>30</v>
      </c>
      <c r="G18" s="112">
        <f>' Capacity by Company'!F20</f>
        <v>30</v>
      </c>
      <c r="H18" s="112">
        <f>' Capacity by Company'!G20</f>
        <v>30</v>
      </c>
      <c r="I18" s="112">
        <f>' Capacity by Company'!H20</f>
        <v>30</v>
      </c>
      <c r="J18" s="112">
        <f>' Capacity by Company'!I20</f>
        <v>30</v>
      </c>
      <c r="K18" s="112">
        <f>' Capacity by Company'!J20</f>
        <v>30</v>
      </c>
      <c r="L18" s="112">
        <f>' Capacity by Company'!K20</f>
        <v>30</v>
      </c>
      <c r="M18" s="112">
        <f>' Capacity by Company'!L20</f>
        <v>30</v>
      </c>
      <c r="N18" s="112">
        <f>' Capacity by Company'!M20</f>
        <v>30</v>
      </c>
      <c r="O18" s="112">
        <f>' Capacity by Company'!N20</f>
        <v>30</v>
      </c>
      <c r="P18" s="112">
        <f>' Capacity by Company'!O20</f>
        <v>30</v>
      </c>
      <c r="Q18" s="112">
        <f>' Capacity by Company'!P20</f>
        <v>30</v>
      </c>
      <c r="R18" s="112">
        <f>' Capacity by Company'!Q20</f>
        <v>30</v>
      </c>
      <c r="S18" s="112">
        <f>' Capacity by Company'!R20</f>
        <v>30</v>
      </c>
      <c r="T18" s="112">
        <f>' Capacity by Company'!S20</f>
        <v>30</v>
      </c>
    </row>
    <row r="19" spans="1:21" x14ac:dyDescent="0.25">
      <c r="A19" s="86" t="s">
        <v>30</v>
      </c>
      <c r="B19" s="86" t="s">
        <v>41</v>
      </c>
      <c r="C19" s="69" t="s">
        <v>365</v>
      </c>
      <c r="D19" s="122" t="s">
        <v>256</v>
      </c>
      <c r="E19" s="112">
        <f>' Capacity by Company'!D21</f>
        <v>20</v>
      </c>
      <c r="F19" s="112">
        <f>' Capacity by Company'!E21</f>
        <v>20</v>
      </c>
      <c r="G19" s="112">
        <f>' Capacity by Company'!F21</f>
        <v>20</v>
      </c>
      <c r="H19" s="112">
        <f>' Capacity by Company'!G21</f>
        <v>20</v>
      </c>
      <c r="I19" s="112">
        <f>' Capacity by Company'!H21</f>
        <v>20</v>
      </c>
      <c r="J19" s="112">
        <f>' Capacity by Company'!I21</f>
        <v>20</v>
      </c>
      <c r="K19" s="112">
        <f>' Capacity by Company'!J21</f>
        <v>20</v>
      </c>
      <c r="L19" s="112">
        <f>' Capacity by Company'!K21</f>
        <v>20</v>
      </c>
      <c r="M19" s="112">
        <f>' Capacity by Company'!L21</f>
        <v>20</v>
      </c>
      <c r="N19" s="112">
        <f>' Capacity by Company'!M21</f>
        <v>20</v>
      </c>
      <c r="O19" s="112">
        <f>' Capacity by Company'!N21</f>
        <v>20</v>
      </c>
      <c r="P19" s="112">
        <f>' Capacity by Company'!O21</f>
        <v>20</v>
      </c>
      <c r="Q19" s="112">
        <f>' Capacity by Company'!P21</f>
        <v>20</v>
      </c>
      <c r="R19" s="112">
        <f>' Capacity by Company'!Q21</f>
        <v>20</v>
      </c>
      <c r="S19" s="112">
        <f>' Capacity by Company'!R21</f>
        <v>20</v>
      </c>
      <c r="T19" s="112">
        <f>' Capacity by Company'!S21</f>
        <v>20</v>
      </c>
    </row>
    <row r="20" spans="1:21" x14ac:dyDescent="0.25">
      <c r="A20" s="86" t="s">
        <v>30</v>
      </c>
      <c r="B20" s="86" t="s">
        <v>41</v>
      </c>
      <c r="C20" s="123"/>
      <c r="D20" s="121" t="s">
        <v>12</v>
      </c>
      <c r="E20" s="112">
        <f>' Capacity by Company'!D22</f>
        <v>10</v>
      </c>
      <c r="F20" s="112">
        <f>' Capacity by Company'!E22</f>
        <v>10</v>
      </c>
      <c r="G20" s="112">
        <f>' Capacity by Company'!F22</f>
        <v>10</v>
      </c>
      <c r="H20" s="112">
        <f>' Capacity by Company'!G22</f>
        <v>10</v>
      </c>
      <c r="I20" s="112">
        <f>' Capacity by Company'!H22</f>
        <v>10</v>
      </c>
      <c r="J20" s="112">
        <f>' Capacity by Company'!I22</f>
        <v>10</v>
      </c>
      <c r="K20" s="112">
        <f>' Capacity by Company'!J22</f>
        <v>10</v>
      </c>
      <c r="L20" s="112">
        <f>' Capacity by Company'!K22</f>
        <v>10</v>
      </c>
      <c r="M20" s="112">
        <f>' Capacity by Company'!L22</f>
        <v>10</v>
      </c>
      <c r="N20" s="112">
        <f>' Capacity by Company'!M22</f>
        <v>10</v>
      </c>
      <c r="O20" s="112">
        <f>' Capacity by Company'!N22</f>
        <v>10</v>
      </c>
      <c r="P20" s="112">
        <f>' Capacity by Company'!O22</f>
        <v>10</v>
      </c>
      <c r="Q20" s="112">
        <f>' Capacity by Company'!P22</f>
        <v>10</v>
      </c>
      <c r="R20" s="112">
        <f>' Capacity by Company'!Q22</f>
        <v>10</v>
      </c>
      <c r="S20" s="112">
        <f>' Capacity by Company'!R22</f>
        <v>10</v>
      </c>
      <c r="T20" s="112">
        <f>' Capacity by Company'!S22</f>
        <v>10</v>
      </c>
    </row>
    <row r="21" spans="1:21" x14ac:dyDescent="0.25">
      <c r="A21" s="86" t="s">
        <v>30</v>
      </c>
      <c r="B21" s="86" t="s">
        <v>41</v>
      </c>
      <c r="C21" s="123"/>
      <c r="D21" s="123" t="s">
        <v>58</v>
      </c>
      <c r="E21" s="112">
        <f>' Capacity by Company'!D23</f>
        <v>60</v>
      </c>
      <c r="F21" s="112">
        <f>' Capacity by Company'!E23</f>
        <v>60</v>
      </c>
      <c r="G21" s="112">
        <f>' Capacity by Company'!F23</f>
        <v>60</v>
      </c>
      <c r="H21" s="112">
        <f>' Capacity by Company'!G23</f>
        <v>60</v>
      </c>
      <c r="I21" s="112">
        <f>' Capacity by Company'!H23</f>
        <v>60</v>
      </c>
      <c r="J21" s="112">
        <f>' Capacity by Company'!I23</f>
        <v>60</v>
      </c>
      <c r="K21" s="112">
        <f>' Capacity by Company'!J23</f>
        <v>60</v>
      </c>
      <c r="L21" s="112">
        <f>' Capacity by Company'!K23</f>
        <v>60</v>
      </c>
      <c r="M21" s="112">
        <f>' Capacity by Company'!L23</f>
        <v>60</v>
      </c>
      <c r="N21" s="112">
        <f>' Capacity by Company'!M23</f>
        <v>60</v>
      </c>
      <c r="O21" s="112">
        <f>' Capacity by Company'!N23</f>
        <v>60</v>
      </c>
      <c r="P21" s="112">
        <f>' Capacity by Company'!O23</f>
        <v>60</v>
      </c>
      <c r="Q21" s="112">
        <f>' Capacity by Company'!P23</f>
        <v>60</v>
      </c>
      <c r="R21" s="112">
        <f>' Capacity by Company'!Q23</f>
        <v>60</v>
      </c>
      <c r="S21" s="112">
        <f>' Capacity by Company'!R23</f>
        <v>60</v>
      </c>
      <c r="T21" s="112">
        <f>' Capacity by Company'!S23</f>
        <v>60</v>
      </c>
    </row>
    <row r="22" spans="1:21" x14ac:dyDescent="0.25">
      <c r="A22" s="86" t="s">
        <v>30</v>
      </c>
      <c r="B22" s="86" t="s">
        <v>49</v>
      </c>
      <c r="C22" s="87" t="s">
        <v>366</v>
      </c>
      <c r="D22" s="124" t="s">
        <v>257</v>
      </c>
      <c r="E22" s="112">
        <f>' Capacity by Company'!D24</f>
        <v>3</v>
      </c>
      <c r="F22" s="112">
        <f>' Capacity by Company'!E24</f>
        <v>3</v>
      </c>
      <c r="G22" s="112">
        <f>' Capacity by Company'!F24</f>
        <v>3</v>
      </c>
      <c r="H22" s="112">
        <f>' Capacity by Company'!G24</f>
        <v>3</v>
      </c>
      <c r="I22" s="112">
        <f>' Capacity by Company'!H24</f>
        <v>3</v>
      </c>
      <c r="J22" s="112">
        <f>' Capacity by Company'!I24</f>
        <v>3</v>
      </c>
      <c r="K22" s="112">
        <f>' Capacity by Company'!J24</f>
        <v>3</v>
      </c>
      <c r="L22" s="112">
        <f>' Capacity by Company'!K24</f>
        <v>3</v>
      </c>
      <c r="M22" s="112">
        <f>' Capacity by Company'!L24</f>
        <v>3</v>
      </c>
      <c r="N22" s="112">
        <f>' Capacity by Company'!M24</f>
        <v>3</v>
      </c>
      <c r="O22" s="112">
        <f>' Capacity by Company'!N24</f>
        <v>3</v>
      </c>
      <c r="P22" s="112">
        <f>' Capacity by Company'!O24</f>
        <v>3</v>
      </c>
      <c r="Q22" s="112">
        <f>' Capacity by Company'!P24</f>
        <v>3</v>
      </c>
      <c r="R22" s="112">
        <f>' Capacity by Company'!Q24</f>
        <v>3</v>
      </c>
      <c r="S22" s="112">
        <f>' Capacity by Company'!R24</f>
        <v>3</v>
      </c>
      <c r="T22" s="112">
        <f>' Capacity by Company'!S24</f>
        <v>3</v>
      </c>
    </row>
    <row r="23" spans="1:21" x14ac:dyDescent="0.25">
      <c r="A23" s="86" t="s">
        <v>30</v>
      </c>
      <c r="B23" s="86" t="s">
        <v>49</v>
      </c>
      <c r="C23" s="69"/>
      <c r="D23" s="120" t="s">
        <v>12</v>
      </c>
      <c r="E23" s="112">
        <f>' Capacity by Company'!D25</f>
        <v>20</v>
      </c>
      <c r="F23" s="112">
        <f>' Capacity by Company'!E25</f>
        <v>20</v>
      </c>
      <c r="G23" s="112">
        <f>' Capacity by Company'!F25</f>
        <v>20</v>
      </c>
      <c r="H23" s="112">
        <f>' Capacity by Company'!G25</f>
        <v>20</v>
      </c>
      <c r="I23" s="112">
        <f>' Capacity by Company'!H25</f>
        <v>20</v>
      </c>
      <c r="J23" s="112">
        <f>' Capacity by Company'!I25</f>
        <v>20</v>
      </c>
      <c r="K23" s="112">
        <f>' Capacity by Company'!J25</f>
        <v>20</v>
      </c>
      <c r="L23" s="112">
        <f>' Capacity by Company'!K25</f>
        <v>20</v>
      </c>
      <c r="M23" s="112">
        <f>' Capacity by Company'!L25</f>
        <v>20</v>
      </c>
      <c r="N23" s="112">
        <f>' Capacity by Company'!M25</f>
        <v>20</v>
      </c>
      <c r="O23" s="112">
        <f>' Capacity by Company'!N25</f>
        <v>20</v>
      </c>
      <c r="P23" s="112">
        <f>' Capacity by Company'!O25</f>
        <v>20</v>
      </c>
      <c r="Q23" s="112">
        <f>' Capacity by Company'!P25</f>
        <v>20</v>
      </c>
      <c r="R23" s="112">
        <f>' Capacity by Company'!Q25</f>
        <v>20</v>
      </c>
      <c r="S23" s="112">
        <f>' Capacity by Company'!R25</f>
        <v>20</v>
      </c>
      <c r="T23" s="112">
        <f>' Capacity by Company'!S25</f>
        <v>20</v>
      </c>
      <c r="U23" s="103"/>
    </row>
    <row r="24" spans="1:21" x14ac:dyDescent="0.25">
      <c r="A24" s="86" t="s">
        <v>30</v>
      </c>
      <c r="B24" s="86" t="s">
        <v>49</v>
      </c>
      <c r="C24" s="69"/>
      <c r="D24" s="119" t="s">
        <v>58</v>
      </c>
      <c r="E24" s="112">
        <f>' Capacity by Company'!D26</f>
        <v>23</v>
      </c>
      <c r="F24" s="112">
        <f>' Capacity by Company'!E26</f>
        <v>23</v>
      </c>
      <c r="G24" s="112">
        <f>' Capacity by Company'!F26</f>
        <v>23</v>
      </c>
      <c r="H24" s="112">
        <f>' Capacity by Company'!G26</f>
        <v>23</v>
      </c>
      <c r="I24" s="112">
        <f>' Capacity by Company'!H26</f>
        <v>23</v>
      </c>
      <c r="J24" s="112">
        <f>' Capacity by Company'!I26</f>
        <v>23</v>
      </c>
      <c r="K24" s="112">
        <f>' Capacity by Company'!J26</f>
        <v>23</v>
      </c>
      <c r="L24" s="112">
        <f>' Capacity by Company'!K26</f>
        <v>23</v>
      </c>
      <c r="M24" s="112">
        <f>' Capacity by Company'!L26</f>
        <v>23</v>
      </c>
      <c r="N24" s="112">
        <f>' Capacity by Company'!M26</f>
        <v>23</v>
      </c>
      <c r="O24" s="112">
        <f>' Capacity by Company'!N26</f>
        <v>23</v>
      </c>
      <c r="P24" s="112">
        <f>' Capacity by Company'!O26</f>
        <v>23</v>
      </c>
      <c r="Q24" s="112">
        <f>' Capacity by Company'!P26</f>
        <v>23</v>
      </c>
      <c r="R24" s="112">
        <f>' Capacity by Company'!Q26</f>
        <v>23</v>
      </c>
      <c r="S24" s="112">
        <f>' Capacity by Company'!R26</f>
        <v>23</v>
      </c>
      <c r="T24" s="112">
        <f>' Capacity by Company'!S26</f>
        <v>23</v>
      </c>
      <c r="U24" s="103"/>
    </row>
    <row r="25" spans="1:21" x14ac:dyDescent="0.25">
      <c r="A25" s="86" t="s">
        <v>30</v>
      </c>
      <c r="B25" s="86" t="s">
        <v>104</v>
      </c>
      <c r="C25" s="123" t="s">
        <v>369</v>
      </c>
      <c r="D25" s="119" t="s">
        <v>254</v>
      </c>
      <c r="E25" s="112">
        <f>' Capacity by Company'!D27</f>
        <v>15</v>
      </c>
      <c r="F25" s="112">
        <f>' Capacity by Company'!E27</f>
        <v>15</v>
      </c>
      <c r="G25" s="112">
        <f>' Capacity by Company'!F27</f>
        <v>15</v>
      </c>
      <c r="H25" s="112">
        <f>' Capacity by Company'!G27</f>
        <v>15</v>
      </c>
      <c r="I25" s="112">
        <f>' Capacity by Company'!H27</f>
        <v>15</v>
      </c>
      <c r="J25" s="112">
        <f>' Capacity by Company'!I27</f>
        <v>15</v>
      </c>
      <c r="K25" s="112">
        <f>' Capacity by Company'!J27</f>
        <v>15</v>
      </c>
      <c r="L25" s="112">
        <f>' Capacity by Company'!K27</f>
        <v>15</v>
      </c>
      <c r="M25" s="112">
        <f>' Capacity by Company'!L27</f>
        <v>15</v>
      </c>
      <c r="N25" s="112">
        <f>' Capacity by Company'!M27</f>
        <v>15</v>
      </c>
      <c r="O25" s="112">
        <f>' Capacity by Company'!N27</f>
        <v>15</v>
      </c>
      <c r="P25" s="112">
        <f>' Capacity by Company'!O27</f>
        <v>15</v>
      </c>
      <c r="Q25" s="112">
        <f>' Capacity by Company'!P27</f>
        <v>15</v>
      </c>
      <c r="R25" s="112">
        <f>' Capacity by Company'!Q27</f>
        <v>15</v>
      </c>
      <c r="S25" s="112">
        <f>' Capacity by Company'!R27</f>
        <v>15</v>
      </c>
      <c r="T25" s="112">
        <f>' Capacity by Company'!S27</f>
        <v>15</v>
      </c>
    </row>
    <row r="26" spans="1:21" x14ac:dyDescent="0.25">
      <c r="A26" s="86" t="s">
        <v>30</v>
      </c>
      <c r="B26" s="86" t="s">
        <v>104</v>
      </c>
      <c r="C26" s="123"/>
      <c r="D26" s="119" t="s">
        <v>12</v>
      </c>
      <c r="E26" s="112">
        <f>' Capacity by Company'!D28</f>
        <v>5</v>
      </c>
      <c r="F26" s="112">
        <f>' Capacity by Company'!E28</f>
        <v>5</v>
      </c>
      <c r="G26" s="112">
        <f>' Capacity by Company'!F28</f>
        <v>5</v>
      </c>
      <c r="H26" s="112">
        <f>' Capacity by Company'!G28</f>
        <v>5</v>
      </c>
      <c r="I26" s="112">
        <f>' Capacity by Company'!H28</f>
        <v>5</v>
      </c>
      <c r="J26" s="112">
        <f>' Capacity by Company'!I28</f>
        <v>5</v>
      </c>
      <c r="K26" s="112">
        <f>' Capacity by Company'!J28</f>
        <v>5</v>
      </c>
      <c r="L26" s="112">
        <f>' Capacity by Company'!K28</f>
        <v>5</v>
      </c>
      <c r="M26" s="112">
        <f>' Capacity by Company'!L28</f>
        <v>5</v>
      </c>
      <c r="N26" s="112">
        <f>' Capacity by Company'!M28</f>
        <v>5</v>
      </c>
      <c r="O26" s="112">
        <f>' Capacity by Company'!N28</f>
        <v>5</v>
      </c>
      <c r="P26" s="112">
        <f>' Capacity by Company'!O28</f>
        <v>5</v>
      </c>
      <c r="Q26" s="112">
        <f>' Capacity by Company'!P28</f>
        <v>5</v>
      </c>
      <c r="R26" s="112">
        <f>' Capacity by Company'!Q28</f>
        <v>5</v>
      </c>
      <c r="S26" s="112">
        <f>' Capacity by Company'!R28</f>
        <v>5</v>
      </c>
      <c r="T26" s="112">
        <f>' Capacity by Company'!S28</f>
        <v>5</v>
      </c>
    </row>
    <row r="27" spans="1:21" x14ac:dyDescent="0.25">
      <c r="A27" s="86" t="s">
        <v>30</v>
      </c>
      <c r="B27" s="86" t="s">
        <v>104</v>
      </c>
      <c r="C27" s="87" t="s">
        <v>164</v>
      </c>
      <c r="D27" s="119" t="s">
        <v>58</v>
      </c>
      <c r="E27" s="112">
        <f>' Capacity by Company'!D29</f>
        <v>20</v>
      </c>
      <c r="F27" s="112">
        <f>' Capacity by Company'!E29</f>
        <v>20</v>
      </c>
      <c r="G27" s="112">
        <f>' Capacity by Company'!F29</f>
        <v>20</v>
      </c>
      <c r="H27" s="112">
        <f>' Capacity by Company'!G29</f>
        <v>20</v>
      </c>
      <c r="I27" s="112">
        <f>' Capacity by Company'!H29</f>
        <v>20</v>
      </c>
      <c r="J27" s="112">
        <f>' Capacity by Company'!I29</f>
        <v>20</v>
      </c>
      <c r="K27" s="112">
        <f>' Capacity by Company'!J29</f>
        <v>20</v>
      </c>
      <c r="L27" s="112">
        <f>' Capacity by Company'!K29</f>
        <v>20</v>
      </c>
      <c r="M27" s="112">
        <f>' Capacity by Company'!L29</f>
        <v>20</v>
      </c>
      <c r="N27" s="112">
        <f>' Capacity by Company'!M29</f>
        <v>20</v>
      </c>
      <c r="O27" s="112">
        <f>' Capacity by Company'!N29</f>
        <v>20</v>
      </c>
      <c r="P27" s="112">
        <f>' Capacity by Company'!O29</f>
        <v>20</v>
      </c>
      <c r="Q27" s="112">
        <f>' Capacity by Company'!P29</f>
        <v>20</v>
      </c>
      <c r="R27" s="112">
        <f>' Capacity by Company'!Q29</f>
        <v>20</v>
      </c>
      <c r="S27" s="112">
        <f>' Capacity by Company'!R29</f>
        <v>20</v>
      </c>
      <c r="T27" s="112">
        <f>' Capacity by Company'!S29</f>
        <v>20</v>
      </c>
    </row>
    <row r="28" spans="1:21" x14ac:dyDescent="0.25">
      <c r="A28" s="86" t="s">
        <v>30</v>
      </c>
      <c r="B28" s="86" t="s">
        <v>51</v>
      </c>
      <c r="C28" s="69" t="s">
        <v>367</v>
      </c>
      <c r="D28" s="125" t="s">
        <v>259</v>
      </c>
      <c r="E28" s="112">
        <f>' Capacity by Company'!D30</f>
        <v>20</v>
      </c>
      <c r="F28" s="112">
        <f>' Capacity by Company'!E30</f>
        <v>20</v>
      </c>
      <c r="G28" s="112">
        <f>' Capacity by Company'!F30</f>
        <v>20</v>
      </c>
      <c r="H28" s="112">
        <f>' Capacity by Company'!G30</f>
        <v>20</v>
      </c>
      <c r="I28" s="112">
        <f>' Capacity by Company'!H30</f>
        <v>20</v>
      </c>
      <c r="J28" s="112">
        <f>' Capacity by Company'!I30</f>
        <v>20</v>
      </c>
      <c r="K28" s="112">
        <f>' Capacity by Company'!J30</f>
        <v>20</v>
      </c>
      <c r="L28" s="112">
        <f>' Capacity by Company'!K30</f>
        <v>20</v>
      </c>
      <c r="M28" s="112">
        <f>' Capacity by Company'!L30</f>
        <v>20</v>
      </c>
      <c r="N28" s="112">
        <f>' Capacity by Company'!M30</f>
        <v>20</v>
      </c>
      <c r="O28" s="112">
        <f>' Capacity by Company'!N30</f>
        <v>20</v>
      </c>
      <c r="P28" s="112">
        <f>' Capacity by Company'!O30</f>
        <v>20</v>
      </c>
      <c r="Q28" s="112">
        <f>' Capacity by Company'!P30</f>
        <v>20</v>
      </c>
      <c r="R28" s="112">
        <f>' Capacity by Company'!Q30</f>
        <v>20</v>
      </c>
      <c r="S28" s="112">
        <f>' Capacity by Company'!R30</f>
        <v>20</v>
      </c>
      <c r="T28" s="112">
        <f>' Capacity by Company'!S30</f>
        <v>20</v>
      </c>
    </row>
    <row r="29" spans="1:21" s="303" customFormat="1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1" s="303" customFormat="1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1" x14ac:dyDescent="0.25">
      <c r="A31" s="322" t="s">
        <v>30</v>
      </c>
      <c r="B31" s="87" t="s">
        <v>51</v>
      </c>
      <c r="C31" s="87"/>
      <c r="D31" s="120" t="s">
        <v>12</v>
      </c>
      <c r="E31" s="112">
        <f>' Capacity by Company'!D33</f>
        <v>15</v>
      </c>
      <c r="F31" s="112">
        <f>' Capacity by Company'!E33</f>
        <v>15</v>
      </c>
      <c r="G31" s="112">
        <f>' Capacity by Company'!F33</f>
        <v>15</v>
      </c>
      <c r="H31" s="112">
        <f>' Capacity by Company'!G33</f>
        <v>15</v>
      </c>
      <c r="I31" s="112">
        <f>' Capacity by Company'!H33</f>
        <v>15</v>
      </c>
      <c r="J31" s="112">
        <f>' Capacity by Company'!I33</f>
        <v>15</v>
      </c>
      <c r="K31" s="112">
        <f>' Capacity by Company'!J33</f>
        <v>15</v>
      </c>
      <c r="L31" s="112">
        <f>' Capacity by Company'!K33</f>
        <v>15</v>
      </c>
      <c r="M31" s="112">
        <f>' Capacity by Company'!L33</f>
        <v>15</v>
      </c>
      <c r="N31" s="112">
        <f>' Capacity by Company'!M33</f>
        <v>15</v>
      </c>
      <c r="O31" s="112">
        <f>' Capacity by Company'!N33</f>
        <v>15</v>
      </c>
      <c r="P31" s="112">
        <f>' Capacity by Company'!O33</f>
        <v>15</v>
      </c>
      <c r="Q31" s="112">
        <f>' Capacity by Company'!P33</f>
        <v>15</v>
      </c>
      <c r="R31" s="112">
        <f>' Capacity by Company'!Q33</f>
        <v>15</v>
      </c>
      <c r="S31" s="112">
        <f>' Capacity by Company'!R33</f>
        <v>15</v>
      </c>
      <c r="T31" s="112">
        <f>' Capacity by Company'!S33</f>
        <v>15</v>
      </c>
    </row>
    <row r="32" spans="1:21" x14ac:dyDescent="0.25">
      <c r="A32" s="86" t="s">
        <v>30</v>
      </c>
      <c r="B32" s="87" t="s">
        <v>51</v>
      </c>
      <c r="C32" s="123"/>
      <c r="D32" s="119" t="s">
        <v>58</v>
      </c>
      <c r="E32" s="112">
        <f>' Capacity by Company'!D34</f>
        <v>105</v>
      </c>
      <c r="F32" s="112">
        <f>' Capacity by Company'!E34</f>
        <v>105</v>
      </c>
      <c r="G32" s="112">
        <f>' Capacity by Company'!F34</f>
        <v>105</v>
      </c>
      <c r="H32" s="112">
        <f>' Capacity by Company'!G34</f>
        <v>105</v>
      </c>
      <c r="I32" s="112">
        <f>' Capacity by Company'!H34</f>
        <v>115</v>
      </c>
      <c r="J32" s="112">
        <f>' Capacity by Company'!I34</f>
        <v>115</v>
      </c>
      <c r="K32" s="112">
        <f>' Capacity by Company'!J34</f>
        <v>115</v>
      </c>
      <c r="L32" s="112">
        <f>' Capacity by Company'!K34</f>
        <v>115</v>
      </c>
      <c r="M32" s="112">
        <f>' Capacity by Company'!L34</f>
        <v>115</v>
      </c>
      <c r="N32" s="112">
        <f>' Capacity by Company'!M34</f>
        <v>115</v>
      </c>
      <c r="O32" s="112">
        <f>' Capacity by Company'!N34</f>
        <v>115</v>
      </c>
      <c r="P32" s="112">
        <f>' Capacity by Company'!O34</f>
        <v>115</v>
      </c>
      <c r="Q32" s="112">
        <f>' Capacity by Company'!P34</f>
        <v>115</v>
      </c>
      <c r="R32" s="112">
        <f>' Capacity by Company'!Q34</f>
        <v>115</v>
      </c>
      <c r="S32" s="112">
        <f>' Capacity by Company'!R34</f>
        <v>115</v>
      </c>
      <c r="T32" s="112">
        <f>' Capacity by Company'!S34</f>
        <v>115</v>
      </c>
    </row>
    <row r="33" spans="1:20" x14ac:dyDescent="0.25">
      <c r="A33" s="86" t="s">
        <v>30</v>
      </c>
      <c r="B33" s="87" t="s">
        <v>158</v>
      </c>
      <c r="C33" s="87" t="s">
        <v>172</v>
      </c>
      <c r="D33" s="119" t="s">
        <v>261</v>
      </c>
      <c r="E33" s="112">
        <f>' Capacity by Company'!D35</f>
        <v>10</v>
      </c>
      <c r="F33" s="112">
        <f>' Capacity by Company'!E35</f>
        <v>10</v>
      </c>
      <c r="G33" s="112">
        <f>' Capacity by Company'!F35</f>
        <v>10</v>
      </c>
      <c r="H33" s="112">
        <f>' Capacity by Company'!G35</f>
        <v>10</v>
      </c>
      <c r="I33" s="112">
        <f>' Capacity by Company'!H35</f>
        <v>15</v>
      </c>
      <c r="J33" s="112">
        <f>' Capacity by Company'!I35</f>
        <v>15</v>
      </c>
      <c r="K33" s="112">
        <f>' Capacity by Company'!J35</f>
        <v>15</v>
      </c>
      <c r="L33" s="112">
        <f>' Capacity by Company'!K35</f>
        <v>15</v>
      </c>
      <c r="M33" s="112">
        <f>' Capacity by Company'!L35</f>
        <v>20</v>
      </c>
      <c r="N33" s="112">
        <f>' Capacity by Company'!M35</f>
        <v>20</v>
      </c>
      <c r="O33" s="112">
        <f>' Capacity by Company'!N35</f>
        <v>20</v>
      </c>
      <c r="P33" s="112">
        <f>' Capacity by Company'!O35</f>
        <v>20</v>
      </c>
      <c r="Q33" s="112">
        <f>' Capacity by Company'!P35</f>
        <v>20</v>
      </c>
      <c r="R33" s="112">
        <f>' Capacity by Company'!Q35</f>
        <v>20</v>
      </c>
      <c r="S33" s="112">
        <f>' Capacity by Company'!R35</f>
        <v>20</v>
      </c>
      <c r="T33" s="112">
        <f>' Capacity by Company'!S35</f>
        <v>20</v>
      </c>
    </row>
    <row r="34" spans="1:20" x14ac:dyDescent="0.25">
      <c r="A34" s="86" t="s">
        <v>30</v>
      </c>
      <c r="B34" s="87" t="s">
        <v>158</v>
      </c>
      <c r="C34" s="123"/>
      <c r="D34" s="119" t="s">
        <v>12</v>
      </c>
      <c r="E34" s="112">
        <f>' Capacity by Company'!D36</f>
        <v>0</v>
      </c>
      <c r="F34" s="112">
        <f>' Capacity by Company'!E36</f>
        <v>0</v>
      </c>
      <c r="G34" s="112">
        <f>' Capacity by Company'!F36</f>
        <v>0</v>
      </c>
      <c r="H34" s="112">
        <f>' Capacity by Company'!G36</f>
        <v>0</v>
      </c>
      <c r="I34" s="112">
        <f>' Capacity by Company'!H36</f>
        <v>0</v>
      </c>
      <c r="J34" s="112">
        <f>' Capacity by Company'!I36</f>
        <v>0</v>
      </c>
      <c r="K34" s="112">
        <f>' Capacity by Company'!J36</f>
        <v>0</v>
      </c>
      <c r="L34" s="112">
        <f>' Capacity by Company'!K36</f>
        <v>0</v>
      </c>
      <c r="M34" s="112">
        <f>' Capacity by Company'!L36</f>
        <v>0</v>
      </c>
      <c r="N34" s="112">
        <f>' Capacity by Company'!M36</f>
        <v>0</v>
      </c>
      <c r="O34" s="112">
        <f>' Capacity by Company'!N36</f>
        <v>0</v>
      </c>
      <c r="P34" s="112">
        <f>' Capacity by Company'!O36</f>
        <v>0</v>
      </c>
      <c r="Q34" s="112">
        <f>' Capacity by Company'!P36</f>
        <v>0</v>
      </c>
      <c r="R34" s="112">
        <f>' Capacity by Company'!Q36</f>
        <v>0</v>
      </c>
      <c r="S34" s="112">
        <f>' Capacity by Company'!R36</f>
        <v>0</v>
      </c>
      <c r="T34" s="112">
        <f>' Capacity by Company'!S36</f>
        <v>0</v>
      </c>
    </row>
    <row r="35" spans="1:20" x14ac:dyDescent="0.25">
      <c r="A35" s="86" t="s">
        <v>30</v>
      </c>
      <c r="B35" s="87" t="s">
        <v>158</v>
      </c>
      <c r="C35" s="166"/>
      <c r="D35" s="119" t="s">
        <v>58</v>
      </c>
      <c r="E35" s="112">
        <f>' Capacity by Company'!D37</f>
        <v>10</v>
      </c>
      <c r="F35" s="112">
        <f>' Capacity by Company'!E37</f>
        <v>10</v>
      </c>
      <c r="G35" s="112">
        <f>' Capacity by Company'!F37</f>
        <v>10</v>
      </c>
      <c r="H35" s="112">
        <f>' Capacity by Company'!G37</f>
        <v>10</v>
      </c>
      <c r="I35" s="112">
        <f>' Capacity by Company'!H37</f>
        <v>15</v>
      </c>
      <c r="J35" s="112">
        <f>' Capacity by Company'!I37</f>
        <v>15</v>
      </c>
      <c r="K35" s="112">
        <f>' Capacity by Company'!J37</f>
        <v>15</v>
      </c>
      <c r="L35" s="112">
        <f>' Capacity by Company'!K37</f>
        <v>15</v>
      </c>
      <c r="M35" s="112">
        <f>' Capacity by Company'!L37</f>
        <v>20</v>
      </c>
      <c r="N35" s="112">
        <f>' Capacity by Company'!M37</f>
        <v>20</v>
      </c>
      <c r="O35" s="112">
        <f>' Capacity by Company'!N37</f>
        <v>20</v>
      </c>
      <c r="P35" s="112">
        <f>' Capacity by Company'!O37</f>
        <v>20</v>
      </c>
      <c r="Q35" s="112">
        <f>' Capacity by Company'!P37</f>
        <v>20</v>
      </c>
      <c r="R35" s="112">
        <f>' Capacity by Company'!Q37</f>
        <v>20</v>
      </c>
      <c r="S35" s="112">
        <f>' Capacity by Company'!R37</f>
        <v>20</v>
      </c>
      <c r="T35" s="112">
        <f>' Capacity by Company'!S37</f>
        <v>20</v>
      </c>
    </row>
    <row r="36" spans="1:20" x14ac:dyDescent="0.25">
      <c r="A36" s="86" t="s">
        <v>30</v>
      </c>
      <c r="B36" s="86" t="s">
        <v>52</v>
      </c>
      <c r="C36" s="123"/>
      <c r="D36" s="119" t="s">
        <v>58</v>
      </c>
      <c r="E36" s="112">
        <f>' Capacity by Company'!D38</f>
        <v>20</v>
      </c>
      <c r="F36" s="112">
        <f>' Capacity by Company'!E38</f>
        <v>20</v>
      </c>
      <c r="G36" s="112">
        <f>' Capacity by Company'!F38</f>
        <v>20</v>
      </c>
      <c r="H36" s="112">
        <f>' Capacity by Company'!G38</f>
        <v>20</v>
      </c>
      <c r="I36" s="112">
        <f>' Capacity by Company'!H38</f>
        <v>20</v>
      </c>
      <c r="J36" s="112">
        <f>' Capacity by Company'!I38</f>
        <v>20</v>
      </c>
      <c r="K36" s="112">
        <f>' Capacity by Company'!J38</f>
        <v>20</v>
      </c>
      <c r="L36" s="112">
        <f>' Capacity by Company'!K38</f>
        <v>20</v>
      </c>
      <c r="M36" s="112">
        <f>' Capacity by Company'!L38</f>
        <v>20</v>
      </c>
      <c r="N36" s="112">
        <f>' Capacity by Company'!M38</f>
        <v>20</v>
      </c>
      <c r="O36" s="112">
        <f>' Capacity by Company'!N38</f>
        <v>20</v>
      </c>
      <c r="P36" s="112">
        <f>' Capacity by Company'!O38</f>
        <v>20</v>
      </c>
      <c r="Q36" s="112">
        <f>' Capacity by Company'!P38</f>
        <v>20</v>
      </c>
      <c r="R36" s="112">
        <f>' Capacity by Company'!Q38</f>
        <v>20</v>
      </c>
      <c r="S36" s="112">
        <f>' Capacity by Company'!R38</f>
        <v>20</v>
      </c>
      <c r="T36" s="112">
        <f>' Capacity by Company'!S38</f>
        <v>20</v>
      </c>
    </row>
    <row r="37" spans="1:20" x14ac:dyDescent="0.25">
      <c r="A37" s="86" t="s">
        <v>30</v>
      </c>
      <c r="B37" s="86" t="s">
        <v>30</v>
      </c>
      <c r="C37" s="123"/>
      <c r="D37" s="119" t="s">
        <v>58</v>
      </c>
      <c r="E37" s="112">
        <f>' Capacity by Company'!D39</f>
        <v>434.72</v>
      </c>
      <c r="F37" s="112">
        <f>' Capacity by Company'!E39</f>
        <v>434.72</v>
      </c>
      <c r="G37" s="112">
        <f>' Capacity by Company'!F39</f>
        <v>434.72</v>
      </c>
      <c r="H37" s="112">
        <f>' Capacity by Company'!G39</f>
        <v>434.72</v>
      </c>
      <c r="I37" s="112">
        <f>' Capacity by Company'!H39</f>
        <v>449.72</v>
      </c>
      <c r="J37" s="112">
        <f>' Capacity by Company'!I39</f>
        <v>449.72</v>
      </c>
      <c r="K37" s="112">
        <f>' Capacity by Company'!J39</f>
        <v>479.72</v>
      </c>
      <c r="L37" s="112">
        <f>' Capacity by Company'!K39</f>
        <v>479.72</v>
      </c>
      <c r="M37" s="112">
        <f>' Capacity by Company'!L39</f>
        <v>484.72</v>
      </c>
      <c r="N37" s="112">
        <f>' Capacity by Company'!M39</f>
        <v>484.72</v>
      </c>
      <c r="O37" s="112">
        <f>' Capacity by Company'!N39</f>
        <v>484.72</v>
      </c>
      <c r="P37" s="112">
        <f>' Capacity by Company'!O39</f>
        <v>484.72</v>
      </c>
      <c r="Q37" s="112">
        <f>' Capacity by Company'!P39</f>
        <v>484.72</v>
      </c>
      <c r="R37" s="112">
        <f>' Capacity by Company'!Q39</f>
        <v>484.72</v>
      </c>
      <c r="S37" s="112">
        <f>' Capacity by Company'!R39</f>
        <v>484.72</v>
      </c>
      <c r="T37" s="112">
        <f>' Capacity by Company'!S39</f>
        <v>484.72</v>
      </c>
    </row>
    <row r="38" spans="1:20" x14ac:dyDescent="0.25">
      <c r="A38" s="86" t="s">
        <v>39</v>
      </c>
      <c r="B38" s="86" t="s">
        <v>36</v>
      </c>
      <c r="C38" s="87" t="s">
        <v>372</v>
      </c>
      <c r="D38" s="119" t="s">
        <v>265</v>
      </c>
      <c r="E38" s="112">
        <f>' Capacity by Company'!D40</f>
        <v>25</v>
      </c>
      <c r="F38" s="112">
        <f>' Capacity by Company'!E40</f>
        <v>25</v>
      </c>
      <c r="G38" s="112">
        <f>' Capacity by Company'!F40</f>
        <v>25</v>
      </c>
      <c r="H38" s="112">
        <f>' Capacity by Company'!G40</f>
        <v>25</v>
      </c>
      <c r="I38" s="112">
        <f>' Capacity by Company'!H40</f>
        <v>25</v>
      </c>
      <c r="J38" s="112">
        <f>' Capacity by Company'!I40</f>
        <v>0</v>
      </c>
      <c r="K38" s="112">
        <f>' Capacity by Company'!J40</f>
        <v>0</v>
      </c>
      <c r="L38" s="112">
        <f>' Capacity by Company'!K40</f>
        <v>0</v>
      </c>
      <c r="M38" s="112">
        <f>' Capacity by Company'!L40</f>
        <v>0</v>
      </c>
      <c r="N38" s="112">
        <f>' Capacity by Company'!M40</f>
        <v>0</v>
      </c>
      <c r="O38" s="112">
        <f>' Capacity by Company'!N40</f>
        <v>0</v>
      </c>
      <c r="P38" s="112">
        <f>' Capacity by Company'!O40</f>
        <v>0</v>
      </c>
      <c r="Q38" s="112">
        <f>' Capacity by Company'!P40</f>
        <v>0</v>
      </c>
      <c r="R38" s="112">
        <f>' Capacity by Company'!Q40</f>
        <v>0</v>
      </c>
      <c r="S38" s="112">
        <f>' Capacity by Company'!R40</f>
        <v>0</v>
      </c>
      <c r="T38" s="112">
        <f>' Capacity by Company'!S40</f>
        <v>0</v>
      </c>
    </row>
    <row r="39" spans="1:20" x14ac:dyDescent="0.25">
      <c r="A39" s="86" t="s">
        <v>39</v>
      </c>
      <c r="B39" s="86" t="s">
        <v>36</v>
      </c>
      <c r="C39" s="323" t="s">
        <v>372</v>
      </c>
      <c r="D39" s="123" t="s">
        <v>264</v>
      </c>
      <c r="E39" s="112">
        <f>' Capacity by Company'!D41</f>
        <v>0</v>
      </c>
      <c r="F39" s="112">
        <f>' Capacity by Company'!E41</f>
        <v>0</v>
      </c>
      <c r="G39" s="112">
        <f>' Capacity by Company'!F41</f>
        <v>0</v>
      </c>
      <c r="H39" s="112">
        <f>' Capacity by Company'!G41</f>
        <v>0</v>
      </c>
      <c r="I39" s="112">
        <f>' Capacity by Company'!H41</f>
        <v>0</v>
      </c>
      <c r="J39" s="112">
        <f>' Capacity by Company'!I41</f>
        <v>30</v>
      </c>
      <c r="K39" s="112">
        <f>' Capacity by Company'!J41</f>
        <v>30</v>
      </c>
      <c r="L39" s="112">
        <f>' Capacity by Company'!K41</f>
        <v>30</v>
      </c>
      <c r="M39" s="112">
        <f>' Capacity by Company'!L41</f>
        <v>30</v>
      </c>
      <c r="N39" s="112">
        <f>' Capacity by Company'!M41</f>
        <v>30</v>
      </c>
      <c r="O39" s="112">
        <f>' Capacity by Company'!N41</f>
        <v>30</v>
      </c>
      <c r="P39" s="112">
        <f>' Capacity by Company'!O41</f>
        <v>30</v>
      </c>
      <c r="Q39" s="112">
        <f>' Capacity by Company'!P41</f>
        <v>30</v>
      </c>
      <c r="R39" s="112">
        <f>' Capacity by Company'!Q41</f>
        <v>30</v>
      </c>
      <c r="S39" s="112">
        <f>' Capacity by Company'!R41</f>
        <v>30</v>
      </c>
      <c r="T39" s="112">
        <f>' Capacity by Company'!S41</f>
        <v>30</v>
      </c>
    </row>
    <row r="40" spans="1:20" x14ac:dyDescent="0.25">
      <c r="A40" s="86" t="s">
        <v>39</v>
      </c>
      <c r="B40" s="86" t="s">
        <v>36</v>
      </c>
      <c r="C40" s="123" t="s">
        <v>373</v>
      </c>
      <c r="D40" s="119" t="s">
        <v>269</v>
      </c>
      <c r="E40" s="112">
        <f>' Capacity by Company'!D42</f>
        <v>20</v>
      </c>
      <c r="F40" s="112">
        <f>' Capacity by Company'!E42</f>
        <v>20</v>
      </c>
      <c r="G40" s="112">
        <f>' Capacity by Company'!F42</f>
        <v>20</v>
      </c>
      <c r="H40" s="112">
        <f>' Capacity by Company'!G42</f>
        <v>20</v>
      </c>
      <c r="I40" s="112">
        <f>' Capacity by Company'!H42</f>
        <v>20</v>
      </c>
      <c r="J40" s="112">
        <f>' Capacity by Company'!I42</f>
        <v>20</v>
      </c>
      <c r="K40" s="112">
        <f>' Capacity by Company'!J42</f>
        <v>20</v>
      </c>
      <c r="L40" s="112">
        <f>' Capacity by Company'!K42</f>
        <v>20</v>
      </c>
      <c r="M40" s="112">
        <f>' Capacity by Company'!L42</f>
        <v>20</v>
      </c>
      <c r="N40" s="112">
        <f>' Capacity by Company'!M42</f>
        <v>20</v>
      </c>
      <c r="O40" s="112">
        <f>' Capacity by Company'!N42</f>
        <v>20</v>
      </c>
      <c r="P40" s="112">
        <f>' Capacity by Company'!O42</f>
        <v>20</v>
      </c>
      <c r="Q40" s="112">
        <f>' Capacity by Company'!P42</f>
        <v>20</v>
      </c>
      <c r="R40" s="112">
        <f>' Capacity by Company'!Q42</f>
        <v>20</v>
      </c>
      <c r="S40" s="112">
        <f>' Capacity by Company'!R42</f>
        <v>20</v>
      </c>
      <c r="T40" s="112">
        <f>' Capacity by Company'!S42</f>
        <v>20</v>
      </c>
    </row>
    <row r="41" spans="1:20" x14ac:dyDescent="0.25">
      <c r="A41" s="86" t="s">
        <v>39</v>
      </c>
      <c r="B41" s="86" t="s">
        <v>36</v>
      </c>
      <c r="C41" s="123" t="s">
        <v>374</v>
      </c>
      <c r="D41" s="119" t="s">
        <v>270</v>
      </c>
      <c r="E41" s="112">
        <f>' Capacity by Company'!D43</f>
        <v>20</v>
      </c>
      <c r="F41" s="112">
        <f>' Capacity by Company'!E43</f>
        <v>20</v>
      </c>
      <c r="G41" s="112">
        <f>' Capacity by Company'!F43</f>
        <v>20</v>
      </c>
      <c r="H41" s="112">
        <f>' Capacity by Company'!G43</f>
        <v>20</v>
      </c>
      <c r="I41" s="112">
        <f>' Capacity by Company'!H43</f>
        <v>20</v>
      </c>
      <c r="J41" s="112">
        <f>' Capacity by Company'!I43</f>
        <v>20</v>
      </c>
      <c r="K41" s="112">
        <f>' Capacity by Company'!J43</f>
        <v>20</v>
      </c>
      <c r="L41" s="112">
        <f>' Capacity by Company'!K43</f>
        <v>20</v>
      </c>
      <c r="M41" s="112">
        <f>' Capacity by Company'!L43</f>
        <v>20</v>
      </c>
      <c r="N41" s="112">
        <f>' Capacity by Company'!M43</f>
        <v>20</v>
      </c>
      <c r="O41" s="112">
        <f>' Capacity by Company'!N43</f>
        <v>20</v>
      </c>
      <c r="P41" s="112">
        <f>' Capacity by Company'!O43</f>
        <v>20</v>
      </c>
      <c r="Q41" s="112">
        <f>' Capacity by Company'!P43</f>
        <v>20</v>
      </c>
      <c r="R41" s="112">
        <f>' Capacity by Company'!Q43</f>
        <v>20</v>
      </c>
      <c r="S41" s="112">
        <f>' Capacity by Company'!R43</f>
        <v>20</v>
      </c>
      <c r="T41" s="112">
        <f>' Capacity by Company'!S43</f>
        <v>20</v>
      </c>
    </row>
    <row r="42" spans="1:20" x14ac:dyDescent="0.25">
      <c r="A42" s="86" t="s">
        <v>39</v>
      </c>
      <c r="B42" s="86" t="s">
        <v>36</v>
      </c>
      <c r="C42" s="123"/>
      <c r="D42" s="120" t="s">
        <v>12</v>
      </c>
      <c r="E42" s="112">
        <f>' Capacity by Company'!D44</f>
        <v>10</v>
      </c>
      <c r="F42" s="112">
        <f>' Capacity by Company'!E44</f>
        <v>10</v>
      </c>
      <c r="G42" s="112">
        <f>' Capacity by Company'!F44</f>
        <v>10</v>
      </c>
      <c r="H42" s="112">
        <f>' Capacity by Company'!G44</f>
        <v>10</v>
      </c>
      <c r="I42" s="112">
        <f>' Capacity by Company'!H44</f>
        <v>10</v>
      </c>
      <c r="J42" s="112">
        <f>' Capacity by Company'!I44</f>
        <v>10</v>
      </c>
      <c r="K42" s="112">
        <f>' Capacity by Company'!J44</f>
        <v>10</v>
      </c>
      <c r="L42" s="112">
        <f>' Capacity by Company'!K44</f>
        <v>10</v>
      </c>
      <c r="M42" s="112">
        <f>' Capacity by Company'!L44</f>
        <v>10</v>
      </c>
      <c r="N42" s="112">
        <f>' Capacity by Company'!M44</f>
        <v>10</v>
      </c>
      <c r="O42" s="112">
        <f>' Capacity by Company'!N44</f>
        <v>10</v>
      </c>
      <c r="P42" s="112">
        <f>' Capacity by Company'!O44</f>
        <v>10</v>
      </c>
      <c r="Q42" s="112">
        <f>' Capacity by Company'!P44</f>
        <v>10</v>
      </c>
      <c r="R42" s="112">
        <f>' Capacity by Company'!Q44</f>
        <v>10</v>
      </c>
      <c r="S42" s="112">
        <f>' Capacity by Company'!R44</f>
        <v>10</v>
      </c>
      <c r="T42" s="112">
        <f>' Capacity by Company'!S44</f>
        <v>10</v>
      </c>
    </row>
    <row r="43" spans="1:20" x14ac:dyDescent="0.25">
      <c r="A43" s="86" t="s">
        <v>39</v>
      </c>
      <c r="B43" s="86" t="s">
        <v>36</v>
      </c>
      <c r="C43" s="123"/>
      <c r="D43" s="119" t="s">
        <v>58</v>
      </c>
      <c r="E43" s="112">
        <f>' Capacity by Company'!D45</f>
        <v>75</v>
      </c>
      <c r="F43" s="112">
        <f>' Capacity by Company'!E45</f>
        <v>75</v>
      </c>
      <c r="G43" s="112">
        <f>' Capacity by Company'!F45</f>
        <v>75</v>
      </c>
      <c r="H43" s="112">
        <f>' Capacity by Company'!G45</f>
        <v>75</v>
      </c>
      <c r="I43" s="112">
        <f>' Capacity by Company'!H45</f>
        <v>75</v>
      </c>
      <c r="J43" s="112">
        <f>' Capacity by Company'!I45</f>
        <v>80</v>
      </c>
      <c r="K43" s="112">
        <f>' Capacity by Company'!J45</f>
        <v>80</v>
      </c>
      <c r="L43" s="112">
        <f>' Capacity by Company'!K45</f>
        <v>80</v>
      </c>
      <c r="M43" s="112">
        <f>' Capacity by Company'!L45</f>
        <v>80</v>
      </c>
      <c r="N43" s="112">
        <f>' Capacity by Company'!M45</f>
        <v>80</v>
      </c>
      <c r="O43" s="112">
        <f>' Capacity by Company'!N45</f>
        <v>80</v>
      </c>
      <c r="P43" s="112">
        <f>' Capacity by Company'!O45</f>
        <v>80</v>
      </c>
      <c r="Q43" s="112">
        <f>' Capacity by Company'!P45</f>
        <v>80</v>
      </c>
      <c r="R43" s="112">
        <f>' Capacity by Company'!Q45</f>
        <v>80</v>
      </c>
      <c r="S43" s="112">
        <f>' Capacity by Company'!R45</f>
        <v>80</v>
      </c>
      <c r="T43" s="112">
        <f>' Capacity by Company'!S45</f>
        <v>80</v>
      </c>
    </row>
    <row r="44" spans="1:20" s="303" customFormat="1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s="303" customFormat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s="303" customFormat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86" t="s">
        <v>39</v>
      </c>
      <c r="B47" s="86" t="s">
        <v>42</v>
      </c>
      <c r="C47" s="123" t="s">
        <v>376</v>
      </c>
      <c r="D47" s="120" t="s">
        <v>235</v>
      </c>
      <c r="E47" s="112">
        <f>' Capacity by Company'!D49</f>
        <v>18</v>
      </c>
      <c r="F47" s="112">
        <f>' Capacity by Company'!E49</f>
        <v>18</v>
      </c>
      <c r="G47" s="112">
        <f>' Capacity by Company'!F49</f>
        <v>18</v>
      </c>
      <c r="H47" s="112">
        <f>' Capacity by Company'!G49</f>
        <v>18</v>
      </c>
      <c r="I47" s="112">
        <f>' Capacity by Company'!H49</f>
        <v>18</v>
      </c>
      <c r="J47" s="112">
        <f>' Capacity by Company'!I49</f>
        <v>18</v>
      </c>
      <c r="K47" s="112">
        <f>' Capacity by Company'!J49</f>
        <v>18</v>
      </c>
      <c r="L47" s="112">
        <f>' Capacity by Company'!K49</f>
        <v>18</v>
      </c>
      <c r="M47" s="112">
        <f>' Capacity by Company'!L49</f>
        <v>18</v>
      </c>
      <c r="N47" s="112">
        <f>' Capacity by Company'!M49</f>
        <v>18</v>
      </c>
      <c r="O47" s="112">
        <f>' Capacity by Company'!N49</f>
        <v>18</v>
      </c>
      <c r="P47" s="112">
        <f>' Capacity by Company'!O49</f>
        <v>18</v>
      </c>
      <c r="Q47" s="112">
        <f>' Capacity by Company'!P49</f>
        <v>18</v>
      </c>
      <c r="R47" s="112">
        <f>' Capacity by Company'!Q49</f>
        <v>18</v>
      </c>
      <c r="S47" s="112">
        <f>' Capacity by Company'!R49</f>
        <v>18</v>
      </c>
      <c r="T47" s="112">
        <f>' Capacity by Company'!S49</f>
        <v>18</v>
      </c>
    </row>
    <row r="48" spans="1:20" x14ac:dyDescent="0.25">
      <c r="A48" s="86" t="s">
        <v>39</v>
      </c>
      <c r="B48" s="86" t="s">
        <v>42</v>
      </c>
      <c r="C48" s="123" t="s">
        <v>377</v>
      </c>
      <c r="D48" s="120" t="s">
        <v>267</v>
      </c>
      <c r="E48" s="112">
        <f>' Capacity by Company'!D50</f>
        <v>5</v>
      </c>
      <c r="F48" s="112">
        <f>' Capacity by Company'!E50</f>
        <v>5</v>
      </c>
      <c r="G48" s="112">
        <f>' Capacity by Company'!F50</f>
        <v>5</v>
      </c>
      <c r="H48" s="112">
        <f>' Capacity by Company'!G50</f>
        <v>5</v>
      </c>
      <c r="I48" s="112">
        <f>' Capacity by Company'!H50</f>
        <v>5</v>
      </c>
      <c r="J48" s="112">
        <f>' Capacity by Company'!I50</f>
        <v>5</v>
      </c>
      <c r="K48" s="112">
        <f>' Capacity by Company'!J50</f>
        <v>5</v>
      </c>
      <c r="L48" s="112">
        <f>' Capacity by Company'!K50</f>
        <v>5</v>
      </c>
      <c r="M48" s="112">
        <f>' Capacity by Company'!L50</f>
        <v>5</v>
      </c>
      <c r="N48" s="112">
        <f>' Capacity by Company'!M50</f>
        <v>5</v>
      </c>
      <c r="O48" s="112">
        <f>' Capacity by Company'!N50</f>
        <v>5</v>
      </c>
      <c r="P48" s="112">
        <f>' Capacity by Company'!O50</f>
        <v>5</v>
      </c>
      <c r="Q48" s="112">
        <f>' Capacity by Company'!P50</f>
        <v>5</v>
      </c>
      <c r="R48" s="112">
        <f>' Capacity by Company'!Q50</f>
        <v>5</v>
      </c>
      <c r="S48" s="112">
        <f>' Capacity by Company'!R50</f>
        <v>5</v>
      </c>
      <c r="T48" s="112">
        <f>' Capacity by Company'!S50</f>
        <v>5</v>
      </c>
    </row>
    <row r="49" spans="1:20" x14ac:dyDescent="0.25">
      <c r="A49" s="86" t="s">
        <v>39</v>
      </c>
      <c r="B49" s="86" t="s">
        <v>42</v>
      </c>
      <c r="C49" s="123"/>
      <c r="D49" s="120" t="s">
        <v>12</v>
      </c>
      <c r="E49" s="112">
        <f>' Capacity by Company'!D51</f>
        <v>0</v>
      </c>
      <c r="F49" s="112">
        <f>' Capacity by Company'!E51</f>
        <v>0</v>
      </c>
      <c r="G49" s="112">
        <f>' Capacity by Company'!F51</f>
        <v>0</v>
      </c>
      <c r="H49" s="112">
        <f>' Capacity by Company'!G51</f>
        <v>0</v>
      </c>
      <c r="I49" s="112">
        <f>' Capacity by Company'!H51</f>
        <v>0</v>
      </c>
      <c r="J49" s="112">
        <f>' Capacity by Company'!I51</f>
        <v>0</v>
      </c>
      <c r="K49" s="112">
        <f>' Capacity by Company'!J51</f>
        <v>0</v>
      </c>
      <c r="L49" s="112">
        <f>' Capacity by Company'!K51</f>
        <v>0</v>
      </c>
      <c r="M49" s="112">
        <f>' Capacity by Company'!L51</f>
        <v>0</v>
      </c>
      <c r="N49" s="112">
        <f>' Capacity by Company'!M51</f>
        <v>0</v>
      </c>
      <c r="O49" s="112">
        <f>' Capacity by Company'!N51</f>
        <v>0</v>
      </c>
      <c r="P49" s="112">
        <f>' Capacity by Company'!O51</f>
        <v>0</v>
      </c>
      <c r="Q49" s="112">
        <f>' Capacity by Company'!P51</f>
        <v>0</v>
      </c>
      <c r="R49" s="112">
        <f>' Capacity by Company'!Q51</f>
        <v>0</v>
      </c>
      <c r="S49" s="112">
        <f>' Capacity by Company'!R51</f>
        <v>0</v>
      </c>
      <c r="T49" s="112">
        <f>' Capacity by Company'!S51</f>
        <v>0</v>
      </c>
    </row>
    <row r="50" spans="1:20" x14ac:dyDescent="0.25">
      <c r="A50" s="86" t="s">
        <v>39</v>
      </c>
      <c r="B50" s="86" t="s">
        <v>42</v>
      </c>
      <c r="C50" s="123"/>
      <c r="D50" s="119" t="s">
        <v>58</v>
      </c>
      <c r="E50" s="112">
        <f>' Capacity by Company'!D52</f>
        <v>23</v>
      </c>
      <c r="F50" s="112">
        <f>' Capacity by Company'!E52</f>
        <v>23</v>
      </c>
      <c r="G50" s="112">
        <f>' Capacity by Company'!F52</f>
        <v>23</v>
      </c>
      <c r="H50" s="112">
        <f>' Capacity by Company'!G52</f>
        <v>23</v>
      </c>
      <c r="I50" s="112">
        <f>' Capacity by Company'!H52</f>
        <v>23</v>
      </c>
      <c r="J50" s="112">
        <f>' Capacity by Company'!I52</f>
        <v>23</v>
      </c>
      <c r="K50" s="112">
        <f>' Capacity by Company'!J52</f>
        <v>23</v>
      </c>
      <c r="L50" s="112">
        <f>' Capacity by Company'!K52</f>
        <v>23</v>
      </c>
      <c r="M50" s="112">
        <f>' Capacity by Company'!L52</f>
        <v>23</v>
      </c>
      <c r="N50" s="112">
        <f>' Capacity by Company'!M52</f>
        <v>23</v>
      </c>
      <c r="O50" s="112">
        <f>' Capacity by Company'!N52</f>
        <v>23</v>
      </c>
      <c r="P50" s="112">
        <f>' Capacity by Company'!O52</f>
        <v>23</v>
      </c>
      <c r="Q50" s="112">
        <f>' Capacity by Company'!P52</f>
        <v>23</v>
      </c>
      <c r="R50" s="112">
        <f>' Capacity by Company'!Q52</f>
        <v>23</v>
      </c>
      <c r="S50" s="112">
        <f>' Capacity by Company'!R52</f>
        <v>23</v>
      </c>
      <c r="T50" s="112">
        <f>' Capacity by Company'!S52</f>
        <v>23</v>
      </c>
    </row>
    <row r="51" spans="1:20" s="102" customFormat="1" ht="12.75" x14ac:dyDescent="0.2">
      <c r="A51" s="86" t="s">
        <v>39</v>
      </c>
      <c r="B51" s="105" t="s">
        <v>109</v>
      </c>
      <c r="C51" s="123" t="s">
        <v>378</v>
      </c>
      <c r="D51" s="119" t="s">
        <v>251</v>
      </c>
      <c r="E51" s="112">
        <f>' Capacity by Company'!D53</f>
        <v>5</v>
      </c>
      <c r="F51" s="112">
        <f>' Capacity by Company'!E53</f>
        <v>5</v>
      </c>
      <c r="G51" s="112">
        <f>' Capacity by Company'!F53</f>
        <v>5</v>
      </c>
      <c r="H51" s="112">
        <f>' Capacity by Company'!G53</f>
        <v>5</v>
      </c>
      <c r="I51" s="112">
        <f>' Capacity by Company'!H53</f>
        <v>5</v>
      </c>
      <c r="J51" s="112">
        <f>' Capacity by Company'!I53</f>
        <v>5</v>
      </c>
      <c r="K51" s="112">
        <f>' Capacity by Company'!J53</f>
        <v>5</v>
      </c>
      <c r="L51" s="112">
        <f>' Capacity by Company'!K53</f>
        <v>5</v>
      </c>
      <c r="M51" s="112">
        <f>' Capacity by Company'!L53</f>
        <v>5</v>
      </c>
      <c r="N51" s="112">
        <f>' Capacity by Company'!M53</f>
        <v>5</v>
      </c>
      <c r="O51" s="112">
        <f>' Capacity by Company'!N53</f>
        <v>5</v>
      </c>
      <c r="P51" s="112">
        <f>' Capacity by Company'!O53</f>
        <v>5</v>
      </c>
      <c r="Q51" s="112">
        <f>' Capacity by Company'!P53</f>
        <v>5</v>
      </c>
      <c r="R51" s="112">
        <f>' Capacity by Company'!Q53</f>
        <v>5</v>
      </c>
      <c r="S51" s="112">
        <f>' Capacity by Company'!R53</f>
        <v>5</v>
      </c>
      <c r="T51" s="112">
        <f>' Capacity by Company'!S53</f>
        <v>5</v>
      </c>
    </row>
    <row r="52" spans="1:20" s="104" customFormat="1" ht="12.75" x14ac:dyDescent="0.2">
      <c r="A52" s="86" t="s">
        <v>39</v>
      </c>
      <c r="B52" s="105" t="s">
        <v>109</v>
      </c>
      <c r="C52" s="123"/>
      <c r="D52" s="120" t="s">
        <v>12</v>
      </c>
      <c r="E52" s="112">
        <f>' Capacity by Company'!D54</f>
        <v>0</v>
      </c>
      <c r="F52" s="112">
        <f>' Capacity by Company'!E54</f>
        <v>0</v>
      </c>
      <c r="G52" s="112">
        <f>' Capacity by Company'!F54</f>
        <v>0</v>
      </c>
      <c r="H52" s="112">
        <f>' Capacity by Company'!G54</f>
        <v>0</v>
      </c>
      <c r="I52" s="112">
        <f>' Capacity by Company'!H54</f>
        <v>0</v>
      </c>
      <c r="J52" s="112">
        <f>' Capacity by Company'!I54</f>
        <v>0</v>
      </c>
      <c r="K52" s="112">
        <f>' Capacity by Company'!J54</f>
        <v>0</v>
      </c>
      <c r="L52" s="112">
        <f>' Capacity by Company'!K54</f>
        <v>0</v>
      </c>
      <c r="M52" s="112">
        <f>' Capacity by Company'!L54</f>
        <v>0</v>
      </c>
      <c r="N52" s="112">
        <f>' Capacity by Company'!M54</f>
        <v>0</v>
      </c>
      <c r="O52" s="112">
        <f>' Capacity by Company'!N54</f>
        <v>0</v>
      </c>
      <c r="P52" s="112">
        <f>' Capacity by Company'!O54</f>
        <v>0</v>
      </c>
      <c r="Q52" s="112">
        <f>' Capacity by Company'!P54</f>
        <v>0</v>
      </c>
      <c r="R52" s="112">
        <f>' Capacity by Company'!Q54</f>
        <v>0</v>
      </c>
      <c r="S52" s="112">
        <f>' Capacity by Company'!R54</f>
        <v>0</v>
      </c>
      <c r="T52" s="112">
        <f>' Capacity by Company'!S54</f>
        <v>0</v>
      </c>
    </row>
    <row r="53" spans="1:20" x14ac:dyDescent="0.25">
      <c r="A53" s="86" t="s">
        <v>39</v>
      </c>
      <c r="B53" s="105" t="s">
        <v>109</v>
      </c>
      <c r="C53" s="123"/>
      <c r="D53" s="119" t="s">
        <v>58</v>
      </c>
      <c r="E53" s="112">
        <f>' Capacity by Company'!D55</f>
        <v>5</v>
      </c>
      <c r="F53" s="112">
        <f>' Capacity by Company'!E55</f>
        <v>5</v>
      </c>
      <c r="G53" s="112">
        <f>' Capacity by Company'!F55</f>
        <v>5</v>
      </c>
      <c r="H53" s="112">
        <f>' Capacity by Company'!G55</f>
        <v>5</v>
      </c>
      <c r="I53" s="112">
        <f>' Capacity by Company'!H55</f>
        <v>5</v>
      </c>
      <c r="J53" s="112">
        <f>' Capacity by Company'!I55</f>
        <v>5</v>
      </c>
      <c r="K53" s="112">
        <f>' Capacity by Company'!J55</f>
        <v>5</v>
      </c>
      <c r="L53" s="112">
        <f>' Capacity by Company'!K55</f>
        <v>5</v>
      </c>
      <c r="M53" s="112">
        <f>' Capacity by Company'!L55</f>
        <v>5</v>
      </c>
      <c r="N53" s="112">
        <f>' Capacity by Company'!M55</f>
        <v>5</v>
      </c>
      <c r="O53" s="112">
        <f>' Capacity by Company'!N55</f>
        <v>5</v>
      </c>
      <c r="P53" s="112">
        <f>' Capacity by Company'!O55</f>
        <v>5</v>
      </c>
      <c r="Q53" s="112">
        <f>' Capacity by Company'!P55</f>
        <v>5</v>
      </c>
      <c r="R53" s="112">
        <f>' Capacity by Company'!Q55</f>
        <v>5</v>
      </c>
      <c r="S53" s="112">
        <f>' Capacity by Company'!R55</f>
        <v>5</v>
      </c>
      <c r="T53" s="112">
        <f>' Capacity by Company'!S55</f>
        <v>5</v>
      </c>
    </row>
    <row r="54" spans="1:20" x14ac:dyDescent="0.25">
      <c r="A54" s="86" t="s">
        <v>39</v>
      </c>
      <c r="B54" s="86" t="s">
        <v>106</v>
      </c>
      <c r="C54" s="122" t="s">
        <v>379</v>
      </c>
      <c r="D54" s="120" t="s">
        <v>160</v>
      </c>
      <c r="E54" s="112">
        <f>' Capacity by Company'!D56</f>
        <v>30</v>
      </c>
      <c r="F54" s="112">
        <f>' Capacity by Company'!E56</f>
        <v>30</v>
      </c>
      <c r="G54" s="112">
        <f>' Capacity by Company'!F56</f>
        <v>30</v>
      </c>
      <c r="H54" s="112">
        <f>' Capacity by Company'!G56</f>
        <v>30</v>
      </c>
      <c r="I54" s="112">
        <f>' Capacity by Company'!H56</f>
        <v>30</v>
      </c>
      <c r="J54" s="112">
        <f>' Capacity by Company'!I56</f>
        <v>30</v>
      </c>
      <c r="K54" s="112">
        <f>' Capacity by Company'!J56</f>
        <v>30</v>
      </c>
      <c r="L54" s="112">
        <f>' Capacity by Company'!K56</f>
        <v>30</v>
      </c>
      <c r="M54" s="112">
        <f>' Capacity by Company'!L56</f>
        <v>30</v>
      </c>
      <c r="N54" s="112">
        <f>' Capacity by Company'!M56</f>
        <v>30</v>
      </c>
      <c r="O54" s="112">
        <f>' Capacity by Company'!N56</f>
        <v>30</v>
      </c>
      <c r="P54" s="112">
        <f>' Capacity by Company'!O56</f>
        <v>30</v>
      </c>
      <c r="Q54" s="112">
        <f>' Capacity by Company'!P56</f>
        <v>30</v>
      </c>
      <c r="R54" s="112">
        <f>' Capacity by Company'!Q56</f>
        <v>30</v>
      </c>
      <c r="S54" s="112">
        <f>' Capacity by Company'!R56</f>
        <v>30</v>
      </c>
      <c r="T54" s="112">
        <f>' Capacity by Company'!S56</f>
        <v>30</v>
      </c>
    </row>
    <row r="55" spans="1:20" x14ac:dyDescent="0.25">
      <c r="A55" s="86" t="s">
        <v>39</v>
      </c>
      <c r="B55" s="86" t="s">
        <v>106</v>
      </c>
      <c r="C55" s="166"/>
      <c r="D55" s="120" t="s">
        <v>12</v>
      </c>
      <c r="E55" s="112">
        <f>' Capacity by Company'!D57</f>
        <v>0</v>
      </c>
      <c r="F55" s="112">
        <f>' Capacity by Company'!E57</f>
        <v>0</v>
      </c>
      <c r="G55" s="112">
        <f>' Capacity by Company'!F57</f>
        <v>0</v>
      </c>
      <c r="H55" s="112">
        <f>' Capacity by Company'!G57</f>
        <v>0</v>
      </c>
      <c r="I55" s="112">
        <f>' Capacity by Company'!H57</f>
        <v>0</v>
      </c>
      <c r="J55" s="112">
        <f>' Capacity by Company'!I57</f>
        <v>0</v>
      </c>
      <c r="K55" s="112">
        <f>' Capacity by Company'!J57</f>
        <v>0</v>
      </c>
      <c r="L55" s="112">
        <f>' Capacity by Company'!K57</f>
        <v>0</v>
      </c>
      <c r="M55" s="112">
        <f>' Capacity by Company'!L57</f>
        <v>0</v>
      </c>
      <c r="N55" s="112">
        <f>' Capacity by Company'!M57</f>
        <v>0</v>
      </c>
      <c r="O55" s="112">
        <f>' Capacity by Company'!N57</f>
        <v>0</v>
      </c>
      <c r="P55" s="112">
        <f>' Capacity by Company'!O57</f>
        <v>0</v>
      </c>
      <c r="Q55" s="112">
        <f>' Capacity by Company'!P57</f>
        <v>0</v>
      </c>
      <c r="R55" s="112">
        <f>' Capacity by Company'!Q57</f>
        <v>0</v>
      </c>
      <c r="S55" s="112">
        <f>' Capacity by Company'!R57</f>
        <v>0</v>
      </c>
      <c r="T55" s="112">
        <f>' Capacity by Company'!S57</f>
        <v>0</v>
      </c>
    </row>
    <row r="56" spans="1:20" x14ac:dyDescent="0.25">
      <c r="A56" s="86" t="s">
        <v>39</v>
      </c>
      <c r="B56" s="86" t="s">
        <v>106</v>
      </c>
      <c r="C56" s="123"/>
      <c r="D56" s="119" t="s">
        <v>58</v>
      </c>
      <c r="E56" s="112">
        <f>' Capacity by Company'!D58</f>
        <v>30</v>
      </c>
      <c r="F56" s="112">
        <f>' Capacity by Company'!E58</f>
        <v>30</v>
      </c>
      <c r="G56" s="112">
        <f>' Capacity by Company'!F58</f>
        <v>30</v>
      </c>
      <c r="H56" s="112">
        <f>' Capacity by Company'!G58</f>
        <v>30</v>
      </c>
      <c r="I56" s="112">
        <f>' Capacity by Company'!H58</f>
        <v>30</v>
      </c>
      <c r="J56" s="112">
        <f>' Capacity by Company'!I58</f>
        <v>30</v>
      </c>
      <c r="K56" s="112">
        <f>' Capacity by Company'!J58</f>
        <v>30</v>
      </c>
      <c r="L56" s="112">
        <f>' Capacity by Company'!K58</f>
        <v>30</v>
      </c>
      <c r="M56" s="112">
        <f>' Capacity by Company'!L58</f>
        <v>30</v>
      </c>
      <c r="N56" s="112">
        <f>' Capacity by Company'!M58</f>
        <v>30</v>
      </c>
      <c r="O56" s="112">
        <f>' Capacity by Company'!N58</f>
        <v>30</v>
      </c>
      <c r="P56" s="112">
        <f>' Capacity by Company'!O58</f>
        <v>30</v>
      </c>
      <c r="Q56" s="112">
        <f>' Capacity by Company'!P58</f>
        <v>30</v>
      </c>
      <c r="R56" s="112">
        <f>' Capacity by Company'!Q58</f>
        <v>30</v>
      </c>
      <c r="S56" s="112">
        <f>' Capacity by Company'!R58</f>
        <v>30</v>
      </c>
      <c r="T56" s="112">
        <f>' Capacity by Company'!S58</f>
        <v>30</v>
      </c>
    </row>
    <row r="57" spans="1:20" x14ac:dyDescent="0.25">
      <c r="A57" s="86" t="s">
        <v>39</v>
      </c>
      <c r="B57" s="86" t="s">
        <v>225</v>
      </c>
      <c r="C57" s="130" t="s">
        <v>167</v>
      </c>
      <c r="D57" s="26" t="s">
        <v>274</v>
      </c>
      <c r="E57" s="112">
        <f>' Capacity by Company'!D59</f>
        <v>15</v>
      </c>
      <c r="F57" s="112">
        <f>' Capacity by Company'!E59</f>
        <v>15</v>
      </c>
      <c r="G57" s="112">
        <f>' Capacity by Company'!F59</f>
        <v>15</v>
      </c>
      <c r="H57" s="112">
        <f>' Capacity by Company'!G59</f>
        <v>15</v>
      </c>
      <c r="I57" s="112">
        <f>' Capacity by Company'!H59</f>
        <v>15</v>
      </c>
      <c r="J57" s="112">
        <f>' Capacity by Company'!I59</f>
        <v>15</v>
      </c>
      <c r="K57" s="112">
        <f>' Capacity by Company'!J59</f>
        <v>15</v>
      </c>
      <c r="L57" s="112">
        <f>' Capacity by Company'!K59</f>
        <v>15</v>
      </c>
      <c r="M57" s="112">
        <f>' Capacity by Company'!L59</f>
        <v>15</v>
      </c>
      <c r="N57" s="112">
        <f>' Capacity by Company'!M59</f>
        <v>15</v>
      </c>
      <c r="O57" s="112">
        <f>' Capacity by Company'!N59</f>
        <v>15</v>
      </c>
      <c r="P57" s="112">
        <f>' Capacity by Company'!O59</f>
        <v>15</v>
      </c>
      <c r="Q57" s="112">
        <f>' Capacity by Company'!P59</f>
        <v>15</v>
      </c>
      <c r="R57" s="112">
        <f>' Capacity by Company'!Q59</f>
        <v>15</v>
      </c>
      <c r="S57" s="112">
        <f>' Capacity by Company'!R59</f>
        <v>15</v>
      </c>
      <c r="T57" s="112">
        <f>' Capacity by Company'!S59</f>
        <v>15</v>
      </c>
    </row>
    <row r="58" spans="1:20" x14ac:dyDescent="0.25">
      <c r="A58" s="86" t="s">
        <v>39</v>
      </c>
      <c r="B58" s="86" t="s">
        <v>225</v>
      </c>
      <c r="C58" s="166"/>
      <c r="D58" s="120" t="s">
        <v>12</v>
      </c>
      <c r="E58" s="112">
        <f>' Capacity by Company'!D60</f>
        <v>0</v>
      </c>
      <c r="F58" s="112">
        <f>' Capacity by Company'!E60</f>
        <v>0</v>
      </c>
      <c r="G58" s="112">
        <f>' Capacity by Company'!F60</f>
        <v>0</v>
      </c>
      <c r="H58" s="112">
        <f>' Capacity by Company'!G60</f>
        <v>0</v>
      </c>
      <c r="I58" s="112">
        <f>' Capacity by Company'!H60</f>
        <v>0</v>
      </c>
      <c r="J58" s="112">
        <f>' Capacity by Company'!I60</f>
        <v>0</v>
      </c>
      <c r="K58" s="112">
        <f>' Capacity by Company'!J60</f>
        <v>0</v>
      </c>
      <c r="L58" s="112">
        <f>' Capacity by Company'!K60</f>
        <v>0</v>
      </c>
      <c r="M58" s="112">
        <f>' Capacity by Company'!L60</f>
        <v>0</v>
      </c>
      <c r="N58" s="112">
        <f>' Capacity by Company'!M60</f>
        <v>0</v>
      </c>
      <c r="O58" s="112">
        <f>' Capacity by Company'!N60</f>
        <v>0</v>
      </c>
      <c r="P58" s="112">
        <f>' Capacity by Company'!O60</f>
        <v>0</v>
      </c>
      <c r="Q58" s="112">
        <f>' Capacity by Company'!P60</f>
        <v>0</v>
      </c>
      <c r="R58" s="112">
        <f>' Capacity by Company'!Q60</f>
        <v>0</v>
      </c>
      <c r="S58" s="112">
        <f>' Capacity by Company'!R60</f>
        <v>0</v>
      </c>
      <c r="T58" s="112">
        <f>' Capacity by Company'!S60</f>
        <v>0</v>
      </c>
    </row>
    <row r="59" spans="1:20" x14ac:dyDescent="0.25">
      <c r="A59" s="87" t="s">
        <v>39</v>
      </c>
      <c r="B59" s="87" t="s">
        <v>225</v>
      </c>
      <c r="C59" s="122"/>
      <c r="D59" s="123" t="s">
        <v>58</v>
      </c>
      <c r="E59" s="112">
        <f>' Capacity by Company'!D61</f>
        <v>15</v>
      </c>
      <c r="F59" s="112">
        <f>' Capacity by Company'!E61</f>
        <v>15</v>
      </c>
      <c r="G59" s="112">
        <f>' Capacity by Company'!F61</f>
        <v>15</v>
      </c>
      <c r="H59" s="112">
        <f>' Capacity by Company'!G61</f>
        <v>15</v>
      </c>
      <c r="I59" s="112">
        <f>' Capacity by Company'!H61</f>
        <v>15</v>
      </c>
      <c r="J59" s="112">
        <f>' Capacity by Company'!I61</f>
        <v>15</v>
      </c>
      <c r="K59" s="112">
        <f>' Capacity by Company'!J61</f>
        <v>15</v>
      </c>
      <c r="L59" s="112">
        <f>' Capacity by Company'!K61</f>
        <v>15</v>
      </c>
      <c r="M59" s="112">
        <f>' Capacity by Company'!L61</f>
        <v>15</v>
      </c>
      <c r="N59" s="112">
        <f>' Capacity by Company'!M61</f>
        <v>15</v>
      </c>
      <c r="O59" s="112">
        <f>' Capacity by Company'!N61</f>
        <v>15</v>
      </c>
      <c r="P59" s="112">
        <f>' Capacity by Company'!O61</f>
        <v>15</v>
      </c>
      <c r="Q59" s="112">
        <f>' Capacity by Company'!P61</f>
        <v>15</v>
      </c>
      <c r="R59" s="112">
        <f>' Capacity by Company'!Q61</f>
        <v>15</v>
      </c>
      <c r="S59" s="112">
        <f>' Capacity by Company'!R61</f>
        <v>15</v>
      </c>
      <c r="T59" s="112">
        <f>' Capacity by Company'!S61</f>
        <v>15</v>
      </c>
    </row>
    <row r="60" spans="1:20" x14ac:dyDescent="0.25">
      <c r="A60" s="87" t="s">
        <v>39</v>
      </c>
      <c r="B60" s="87" t="s">
        <v>107</v>
      </c>
      <c r="C60" s="328"/>
      <c r="D60" s="123" t="s">
        <v>268</v>
      </c>
      <c r="E60" s="112">
        <f>' Capacity by Company'!D62</f>
        <v>20</v>
      </c>
      <c r="F60" s="112">
        <f>' Capacity by Company'!E62</f>
        <v>20</v>
      </c>
      <c r="G60" s="112">
        <f>' Capacity by Company'!F62</f>
        <v>20</v>
      </c>
      <c r="H60" s="112">
        <f>' Capacity by Company'!G62</f>
        <v>20</v>
      </c>
      <c r="I60" s="112">
        <f>' Capacity by Company'!H62</f>
        <v>20</v>
      </c>
      <c r="J60" s="112">
        <f>' Capacity by Company'!I62</f>
        <v>20</v>
      </c>
      <c r="K60" s="112">
        <f>' Capacity by Company'!J62</f>
        <v>20</v>
      </c>
      <c r="L60" s="112">
        <f>' Capacity by Company'!K62</f>
        <v>20</v>
      </c>
      <c r="M60" s="112">
        <f>' Capacity by Company'!L62</f>
        <v>20</v>
      </c>
      <c r="N60" s="112">
        <f>' Capacity by Company'!M62</f>
        <v>20</v>
      </c>
      <c r="O60" s="112">
        <f>' Capacity by Company'!N62</f>
        <v>20</v>
      </c>
      <c r="P60" s="112">
        <f>' Capacity by Company'!O62</f>
        <v>20</v>
      </c>
      <c r="Q60" s="112">
        <f>' Capacity by Company'!P62</f>
        <v>20</v>
      </c>
      <c r="R60" s="112">
        <f>' Capacity by Company'!Q62</f>
        <v>20</v>
      </c>
      <c r="S60" s="112">
        <f>' Capacity by Company'!R62</f>
        <v>20</v>
      </c>
      <c r="T60" s="112">
        <f>' Capacity by Company'!S62</f>
        <v>20</v>
      </c>
    </row>
    <row r="61" spans="1:20" x14ac:dyDescent="0.25">
      <c r="A61" s="86" t="s">
        <v>39</v>
      </c>
      <c r="B61" s="86" t="s">
        <v>107</v>
      </c>
      <c r="C61" s="123"/>
      <c r="D61" s="120" t="s">
        <v>12</v>
      </c>
      <c r="E61" s="112">
        <f>' Capacity by Company'!D63</f>
        <v>0</v>
      </c>
      <c r="F61" s="112">
        <f>' Capacity by Company'!E63</f>
        <v>0</v>
      </c>
      <c r="G61" s="112">
        <f>' Capacity by Company'!F63</f>
        <v>0</v>
      </c>
      <c r="H61" s="112">
        <f>' Capacity by Company'!G63</f>
        <v>0</v>
      </c>
      <c r="I61" s="112">
        <f>' Capacity by Company'!H63</f>
        <v>0</v>
      </c>
      <c r="J61" s="112">
        <f>' Capacity by Company'!I63</f>
        <v>0</v>
      </c>
      <c r="K61" s="112">
        <f>' Capacity by Company'!J63</f>
        <v>0</v>
      </c>
      <c r="L61" s="112">
        <f>' Capacity by Company'!K63</f>
        <v>0</v>
      </c>
      <c r="M61" s="112">
        <f>' Capacity by Company'!L63</f>
        <v>0</v>
      </c>
      <c r="N61" s="112">
        <f>' Capacity by Company'!M63</f>
        <v>0</v>
      </c>
      <c r="O61" s="112">
        <f>' Capacity by Company'!N63</f>
        <v>0</v>
      </c>
      <c r="P61" s="112">
        <f>' Capacity by Company'!O63</f>
        <v>0</v>
      </c>
      <c r="Q61" s="112">
        <f>' Capacity by Company'!P63</f>
        <v>0</v>
      </c>
      <c r="R61" s="112">
        <f>' Capacity by Company'!Q63</f>
        <v>0</v>
      </c>
      <c r="S61" s="112">
        <f>' Capacity by Company'!R63</f>
        <v>0</v>
      </c>
      <c r="T61" s="112">
        <f>' Capacity by Company'!S63</f>
        <v>0</v>
      </c>
    </row>
    <row r="62" spans="1:20" x14ac:dyDescent="0.25">
      <c r="A62" s="86" t="s">
        <v>39</v>
      </c>
      <c r="B62" s="86" t="s">
        <v>107</v>
      </c>
      <c r="C62" s="122"/>
      <c r="D62" s="119" t="s">
        <v>58</v>
      </c>
      <c r="E62" s="112">
        <f>' Capacity by Company'!D64</f>
        <v>20</v>
      </c>
      <c r="F62" s="112">
        <f>' Capacity by Company'!E64</f>
        <v>20</v>
      </c>
      <c r="G62" s="112">
        <f>' Capacity by Company'!F64</f>
        <v>20</v>
      </c>
      <c r="H62" s="112">
        <f>' Capacity by Company'!G64</f>
        <v>20</v>
      </c>
      <c r="I62" s="112">
        <f>' Capacity by Company'!H64</f>
        <v>20</v>
      </c>
      <c r="J62" s="112">
        <f>' Capacity by Company'!I64</f>
        <v>20</v>
      </c>
      <c r="K62" s="112">
        <f>' Capacity by Company'!J64</f>
        <v>20</v>
      </c>
      <c r="L62" s="112">
        <f>' Capacity by Company'!K64</f>
        <v>20</v>
      </c>
      <c r="M62" s="112">
        <f>' Capacity by Company'!L64</f>
        <v>20</v>
      </c>
      <c r="N62" s="112">
        <f>' Capacity by Company'!M64</f>
        <v>20</v>
      </c>
      <c r="O62" s="112">
        <f>' Capacity by Company'!N64</f>
        <v>20</v>
      </c>
      <c r="P62" s="112">
        <f>' Capacity by Company'!O64</f>
        <v>20</v>
      </c>
      <c r="Q62" s="112">
        <f>' Capacity by Company'!P64</f>
        <v>20</v>
      </c>
      <c r="R62" s="112">
        <f>' Capacity by Company'!Q64</f>
        <v>20</v>
      </c>
      <c r="S62" s="112">
        <f>' Capacity by Company'!R64</f>
        <v>20</v>
      </c>
      <c r="T62" s="112">
        <f>' Capacity by Company'!S64</f>
        <v>20</v>
      </c>
    </row>
    <row r="63" spans="1:20" x14ac:dyDescent="0.25">
      <c r="A63" s="86" t="s">
        <v>39</v>
      </c>
      <c r="B63" s="86" t="s">
        <v>54</v>
      </c>
      <c r="C63" s="121"/>
      <c r="D63" s="119" t="s">
        <v>58</v>
      </c>
      <c r="E63" s="112">
        <f>' Capacity by Company'!D65</f>
        <v>40</v>
      </c>
      <c r="F63" s="112">
        <f>' Capacity by Company'!E65</f>
        <v>40</v>
      </c>
      <c r="G63" s="112">
        <f>' Capacity by Company'!F65</f>
        <v>40</v>
      </c>
      <c r="H63" s="112">
        <f>' Capacity by Company'!G65</f>
        <v>40</v>
      </c>
      <c r="I63" s="112">
        <f>' Capacity by Company'!H65</f>
        <v>40</v>
      </c>
      <c r="J63" s="112">
        <f>' Capacity by Company'!I65</f>
        <v>40</v>
      </c>
      <c r="K63" s="112">
        <f>' Capacity by Company'!J65</f>
        <v>40</v>
      </c>
      <c r="L63" s="112">
        <f>' Capacity by Company'!K65</f>
        <v>40</v>
      </c>
      <c r="M63" s="112">
        <f>' Capacity by Company'!L65</f>
        <v>40</v>
      </c>
      <c r="N63" s="112">
        <f>' Capacity by Company'!M65</f>
        <v>40</v>
      </c>
      <c r="O63" s="112">
        <f>' Capacity by Company'!N65</f>
        <v>40</v>
      </c>
      <c r="P63" s="112">
        <f>' Capacity by Company'!O65</f>
        <v>40</v>
      </c>
      <c r="Q63" s="112">
        <f>' Capacity by Company'!P65</f>
        <v>40</v>
      </c>
      <c r="R63" s="112">
        <f>' Capacity by Company'!Q65</f>
        <v>40</v>
      </c>
      <c r="S63" s="112">
        <f>' Capacity by Company'!R65</f>
        <v>40</v>
      </c>
      <c r="T63" s="112">
        <f>' Capacity by Company'!S65</f>
        <v>40</v>
      </c>
    </row>
    <row r="64" spans="1:20" x14ac:dyDescent="0.25">
      <c r="A64" s="86" t="s">
        <v>39</v>
      </c>
      <c r="B64" s="86" t="s">
        <v>39</v>
      </c>
      <c r="C64" s="121"/>
      <c r="D64" s="119" t="s">
        <v>58</v>
      </c>
      <c r="E64" s="112">
        <f>' Capacity by Company'!D66</f>
        <v>208</v>
      </c>
      <c r="F64" s="112">
        <f>' Capacity by Company'!E66</f>
        <v>208</v>
      </c>
      <c r="G64" s="112">
        <f>' Capacity by Company'!F66</f>
        <v>208</v>
      </c>
      <c r="H64" s="112">
        <f>' Capacity by Company'!G66</f>
        <v>208</v>
      </c>
      <c r="I64" s="112">
        <f>' Capacity by Company'!H66</f>
        <v>208</v>
      </c>
      <c r="J64" s="112">
        <f>' Capacity by Company'!I66</f>
        <v>213</v>
      </c>
      <c r="K64" s="112">
        <f>' Capacity by Company'!J66</f>
        <v>213</v>
      </c>
      <c r="L64" s="112">
        <f>' Capacity by Company'!K66</f>
        <v>213</v>
      </c>
      <c r="M64" s="112">
        <f>' Capacity by Company'!L66</f>
        <v>213</v>
      </c>
      <c r="N64" s="112">
        <f>' Capacity by Company'!M66</f>
        <v>213</v>
      </c>
      <c r="O64" s="112">
        <f>' Capacity by Company'!N66</f>
        <v>213</v>
      </c>
      <c r="P64" s="112">
        <f>' Capacity by Company'!O66</f>
        <v>213</v>
      </c>
      <c r="Q64" s="112">
        <f>' Capacity by Company'!P66</f>
        <v>213</v>
      </c>
      <c r="R64" s="112">
        <f>' Capacity by Company'!Q66</f>
        <v>213</v>
      </c>
      <c r="S64" s="112">
        <f>' Capacity by Company'!R66</f>
        <v>213</v>
      </c>
      <c r="T64" s="112">
        <f>' Capacity by Company'!S66</f>
        <v>213</v>
      </c>
    </row>
    <row r="65" spans="1:20" s="162" customFormat="1" x14ac:dyDescent="0.25">
      <c r="A65" s="86" t="s">
        <v>38</v>
      </c>
      <c r="B65" s="86" t="s">
        <v>34</v>
      </c>
      <c r="C65" s="121" t="s">
        <v>382</v>
      </c>
      <c r="D65" s="119" t="s">
        <v>264</v>
      </c>
      <c r="E65" s="112">
        <v>50</v>
      </c>
      <c r="F65" s="112">
        <v>50</v>
      </c>
      <c r="G65" s="112">
        <v>50</v>
      </c>
      <c r="H65" s="112">
        <v>50</v>
      </c>
      <c r="I65" s="112">
        <v>50</v>
      </c>
      <c r="J65" s="112">
        <v>50</v>
      </c>
      <c r="K65" s="112">
        <v>50</v>
      </c>
      <c r="L65" s="112">
        <v>50</v>
      </c>
      <c r="M65" s="112">
        <v>50</v>
      </c>
      <c r="N65" s="112">
        <v>50</v>
      </c>
      <c r="O65" s="112">
        <v>50</v>
      </c>
      <c r="P65" s="112">
        <v>50</v>
      </c>
      <c r="Q65" s="112">
        <v>50</v>
      </c>
      <c r="R65" s="112">
        <v>50</v>
      </c>
      <c r="S65" s="112">
        <v>50</v>
      </c>
      <c r="T65" s="112">
        <v>50</v>
      </c>
    </row>
    <row r="66" spans="1:20" x14ac:dyDescent="0.25">
      <c r="A66" s="86" t="s">
        <v>38</v>
      </c>
      <c r="B66" s="86" t="s">
        <v>34</v>
      </c>
      <c r="C66" s="123" t="s">
        <v>383</v>
      </c>
      <c r="D66" s="120" t="s">
        <v>252</v>
      </c>
      <c r="E66" s="112">
        <f>' Capacity by Company'!D68</f>
        <v>35</v>
      </c>
      <c r="F66" s="112">
        <f>' Capacity by Company'!E68</f>
        <v>35</v>
      </c>
      <c r="G66" s="112">
        <f>' Capacity by Company'!F68</f>
        <v>35</v>
      </c>
      <c r="H66" s="112">
        <f>' Capacity by Company'!G68</f>
        <v>45</v>
      </c>
      <c r="I66" s="112">
        <f>' Capacity by Company'!H68</f>
        <v>45</v>
      </c>
      <c r="J66" s="112">
        <f>' Capacity by Company'!I68</f>
        <v>45</v>
      </c>
      <c r="K66" s="112">
        <f>' Capacity by Company'!J68</f>
        <v>45</v>
      </c>
      <c r="L66" s="112">
        <f>' Capacity by Company'!K68</f>
        <v>45</v>
      </c>
      <c r="M66" s="112">
        <f>' Capacity by Company'!L68</f>
        <v>45</v>
      </c>
      <c r="N66" s="112">
        <f>' Capacity by Company'!M68</f>
        <v>45</v>
      </c>
      <c r="O66" s="112">
        <f>' Capacity by Company'!N68</f>
        <v>45</v>
      </c>
      <c r="P66" s="112">
        <f>' Capacity by Company'!O68</f>
        <v>45</v>
      </c>
      <c r="Q66" s="112">
        <f>' Capacity by Company'!P68</f>
        <v>45</v>
      </c>
      <c r="R66" s="112">
        <f>' Capacity by Company'!Q68</f>
        <v>45</v>
      </c>
      <c r="S66" s="112">
        <f>' Capacity by Company'!R68</f>
        <v>45</v>
      </c>
      <c r="T66" s="112">
        <f>' Capacity by Company'!S68</f>
        <v>45</v>
      </c>
    </row>
    <row r="67" spans="1:20" x14ac:dyDescent="0.25">
      <c r="A67" s="86" t="s">
        <v>38</v>
      </c>
      <c r="B67" s="86" t="s">
        <v>34</v>
      </c>
      <c r="C67" s="123"/>
      <c r="D67" s="120" t="s">
        <v>249</v>
      </c>
      <c r="E67" s="112">
        <f>' Capacity by Company'!D69</f>
        <v>20</v>
      </c>
      <c r="F67" s="112">
        <f>' Capacity by Company'!E69</f>
        <v>20</v>
      </c>
      <c r="G67" s="112">
        <f>' Capacity by Company'!F69</f>
        <v>20</v>
      </c>
      <c r="H67" s="112">
        <f>' Capacity by Company'!G69</f>
        <v>20</v>
      </c>
      <c r="I67" s="112">
        <f>' Capacity by Company'!H69</f>
        <v>20</v>
      </c>
      <c r="J67" s="112">
        <f>' Capacity by Company'!I69</f>
        <v>20</v>
      </c>
      <c r="K67" s="112">
        <f>' Capacity by Company'!J69</f>
        <v>20</v>
      </c>
      <c r="L67" s="112">
        <f>' Capacity by Company'!K69</f>
        <v>20</v>
      </c>
      <c r="M67" s="112">
        <f>' Capacity by Company'!L69</f>
        <v>20</v>
      </c>
      <c r="N67" s="112">
        <f>' Capacity by Company'!M69</f>
        <v>20</v>
      </c>
      <c r="O67" s="112">
        <f>' Capacity by Company'!N69</f>
        <v>20</v>
      </c>
      <c r="P67" s="112">
        <f>' Capacity by Company'!O69</f>
        <v>20</v>
      </c>
      <c r="Q67" s="112">
        <f>' Capacity by Company'!P69</f>
        <v>20</v>
      </c>
      <c r="R67" s="112">
        <f>' Capacity by Company'!Q69</f>
        <v>20</v>
      </c>
      <c r="S67" s="112">
        <f>' Capacity by Company'!R69</f>
        <v>20</v>
      </c>
      <c r="T67" s="112">
        <f>' Capacity by Company'!S69</f>
        <v>20</v>
      </c>
    </row>
    <row r="68" spans="1:20" x14ac:dyDescent="0.25">
      <c r="A68" s="87" t="s">
        <v>38</v>
      </c>
      <c r="B68" s="87" t="s">
        <v>34</v>
      </c>
      <c r="C68" s="123"/>
      <c r="D68" s="124" t="s">
        <v>281</v>
      </c>
      <c r="E68" s="112">
        <f>' Capacity by Company'!D70</f>
        <v>60</v>
      </c>
      <c r="F68" s="112">
        <f>' Capacity by Company'!E70</f>
        <v>60</v>
      </c>
      <c r="G68" s="112">
        <f>' Capacity by Company'!F70</f>
        <v>70</v>
      </c>
      <c r="H68" s="112">
        <f>' Capacity by Company'!G70</f>
        <v>70</v>
      </c>
      <c r="I68" s="112">
        <f>' Capacity by Company'!H70</f>
        <v>70</v>
      </c>
      <c r="J68" s="112">
        <f>' Capacity by Company'!I70</f>
        <v>70</v>
      </c>
      <c r="K68" s="112">
        <f>' Capacity by Company'!J70</f>
        <v>70</v>
      </c>
      <c r="L68" s="112">
        <f>' Capacity by Company'!K70</f>
        <v>70</v>
      </c>
      <c r="M68" s="112">
        <f>' Capacity by Company'!L70</f>
        <v>70</v>
      </c>
      <c r="N68" s="112">
        <f>' Capacity by Company'!M70</f>
        <v>70</v>
      </c>
      <c r="O68" s="112">
        <f>' Capacity by Company'!N70</f>
        <v>70</v>
      </c>
      <c r="P68" s="112">
        <f>' Capacity by Company'!O70</f>
        <v>70</v>
      </c>
      <c r="Q68" s="112">
        <f>' Capacity by Company'!P70</f>
        <v>70</v>
      </c>
      <c r="R68" s="112">
        <f>' Capacity by Company'!Q70</f>
        <v>70</v>
      </c>
      <c r="S68" s="112">
        <f>' Capacity by Company'!R70</f>
        <v>70</v>
      </c>
      <c r="T68" s="112">
        <f>' Capacity by Company'!S70</f>
        <v>70</v>
      </c>
    </row>
    <row r="69" spans="1:20" x14ac:dyDescent="0.25">
      <c r="A69" s="87" t="s">
        <v>38</v>
      </c>
      <c r="B69" s="87" t="s">
        <v>34</v>
      </c>
      <c r="C69" s="123"/>
      <c r="D69" s="119" t="s">
        <v>265</v>
      </c>
      <c r="E69" s="112">
        <f>' Capacity by Company'!D71</f>
        <v>30</v>
      </c>
      <c r="F69" s="112">
        <f>' Capacity by Company'!E71</f>
        <v>30</v>
      </c>
      <c r="G69" s="112">
        <f>' Capacity by Company'!F71</f>
        <v>35</v>
      </c>
      <c r="H69" s="112">
        <f>' Capacity by Company'!G71</f>
        <v>35</v>
      </c>
      <c r="I69" s="112">
        <f>' Capacity by Company'!H71</f>
        <v>35</v>
      </c>
      <c r="J69" s="112">
        <f>' Capacity by Company'!I71</f>
        <v>0</v>
      </c>
      <c r="K69" s="112">
        <f>' Capacity by Company'!J71</f>
        <v>0</v>
      </c>
      <c r="L69" s="112">
        <f>' Capacity by Company'!K71</f>
        <v>0</v>
      </c>
      <c r="M69" s="112">
        <f>' Capacity by Company'!L71</f>
        <v>0</v>
      </c>
      <c r="N69" s="112">
        <f>' Capacity by Company'!M71</f>
        <v>0</v>
      </c>
      <c r="O69" s="112">
        <f>' Capacity by Company'!N71</f>
        <v>0</v>
      </c>
      <c r="P69" s="112">
        <f>' Capacity by Company'!O71</f>
        <v>0</v>
      </c>
      <c r="Q69" s="112">
        <f>' Capacity by Company'!P71</f>
        <v>0</v>
      </c>
      <c r="R69" s="112">
        <f>' Capacity by Company'!Q71</f>
        <v>0</v>
      </c>
      <c r="S69" s="112">
        <f>' Capacity by Company'!R71</f>
        <v>0</v>
      </c>
      <c r="T69" s="112">
        <f>' Capacity by Company'!S71</f>
        <v>0</v>
      </c>
    </row>
    <row r="70" spans="1:20" x14ac:dyDescent="0.25">
      <c r="A70" s="87" t="s">
        <v>38</v>
      </c>
      <c r="B70" s="87" t="s">
        <v>34</v>
      </c>
      <c r="C70" s="123"/>
      <c r="D70" s="120" t="s">
        <v>12</v>
      </c>
      <c r="E70" s="112">
        <f>' Capacity by Company'!D72</f>
        <v>40</v>
      </c>
      <c r="F70" s="112">
        <f>' Capacity by Company'!E72</f>
        <v>40</v>
      </c>
      <c r="G70" s="112">
        <f>' Capacity by Company'!F72</f>
        <v>40</v>
      </c>
      <c r="H70" s="112">
        <f>' Capacity by Company'!G72</f>
        <v>40</v>
      </c>
      <c r="I70" s="112">
        <f>' Capacity by Company'!H72</f>
        <v>40</v>
      </c>
      <c r="J70" s="112">
        <f>' Capacity by Company'!I72</f>
        <v>40</v>
      </c>
      <c r="K70" s="112">
        <f>' Capacity by Company'!J72</f>
        <v>40</v>
      </c>
      <c r="L70" s="112">
        <f>' Capacity by Company'!K72</f>
        <v>40</v>
      </c>
      <c r="M70" s="112">
        <f>' Capacity by Company'!L72</f>
        <v>40</v>
      </c>
      <c r="N70" s="112">
        <f>' Capacity by Company'!M72</f>
        <v>40</v>
      </c>
      <c r="O70" s="112">
        <f>' Capacity by Company'!N72</f>
        <v>40</v>
      </c>
      <c r="P70" s="112">
        <f>' Capacity by Company'!O72</f>
        <v>40</v>
      </c>
      <c r="Q70" s="112">
        <f>' Capacity by Company'!P72</f>
        <v>40</v>
      </c>
      <c r="R70" s="112">
        <f>' Capacity by Company'!Q72</f>
        <v>40</v>
      </c>
      <c r="S70" s="112">
        <f>' Capacity by Company'!R72</f>
        <v>40</v>
      </c>
      <c r="T70" s="112">
        <f>' Capacity by Company'!S72</f>
        <v>40</v>
      </c>
    </row>
    <row r="71" spans="1:20" x14ac:dyDescent="0.25">
      <c r="A71" s="87" t="s">
        <v>38</v>
      </c>
      <c r="B71" s="87" t="s">
        <v>34</v>
      </c>
      <c r="C71" s="123"/>
      <c r="D71" s="119" t="s">
        <v>58</v>
      </c>
      <c r="E71" s="112">
        <f>' Capacity by Company'!D73</f>
        <v>185</v>
      </c>
      <c r="F71" s="112">
        <f>' Capacity by Company'!E73</f>
        <v>185</v>
      </c>
      <c r="G71" s="112">
        <f>' Capacity by Company'!F73</f>
        <v>200</v>
      </c>
      <c r="H71" s="112">
        <f>' Capacity by Company'!G73</f>
        <v>210</v>
      </c>
      <c r="I71" s="112">
        <f>' Capacity by Company'!H73</f>
        <v>210</v>
      </c>
      <c r="J71" s="112">
        <f>' Capacity by Company'!I73</f>
        <v>210</v>
      </c>
      <c r="K71" s="112">
        <f>' Capacity by Company'!J73</f>
        <v>210</v>
      </c>
      <c r="L71" s="112">
        <f>' Capacity by Company'!K73</f>
        <v>210</v>
      </c>
      <c r="M71" s="112">
        <f>' Capacity by Company'!L73</f>
        <v>210</v>
      </c>
      <c r="N71" s="112">
        <f>' Capacity by Company'!M73</f>
        <v>210</v>
      </c>
      <c r="O71" s="112">
        <f>' Capacity by Company'!N73</f>
        <v>210</v>
      </c>
      <c r="P71" s="112">
        <f>' Capacity by Company'!O73</f>
        <v>210</v>
      </c>
      <c r="Q71" s="112">
        <f>' Capacity by Company'!P73</f>
        <v>210</v>
      </c>
      <c r="R71" s="112">
        <f>' Capacity by Company'!Q73</f>
        <v>210</v>
      </c>
      <c r="S71" s="112">
        <f>' Capacity by Company'!R73</f>
        <v>210</v>
      </c>
      <c r="T71" s="112">
        <f>' Capacity by Company'!S73</f>
        <v>210</v>
      </c>
    </row>
    <row r="72" spans="1:20" x14ac:dyDescent="0.25">
      <c r="A72" s="87" t="s">
        <v>38</v>
      </c>
      <c r="B72" s="86" t="s">
        <v>105</v>
      </c>
      <c r="C72" s="123"/>
      <c r="D72" s="120" t="s">
        <v>12</v>
      </c>
      <c r="E72" s="112">
        <f>' Capacity by Company'!D74</f>
        <v>5</v>
      </c>
      <c r="F72" s="112">
        <f>' Capacity by Company'!E74</f>
        <v>5</v>
      </c>
      <c r="G72" s="112">
        <f>' Capacity by Company'!F74</f>
        <v>5</v>
      </c>
      <c r="H72" s="112">
        <f>' Capacity by Company'!G74</f>
        <v>5</v>
      </c>
      <c r="I72" s="112">
        <f>' Capacity by Company'!H74</f>
        <v>5</v>
      </c>
      <c r="J72" s="112">
        <f>' Capacity by Company'!I74</f>
        <v>5</v>
      </c>
      <c r="K72" s="112">
        <f>' Capacity by Company'!J74</f>
        <v>5</v>
      </c>
      <c r="L72" s="112">
        <f>' Capacity by Company'!K74</f>
        <v>5</v>
      </c>
      <c r="M72" s="112">
        <f>' Capacity by Company'!L74</f>
        <v>5</v>
      </c>
      <c r="N72" s="112">
        <f>' Capacity by Company'!M74</f>
        <v>5</v>
      </c>
      <c r="O72" s="112">
        <f>' Capacity by Company'!N74</f>
        <v>5</v>
      </c>
      <c r="P72" s="112">
        <f>' Capacity by Company'!O74</f>
        <v>5</v>
      </c>
      <c r="Q72" s="112">
        <f>' Capacity by Company'!P74</f>
        <v>5</v>
      </c>
      <c r="R72" s="112">
        <f>' Capacity by Company'!Q74</f>
        <v>5</v>
      </c>
      <c r="S72" s="112">
        <f>' Capacity by Company'!R74</f>
        <v>5</v>
      </c>
      <c r="T72" s="112">
        <f>' Capacity by Company'!S74</f>
        <v>5</v>
      </c>
    </row>
    <row r="73" spans="1:20" x14ac:dyDescent="0.25">
      <c r="A73" s="87" t="s">
        <v>38</v>
      </c>
      <c r="B73" s="86" t="s">
        <v>105</v>
      </c>
      <c r="C73" s="123"/>
      <c r="D73" s="119" t="s">
        <v>58</v>
      </c>
      <c r="E73" s="112">
        <f>' Capacity by Company'!D75</f>
        <v>5</v>
      </c>
      <c r="F73" s="112">
        <f>' Capacity by Company'!E75</f>
        <v>5</v>
      </c>
      <c r="G73" s="112">
        <f>' Capacity by Company'!F75</f>
        <v>5</v>
      </c>
      <c r="H73" s="112">
        <f>' Capacity by Company'!G75</f>
        <v>5</v>
      </c>
      <c r="I73" s="112">
        <f>' Capacity by Company'!H75</f>
        <v>5</v>
      </c>
      <c r="J73" s="112">
        <f>' Capacity by Company'!I75</f>
        <v>5</v>
      </c>
      <c r="K73" s="112">
        <f>' Capacity by Company'!J75</f>
        <v>5</v>
      </c>
      <c r="L73" s="112">
        <f>' Capacity by Company'!K75</f>
        <v>5</v>
      </c>
      <c r="M73" s="112">
        <f>' Capacity by Company'!L75</f>
        <v>5</v>
      </c>
      <c r="N73" s="112">
        <f>' Capacity by Company'!M75</f>
        <v>5</v>
      </c>
      <c r="O73" s="112">
        <f>' Capacity by Company'!N75</f>
        <v>5</v>
      </c>
      <c r="P73" s="112">
        <f>' Capacity by Company'!O75</f>
        <v>5</v>
      </c>
      <c r="Q73" s="112">
        <f>' Capacity by Company'!P75</f>
        <v>5</v>
      </c>
      <c r="R73" s="112">
        <f>' Capacity by Company'!Q75</f>
        <v>5</v>
      </c>
      <c r="S73" s="112">
        <f>' Capacity by Company'!R75</f>
        <v>5</v>
      </c>
      <c r="T73" s="112">
        <f>' Capacity by Company'!S75</f>
        <v>5</v>
      </c>
    </row>
    <row r="74" spans="1:20" s="372" customFormat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s="372" customFormat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x14ac:dyDescent="0.25">
      <c r="A76" s="87" t="s">
        <v>38</v>
      </c>
      <c r="B76" s="86" t="s">
        <v>38</v>
      </c>
      <c r="C76" s="123"/>
      <c r="D76" s="119" t="s">
        <v>58</v>
      </c>
      <c r="E76" s="112">
        <f>' Capacity by Company'!D78</f>
        <v>200</v>
      </c>
      <c r="F76" s="112">
        <f>' Capacity by Company'!E78</f>
        <v>200</v>
      </c>
      <c r="G76" s="112">
        <f>' Capacity by Company'!F78</f>
        <v>215</v>
      </c>
      <c r="H76" s="112">
        <f>' Capacity by Company'!G78</f>
        <v>225</v>
      </c>
      <c r="I76" s="112">
        <f>' Capacity by Company'!H78</f>
        <v>225</v>
      </c>
      <c r="J76" s="112">
        <f>' Capacity by Company'!I78</f>
        <v>225</v>
      </c>
      <c r="K76" s="112">
        <f>' Capacity by Company'!J78</f>
        <v>225</v>
      </c>
      <c r="L76" s="112">
        <f>' Capacity by Company'!K78</f>
        <v>225</v>
      </c>
      <c r="M76" s="112">
        <f>' Capacity by Company'!L78</f>
        <v>225</v>
      </c>
      <c r="N76" s="112">
        <f>' Capacity by Company'!M78</f>
        <v>225</v>
      </c>
      <c r="O76" s="112">
        <f>' Capacity by Company'!N78</f>
        <v>225</v>
      </c>
      <c r="P76" s="112">
        <f>' Capacity by Company'!O78</f>
        <v>225</v>
      </c>
      <c r="Q76" s="112">
        <f>' Capacity by Company'!P78</f>
        <v>225</v>
      </c>
      <c r="R76" s="112">
        <f>' Capacity by Company'!Q78</f>
        <v>225</v>
      </c>
      <c r="S76" s="112">
        <f>' Capacity by Company'!R78</f>
        <v>225</v>
      </c>
      <c r="T76" s="112">
        <f>' Capacity by Company'!S78</f>
        <v>225</v>
      </c>
    </row>
    <row r="77" spans="1:20" x14ac:dyDescent="0.25">
      <c r="A77" s="86" t="s">
        <v>40</v>
      </c>
      <c r="B77" s="86" t="s">
        <v>18</v>
      </c>
      <c r="C77" s="123"/>
      <c r="D77" s="120" t="s">
        <v>12</v>
      </c>
      <c r="E77" s="112">
        <f>' Capacity by Company'!D79</f>
        <v>15</v>
      </c>
      <c r="F77" s="112">
        <f>' Capacity by Company'!E79</f>
        <v>15</v>
      </c>
      <c r="G77" s="112">
        <f>' Capacity by Company'!F79</f>
        <v>15</v>
      </c>
      <c r="H77" s="112">
        <f>' Capacity by Company'!G79</f>
        <v>15</v>
      </c>
      <c r="I77" s="112">
        <f>' Capacity by Company'!H79</f>
        <v>15</v>
      </c>
      <c r="J77" s="112">
        <f>' Capacity by Company'!I79</f>
        <v>15</v>
      </c>
      <c r="K77" s="112">
        <f>' Capacity by Company'!J79</f>
        <v>15</v>
      </c>
      <c r="L77" s="112">
        <f>' Capacity by Company'!K79</f>
        <v>15</v>
      </c>
      <c r="M77" s="112">
        <f>' Capacity by Company'!L79</f>
        <v>15</v>
      </c>
      <c r="N77" s="112">
        <f>' Capacity by Company'!M79</f>
        <v>15</v>
      </c>
      <c r="O77" s="112">
        <f>' Capacity by Company'!N79</f>
        <v>15</v>
      </c>
      <c r="P77" s="112">
        <f>' Capacity by Company'!O79</f>
        <v>15</v>
      </c>
      <c r="Q77" s="112">
        <f>' Capacity by Company'!P79</f>
        <v>15</v>
      </c>
      <c r="R77" s="112">
        <f>' Capacity by Company'!Q79</f>
        <v>15</v>
      </c>
      <c r="S77" s="112">
        <f>' Capacity by Company'!R79</f>
        <v>15</v>
      </c>
      <c r="T77" s="112">
        <f>' Capacity by Company'!S79</f>
        <v>15</v>
      </c>
    </row>
    <row r="78" spans="1:20" x14ac:dyDescent="0.25">
      <c r="A78" s="86" t="s">
        <v>40</v>
      </c>
      <c r="B78" s="86" t="s">
        <v>18</v>
      </c>
      <c r="C78" s="123"/>
      <c r="D78" s="119" t="s">
        <v>58</v>
      </c>
      <c r="E78" s="112">
        <f>' Capacity by Company'!D80</f>
        <v>15</v>
      </c>
      <c r="F78" s="112">
        <f>' Capacity by Company'!E80</f>
        <v>15</v>
      </c>
      <c r="G78" s="112">
        <f>' Capacity by Company'!F80</f>
        <v>15</v>
      </c>
      <c r="H78" s="112">
        <f>' Capacity by Company'!G80</f>
        <v>15</v>
      </c>
      <c r="I78" s="112">
        <f>' Capacity by Company'!H80</f>
        <v>15</v>
      </c>
      <c r="J78" s="112">
        <f>' Capacity by Company'!I80</f>
        <v>15</v>
      </c>
      <c r="K78" s="112">
        <f>' Capacity by Company'!J80</f>
        <v>15</v>
      </c>
      <c r="L78" s="112">
        <f>' Capacity by Company'!K80</f>
        <v>15</v>
      </c>
      <c r="M78" s="112">
        <f>' Capacity by Company'!L80</f>
        <v>15</v>
      </c>
      <c r="N78" s="112">
        <f>' Capacity by Company'!M80</f>
        <v>15</v>
      </c>
      <c r="O78" s="112">
        <f>' Capacity by Company'!N80</f>
        <v>15</v>
      </c>
      <c r="P78" s="112">
        <f>' Capacity by Company'!O80</f>
        <v>15</v>
      </c>
      <c r="Q78" s="112">
        <f>' Capacity by Company'!P80</f>
        <v>15</v>
      </c>
      <c r="R78" s="112">
        <f>' Capacity by Company'!Q80</f>
        <v>15</v>
      </c>
      <c r="S78" s="112">
        <f>' Capacity by Company'!R80</f>
        <v>15</v>
      </c>
      <c r="T78" s="112">
        <f>' Capacity by Company'!S80</f>
        <v>15</v>
      </c>
    </row>
    <row r="79" spans="1:20" x14ac:dyDescent="0.25">
      <c r="A79" s="86" t="s">
        <v>40</v>
      </c>
      <c r="B79" s="86" t="s">
        <v>103</v>
      </c>
      <c r="C79" s="123"/>
      <c r="D79" s="119" t="s">
        <v>58</v>
      </c>
      <c r="E79" s="112">
        <f>' Capacity by Company'!D81</f>
        <v>0</v>
      </c>
      <c r="F79" s="112">
        <f>' Capacity by Company'!E81</f>
        <v>0</v>
      </c>
      <c r="G79" s="112">
        <f>' Capacity by Company'!F81</f>
        <v>0</v>
      </c>
      <c r="H79" s="112">
        <f>' Capacity by Company'!G81</f>
        <v>2</v>
      </c>
      <c r="I79" s="112">
        <f>' Capacity by Company'!H81</f>
        <v>2</v>
      </c>
      <c r="J79" s="112">
        <f>' Capacity by Company'!I81</f>
        <v>2</v>
      </c>
      <c r="K79" s="112">
        <f>' Capacity by Company'!J81</f>
        <v>2</v>
      </c>
      <c r="L79" s="112">
        <f>' Capacity by Company'!K81</f>
        <v>2</v>
      </c>
      <c r="M79" s="112">
        <f>' Capacity by Company'!L81</f>
        <v>2</v>
      </c>
      <c r="N79" s="112">
        <f>' Capacity by Company'!M81</f>
        <v>2</v>
      </c>
      <c r="O79" s="112">
        <f>' Capacity by Company'!N81</f>
        <v>2</v>
      </c>
      <c r="P79" s="112">
        <f>' Capacity by Company'!O81</f>
        <v>2</v>
      </c>
      <c r="Q79" s="112">
        <f>' Capacity by Company'!P81</f>
        <v>2</v>
      </c>
      <c r="R79" s="112">
        <f>' Capacity by Company'!Q81</f>
        <v>2</v>
      </c>
      <c r="S79" s="112">
        <f>' Capacity by Company'!R81</f>
        <v>2</v>
      </c>
      <c r="T79" s="112">
        <f>' Capacity by Company'!S81</f>
        <v>2</v>
      </c>
    </row>
    <row r="80" spans="1:20" x14ac:dyDescent="0.25">
      <c r="A80" s="86" t="s">
        <v>40</v>
      </c>
      <c r="B80" s="86" t="s">
        <v>59</v>
      </c>
      <c r="C80" s="123"/>
      <c r="D80" s="119" t="s">
        <v>58</v>
      </c>
      <c r="E80" s="112">
        <f>' Capacity by Company'!D82</f>
        <v>5</v>
      </c>
      <c r="F80" s="112">
        <f>' Capacity by Company'!E82</f>
        <v>5</v>
      </c>
      <c r="G80" s="112">
        <f>' Capacity by Company'!F82</f>
        <v>5</v>
      </c>
      <c r="H80" s="112">
        <f>' Capacity by Company'!G82</f>
        <v>5</v>
      </c>
      <c r="I80" s="112">
        <f>' Capacity by Company'!H82</f>
        <v>5</v>
      </c>
      <c r="J80" s="112">
        <f>' Capacity by Company'!I82</f>
        <v>5</v>
      </c>
      <c r="K80" s="112">
        <f>' Capacity by Company'!J82</f>
        <v>5</v>
      </c>
      <c r="L80" s="112">
        <f>' Capacity by Company'!K82</f>
        <v>5</v>
      </c>
      <c r="M80" s="112">
        <f>' Capacity by Company'!L82</f>
        <v>5</v>
      </c>
      <c r="N80" s="112">
        <f>' Capacity by Company'!M82</f>
        <v>5</v>
      </c>
      <c r="O80" s="112">
        <f>' Capacity by Company'!N82</f>
        <v>5</v>
      </c>
      <c r="P80" s="112">
        <f>' Capacity by Company'!O82</f>
        <v>5</v>
      </c>
      <c r="Q80" s="112">
        <f>' Capacity by Company'!P82</f>
        <v>5</v>
      </c>
      <c r="R80" s="112">
        <f>' Capacity by Company'!Q82</f>
        <v>5</v>
      </c>
      <c r="S80" s="112">
        <f>' Capacity by Company'!R82</f>
        <v>5</v>
      </c>
      <c r="T80" s="112">
        <f>' Capacity by Company'!S82</f>
        <v>5</v>
      </c>
    </row>
    <row r="81" spans="1:20" x14ac:dyDescent="0.25">
      <c r="A81" s="86" t="s">
        <v>40</v>
      </c>
      <c r="B81" s="86" t="s">
        <v>40</v>
      </c>
      <c r="C81" s="123"/>
      <c r="D81" s="119" t="s">
        <v>58</v>
      </c>
      <c r="E81" s="112">
        <f>' Capacity by Company'!D83</f>
        <v>20</v>
      </c>
      <c r="F81" s="112">
        <f>' Capacity by Company'!E83</f>
        <v>20</v>
      </c>
      <c r="G81" s="112">
        <f>' Capacity by Company'!F83</f>
        <v>20</v>
      </c>
      <c r="H81" s="112">
        <f>' Capacity by Company'!G83</f>
        <v>22</v>
      </c>
      <c r="I81" s="112">
        <f>' Capacity by Company'!H83</f>
        <v>22</v>
      </c>
      <c r="J81" s="112">
        <f>' Capacity by Company'!I83</f>
        <v>22</v>
      </c>
      <c r="K81" s="112">
        <f>' Capacity by Company'!J83</f>
        <v>22</v>
      </c>
      <c r="L81" s="112">
        <f>' Capacity by Company'!K83</f>
        <v>22</v>
      </c>
      <c r="M81" s="112">
        <f>' Capacity by Company'!L83</f>
        <v>22</v>
      </c>
      <c r="N81" s="112">
        <f>' Capacity by Company'!M83</f>
        <v>22</v>
      </c>
      <c r="O81" s="112">
        <f>' Capacity by Company'!N83</f>
        <v>22</v>
      </c>
      <c r="P81" s="112">
        <f>' Capacity by Company'!O83</f>
        <v>22</v>
      </c>
      <c r="Q81" s="112">
        <f>' Capacity by Company'!P83</f>
        <v>22</v>
      </c>
      <c r="R81" s="112">
        <f>' Capacity by Company'!Q83</f>
        <v>22</v>
      </c>
      <c r="S81" s="112">
        <f>' Capacity by Company'!R83</f>
        <v>22</v>
      </c>
      <c r="T81" s="112">
        <f>' Capacity by Company'!S83</f>
        <v>22</v>
      </c>
    </row>
    <row r="82" spans="1:20" x14ac:dyDescent="0.25">
      <c r="A82" s="86" t="s">
        <v>37</v>
      </c>
      <c r="B82" s="86" t="s">
        <v>278</v>
      </c>
      <c r="C82" s="122" t="s">
        <v>314</v>
      </c>
      <c r="D82" s="123" t="s">
        <v>268</v>
      </c>
      <c r="E82" s="112">
        <f>' Capacity by Company'!D84</f>
        <v>20</v>
      </c>
      <c r="F82" s="112">
        <f>' Capacity by Company'!E84</f>
        <v>20</v>
      </c>
      <c r="G82" s="112">
        <f>' Capacity by Company'!F84</f>
        <v>20</v>
      </c>
      <c r="H82" s="112">
        <f>' Capacity by Company'!G84</f>
        <v>20</v>
      </c>
      <c r="I82" s="112">
        <f>' Capacity by Company'!H84</f>
        <v>20</v>
      </c>
      <c r="J82" s="112">
        <f>' Capacity by Company'!I84</f>
        <v>20</v>
      </c>
      <c r="K82" s="112">
        <f>' Capacity by Company'!J84</f>
        <v>20</v>
      </c>
      <c r="L82" s="112">
        <f>' Capacity by Company'!K84</f>
        <v>20</v>
      </c>
      <c r="M82" s="112">
        <f>' Capacity by Company'!L84</f>
        <v>20</v>
      </c>
      <c r="N82" s="112">
        <f>' Capacity by Company'!M84</f>
        <v>20</v>
      </c>
      <c r="O82" s="112">
        <f>' Capacity by Company'!N84</f>
        <v>20</v>
      </c>
      <c r="P82" s="112">
        <f>' Capacity by Company'!O84</f>
        <v>20</v>
      </c>
      <c r="Q82" s="112">
        <f>' Capacity by Company'!P84</f>
        <v>20</v>
      </c>
      <c r="R82" s="112">
        <f>' Capacity by Company'!Q84</f>
        <v>20</v>
      </c>
      <c r="S82" s="112">
        <f>' Capacity by Company'!R84</f>
        <v>20</v>
      </c>
      <c r="T82" s="112">
        <f>' Capacity by Company'!S84</f>
        <v>20</v>
      </c>
    </row>
    <row r="83" spans="1:20" x14ac:dyDescent="0.25">
      <c r="A83" s="86" t="s">
        <v>37</v>
      </c>
      <c r="B83" s="86" t="s">
        <v>278</v>
      </c>
      <c r="C83" s="122"/>
      <c r="D83" s="120" t="s">
        <v>12</v>
      </c>
      <c r="E83" s="112">
        <f>' Capacity by Company'!D85</f>
        <v>0</v>
      </c>
      <c r="F83" s="112">
        <f>' Capacity by Company'!E85</f>
        <v>0</v>
      </c>
      <c r="G83" s="112">
        <f>' Capacity by Company'!F85</f>
        <v>0</v>
      </c>
      <c r="H83" s="112">
        <f>' Capacity by Company'!G85</f>
        <v>0</v>
      </c>
      <c r="I83" s="112">
        <f>' Capacity by Company'!H85</f>
        <v>0</v>
      </c>
      <c r="J83" s="112">
        <f>' Capacity by Company'!I85</f>
        <v>0</v>
      </c>
      <c r="K83" s="112">
        <f>' Capacity by Company'!J85</f>
        <v>0</v>
      </c>
      <c r="L83" s="112">
        <f>' Capacity by Company'!K85</f>
        <v>0</v>
      </c>
      <c r="M83" s="112">
        <f>' Capacity by Company'!L85</f>
        <v>0</v>
      </c>
      <c r="N83" s="112">
        <f>' Capacity by Company'!M85</f>
        <v>0</v>
      </c>
      <c r="O83" s="112">
        <f>' Capacity by Company'!N85</f>
        <v>0</v>
      </c>
      <c r="P83" s="112">
        <f>' Capacity by Company'!O85</f>
        <v>0</v>
      </c>
      <c r="Q83" s="112">
        <f>' Capacity by Company'!P85</f>
        <v>0</v>
      </c>
      <c r="R83" s="112">
        <f>' Capacity by Company'!Q85</f>
        <v>0</v>
      </c>
      <c r="S83" s="112">
        <f>' Capacity by Company'!R85</f>
        <v>0</v>
      </c>
      <c r="T83" s="112">
        <f>' Capacity by Company'!S85</f>
        <v>0</v>
      </c>
    </row>
    <row r="84" spans="1:20" x14ac:dyDescent="0.25">
      <c r="A84" s="86" t="s">
        <v>37</v>
      </c>
      <c r="B84" s="86" t="s">
        <v>278</v>
      </c>
      <c r="C84" s="122"/>
      <c r="D84" s="119" t="s">
        <v>58</v>
      </c>
      <c r="E84" s="112">
        <f>' Capacity by Company'!D86</f>
        <v>20</v>
      </c>
      <c r="F84" s="112">
        <f>' Capacity by Company'!E86</f>
        <v>20</v>
      </c>
      <c r="G84" s="112">
        <f>' Capacity by Company'!F86</f>
        <v>20</v>
      </c>
      <c r="H84" s="112">
        <f>' Capacity by Company'!G86</f>
        <v>20</v>
      </c>
      <c r="I84" s="112">
        <f>' Capacity by Company'!H86</f>
        <v>20</v>
      </c>
      <c r="J84" s="112">
        <f>' Capacity by Company'!I86</f>
        <v>20</v>
      </c>
      <c r="K84" s="112">
        <f>' Capacity by Company'!J86</f>
        <v>20</v>
      </c>
      <c r="L84" s="112">
        <f>' Capacity by Company'!K86</f>
        <v>20</v>
      </c>
      <c r="M84" s="112">
        <f>' Capacity by Company'!L86</f>
        <v>20</v>
      </c>
      <c r="N84" s="112">
        <f>' Capacity by Company'!M86</f>
        <v>20</v>
      </c>
      <c r="O84" s="112">
        <f>' Capacity by Company'!N86</f>
        <v>20</v>
      </c>
      <c r="P84" s="112">
        <f>' Capacity by Company'!O86</f>
        <v>20</v>
      </c>
      <c r="Q84" s="112">
        <f>' Capacity by Company'!P86</f>
        <v>20</v>
      </c>
      <c r="R84" s="112">
        <f>' Capacity by Company'!Q86</f>
        <v>20</v>
      </c>
      <c r="S84" s="112">
        <f>' Capacity by Company'!R86</f>
        <v>20</v>
      </c>
      <c r="T84" s="112">
        <f>' Capacity by Company'!S86</f>
        <v>20</v>
      </c>
    </row>
    <row r="85" spans="1:20" s="303" customFormat="1" x14ac:dyDescent="0.25">
      <c r="A85" s="322" t="s">
        <v>37</v>
      </c>
      <c r="B85" s="322" t="s">
        <v>32</v>
      </c>
      <c r="C85" s="130"/>
      <c r="D85" s="123" t="s">
        <v>392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s="303" customFormat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s="303" customFormat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86" t="s">
        <v>37</v>
      </c>
      <c r="B88" s="86" t="s">
        <v>159</v>
      </c>
      <c r="C88" s="122" t="s">
        <v>380</v>
      </c>
      <c r="D88" s="122" t="s">
        <v>274</v>
      </c>
      <c r="E88" s="112">
        <f>' Capacity by Company'!D90</f>
        <v>15</v>
      </c>
      <c r="F88" s="112">
        <f>' Capacity by Company'!E90</f>
        <v>15</v>
      </c>
      <c r="G88" s="112">
        <f>' Capacity by Company'!F90</f>
        <v>15</v>
      </c>
      <c r="H88" s="112">
        <f>' Capacity by Company'!G90</f>
        <v>15</v>
      </c>
      <c r="I88" s="112">
        <f>' Capacity by Company'!H90</f>
        <v>15</v>
      </c>
      <c r="J88" s="112">
        <f>' Capacity by Company'!I90</f>
        <v>15</v>
      </c>
      <c r="K88" s="112">
        <f>' Capacity by Company'!J90</f>
        <v>15</v>
      </c>
      <c r="L88" s="112">
        <f>' Capacity by Company'!K90</f>
        <v>15</v>
      </c>
      <c r="M88" s="112">
        <f>' Capacity by Company'!L90</f>
        <v>15</v>
      </c>
      <c r="N88" s="112">
        <f>' Capacity by Company'!M90</f>
        <v>15</v>
      </c>
      <c r="O88" s="112">
        <f>' Capacity by Company'!N90</f>
        <v>15</v>
      </c>
      <c r="P88" s="112">
        <f>' Capacity by Company'!O90</f>
        <v>15</v>
      </c>
      <c r="Q88" s="112">
        <f>' Capacity by Company'!P90</f>
        <v>15</v>
      </c>
      <c r="R88" s="112">
        <f>' Capacity by Company'!Q90</f>
        <v>15</v>
      </c>
      <c r="S88" s="112">
        <f>' Capacity by Company'!R90</f>
        <v>15</v>
      </c>
      <c r="T88" s="112">
        <f>' Capacity by Company'!S90</f>
        <v>15</v>
      </c>
    </row>
    <row r="89" spans="1:20" x14ac:dyDescent="0.25">
      <c r="A89" s="86" t="s">
        <v>37</v>
      </c>
      <c r="B89" s="86" t="s">
        <v>159</v>
      </c>
      <c r="C89" s="123"/>
      <c r="D89" s="122" t="s">
        <v>12</v>
      </c>
      <c r="E89" s="112">
        <f>' Capacity by Company'!D91</f>
        <v>0</v>
      </c>
      <c r="F89" s="112">
        <f>' Capacity by Company'!E91</f>
        <v>0</v>
      </c>
      <c r="G89" s="112">
        <f>' Capacity by Company'!F91</f>
        <v>0</v>
      </c>
      <c r="H89" s="112">
        <f>' Capacity by Company'!G91</f>
        <v>0</v>
      </c>
      <c r="I89" s="112">
        <f>' Capacity by Company'!H91</f>
        <v>0</v>
      </c>
      <c r="J89" s="112">
        <f>' Capacity by Company'!I91</f>
        <v>0</v>
      </c>
      <c r="K89" s="112">
        <f>' Capacity by Company'!J91</f>
        <v>0</v>
      </c>
      <c r="L89" s="112">
        <f>' Capacity by Company'!K91</f>
        <v>0</v>
      </c>
      <c r="M89" s="112">
        <f>' Capacity by Company'!L91</f>
        <v>0</v>
      </c>
      <c r="N89" s="112">
        <f>' Capacity by Company'!M91</f>
        <v>0</v>
      </c>
      <c r="O89" s="112">
        <f>' Capacity by Company'!N91</f>
        <v>0</v>
      </c>
      <c r="P89" s="112">
        <f>' Capacity by Company'!O91</f>
        <v>0</v>
      </c>
      <c r="Q89" s="112">
        <f>' Capacity by Company'!P91</f>
        <v>0</v>
      </c>
      <c r="R89" s="112">
        <f>' Capacity by Company'!Q91</f>
        <v>0</v>
      </c>
      <c r="S89" s="112">
        <f>' Capacity by Company'!R91</f>
        <v>0</v>
      </c>
      <c r="T89" s="112">
        <f>' Capacity by Company'!S91</f>
        <v>0</v>
      </c>
    </row>
    <row r="90" spans="1:20" x14ac:dyDescent="0.25">
      <c r="A90" s="86" t="s">
        <v>37</v>
      </c>
      <c r="B90" s="86" t="s">
        <v>159</v>
      </c>
      <c r="C90" s="123"/>
      <c r="D90" s="119" t="s">
        <v>58</v>
      </c>
      <c r="E90" s="112">
        <f>' Capacity by Company'!D92</f>
        <v>15</v>
      </c>
      <c r="F90" s="112">
        <f>' Capacity by Company'!E92</f>
        <v>15</v>
      </c>
      <c r="G90" s="112">
        <f>' Capacity by Company'!F92</f>
        <v>15</v>
      </c>
      <c r="H90" s="112">
        <f>' Capacity by Company'!G92</f>
        <v>15</v>
      </c>
      <c r="I90" s="112">
        <f>' Capacity by Company'!H92</f>
        <v>15</v>
      </c>
      <c r="J90" s="112">
        <f>' Capacity by Company'!I92</f>
        <v>15</v>
      </c>
      <c r="K90" s="112">
        <f>' Capacity by Company'!J92</f>
        <v>15</v>
      </c>
      <c r="L90" s="112">
        <f>' Capacity by Company'!K92</f>
        <v>15</v>
      </c>
      <c r="M90" s="112">
        <f>' Capacity by Company'!L92</f>
        <v>15</v>
      </c>
      <c r="N90" s="112">
        <f>' Capacity by Company'!M92</f>
        <v>15</v>
      </c>
      <c r="O90" s="112">
        <f>' Capacity by Company'!N92</f>
        <v>15</v>
      </c>
      <c r="P90" s="112">
        <f>' Capacity by Company'!O92</f>
        <v>15</v>
      </c>
      <c r="Q90" s="112">
        <f>' Capacity by Company'!P92</f>
        <v>15</v>
      </c>
      <c r="R90" s="112">
        <f>' Capacity by Company'!Q92</f>
        <v>15</v>
      </c>
      <c r="S90" s="112">
        <f>' Capacity by Company'!R92</f>
        <v>15</v>
      </c>
      <c r="T90" s="112">
        <f>' Capacity by Company'!S92</f>
        <v>15</v>
      </c>
    </row>
    <row r="91" spans="1:20" x14ac:dyDescent="0.25">
      <c r="A91" s="86" t="s">
        <v>37</v>
      </c>
      <c r="B91" s="86" t="s">
        <v>55</v>
      </c>
      <c r="C91" s="123"/>
      <c r="D91" s="126" t="s">
        <v>58</v>
      </c>
      <c r="E91" s="112">
        <f>' Capacity by Company'!D93</f>
        <v>20</v>
      </c>
      <c r="F91" s="112">
        <f>' Capacity by Company'!E93</f>
        <v>20</v>
      </c>
      <c r="G91" s="112">
        <f>' Capacity by Company'!F93</f>
        <v>20</v>
      </c>
      <c r="H91" s="112">
        <f>' Capacity by Company'!G93</f>
        <v>20</v>
      </c>
      <c r="I91" s="112">
        <f>' Capacity by Company'!H93</f>
        <v>20</v>
      </c>
      <c r="J91" s="112">
        <f>' Capacity by Company'!I93</f>
        <v>20</v>
      </c>
      <c r="K91" s="112">
        <f>' Capacity by Company'!J93</f>
        <v>20</v>
      </c>
      <c r="L91" s="112">
        <f>' Capacity by Company'!K93</f>
        <v>20</v>
      </c>
      <c r="M91" s="112">
        <f>' Capacity by Company'!L93</f>
        <v>20</v>
      </c>
      <c r="N91" s="112">
        <f>' Capacity by Company'!M93</f>
        <v>20</v>
      </c>
      <c r="O91" s="112">
        <f>' Capacity by Company'!N93</f>
        <v>20</v>
      </c>
      <c r="P91" s="112">
        <f>' Capacity by Company'!O93</f>
        <v>20</v>
      </c>
      <c r="Q91" s="112">
        <f>' Capacity by Company'!P93</f>
        <v>20</v>
      </c>
      <c r="R91" s="112">
        <f>' Capacity by Company'!Q93</f>
        <v>20</v>
      </c>
      <c r="S91" s="112">
        <f>' Capacity by Company'!R93</f>
        <v>20</v>
      </c>
      <c r="T91" s="112">
        <f>' Capacity by Company'!S93</f>
        <v>20</v>
      </c>
    </row>
    <row r="92" spans="1:20" x14ac:dyDescent="0.25">
      <c r="A92" s="86" t="s">
        <v>37</v>
      </c>
      <c r="B92" s="86" t="s">
        <v>37</v>
      </c>
      <c r="C92" s="123"/>
      <c r="D92" s="127" t="s">
        <v>58</v>
      </c>
      <c r="E92" s="112">
        <f>' Capacity by Company'!D94</f>
        <v>83</v>
      </c>
      <c r="F92" s="112">
        <f>' Capacity by Company'!E94</f>
        <v>83</v>
      </c>
      <c r="G92" s="112">
        <f>' Capacity by Company'!F94</f>
        <v>83</v>
      </c>
      <c r="H92" s="112">
        <f>' Capacity by Company'!G94</f>
        <v>83</v>
      </c>
      <c r="I92" s="112">
        <f>' Capacity by Company'!H94</f>
        <v>83</v>
      </c>
      <c r="J92" s="112">
        <f>' Capacity by Company'!I94</f>
        <v>83</v>
      </c>
      <c r="K92" s="112">
        <f>' Capacity by Company'!J94</f>
        <v>83</v>
      </c>
      <c r="L92" s="112">
        <f>' Capacity by Company'!K94</f>
        <v>83</v>
      </c>
      <c r="M92" s="112">
        <f>' Capacity by Company'!L94</f>
        <v>83</v>
      </c>
      <c r="N92" s="112">
        <f>' Capacity by Company'!M94</f>
        <v>83</v>
      </c>
      <c r="O92" s="112">
        <f>' Capacity by Company'!N94</f>
        <v>83</v>
      </c>
      <c r="P92" s="112">
        <f>' Capacity by Company'!O94</f>
        <v>83</v>
      </c>
      <c r="Q92" s="112">
        <f>' Capacity by Company'!P94</f>
        <v>83</v>
      </c>
      <c r="R92" s="112">
        <f>' Capacity by Company'!Q94</f>
        <v>83</v>
      </c>
      <c r="S92" s="112">
        <f>' Capacity by Company'!R94</f>
        <v>83</v>
      </c>
      <c r="T92" s="112">
        <f>' Capacity by Company'!S94</f>
        <v>83</v>
      </c>
    </row>
    <row r="93" spans="1:20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945.72</v>
      </c>
      <c r="F93" s="158">
        <f>' Capacity by Company'!E95</f>
        <v>945.72</v>
      </c>
      <c r="G93" s="158">
        <f>' Capacity by Company'!F95</f>
        <v>960.72</v>
      </c>
      <c r="H93" s="158">
        <f>' Capacity by Company'!G95</f>
        <v>972.72</v>
      </c>
      <c r="I93" s="158">
        <f>' Capacity by Company'!H95</f>
        <v>987.72</v>
      </c>
      <c r="J93" s="158">
        <f>' Capacity by Company'!I95</f>
        <v>992.72</v>
      </c>
      <c r="K93" s="158">
        <f>' Capacity by Company'!J95</f>
        <v>1022.72</v>
      </c>
      <c r="L93" s="158">
        <f>' Capacity by Company'!K95</f>
        <v>1022.72</v>
      </c>
      <c r="M93" s="158">
        <f>' Capacity by Company'!L95</f>
        <v>1027.72</v>
      </c>
      <c r="N93" s="158">
        <f>' Capacity by Company'!M95</f>
        <v>1027.72</v>
      </c>
      <c r="O93" s="158">
        <f>' Capacity by Company'!N95</f>
        <v>1027.72</v>
      </c>
      <c r="P93" s="158">
        <f>' Capacity by Company'!O95</f>
        <v>1027.72</v>
      </c>
      <c r="Q93" s="158">
        <f>' Capacity by Company'!P95</f>
        <v>1027.72</v>
      </c>
      <c r="R93" s="158">
        <f>' Capacity by Company'!Q95</f>
        <v>1027.72</v>
      </c>
      <c r="S93" s="158">
        <f>' Capacity by Company'!R95</f>
        <v>1027.72</v>
      </c>
      <c r="T93" s="158">
        <f>' Capacity by Company'!S95</f>
        <v>1027.72</v>
      </c>
    </row>
    <row r="95" spans="1:20" x14ac:dyDescent="0.25">
      <c r="E95" s="512">
        <f>E92+E81+E76+E64+E37</f>
        <v>945.72</v>
      </c>
      <c r="F95" s="512">
        <f t="shared" ref="F95:T95" si="0">F92+F81+F76+F64+F37</f>
        <v>945.72</v>
      </c>
      <c r="G95" s="512">
        <f t="shared" si="0"/>
        <v>960.72</v>
      </c>
      <c r="H95" s="512">
        <f t="shared" si="0"/>
        <v>972.72</v>
      </c>
      <c r="I95" s="512">
        <f t="shared" si="0"/>
        <v>987.72</v>
      </c>
      <c r="J95" s="512">
        <f t="shared" si="0"/>
        <v>992.72</v>
      </c>
      <c r="K95" s="512">
        <f t="shared" si="0"/>
        <v>1022.72</v>
      </c>
      <c r="L95" s="512">
        <f t="shared" si="0"/>
        <v>1022.72</v>
      </c>
      <c r="M95" s="512">
        <f t="shared" si="0"/>
        <v>1027.72</v>
      </c>
      <c r="N95" s="512">
        <f t="shared" si="0"/>
        <v>1027.72</v>
      </c>
      <c r="O95" s="512">
        <f t="shared" si="0"/>
        <v>1027.72</v>
      </c>
      <c r="P95" s="512">
        <f t="shared" si="0"/>
        <v>1027.72</v>
      </c>
      <c r="Q95" s="512">
        <f t="shared" si="0"/>
        <v>1027.72</v>
      </c>
      <c r="R95" s="512">
        <f t="shared" si="0"/>
        <v>1027.72</v>
      </c>
      <c r="S95" s="512">
        <f t="shared" si="0"/>
        <v>1027.72</v>
      </c>
      <c r="T95" s="512">
        <f t="shared" si="0"/>
        <v>1027.72</v>
      </c>
    </row>
    <row r="96" spans="1:20" x14ac:dyDescent="0.25">
      <c r="C96" s="1" t="s">
        <v>237</v>
      </c>
      <c r="F96" s="1" t="s">
        <v>250</v>
      </c>
    </row>
    <row r="97" spans="3:3" x14ac:dyDescent="0.25">
      <c r="C97" s="1" t="s">
        <v>238</v>
      </c>
    </row>
    <row r="98" spans="3:3" x14ac:dyDescent="0.25">
      <c r="C98" s="1" t="s">
        <v>239</v>
      </c>
    </row>
    <row r="99" spans="3:3" x14ac:dyDescent="0.25">
      <c r="C99" s="1" t="s">
        <v>240</v>
      </c>
    </row>
    <row r="100" spans="3:3" x14ac:dyDescent="0.25">
      <c r="C100" s="1" t="s">
        <v>241</v>
      </c>
    </row>
    <row r="101" spans="3:3" x14ac:dyDescent="0.25">
      <c r="C101" s="1" t="s">
        <v>242</v>
      </c>
    </row>
    <row r="102" spans="3:3" x14ac:dyDescent="0.25">
      <c r="C102" s="1" t="s">
        <v>243</v>
      </c>
    </row>
    <row r="103" spans="3:3" x14ac:dyDescent="0.25">
      <c r="C103" s="1" t="s">
        <v>244</v>
      </c>
    </row>
    <row r="104" spans="3:3" x14ac:dyDescent="0.25">
      <c r="C104" s="1" t="s">
        <v>235</v>
      </c>
    </row>
    <row r="105" spans="3:3" x14ac:dyDescent="0.25">
      <c r="C105" s="1" t="s">
        <v>245</v>
      </c>
    </row>
    <row r="106" spans="3:3" x14ac:dyDescent="0.25">
      <c r="C106" s="1" t="s">
        <v>246</v>
      </c>
    </row>
    <row r="107" spans="3:3" x14ac:dyDescent="0.25">
      <c r="C107" s="1" t="s">
        <v>247</v>
      </c>
    </row>
    <row r="108" spans="3:3" x14ac:dyDescent="0.25">
      <c r="C108" s="1" t="s">
        <v>248</v>
      </c>
    </row>
    <row r="109" spans="3:3" x14ac:dyDescent="0.25">
      <c r="C109" s="1" t="s">
        <v>249</v>
      </c>
    </row>
    <row r="110" spans="3:3" x14ac:dyDescent="0.25">
      <c r="C110" s="1" t="s">
        <v>203</v>
      </c>
    </row>
  </sheetData>
  <sortState xmlns:xlrd2="http://schemas.microsoft.com/office/spreadsheetml/2017/richdata2" ref="A9:Y152">
    <sortCondition ref="A9:A152"/>
  </sortState>
  <conditionalFormatting sqref="D2:D88">
    <cfRule type="duplicateValues" dxfId="10" priority="1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0740-F470-4357-99A6-5C8B4BE5A8B3}">
  <dimension ref="D2:H9"/>
  <sheetViews>
    <sheetView workbookViewId="0">
      <selection activeCell="F23" sqref="F23"/>
    </sheetView>
  </sheetViews>
  <sheetFormatPr defaultRowHeight="15" x14ac:dyDescent="0.25"/>
  <cols>
    <col min="4" max="4" width="31" bestFit="1" customWidth="1"/>
    <col min="5" max="5" width="11.28515625" bestFit="1" customWidth="1"/>
  </cols>
  <sheetData>
    <row r="2" spans="4:8" x14ac:dyDescent="0.25">
      <c r="F2">
        <v>2015</v>
      </c>
      <c r="G2">
        <v>2020</v>
      </c>
      <c r="H2">
        <v>2030</v>
      </c>
    </row>
    <row r="3" spans="4:8" x14ac:dyDescent="0.25">
      <c r="D3" s="465" t="s">
        <v>347</v>
      </c>
      <c r="E3" s="471" t="s">
        <v>413</v>
      </c>
      <c r="F3">
        <v>0.72</v>
      </c>
      <c r="G3">
        <v>0.72</v>
      </c>
      <c r="H3">
        <v>0.72</v>
      </c>
    </row>
    <row r="4" spans="4:8" x14ac:dyDescent="0.25">
      <c r="D4" s="119" t="s">
        <v>350</v>
      </c>
      <c r="E4" s="323" t="s">
        <v>410</v>
      </c>
      <c r="F4">
        <v>0.36</v>
      </c>
      <c r="G4">
        <v>0.36</v>
      </c>
      <c r="H4">
        <v>0.36</v>
      </c>
    </row>
    <row r="5" spans="4:8" x14ac:dyDescent="0.25">
      <c r="D5" s="119" t="s">
        <v>356</v>
      </c>
      <c r="E5" s="323" t="s">
        <v>411</v>
      </c>
      <c r="F5">
        <v>0.36</v>
      </c>
      <c r="G5">
        <v>0.36</v>
      </c>
      <c r="H5">
        <v>0.36</v>
      </c>
    </row>
    <row r="6" spans="4:8" x14ac:dyDescent="0.25">
      <c r="D6" s="119" t="s">
        <v>357</v>
      </c>
      <c r="E6" s="323" t="s">
        <v>409</v>
      </c>
      <c r="F6">
        <v>1.8</v>
      </c>
      <c r="G6">
        <v>1.8</v>
      </c>
      <c r="H6">
        <v>1.8</v>
      </c>
    </row>
    <row r="7" spans="4:8" x14ac:dyDescent="0.25">
      <c r="D7" s="119" t="s">
        <v>359</v>
      </c>
      <c r="E7" s="323" t="s">
        <v>410</v>
      </c>
      <c r="F7">
        <v>0.4</v>
      </c>
      <c r="G7">
        <v>0.4</v>
      </c>
      <c r="H7">
        <v>0.4</v>
      </c>
    </row>
    <row r="8" spans="4:8" x14ac:dyDescent="0.25">
      <c r="D8" s="119" t="s">
        <v>361</v>
      </c>
      <c r="E8" s="323" t="s">
        <v>410</v>
      </c>
      <c r="F8">
        <v>0.6</v>
      </c>
      <c r="G8">
        <v>0.6</v>
      </c>
      <c r="H8">
        <v>0.6</v>
      </c>
    </row>
    <row r="9" spans="4:8" x14ac:dyDescent="0.25">
      <c r="D9" s="119" t="s">
        <v>363</v>
      </c>
      <c r="E9" s="323" t="s">
        <v>412</v>
      </c>
      <c r="F9">
        <v>0.6</v>
      </c>
      <c r="G9">
        <v>0.6</v>
      </c>
      <c r="H9">
        <v>0.6</v>
      </c>
    </row>
  </sheetData>
  <conditionalFormatting sqref="D3:D9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132EE-EF20-42FE-8D5D-8F53A298E0AA}">
  <sheetPr filterMode="1"/>
  <dimension ref="A1:T97"/>
  <sheetViews>
    <sheetView zoomScaleNormal="100" workbookViewId="0">
      <pane ySplit="1" topLeftCell="A15" activePane="bottomLeft" state="frozen"/>
      <selection pane="bottomLeft" activeCell="D38" sqref="D38"/>
    </sheetView>
  </sheetViews>
  <sheetFormatPr defaultRowHeight="15" x14ac:dyDescent="0.25"/>
  <cols>
    <col min="3" max="3" width="28.85546875" bestFit="1" customWidth="1"/>
    <col min="4" max="4" width="43.5703125" bestFit="1" customWidth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x14ac:dyDescent="0.25">
      <c r="A2" s="322" t="s">
        <v>30</v>
      </c>
      <c r="B2" s="322" t="s">
        <v>31</v>
      </c>
      <c r="C2" s="471" t="s">
        <v>358</v>
      </c>
      <c r="D2" s="465" t="s">
        <v>347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  <c r="T2" s="466">
        <v>0.72</v>
      </c>
    </row>
    <row r="3" spans="1:20" x14ac:dyDescent="0.25">
      <c r="A3" s="322" t="s">
        <v>30</v>
      </c>
      <c r="B3" s="322" t="s">
        <v>31</v>
      </c>
      <c r="C3" s="323" t="s">
        <v>351</v>
      </c>
      <c r="D3" s="119" t="s">
        <v>350</v>
      </c>
      <c r="E3" s="330">
        <f>' Capacity by Company'!D5</f>
        <v>0.36</v>
      </c>
      <c r="F3" s="330">
        <f>' Capacity by Company'!E5</f>
        <v>0.36</v>
      </c>
      <c r="G3" s="330">
        <f>' Capacity by Company'!F5</f>
        <v>0.36</v>
      </c>
      <c r="H3" s="330">
        <f>' Capacity by Company'!G5</f>
        <v>0.36</v>
      </c>
      <c r="I3" s="330">
        <f>' Capacity by Company'!H5</f>
        <v>0.36</v>
      </c>
      <c r="J3" s="330">
        <f>' Capacity by Company'!I5</f>
        <v>0.36</v>
      </c>
      <c r="K3" s="330">
        <f>' Capacity by Company'!J5</f>
        <v>0.36</v>
      </c>
      <c r="L3" s="330">
        <f>' Capacity by Company'!K5</f>
        <v>0.36</v>
      </c>
      <c r="M3" s="330">
        <f>' Capacity by Company'!L5</f>
        <v>0.36</v>
      </c>
      <c r="N3" s="330">
        <f>' Capacity by Company'!M5</f>
        <v>0.36</v>
      </c>
      <c r="O3" s="330">
        <f>' Capacity by Company'!N5</f>
        <v>0.36</v>
      </c>
      <c r="P3" s="330">
        <f>' Capacity by Company'!O5</f>
        <v>0.36</v>
      </c>
      <c r="Q3" s="330">
        <f>' Capacity by Company'!P5</f>
        <v>0.36</v>
      </c>
      <c r="R3" s="330">
        <f>' Capacity by Company'!Q5</f>
        <v>0.36</v>
      </c>
      <c r="S3" s="330">
        <f>' Capacity by Company'!R5</f>
        <v>0.36</v>
      </c>
      <c r="T3" s="330">
        <f>' Capacity by Company'!S5</f>
        <v>0.36</v>
      </c>
    </row>
    <row r="4" spans="1:20" x14ac:dyDescent="0.25">
      <c r="A4" s="322" t="s">
        <v>30</v>
      </c>
      <c r="B4" s="322" t="s">
        <v>31</v>
      </c>
      <c r="C4" s="323" t="s">
        <v>177</v>
      </c>
      <c r="D4" s="119" t="s">
        <v>356</v>
      </c>
      <c r="E4" s="330">
        <f>' Capacity by Company'!D6</f>
        <v>0.36</v>
      </c>
      <c r="F4" s="330">
        <f>' Capacity by Company'!E6</f>
        <v>0.36</v>
      </c>
      <c r="G4" s="330">
        <f>' Capacity by Company'!F6</f>
        <v>0.36</v>
      </c>
      <c r="H4" s="330">
        <f>' Capacity by Company'!G6</f>
        <v>0.36</v>
      </c>
      <c r="I4" s="330">
        <f>' Capacity by Company'!H6</f>
        <v>0.36</v>
      </c>
      <c r="J4" s="330">
        <f>' Capacity by Company'!I6</f>
        <v>0.36</v>
      </c>
      <c r="K4" s="330">
        <f>' Capacity by Company'!J6</f>
        <v>0.36</v>
      </c>
      <c r="L4" s="330">
        <f>' Capacity by Company'!K6</f>
        <v>0.36</v>
      </c>
      <c r="M4" s="330">
        <f>' Capacity by Company'!L6</f>
        <v>0.36</v>
      </c>
      <c r="N4" s="330">
        <f>' Capacity by Company'!M6</f>
        <v>0.36</v>
      </c>
      <c r="O4" s="330">
        <f>' Capacity by Company'!N6</f>
        <v>0.36</v>
      </c>
      <c r="P4" s="330">
        <f>' Capacity by Company'!O6</f>
        <v>0.36</v>
      </c>
      <c r="Q4" s="330">
        <f>' Capacity by Company'!P6</f>
        <v>0.36</v>
      </c>
      <c r="R4" s="330">
        <f>' Capacity by Company'!Q6</f>
        <v>0.36</v>
      </c>
      <c r="S4" s="330">
        <f>' Capacity by Company'!R6</f>
        <v>0.36</v>
      </c>
      <c r="T4" s="330">
        <f>' Capacity by Company'!S6</f>
        <v>0.36</v>
      </c>
    </row>
    <row r="5" spans="1:20" x14ac:dyDescent="0.25">
      <c r="A5" s="322" t="s">
        <v>30</v>
      </c>
      <c r="B5" s="322" t="s">
        <v>31</v>
      </c>
      <c r="C5" s="323"/>
      <c r="D5" s="119" t="s">
        <v>357</v>
      </c>
      <c r="E5" s="330">
        <f>' Capacity by Company'!D7</f>
        <v>1.8</v>
      </c>
      <c r="F5" s="330">
        <f>' Capacity by Company'!E7</f>
        <v>1.8</v>
      </c>
      <c r="G5" s="330">
        <f>' Capacity by Company'!F7</f>
        <v>1.8</v>
      </c>
      <c r="H5" s="330">
        <f>' Capacity by Company'!G7</f>
        <v>1.8</v>
      </c>
      <c r="I5" s="330">
        <f>' Capacity by Company'!H7</f>
        <v>1.8</v>
      </c>
      <c r="J5" s="330">
        <f>' Capacity by Company'!I7</f>
        <v>1.8</v>
      </c>
      <c r="K5" s="330">
        <f>' Capacity by Company'!J7</f>
        <v>1.8</v>
      </c>
      <c r="L5" s="330">
        <f>' Capacity by Company'!K7</f>
        <v>1.8</v>
      </c>
      <c r="M5" s="330">
        <f>' Capacity by Company'!L7</f>
        <v>1.8</v>
      </c>
      <c r="N5" s="330">
        <f>' Capacity by Company'!M7</f>
        <v>1.8</v>
      </c>
      <c r="O5" s="330">
        <f>' Capacity by Company'!N7</f>
        <v>1.8</v>
      </c>
      <c r="P5" s="330">
        <f>' Capacity by Company'!O7</f>
        <v>1.8</v>
      </c>
      <c r="Q5" s="330">
        <f>' Capacity by Company'!P7</f>
        <v>1.8</v>
      </c>
      <c r="R5" s="330">
        <f>' Capacity by Company'!Q7</f>
        <v>1.8</v>
      </c>
      <c r="S5" s="330">
        <f>' Capacity by Company'!R7</f>
        <v>1.8</v>
      </c>
      <c r="T5" s="330">
        <f>' Capacity by Company'!S7</f>
        <v>1.8</v>
      </c>
    </row>
    <row r="6" spans="1:20" x14ac:dyDescent="0.25">
      <c r="A6" s="322" t="s">
        <v>30</v>
      </c>
      <c r="B6" s="322" t="s">
        <v>31</v>
      </c>
      <c r="C6" s="323" t="s">
        <v>360</v>
      </c>
      <c r="D6" s="119" t="s">
        <v>359</v>
      </c>
      <c r="E6" s="330">
        <f>' Capacity by Company'!D8</f>
        <v>0.4</v>
      </c>
      <c r="F6" s="330">
        <f>' Capacity by Company'!E8</f>
        <v>0.4</v>
      </c>
      <c r="G6" s="330">
        <f>' Capacity by Company'!F8</f>
        <v>0.4</v>
      </c>
      <c r="H6" s="330">
        <f>' Capacity by Company'!G8</f>
        <v>0.4</v>
      </c>
      <c r="I6" s="330">
        <f>' Capacity by Company'!H8</f>
        <v>0.4</v>
      </c>
      <c r="J6" s="330">
        <f>' Capacity by Company'!I8</f>
        <v>0.4</v>
      </c>
      <c r="K6" s="330">
        <f>' Capacity by Company'!J8</f>
        <v>0.4</v>
      </c>
      <c r="L6" s="330">
        <f>' Capacity by Company'!K8</f>
        <v>0.4</v>
      </c>
      <c r="M6" s="330">
        <f>' Capacity by Company'!L8</f>
        <v>0.4</v>
      </c>
      <c r="N6" s="330">
        <f>' Capacity by Company'!M8</f>
        <v>0.4</v>
      </c>
      <c r="O6" s="330">
        <f>' Capacity by Company'!N8</f>
        <v>0.4</v>
      </c>
      <c r="P6" s="330">
        <f>' Capacity by Company'!O8</f>
        <v>0.4</v>
      </c>
      <c r="Q6" s="330">
        <f>' Capacity by Company'!P8</f>
        <v>0.4</v>
      </c>
      <c r="R6" s="330">
        <f>' Capacity by Company'!Q8</f>
        <v>0.4</v>
      </c>
      <c r="S6" s="330">
        <f>' Capacity by Company'!R8</f>
        <v>0.4</v>
      </c>
      <c r="T6" s="330">
        <f>' Capacity by Company'!S8</f>
        <v>0.4</v>
      </c>
    </row>
    <row r="7" spans="1:20" x14ac:dyDescent="0.25">
      <c r="A7" s="322" t="s">
        <v>30</v>
      </c>
      <c r="B7" s="322" t="s">
        <v>31</v>
      </c>
      <c r="C7" s="323" t="s">
        <v>362</v>
      </c>
      <c r="D7" s="119" t="s">
        <v>361</v>
      </c>
      <c r="E7" s="330">
        <f>' Capacity by Company'!D10</f>
        <v>0.6</v>
      </c>
      <c r="F7" s="330">
        <f>' Capacity by Company'!E10</f>
        <v>0.6</v>
      </c>
      <c r="G7" s="330">
        <f>' Capacity by Company'!F10</f>
        <v>0.6</v>
      </c>
      <c r="H7" s="330">
        <f>' Capacity by Company'!G10</f>
        <v>0.6</v>
      </c>
      <c r="I7" s="330">
        <f>' Capacity by Company'!H10</f>
        <v>0.6</v>
      </c>
      <c r="J7" s="330">
        <f>' Capacity by Company'!I10</f>
        <v>0.6</v>
      </c>
      <c r="K7" s="330">
        <f>' Capacity by Company'!J10</f>
        <v>0.6</v>
      </c>
      <c r="L7" s="330">
        <f>' Capacity by Company'!K10</f>
        <v>0.6</v>
      </c>
      <c r="M7" s="330">
        <f>' Capacity by Company'!L10</f>
        <v>0.6</v>
      </c>
      <c r="N7" s="330">
        <f>' Capacity by Company'!M10</f>
        <v>0.6</v>
      </c>
      <c r="O7" s="330">
        <f>' Capacity by Company'!N10</f>
        <v>0.6</v>
      </c>
      <c r="P7" s="330">
        <f>' Capacity by Company'!O10</f>
        <v>0.6</v>
      </c>
      <c r="Q7" s="330">
        <f>' Capacity by Company'!P10</f>
        <v>0.6</v>
      </c>
      <c r="R7" s="330">
        <f>' Capacity by Company'!Q10</f>
        <v>0.6</v>
      </c>
      <c r="S7" s="330">
        <f>' Capacity by Company'!R10</f>
        <v>0.6</v>
      </c>
      <c r="T7" s="330">
        <f>' Capacity by Company'!S10</f>
        <v>0.6</v>
      </c>
    </row>
    <row r="8" spans="1:20" x14ac:dyDescent="0.25">
      <c r="A8" s="322" t="s">
        <v>30</v>
      </c>
      <c r="B8" s="322" t="s">
        <v>31</v>
      </c>
      <c r="C8" s="323" t="s">
        <v>368</v>
      </c>
      <c r="D8" s="119" t="s">
        <v>363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  <c r="T8" s="330">
        <v>0.6</v>
      </c>
    </row>
    <row r="9" spans="1:20" hidden="1" x14ac:dyDescent="0.25">
      <c r="A9" s="322" t="s">
        <v>30</v>
      </c>
      <c r="B9" s="322" t="s">
        <v>31</v>
      </c>
      <c r="C9" s="123"/>
      <c r="D9" s="119" t="s">
        <v>12</v>
      </c>
      <c r="E9" s="330">
        <f>' Capacity by Company'!D11</f>
        <v>1.2</v>
      </c>
      <c r="F9" s="330">
        <f>' Capacity by Company'!E11</f>
        <v>1.2</v>
      </c>
      <c r="G9" s="330">
        <f>' Capacity by Company'!F11</f>
        <v>1.2</v>
      </c>
      <c r="H9" s="330">
        <f>' Capacity by Company'!G11</f>
        <v>1.2</v>
      </c>
      <c r="I9" s="330">
        <f>' Capacity by Company'!H11</f>
        <v>1.2</v>
      </c>
      <c r="J9" s="330">
        <f>' Capacity by Company'!I11</f>
        <v>1.2</v>
      </c>
      <c r="K9" s="330">
        <f>' Capacity by Company'!J11</f>
        <v>1.2</v>
      </c>
      <c r="L9" s="330">
        <f>' Capacity by Company'!K11</f>
        <v>1.2</v>
      </c>
      <c r="M9" s="330">
        <f>' Capacity by Company'!L11</f>
        <v>1.2</v>
      </c>
      <c r="N9" s="330">
        <f>' Capacity by Company'!M11</f>
        <v>1.2</v>
      </c>
      <c r="O9" s="330">
        <f>' Capacity by Company'!N11</f>
        <v>1.2</v>
      </c>
      <c r="P9" s="330">
        <f>' Capacity by Company'!O11</f>
        <v>1.2</v>
      </c>
      <c r="Q9" s="330">
        <f>' Capacity by Company'!P11</f>
        <v>1.2</v>
      </c>
      <c r="R9" s="330">
        <f>' Capacity by Company'!Q11</f>
        <v>1.2</v>
      </c>
      <c r="S9" s="330">
        <f>' Capacity by Company'!R11</f>
        <v>1.2</v>
      </c>
      <c r="T9" s="330">
        <f>' Capacity by Company'!S11</f>
        <v>1.2</v>
      </c>
    </row>
    <row r="10" spans="1:20" hidden="1" x14ac:dyDescent="0.25">
      <c r="A10" s="322" t="s">
        <v>30</v>
      </c>
      <c r="B10" s="322" t="s">
        <v>31</v>
      </c>
      <c r="C10" s="293"/>
      <c r="D10" s="119" t="s">
        <v>58</v>
      </c>
      <c r="E10" s="330">
        <f>' Capacity by Company'!D12</f>
        <v>12.44</v>
      </c>
      <c r="F10" s="330">
        <f>' Capacity by Company'!E12</f>
        <v>12.44</v>
      </c>
      <c r="G10" s="330">
        <f>' Capacity by Company'!F12</f>
        <v>12.44</v>
      </c>
      <c r="H10" s="330">
        <f>' Capacity by Company'!G12</f>
        <v>12.44</v>
      </c>
      <c r="I10" s="330">
        <f>' Capacity by Company'!H12</f>
        <v>12.44</v>
      </c>
      <c r="J10" s="330">
        <f>' Capacity by Company'!I12</f>
        <v>12.44</v>
      </c>
      <c r="K10" s="330">
        <f>' Capacity by Company'!J12</f>
        <v>12.44</v>
      </c>
      <c r="L10" s="330">
        <f>' Capacity by Company'!K12</f>
        <v>12.44</v>
      </c>
      <c r="M10" s="330">
        <f>' Capacity by Company'!L12</f>
        <v>12.44</v>
      </c>
      <c r="N10" s="330">
        <f>' Capacity by Company'!M12</f>
        <v>12.44</v>
      </c>
      <c r="O10" s="330">
        <f>' Capacity by Company'!N12</f>
        <v>12.44</v>
      </c>
      <c r="P10" s="330">
        <f>' Capacity by Company'!O12</f>
        <v>12.44</v>
      </c>
      <c r="Q10" s="330">
        <f>' Capacity by Company'!P12</f>
        <v>12.44</v>
      </c>
      <c r="R10" s="330">
        <f>' Capacity by Company'!Q12</f>
        <v>12.44</v>
      </c>
      <c r="S10" s="330">
        <f>' Capacity by Company'!R12</f>
        <v>12.44</v>
      </c>
      <c r="T10" s="330">
        <f>' Capacity by Company'!S12</f>
        <v>12.44</v>
      </c>
    </row>
    <row r="11" spans="1:20" x14ac:dyDescent="0.25">
      <c r="A11" s="322" t="s">
        <v>30</v>
      </c>
      <c r="B11" s="322" t="s">
        <v>33</v>
      </c>
      <c r="C11" s="323" t="s">
        <v>364</v>
      </c>
      <c r="D11" s="119" t="s">
        <v>264</v>
      </c>
      <c r="E11" s="330">
        <v>50</v>
      </c>
      <c r="F11" s="330">
        <v>50</v>
      </c>
      <c r="G11" s="330">
        <v>50</v>
      </c>
      <c r="H11" s="330">
        <v>50</v>
      </c>
      <c r="I11" s="330">
        <v>50</v>
      </c>
      <c r="J11" s="330">
        <v>50</v>
      </c>
      <c r="K11" s="330">
        <v>50</v>
      </c>
      <c r="L11" s="330">
        <v>50</v>
      </c>
      <c r="M11" s="330">
        <v>50</v>
      </c>
      <c r="N11" s="330">
        <v>50</v>
      </c>
      <c r="O11" s="330">
        <v>50</v>
      </c>
      <c r="P11" s="330">
        <v>50</v>
      </c>
      <c r="Q11" s="330">
        <v>50</v>
      </c>
      <c r="R11" s="330">
        <v>50</v>
      </c>
      <c r="S11" s="330">
        <v>50</v>
      </c>
      <c r="T11" s="330">
        <v>50</v>
      </c>
    </row>
    <row r="12" spans="1:20" x14ac:dyDescent="0.25">
      <c r="A12" s="322" t="s">
        <v>30</v>
      </c>
      <c r="B12" s="322" t="s">
        <v>33</v>
      </c>
      <c r="C12" s="323" t="s">
        <v>236</v>
      </c>
      <c r="D12" s="120" t="s">
        <v>235</v>
      </c>
      <c r="E12" s="330">
        <f>' Capacity by Company'!D14</f>
        <v>20</v>
      </c>
      <c r="F12" s="330">
        <f>' Capacity by Company'!E14</f>
        <v>20</v>
      </c>
      <c r="G12" s="330">
        <f>' Capacity by Company'!F14</f>
        <v>20</v>
      </c>
      <c r="H12" s="330">
        <f>' Capacity by Company'!G14</f>
        <v>20</v>
      </c>
      <c r="I12" s="330">
        <f>' Capacity by Company'!H14</f>
        <v>20</v>
      </c>
      <c r="J12" s="330">
        <f>' Capacity by Company'!I14</f>
        <v>20</v>
      </c>
      <c r="K12" s="330">
        <f>' Capacity by Company'!J14</f>
        <v>20</v>
      </c>
      <c r="L12" s="330">
        <f>' Capacity by Company'!K14</f>
        <v>20</v>
      </c>
      <c r="M12" s="330">
        <f>' Capacity by Company'!L14</f>
        <v>20</v>
      </c>
      <c r="N12" s="330">
        <f>' Capacity by Company'!M14</f>
        <v>20</v>
      </c>
      <c r="O12" s="330">
        <f>' Capacity by Company'!N14</f>
        <v>20</v>
      </c>
      <c r="P12" s="330">
        <f>' Capacity by Company'!O14</f>
        <v>20</v>
      </c>
      <c r="Q12" s="330">
        <f>' Capacity by Company'!P14</f>
        <v>20</v>
      </c>
      <c r="R12" s="330">
        <f>' Capacity by Company'!Q14</f>
        <v>20</v>
      </c>
      <c r="S12" s="330">
        <f>' Capacity by Company'!R14</f>
        <v>20</v>
      </c>
      <c r="T12" s="330">
        <f>' Capacity by Company'!S14</f>
        <v>20</v>
      </c>
    </row>
    <row r="13" spans="1:20" x14ac:dyDescent="0.25">
      <c r="A13" s="322" t="s">
        <v>30</v>
      </c>
      <c r="B13" s="322" t="s">
        <v>33</v>
      </c>
      <c r="C13" s="323" t="s">
        <v>168</v>
      </c>
      <c r="D13" s="120" t="s">
        <v>253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  <c r="T13" s="330">
        <v>10</v>
      </c>
    </row>
    <row r="14" spans="1:20" x14ac:dyDescent="0.25">
      <c r="A14" s="322" t="s">
        <v>30</v>
      </c>
      <c r="B14" s="322" t="s">
        <v>33</v>
      </c>
      <c r="C14" s="323" t="s">
        <v>236</v>
      </c>
      <c r="D14" s="119" t="s">
        <v>254</v>
      </c>
      <c r="E14" s="330">
        <f>' Capacity by Company'!D16</f>
        <v>20</v>
      </c>
      <c r="F14" s="330">
        <f>' Capacity by Company'!E16</f>
        <v>20</v>
      </c>
      <c r="G14" s="330">
        <f>' Capacity by Company'!F16</f>
        <v>20</v>
      </c>
      <c r="H14" s="330">
        <f>' Capacity by Company'!G16</f>
        <v>20</v>
      </c>
      <c r="I14" s="330">
        <f>' Capacity by Company'!H16</f>
        <v>20</v>
      </c>
      <c r="J14" s="330">
        <f>' Capacity by Company'!I16</f>
        <v>20</v>
      </c>
      <c r="K14" s="330">
        <f>' Capacity by Company'!J16</f>
        <v>50</v>
      </c>
      <c r="L14" s="330">
        <f>' Capacity by Company'!K16</f>
        <v>50</v>
      </c>
      <c r="M14" s="330">
        <f>' Capacity by Company'!L16</f>
        <v>50</v>
      </c>
      <c r="N14" s="330">
        <f>' Capacity by Company'!M16</f>
        <v>50</v>
      </c>
      <c r="O14" s="330">
        <f>' Capacity by Company'!N16</f>
        <v>50</v>
      </c>
      <c r="P14" s="330">
        <f>' Capacity by Company'!O16</f>
        <v>50</v>
      </c>
      <c r="Q14" s="330">
        <f>' Capacity by Company'!P16</f>
        <v>50</v>
      </c>
      <c r="R14" s="330">
        <f>' Capacity by Company'!Q16</f>
        <v>50</v>
      </c>
      <c r="S14" s="330">
        <f>' Capacity by Company'!R16</f>
        <v>50</v>
      </c>
      <c r="T14" s="330">
        <f>' Capacity by Company'!S16</f>
        <v>50</v>
      </c>
    </row>
    <row r="15" spans="1:20" x14ac:dyDescent="0.25">
      <c r="A15" s="322" t="s">
        <v>30</v>
      </c>
      <c r="B15" s="322" t="s">
        <v>33</v>
      </c>
      <c r="C15" s="320" t="s">
        <v>168</v>
      </c>
      <c r="D15" s="349" t="s">
        <v>341</v>
      </c>
      <c r="E15" s="330">
        <f>' Capacity by Company'!D17</f>
        <v>70</v>
      </c>
      <c r="F15" s="330">
        <f>' Capacity by Company'!E17</f>
        <v>70</v>
      </c>
      <c r="G15" s="330">
        <f>' Capacity by Company'!F17</f>
        <v>70</v>
      </c>
      <c r="H15" s="330">
        <f>' Capacity by Company'!G17</f>
        <v>70</v>
      </c>
      <c r="I15" s="330">
        <f>' Capacity by Company'!H17</f>
        <v>70</v>
      </c>
      <c r="J15" s="330">
        <f>' Capacity by Company'!I17</f>
        <v>70</v>
      </c>
      <c r="K15" s="330">
        <f>' Capacity by Company'!J17</f>
        <v>70</v>
      </c>
      <c r="L15" s="330">
        <f>' Capacity by Company'!K17</f>
        <v>70</v>
      </c>
      <c r="M15" s="330">
        <f>' Capacity by Company'!L17</f>
        <v>70</v>
      </c>
      <c r="N15" s="330">
        <f>' Capacity by Company'!M17</f>
        <v>70</v>
      </c>
      <c r="O15" s="330">
        <f>' Capacity by Company'!N17</f>
        <v>70</v>
      </c>
      <c r="P15" s="330">
        <f>' Capacity by Company'!O17</f>
        <v>70</v>
      </c>
      <c r="Q15" s="330">
        <f>' Capacity by Company'!P17</f>
        <v>70</v>
      </c>
      <c r="R15" s="330">
        <f>' Capacity by Company'!Q17</f>
        <v>70</v>
      </c>
      <c r="S15" s="330">
        <f>' Capacity by Company'!R17</f>
        <v>70</v>
      </c>
      <c r="T15" s="330">
        <f>' Capacity by Company'!S17</f>
        <v>70</v>
      </c>
    </row>
    <row r="16" spans="1:20" hidden="1" x14ac:dyDescent="0.25">
      <c r="A16" s="322" t="s">
        <v>30</v>
      </c>
      <c r="B16" s="323" t="s">
        <v>33</v>
      </c>
      <c r="C16" s="320"/>
      <c r="D16" s="121" t="s">
        <v>12</v>
      </c>
      <c r="E16" s="330">
        <f>' Capacity by Company'!D18</f>
        <v>24.28</v>
      </c>
      <c r="F16" s="330">
        <f>' Capacity by Company'!E18</f>
        <v>24.28</v>
      </c>
      <c r="G16" s="330">
        <f>' Capacity by Company'!F18</f>
        <v>24.28</v>
      </c>
      <c r="H16" s="330">
        <f>' Capacity by Company'!G18</f>
        <v>24.28</v>
      </c>
      <c r="I16" s="330">
        <f>' Capacity by Company'!H18</f>
        <v>24.28</v>
      </c>
      <c r="J16" s="330">
        <f>' Capacity by Company'!I18</f>
        <v>24.28</v>
      </c>
      <c r="K16" s="330">
        <f>' Capacity by Company'!J18</f>
        <v>24.28</v>
      </c>
      <c r="L16" s="330">
        <f>' Capacity by Company'!K18</f>
        <v>24.28</v>
      </c>
      <c r="M16" s="330">
        <f>' Capacity by Company'!L18</f>
        <v>24.28</v>
      </c>
      <c r="N16" s="330">
        <f>' Capacity by Company'!M18</f>
        <v>24.28</v>
      </c>
      <c r="O16" s="330">
        <f>' Capacity by Company'!N18</f>
        <v>24.28</v>
      </c>
      <c r="P16" s="330">
        <f>' Capacity by Company'!O18</f>
        <v>24.28</v>
      </c>
      <c r="Q16" s="330">
        <f>' Capacity by Company'!P18</f>
        <v>24.28</v>
      </c>
      <c r="R16" s="330">
        <f>' Capacity by Company'!Q18</f>
        <v>24.28</v>
      </c>
      <c r="S16" s="330">
        <f>' Capacity by Company'!R18</f>
        <v>24.28</v>
      </c>
      <c r="T16" s="330">
        <f>' Capacity by Company'!S18</f>
        <v>24.28</v>
      </c>
    </row>
    <row r="17" spans="1:20" hidden="1" x14ac:dyDescent="0.25">
      <c r="A17" s="322" t="s">
        <v>30</v>
      </c>
      <c r="B17" s="323" t="s">
        <v>33</v>
      </c>
      <c r="C17" s="320"/>
      <c r="D17" s="121" t="s">
        <v>58</v>
      </c>
      <c r="E17" s="330">
        <f>' Capacity by Company'!D19</f>
        <v>184.28</v>
      </c>
      <c r="F17" s="330">
        <f>' Capacity by Company'!E19</f>
        <v>184.28</v>
      </c>
      <c r="G17" s="330">
        <f>' Capacity by Company'!F19</f>
        <v>184.28</v>
      </c>
      <c r="H17" s="330">
        <f>' Capacity by Company'!G19</f>
        <v>184.28</v>
      </c>
      <c r="I17" s="330">
        <f>' Capacity by Company'!H19</f>
        <v>184.28</v>
      </c>
      <c r="J17" s="330">
        <f>' Capacity by Company'!I19</f>
        <v>184.28</v>
      </c>
      <c r="K17" s="330">
        <f>' Capacity by Company'!J19</f>
        <v>214.28</v>
      </c>
      <c r="L17" s="330">
        <f>' Capacity by Company'!K19</f>
        <v>214.28</v>
      </c>
      <c r="M17" s="330">
        <f>' Capacity by Company'!L19</f>
        <v>214.28</v>
      </c>
      <c r="N17" s="330">
        <f>' Capacity by Company'!M19</f>
        <v>214.28</v>
      </c>
      <c r="O17" s="330">
        <f>' Capacity by Company'!N19</f>
        <v>214.28</v>
      </c>
      <c r="P17" s="330">
        <f>' Capacity by Company'!O19</f>
        <v>214.28</v>
      </c>
      <c r="Q17" s="330">
        <f>' Capacity by Company'!P19</f>
        <v>214.28</v>
      </c>
      <c r="R17" s="330">
        <f>' Capacity by Company'!Q19</f>
        <v>214.28</v>
      </c>
      <c r="S17" s="330">
        <f>' Capacity by Company'!R19</f>
        <v>214.28</v>
      </c>
      <c r="T17" s="330">
        <f>' Capacity by Company'!S19</f>
        <v>214.28</v>
      </c>
    </row>
    <row r="18" spans="1:20" x14ac:dyDescent="0.25">
      <c r="A18" s="322" t="s">
        <v>30</v>
      </c>
      <c r="B18" s="322" t="s">
        <v>41</v>
      </c>
      <c r="C18" s="320"/>
      <c r="D18" s="122" t="s">
        <v>255</v>
      </c>
      <c r="E18" s="330">
        <f>' Capacity by Company'!D20</f>
        <v>30</v>
      </c>
      <c r="F18" s="330">
        <f>' Capacity by Company'!E20</f>
        <v>30</v>
      </c>
      <c r="G18" s="330">
        <f>' Capacity by Company'!F20</f>
        <v>30</v>
      </c>
      <c r="H18" s="330">
        <f>' Capacity by Company'!G20</f>
        <v>30</v>
      </c>
      <c r="I18" s="330">
        <f>' Capacity by Company'!H20</f>
        <v>30</v>
      </c>
      <c r="J18" s="330">
        <f>' Capacity by Company'!I20</f>
        <v>30</v>
      </c>
      <c r="K18" s="330">
        <f>' Capacity by Company'!J20</f>
        <v>30</v>
      </c>
      <c r="L18" s="330">
        <f>' Capacity by Company'!K20</f>
        <v>30</v>
      </c>
      <c r="M18" s="330">
        <f>' Capacity by Company'!L20</f>
        <v>30</v>
      </c>
      <c r="N18" s="330">
        <f>' Capacity by Company'!M20</f>
        <v>30</v>
      </c>
      <c r="O18" s="330">
        <f>' Capacity by Company'!N20</f>
        <v>30</v>
      </c>
      <c r="P18" s="330">
        <f>' Capacity by Company'!O20</f>
        <v>30</v>
      </c>
      <c r="Q18" s="330">
        <f>' Capacity by Company'!P20</f>
        <v>30</v>
      </c>
      <c r="R18" s="330">
        <f>' Capacity by Company'!Q20</f>
        <v>30</v>
      </c>
      <c r="S18" s="330">
        <f>' Capacity by Company'!R20</f>
        <v>30</v>
      </c>
      <c r="T18" s="330">
        <f>' Capacity by Company'!S20</f>
        <v>30</v>
      </c>
    </row>
    <row r="19" spans="1:20" x14ac:dyDescent="0.25">
      <c r="A19" s="322" t="s">
        <v>30</v>
      </c>
      <c r="B19" s="322" t="s">
        <v>41</v>
      </c>
      <c r="C19" s="320" t="s">
        <v>365</v>
      </c>
      <c r="D19" s="122" t="s">
        <v>256</v>
      </c>
      <c r="E19" s="330">
        <f>' Capacity by Company'!D21</f>
        <v>20</v>
      </c>
      <c r="F19" s="330">
        <f>' Capacity by Company'!E21</f>
        <v>20</v>
      </c>
      <c r="G19" s="330">
        <f>' Capacity by Company'!F21</f>
        <v>20</v>
      </c>
      <c r="H19" s="330">
        <f>' Capacity by Company'!G21</f>
        <v>20</v>
      </c>
      <c r="I19" s="330">
        <f>' Capacity by Company'!H21</f>
        <v>20</v>
      </c>
      <c r="J19" s="330">
        <f>' Capacity by Company'!I21</f>
        <v>20</v>
      </c>
      <c r="K19" s="330">
        <f>' Capacity by Company'!J21</f>
        <v>20</v>
      </c>
      <c r="L19" s="330">
        <f>' Capacity by Company'!K21</f>
        <v>20</v>
      </c>
      <c r="M19" s="330">
        <f>' Capacity by Company'!L21</f>
        <v>20</v>
      </c>
      <c r="N19" s="330">
        <f>' Capacity by Company'!M21</f>
        <v>20</v>
      </c>
      <c r="O19" s="330">
        <f>' Capacity by Company'!N21</f>
        <v>20</v>
      </c>
      <c r="P19" s="330">
        <f>' Capacity by Company'!O21</f>
        <v>20</v>
      </c>
      <c r="Q19" s="330">
        <f>' Capacity by Company'!P21</f>
        <v>20</v>
      </c>
      <c r="R19" s="330">
        <f>' Capacity by Company'!Q21</f>
        <v>20</v>
      </c>
      <c r="S19" s="330">
        <f>' Capacity by Company'!R21</f>
        <v>20</v>
      </c>
      <c r="T19" s="330">
        <f>' Capacity by Company'!S21</f>
        <v>20</v>
      </c>
    </row>
    <row r="20" spans="1:20" hidden="1" x14ac:dyDescent="0.25">
      <c r="A20" s="322" t="s">
        <v>30</v>
      </c>
      <c r="B20" s="322" t="s">
        <v>41</v>
      </c>
      <c r="C20" s="123"/>
      <c r="D20" s="121" t="s">
        <v>12</v>
      </c>
      <c r="E20" s="330">
        <f>' Capacity by Company'!D22</f>
        <v>10</v>
      </c>
      <c r="F20" s="330">
        <f>' Capacity by Company'!E22</f>
        <v>10</v>
      </c>
      <c r="G20" s="330">
        <f>' Capacity by Company'!F22</f>
        <v>10</v>
      </c>
      <c r="H20" s="330">
        <f>' Capacity by Company'!G22</f>
        <v>10</v>
      </c>
      <c r="I20" s="330">
        <f>' Capacity by Company'!H22</f>
        <v>10</v>
      </c>
      <c r="J20" s="330">
        <f>' Capacity by Company'!I22</f>
        <v>10</v>
      </c>
      <c r="K20" s="330">
        <f>' Capacity by Company'!J22</f>
        <v>10</v>
      </c>
      <c r="L20" s="330">
        <f>' Capacity by Company'!K22</f>
        <v>10</v>
      </c>
      <c r="M20" s="330">
        <f>' Capacity by Company'!L22</f>
        <v>10</v>
      </c>
      <c r="N20" s="330">
        <f>' Capacity by Company'!M22</f>
        <v>10</v>
      </c>
      <c r="O20" s="330">
        <f>' Capacity by Company'!N22</f>
        <v>10</v>
      </c>
      <c r="P20" s="330">
        <f>' Capacity by Company'!O22</f>
        <v>10</v>
      </c>
      <c r="Q20" s="330">
        <f>' Capacity by Company'!P22</f>
        <v>10</v>
      </c>
      <c r="R20" s="330">
        <f>' Capacity by Company'!Q22</f>
        <v>10</v>
      </c>
      <c r="S20" s="330">
        <f>' Capacity by Company'!R22</f>
        <v>10</v>
      </c>
      <c r="T20" s="330">
        <f>' Capacity by Company'!S22</f>
        <v>10</v>
      </c>
    </row>
    <row r="21" spans="1:20" hidden="1" x14ac:dyDescent="0.25">
      <c r="A21" s="322" t="s">
        <v>30</v>
      </c>
      <c r="B21" s="322" t="s">
        <v>41</v>
      </c>
      <c r="C21" s="123"/>
      <c r="D21" s="123" t="s">
        <v>58</v>
      </c>
      <c r="E21" s="330">
        <f>' Capacity by Company'!D23</f>
        <v>60</v>
      </c>
      <c r="F21" s="330">
        <f>' Capacity by Company'!E23</f>
        <v>60</v>
      </c>
      <c r="G21" s="330">
        <f>' Capacity by Company'!F23</f>
        <v>60</v>
      </c>
      <c r="H21" s="330">
        <f>' Capacity by Company'!G23</f>
        <v>60</v>
      </c>
      <c r="I21" s="330">
        <f>' Capacity by Company'!H23</f>
        <v>60</v>
      </c>
      <c r="J21" s="330">
        <f>' Capacity by Company'!I23</f>
        <v>60</v>
      </c>
      <c r="K21" s="330">
        <f>' Capacity by Company'!J23</f>
        <v>60</v>
      </c>
      <c r="L21" s="330">
        <f>' Capacity by Company'!K23</f>
        <v>60</v>
      </c>
      <c r="M21" s="330">
        <f>' Capacity by Company'!L23</f>
        <v>60</v>
      </c>
      <c r="N21" s="330">
        <f>' Capacity by Company'!M23</f>
        <v>60</v>
      </c>
      <c r="O21" s="330">
        <f>' Capacity by Company'!N23</f>
        <v>60</v>
      </c>
      <c r="P21" s="330">
        <f>' Capacity by Company'!O23</f>
        <v>60</v>
      </c>
      <c r="Q21" s="330">
        <f>' Capacity by Company'!P23</f>
        <v>60</v>
      </c>
      <c r="R21" s="330">
        <f>' Capacity by Company'!Q23</f>
        <v>60</v>
      </c>
      <c r="S21" s="330">
        <f>' Capacity by Company'!R23</f>
        <v>60</v>
      </c>
      <c r="T21" s="330">
        <f>' Capacity by Company'!S23</f>
        <v>60</v>
      </c>
    </row>
    <row r="22" spans="1:20" x14ac:dyDescent="0.25">
      <c r="A22" s="322" t="s">
        <v>30</v>
      </c>
      <c r="B22" s="322" t="s">
        <v>49</v>
      </c>
      <c r="C22" s="323" t="s">
        <v>366</v>
      </c>
      <c r="D22" s="124" t="s">
        <v>257</v>
      </c>
      <c r="E22" s="330">
        <f>' Capacity by Company'!D24</f>
        <v>3</v>
      </c>
      <c r="F22" s="330">
        <f>' Capacity by Company'!E24</f>
        <v>3</v>
      </c>
      <c r="G22" s="330">
        <f>' Capacity by Company'!F24</f>
        <v>3</v>
      </c>
      <c r="H22" s="330">
        <f>' Capacity by Company'!G24</f>
        <v>3</v>
      </c>
      <c r="I22" s="330">
        <f>' Capacity by Company'!H24</f>
        <v>3</v>
      </c>
      <c r="J22" s="330">
        <f>' Capacity by Company'!I24</f>
        <v>3</v>
      </c>
      <c r="K22" s="330">
        <f>' Capacity by Company'!J24</f>
        <v>3</v>
      </c>
      <c r="L22" s="330">
        <f>' Capacity by Company'!K24</f>
        <v>3</v>
      </c>
      <c r="M22" s="330">
        <f>' Capacity by Company'!L24</f>
        <v>3</v>
      </c>
      <c r="N22" s="330">
        <f>' Capacity by Company'!M24</f>
        <v>3</v>
      </c>
      <c r="O22" s="330">
        <f>' Capacity by Company'!N24</f>
        <v>3</v>
      </c>
      <c r="P22" s="330">
        <f>' Capacity by Company'!O24</f>
        <v>3</v>
      </c>
      <c r="Q22" s="330">
        <f>' Capacity by Company'!P24</f>
        <v>3</v>
      </c>
      <c r="R22" s="330">
        <f>' Capacity by Company'!Q24</f>
        <v>3</v>
      </c>
      <c r="S22" s="330">
        <f>' Capacity by Company'!R24</f>
        <v>3</v>
      </c>
      <c r="T22" s="330">
        <f>' Capacity by Company'!S24</f>
        <v>3</v>
      </c>
    </row>
    <row r="23" spans="1:20" hidden="1" x14ac:dyDescent="0.25">
      <c r="A23" s="322" t="s">
        <v>30</v>
      </c>
      <c r="B23" s="322" t="s">
        <v>49</v>
      </c>
      <c r="C23" s="320"/>
      <c r="D23" s="120" t="s">
        <v>12</v>
      </c>
      <c r="E23" s="330">
        <f>' Capacity by Company'!D25</f>
        <v>20</v>
      </c>
      <c r="F23" s="330">
        <f>' Capacity by Company'!E25</f>
        <v>20</v>
      </c>
      <c r="G23" s="330">
        <f>' Capacity by Company'!F25</f>
        <v>20</v>
      </c>
      <c r="H23" s="330">
        <f>' Capacity by Company'!G25</f>
        <v>20</v>
      </c>
      <c r="I23" s="330">
        <f>' Capacity by Company'!H25</f>
        <v>20</v>
      </c>
      <c r="J23" s="330">
        <f>' Capacity by Company'!I25</f>
        <v>20</v>
      </c>
      <c r="K23" s="330">
        <f>' Capacity by Company'!J25</f>
        <v>20</v>
      </c>
      <c r="L23" s="330">
        <f>' Capacity by Company'!K25</f>
        <v>20</v>
      </c>
      <c r="M23" s="330">
        <f>' Capacity by Company'!L25</f>
        <v>20</v>
      </c>
      <c r="N23" s="330">
        <f>' Capacity by Company'!M25</f>
        <v>20</v>
      </c>
      <c r="O23" s="330">
        <f>' Capacity by Company'!N25</f>
        <v>20</v>
      </c>
      <c r="P23" s="330">
        <f>' Capacity by Company'!O25</f>
        <v>20</v>
      </c>
      <c r="Q23" s="330">
        <f>' Capacity by Company'!P25</f>
        <v>20</v>
      </c>
      <c r="R23" s="330">
        <f>' Capacity by Company'!Q25</f>
        <v>20</v>
      </c>
      <c r="S23" s="330">
        <f>' Capacity by Company'!R25</f>
        <v>20</v>
      </c>
      <c r="T23" s="330">
        <f>' Capacity by Company'!S25</f>
        <v>20</v>
      </c>
    </row>
    <row r="24" spans="1:20" hidden="1" x14ac:dyDescent="0.25">
      <c r="A24" s="322" t="s">
        <v>30</v>
      </c>
      <c r="B24" s="322" t="s">
        <v>49</v>
      </c>
      <c r="C24" s="320"/>
      <c r="D24" s="119" t="s">
        <v>58</v>
      </c>
      <c r="E24" s="330">
        <f>' Capacity by Company'!D26</f>
        <v>23</v>
      </c>
      <c r="F24" s="330">
        <f>' Capacity by Company'!E26</f>
        <v>23</v>
      </c>
      <c r="G24" s="330">
        <f>' Capacity by Company'!F26</f>
        <v>23</v>
      </c>
      <c r="H24" s="330">
        <f>' Capacity by Company'!G26</f>
        <v>23</v>
      </c>
      <c r="I24" s="330">
        <f>' Capacity by Company'!H26</f>
        <v>23</v>
      </c>
      <c r="J24" s="330">
        <f>' Capacity by Company'!I26</f>
        <v>23</v>
      </c>
      <c r="K24" s="330">
        <f>' Capacity by Company'!J26</f>
        <v>23</v>
      </c>
      <c r="L24" s="330">
        <f>' Capacity by Company'!K26</f>
        <v>23</v>
      </c>
      <c r="M24" s="330">
        <f>' Capacity by Company'!L26</f>
        <v>23</v>
      </c>
      <c r="N24" s="330">
        <f>' Capacity by Company'!M26</f>
        <v>23</v>
      </c>
      <c r="O24" s="330">
        <f>' Capacity by Company'!N26</f>
        <v>23</v>
      </c>
      <c r="P24" s="330">
        <f>' Capacity by Company'!O26</f>
        <v>23</v>
      </c>
      <c r="Q24" s="330">
        <f>' Capacity by Company'!P26</f>
        <v>23</v>
      </c>
      <c r="R24" s="330">
        <f>' Capacity by Company'!Q26</f>
        <v>23</v>
      </c>
      <c r="S24" s="330">
        <f>' Capacity by Company'!R26</f>
        <v>23</v>
      </c>
      <c r="T24" s="330">
        <f>' Capacity by Company'!S26</f>
        <v>23</v>
      </c>
    </row>
    <row r="25" spans="1:20" x14ac:dyDescent="0.25">
      <c r="A25" s="322" t="s">
        <v>30</v>
      </c>
      <c r="B25" s="322" t="s">
        <v>104</v>
      </c>
      <c r="C25" s="123" t="s">
        <v>369</v>
      </c>
      <c r="D25" s="119" t="s">
        <v>254</v>
      </c>
      <c r="E25" s="330">
        <f>' Capacity by Company'!D27</f>
        <v>15</v>
      </c>
      <c r="F25" s="330">
        <f>' Capacity by Company'!E27</f>
        <v>15</v>
      </c>
      <c r="G25" s="330">
        <f>' Capacity by Company'!F27</f>
        <v>15</v>
      </c>
      <c r="H25" s="330">
        <f>' Capacity by Company'!G27</f>
        <v>15</v>
      </c>
      <c r="I25" s="330">
        <f>' Capacity by Company'!H27</f>
        <v>15</v>
      </c>
      <c r="J25" s="330">
        <f>' Capacity by Company'!I27</f>
        <v>15</v>
      </c>
      <c r="K25" s="330">
        <f>' Capacity by Company'!J27</f>
        <v>15</v>
      </c>
      <c r="L25" s="330">
        <f>' Capacity by Company'!K27</f>
        <v>15</v>
      </c>
      <c r="M25" s="330">
        <f>' Capacity by Company'!L27</f>
        <v>15</v>
      </c>
      <c r="N25" s="330">
        <f>' Capacity by Company'!M27</f>
        <v>15</v>
      </c>
      <c r="O25" s="330">
        <f>' Capacity by Company'!N27</f>
        <v>15</v>
      </c>
      <c r="P25" s="330">
        <f>' Capacity by Company'!O27</f>
        <v>15</v>
      </c>
      <c r="Q25" s="330">
        <f>' Capacity by Company'!P27</f>
        <v>15</v>
      </c>
      <c r="R25" s="330">
        <f>' Capacity by Company'!Q27</f>
        <v>15</v>
      </c>
      <c r="S25" s="330">
        <f>' Capacity by Company'!R27</f>
        <v>15</v>
      </c>
      <c r="T25" s="330">
        <f>' Capacity by Company'!S27</f>
        <v>15</v>
      </c>
    </row>
    <row r="26" spans="1:20" hidden="1" x14ac:dyDescent="0.25">
      <c r="A26" s="322" t="s">
        <v>30</v>
      </c>
      <c r="B26" s="322" t="s">
        <v>104</v>
      </c>
      <c r="C26" s="123"/>
      <c r="D26" s="119" t="s">
        <v>12</v>
      </c>
      <c r="E26" s="330">
        <f>' Capacity by Company'!D28</f>
        <v>5</v>
      </c>
      <c r="F26" s="330">
        <f>' Capacity by Company'!E28</f>
        <v>5</v>
      </c>
      <c r="G26" s="330">
        <f>' Capacity by Company'!F28</f>
        <v>5</v>
      </c>
      <c r="H26" s="330">
        <f>' Capacity by Company'!G28</f>
        <v>5</v>
      </c>
      <c r="I26" s="330">
        <f>' Capacity by Company'!H28</f>
        <v>5</v>
      </c>
      <c r="J26" s="330">
        <f>' Capacity by Company'!I28</f>
        <v>5</v>
      </c>
      <c r="K26" s="330">
        <f>' Capacity by Company'!J28</f>
        <v>5</v>
      </c>
      <c r="L26" s="330">
        <f>' Capacity by Company'!K28</f>
        <v>5</v>
      </c>
      <c r="M26" s="330">
        <f>' Capacity by Company'!L28</f>
        <v>5</v>
      </c>
      <c r="N26" s="330">
        <f>' Capacity by Company'!M28</f>
        <v>5</v>
      </c>
      <c r="O26" s="330">
        <f>' Capacity by Company'!N28</f>
        <v>5</v>
      </c>
      <c r="P26" s="330">
        <f>' Capacity by Company'!O28</f>
        <v>5</v>
      </c>
      <c r="Q26" s="330">
        <f>' Capacity by Company'!P28</f>
        <v>5</v>
      </c>
      <c r="R26" s="330">
        <f>' Capacity by Company'!Q28</f>
        <v>5</v>
      </c>
      <c r="S26" s="330">
        <f>' Capacity by Company'!R28</f>
        <v>5</v>
      </c>
      <c r="T26" s="330">
        <f>' Capacity by Company'!S28</f>
        <v>5</v>
      </c>
    </row>
    <row r="27" spans="1:20" hidden="1" x14ac:dyDescent="0.25">
      <c r="A27" s="322" t="s">
        <v>30</v>
      </c>
      <c r="B27" s="322" t="s">
        <v>104</v>
      </c>
      <c r="C27" s="323" t="s">
        <v>164</v>
      </c>
      <c r="D27" s="119" t="s">
        <v>58</v>
      </c>
      <c r="E27" s="330">
        <f>' Capacity by Company'!D29</f>
        <v>20</v>
      </c>
      <c r="F27" s="330">
        <f>' Capacity by Company'!E29</f>
        <v>20</v>
      </c>
      <c r="G27" s="330">
        <f>' Capacity by Company'!F29</f>
        <v>20</v>
      </c>
      <c r="H27" s="330">
        <f>' Capacity by Company'!G29</f>
        <v>20</v>
      </c>
      <c r="I27" s="330">
        <f>' Capacity by Company'!H29</f>
        <v>20</v>
      </c>
      <c r="J27" s="330">
        <f>' Capacity by Company'!I29</f>
        <v>20</v>
      </c>
      <c r="K27" s="330">
        <f>' Capacity by Company'!J29</f>
        <v>20</v>
      </c>
      <c r="L27" s="330">
        <f>' Capacity by Company'!K29</f>
        <v>20</v>
      </c>
      <c r="M27" s="330">
        <f>' Capacity by Company'!L29</f>
        <v>20</v>
      </c>
      <c r="N27" s="330">
        <f>' Capacity by Company'!M29</f>
        <v>20</v>
      </c>
      <c r="O27" s="330">
        <f>' Capacity by Company'!N29</f>
        <v>20</v>
      </c>
      <c r="P27" s="330">
        <f>' Capacity by Company'!O29</f>
        <v>20</v>
      </c>
      <c r="Q27" s="330">
        <f>' Capacity by Company'!P29</f>
        <v>20</v>
      </c>
      <c r="R27" s="330">
        <f>' Capacity by Company'!Q29</f>
        <v>20</v>
      </c>
      <c r="S27" s="330">
        <f>' Capacity by Company'!R29</f>
        <v>20</v>
      </c>
      <c r="T27" s="330">
        <f>' Capacity by Company'!S29</f>
        <v>20</v>
      </c>
    </row>
    <row r="28" spans="1:20" x14ac:dyDescent="0.25">
      <c r="A28" s="322" t="s">
        <v>30</v>
      </c>
      <c r="B28" s="322" t="s">
        <v>51</v>
      </c>
      <c r="C28" s="320" t="s">
        <v>367</v>
      </c>
      <c r="D28" s="125" t="s">
        <v>259</v>
      </c>
      <c r="E28" s="330">
        <f>' Capacity by Company'!D30</f>
        <v>20</v>
      </c>
      <c r="F28" s="330">
        <f>' Capacity by Company'!E30</f>
        <v>20</v>
      </c>
      <c r="G28" s="330">
        <f>' Capacity by Company'!F30</f>
        <v>20</v>
      </c>
      <c r="H28" s="330">
        <f>' Capacity by Company'!G30</f>
        <v>20</v>
      </c>
      <c r="I28" s="330">
        <f>' Capacity by Company'!H30</f>
        <v>20</v>
      </c>
      <c r="J28" s="330">
        <f>' Capacity by Company'!I30</f>
        <v>20</v>
      </c>
      <c r="K28" s="330">
        <f>' Capacity by Company'!J30</f>
        <v>20</v>
      </c>
      <c r="L28" s="330">
        <f>' Capacity by Company'!K30</f>
        <v>20</v>
      </c>
      <c r="M28" s="330">
        <f>' Capacity by Company'!L30</f>
        <v>20</v>
      </c>
      <c r="N28" s="330">
        <f>' Capacity by Company'!M30</f>
        <v>20</v>
      </c>
      <c r="O28" s="330">
        <f>' Capacity by Company'!N30</f>
        <v>20</v>
      </c>
      <c r="P28" s="330">
        <f>' Capacity by Company'!O30</f>
        <v>20</v>
      </c>
      <c r="Q28" s="330">
        <f>' Capacity by Company'!P30</f>
        <v>20</v>
      </c>
      <c r="R28" s="330">
        <f>' Capacity by Company'!Q30</f>
        <v>20</v>
      </c>
      <c r="S28" s="330">
        <f>' Capacity by Company'!R30</f>
        <v>20</v>
      </c>
      <c r="T28" s="330">
        <f>' Capacity by Company'!S30</f>
        <v>20</v>
      </c>
    </row>
    <row r="29" spans="1:20" x14ac:dyDescent="0.25">
      <c r="A29" s="322" t="s">
        <v>30</v>
      </c>
      <c r="B29" s="322" t="s">
        <v>51</v>
      </c>
      <c r="C29" s="320" t="s">
        <v>370</v>
      </c>
      <c r="D29" s="125" t="s">
        <v>329</v>
      </c>
      <c r="E29" s="330">
        <f>' Capacity by Company'!D31</f>
        <v>10</v>
      </c>
      <c r="F29" s="330">
        <f>' Capacity by Company'!E31</f>
        <v>10</v>
      </c>
      <c r="G29" s="330">
        <f>' Capacity by Company'!F31</f>
        <v>10</v>
      </c>
      <c r="H29" s="330">
        <f>' Capacity by Company'!G31</f>
        <v>10</v>
      </c>
      <c r="I29" s="330">
        <f>' Capacity by Company'!H31</f>
        <v>10</v>
      </c>
      <c r="J29" s="330">
        <f>' Capacity by Company'!I31</f>
        <v>10</v>
      </c>
      <c r="K29" s="330">
        <f>' Capacity by Company'!J31</f>
        <v>10</v>
      </c>
      <c r="L29" s="330">
        <f>' Capacity by Company'!K31</f>
        <v>10</v>
      </c>
      <c r="M29" s="330">
        <f>' Capacity by Company'!L31</f>
        <v>10</v>
      </c>
      <c r="N29" s="330">
        <f>' Capacity by Company'!M31</f>
        <v>10</v>
      </c>
      <c r="O29" s="330">
        <f>' Capacity by Company'!N31</f>
        <v>10</v>
      </c>
      <c r="P29" s="330">
        <f>' Capacity by Company'!O31</f>
        <v>10</v>
      </c>
      <c r="Q29" s="330">
        <f>' Capacity by Company'!P31</f>
        <v>10</v>
      </c>
      <c r="R29" s="330">
        <f>' Capacity by Company'!Q31</f>
        <v>10</v>
      </c>
      <c r="S29" s="330">
        <f>' Capacity by Company'!R31</f>
        <v>10</v>
      </c>
      <c r="T29" s="330">
        <f>' Capacity by Company'!S31</f>
        <v>10</v>
      </c>
    </row>
    <row r="30" spans="1:20" x14ac:dyDescent="0.25">
      <c r="A30" s="322" t="s">
        <v>30</v>
      </c>
      <c r="B30" s="322" t="s">
        <v>51</v>
      </c>
      <c r="C30" s="320" t="s">
        <v>371</v>
      </c>
      <c r="D30" s="125" t="s">
        <v>330</v>
      </c>
      <c r="E30" s="330">
        <f>' Capacity by Company'!D32</f>
        <v>60</v>
      </c>
      <c r="F30" s="330">
        <f>' Capacity by Company'!E32</f>
        <v>60</v>
      </c>
      <c r="G30" s="330">
        <f>' Capacity by Company'!F32</f>
        <v>60</v>
      </c>
      <c r="H30" s="330">
        <f>' Capacity by Company'!G32</f>
        <v>60</v>
      </c>
      <c r="I30" s="330">
        <f>' Capacity by Company'!H32</f>
        <v>70</v>
      </c>
      <c r="J30" s="330">
        <f>' Capacity by Company'!I32</f>
        <v>70</v>
      </c>
      <c r="K30" s="330">
        <f>' Capacity by Company'!J32</f>
        <v>70</v>
      </c>
      <c r="L30" s="330">
        <f>' Capacity by Company'!K32</f>
        <v>70</v>
      </c>
      <c r="M30" s="330">
        <f>' Capacity by Company'!L32</f>
        <v>70</v>
      </c>
      <c r="N30" s="330">
        <f>' Capacity by Company'!M32</f>
        <v>70</v>
      </c>
      <c r="O30" s="330">
        <f>' Capacity by Company'!N32</f>
        <v>70</v>
      </c>
      <c r="P30" s="330">
        <f>' Capacity by Company'!O32</f>
        <v>70</v>
      </c>
      <c r="Q30" s="330">
        <f>' Capacity by Company'!P32</f>
        <v>70</v>
      </c>
      <c r="R30" s="330">
        <f>' Capacity by Company'!Q32</f>
        <v>70</v>
      </c>
      <c r="S30" s="330">
        <f>' Capacity by Company'!R32</f>
        <v>70</v>
      </c>
      <c r="T30" s="330">
        <f>' Capacity by Company'!S32</f>
        <v>70</v>
      </c>
    </row>
    <row r="31" spans="1:20" hidden="1" x14ac:dyDescent="0.25">
      <c r="A31" s="322" t="s">
        <v>30</v>
      </c>
      <c r="B31" s="323" t="s">
        <v>51</v>
      </c>
      <c r="C31" s="323"/>
      <c r="D31" s="120" t="s">
        <v>12</v>
      </c>
      <c r="E31" s="330">
        <f>' Capacity by Company'!D33</f>
        <v>15</v>
      </c>
      <c r="F31" s="330">
        <f>' Capacity by Company'!E33</f>
        <v>15</v>
      </c>
      <c r="G31" s="330">
        <f>' Capacity by Company'!F33</f>
        <v>15</v>
      </c>
      <c r="H31" s="330">
        <f>' Capacity by Company'!G33</f>
        <v>15</v>
      </c>
      <c r="I31" s="330">
        <f>' Capacity by Company'!H33</f>
        <v>15</v>
      </c>
      <c r="J31" s="330">
        <f>' Capacity by Company'!I33</f>
        <v>15</v>
      </c>
      <c r="K31" s="330">
        <f>' Capacity by Company'!J33</f>
        <v>15</v>
      </c>
      <c r="L31" s="330">
        <f>' Capacity by Company'!K33</f>
        <v>15</v>
      </c>
      <c r="M31" s="330">
        <f>' Capacity by Company'!L33</f>
        <v>15</v>
      </c>
      <c r="N31" s="330">
        <f>' Capacity by Company'!M33</f>
        <v>15</v>
      </c>
      <c r="O31" s="330">
        <f>' Capacity by Company'!N33</f>
        <v>15</v>
      </c>
      <c r="P31" s="330">
        <f>' Capacity by Company'!O33</f>
        <v>15</v>
      </c>
      <c r="Q31" s="330">
        <f>' Capacity by Company'!P33</f>
        <v>15</v>
      </c>
      <c r="R31" s="330">
        <f>' Capacity by Company'!Q33</f>
        <v>15</v>
      </c>
      <c r="S31" s="330">
        <f>' Capacity by Company'!R33</f>
        <v>15</v>
      </c>
      <c r="T31" s="330">
        <f>' Capacity by Company'!S33</f>
        <v>15</v>
      </c>
    </row>
    <row r="32" spans="1:20" hidden="1" x14ac:dyDescent="0.25">
      <c r="A32" s="322" t="s">
        <v>30</v>
      </c>
      <c r="B32" s="323" t="s">
        <v>51</v>
      </c>
      <c r="C32" s="123"/>
      <c r="D32" s="119" t="s">
        <v>58</v>
      </c>
      <c r="E32" s="330">
        <f>' Capacity by Company'!D34</f>
        <v>105</v>
      </c>
      <c r="F32" s="330">
        <f>' Capacity by Company'!E34</f>
        <v>105</v>
      </c>
      <c r="G32" s="330">
        <f>' Capacity by Company'!F34</f>
        <v>105</v>
      </c>
      <c r="H32" s="330">
        <f>' Capacity by Company'!G34</f>
        <v>105</v>
      </c>
      <c r="I32" s="330">
        <f>' Capacity by Company'!H34</f>
        <v>115</v>
      </c>
      <c r="J32" s="330">
        <f>' Capacity by Company'!I34</f>
        <v>115</v>
      </c>
      <c r="K32" s="330">
        <f>' Capacity by Company'!J34</f>
        <v>115</v>
      </c>
      <c r="L32" s="330">
        <f>' Capacity by Company'!K34</f>
        <v>115</v>
      </c>
      <c r="M32" s="330">
        <f>' Capacity by Company'!L34</f>
        <v>115</v>
      </c>
      <c r="N32" s="330">
        <f>' Capacity by Company'!M34</f>
        <v>115</v>
      </c>
      <c r="O32" s="330">
        <f>' Capacity by Company'!N34</f>
        <v>115</v>
      </c>
      <c r="P32" s="330">
        <f>' Capacity by Company'!O34</f>
        <v>115</v>
      </c>
      <c r="Q32" s="330">
        <f>' Capacity by Company'!P34</f>
        <v>115</v>
      </c>
      <c r="R32" s="330">
        <f>' Capacity by Company'!Q34</f>
        <v>115</v>
      </c>
      <c r="S32" s="330">
        <f>' Capacity by Company'!R34</f>
        <v>115</v>
      </c>
      <c r="T32" s="330">
        <f>' Capacity by Company'!S34</f>
        <v>115</v>
      </c>
    </row>
    <row r="33" spans="1:20" x14ac:dyDescent="0.25">
      <c r="A33" s="322" t="s">
        <v>30</v>
      </c>
      <c r="B33" s="323" t="s">
        <v>158</v>
      </c>
      <c r="C33" s="323" t="s">
        <v>172</v>
      </c>
      <c r="D33" s="119" t="s">
        <v>261</v>
      </c>
      <c r="E33" s="330">
        <f>' Capacity by Company'!D35</f>
        <v>10</v>
      </c>
      <c r="F33" s="330">
        <f>' Capacity by Company'!E35</f>
        <v>10</v>
      </c>
      <c r="G33" s="330">
        <f>' Capacity by Company'!F35</f>
        <v>10</v>
      </c>
      <c r="H33" s="330">
        <f>' Capacity by Company'!G35</f>
        <v>10</v>
      </c>
      <c r="I33" s="330">
        <f>' Capacity by Company'!H35</f>
        <v>15</v>
      </c>
      <c r="J33" s="330">
        <f>' Capacity by Company'!I35</f>
        <v>15</v>
      </c>
      <c r="K33" s="330">
        <f>' Capacity by Company'!J35</f>
        <v>15</v>
      </c>
      <c r="L33" s="330">
        <f>' Capacity by Company'!K35</f>
        <v>15</v>
      </c>
      <c r="M33" s="330">
        <f>' Capacity by Company'!L35</f>
        <v>20</v>
      </c>
      <c r="N33" s="330">
        <f>' Capacity by Company'!M35</f>
        <v>20</v>
      </c>
      <c r="O33" s="330">
        <f>' Capacity by Company'!N35</f>
        <v>20</v>
      </c>
      <c r="P33" s="330">
        <f>' Capacity by Company'!O35</f>
        <v>20</v>
      </c>
      <c r="Q33" s="330">
        <f>' Capacity by Company'!P35</f>
        <v>20</v>
      </c>
      <c r="R33" s="330">
        <f>' Capacity by Company'!Q35</f>
        <v>20</v>
      </c>
      <c r="S33" s="330">
        <f>' Capacity by Company'!R35</f>
        <v>20</v>
      </c>
      <c r="T33" s="330">
        <f>' Capacity by Company'!S35</f>
        <v>20</v>
      </c>
    </row>
    <row r="34" spans="1:20" hidden="1" x14ac:dyDescent="0.25">
      <c r="A34" s="322" t="s">
        <v>30</v>
      </c>
      <c r="B34" s="323" t="s">
        <v>158</v>
      </c>
      <c r="C34" s="123"/>
      <c r="D34" s="119" t="s">
        <v>12</v>
      </c>
      <c r="E34" s="330">
        <f>' Capacity by Company'!D36</f>
        <v>0</v>
      </c>
      <c r="F34" s="330">
        <f>' Capacity by Company'!E36</f>
        <v>0</v>
      </c>
      <c r="G34" s="330">
        <f>' Capacity by Company'!F36</f>
        <v>0</v>
      </c>
      <c r="H34" s="330">
        <f>' Capacity by Company'!G36</f>
        <v>0</v>
      </c>
      <c r="I34" s="330">
        <f>' Capacity by Company'!H36</f>
        <v>0</v>
      </c>
      <c r="J34" s="330">
        <f>' Capacity by Company'!I36</f>
        <v>0</v>
      </c>
      <c r="K34" s="330">
        <f>' Capacity by Company'!J36</f>
        <v>0</v>
      </c>
      <c r="L34" s="330">
        <f>' Capacity by Company'!K36</f>
        <v>0</v>
      </c>
      <c r="M34" s="330">
        <f>' Capacity by Company'!L36</f>
        <v>0</v>
      </c>
      <c r="N34" s="330">
        <f>' Capacity by Company'!M36</f>
        <v>0</v>
      </c>
      <c r="O34" s="330">
        <f>' Capacity by Company'!N36</f>
        <v>0</v>
      </c>
      <c r="P34" s="330">
        <f>' Capacity by Company'!O36</f>
        <v>0</v>
      </c>
      <c r="Q34" s="330">
        <f>' Capacity by Company'!P36</f>
        <v>0</v>
      </c>
      <c r="R34" s="330">
        <f>' Capacity by Company'!Q36</f>
        <v>0</v>
      </c>
      <c r="S34" s="330">
        <f>' Capacity by Company'!R36</f>
        <v>0</v>
      </c>
      <c r="T34" s="330">
        <f>' Capacity by Company'!S36</f>
        <v>0</v>
      </c>
    </row>
    <row r="35" spans="1:20" hidden="1" x14ac:dyDescent="0.25">
      <c r="A35" s="322" t="s">
        <v>30</v>
      </c>
      <c r="B35" s="323" t="s">
        <v>158</v>
      </c>
      <c r="C35" s="166"/>
      <c r="D35" s="119" t="s">
        <v>58</v>
      </c>
      <c r="E35" s="330">
        <f>' Capacity by Company'!D37</f>
        <v>10</v>
      </c>
      <c r="F35" s="330">
        <f>' Capacity by Company'!E37</f>
        <v>10</v>
      </c>
      <c r="G35" s="330">
        <f>' Capacity by Company'!F37</f>
        <v>10</v>
      </c>
      <c r="H35" s="330">
        <f>' Capacity by Company'!G37</f>
        <v>10</v>
      </c>
      <c r="I35" s="330">
        <f>' Capacity by Company'!H37</f>
        <v>15</v>
      </c>
      <c r="J35" s="330">
        <f>' Capacity by Company'!I37</f>
        <v>15</v>
      </c>
      <c r="K35" s="330">
        <f>' Capacity by Company'!J37</f>
        <v>15</v>
      </c>
      <c r="L35" s="330">
        <f>' Capacity by Company'!K37</f>
        <v>15</v>
      </c>
      <c r="M35" s="330">
        <f>' Capacity by Company'!L37</f>
        <v>20</v>
      </c>
      <c r="N35" s="330">
        <f>' Capacity by Company'!M37</f>
        <v>20</v>
      </c>
      <c r="O35" s="330">
        <f>' Capacity by Company'!N37</f>
        <v>20</v>
      </c>
      <c r="P35" s="330">
        <f>' Capacity by Company'!O37</f>
        <v>20</v>
      </c>
      <c r="Q35" s="330">
        <f>' Capacity by Company'!P37</f>
        <v>20</v>
      </c>
      <c r="R35" s="330">
        <f>' Capacity by Company'!Q37</f>
        <v>20</v>
      </c>
      <c r="S35" s="330">
        <f>' Capacity by Company'!R37</f>
        <v>20</v>
      </c>
      <c r="T35" s="330">
        <f>' Capacity by Company'!S37</f>
        <v>20</v>
      </c>
    </row>
    <row r="36" spans="1:20" hidden="1" x14ac:dyDescent="0.25">
      <c r="A36" s="322" t="s">
        <v>30</v>
      </c>
      <c r="B36" s="322" t="s">
        <v>52</v>
      </c>
      <c r="C36" s="123"/>
      <c r="D36" s="119" t="s">
        <v>58</v>
      </c>
      <c r="E36" s="330">
        <f>' Capacity by Company'!D38</f>
        <v>20</v>
      </c>
      <c r="F36" s="330">
        <f>' Capacity by Company'!E38</f>
        <v>20</v>
      </c>
      <c r="G36" s="330">
        <f>' Capacity by Company'!F38</f>
        <v>20</v>
      </c>
      <c r="H36" s="330">
        <f>' Capacity by Company'!G38</f>
        <v>20</v>
      </c>
      <c r="I36" s="330">
        <f>' Capacity by Company'!H38</f>
        <v>20</v>
      </c>
      <c r="J36" s="330">
        <f>' Capacity by Company'!I38</f>
        <v>20</v>
      </c>
      <c r="K36" s="330">
        <f>' Capacity by Company'!J38</f>
        <v>20</v>
      </c>
      <c r="L36" s="330">
        <f>' Capacity by Company'!K38</f>
        <v>20</v>
      </c>
      <c r="M36" s="330">
        <f>' Capacity by Company'!L38</f>
        <v>20</v>
      </c>
      <c r="N36" s="330">
        <f>' Capacity by Company'!M38</f>
        <v>20</v>
      </c>
      <c r="O36" s="330">
        <f>' Capacity by Company'!N38</f>
        <v>20</v>
      </c>
      <c r="P36" s="330">
        <f>' Capacity by Company'!O38</f>
        <v>20</v>
      </c>
      <c r="Q36" s="330">
        <f>' Capacity by Company'!P38</f>
        <v>20</v>
      </c>
      <c r="R36" s="330">
        <f>' Capacity by Company'!Q38</f>
        <v>20</v>
      </c>
      <c r="S36" s="330">
        <f>' Capacity by Company'!R38</f>
        <v>20</v>
      </c>
      <c r="T36" s="330">
        <f>' Capacity by Company'!S38</f>
        <v>20</v>
      </c>
    </row>
    <row r="37" spans="1:20" hidden="1" x14ac:dyDescent="0.25">
      <c r="A37" s="322" t="s">
        <v>30</v>
      </c>
      <c r="B37" s="322" t="s">
        <v>30</v>
      </c>
      <c r="C37" s="123"/>
      <c r="D37" s="119" t="s">
        <v>58</v>
      </c>
      <c r="E37" s="330">
        <f>' Capacity by Company'!D39</f>
        <v>434.72</v>
      </c>
      <c r="F37" s="330">
        <f>' Capacity by Company'!E39</f>
        <v>434.72</v>
      </c>
      <c r="G37" s="330">
        <f>' Capacity by Company'!F39</f>
        <v>434.72</v>
      </c>
      <c r="H37" s="330">
        <f>' Capacity by Company'!G39</f>
        <v>434.72</v>
      </c>
      <c r="I37" s="330">
        <f>' Capacity by Company'!H39</f>
        <v>449.72</v>
      </c>
      <c r="J37" s="330">
        <f>' Capacity by Company'!I39</f>
        <v>449.72</v>
      </c>
      <c r="K37" s="330">
        <f>' Capacity by Company'!J39</f>
        <v>479.72</v>
      </c>
      <c r="L37" s="330">
        <f>' Capacity by Company'!K39</f>
        <v>479.72</v>
      </c>
      <c r="M37" s="330">
        <f>' Capacity by Company'!L39</f>
        <v>484.72</v>
      </c>
      <c r="N37" s="330">
        <f>' Capacity by Company'!M39</f>
        <v>484.72</v>
      </c>
      <c r="O37" s="330">
        <f>' Capacity by Company'!N39</f>
        <v>484.72</v>
      </c>
      <c r="P37" s="330">
        <f>' Capacity by Company'!O39</f>
        <v>484.72</v>
      </c>
      <c r="Q37" s="330">
        <f>' Capacity by Company'!P39</f>
        <v>484.72</v>
      </c>
      <c r="R37" s="330">
        <f>' Capacity by Company'!Q39</f>
        <v>484.72</v>
      </c>
      <c r="S37" s="330">
        <f>' Capacity by Company'!R39</f>
        <v>484.72</v>
      </c>
      <c r="T37" s="330">
        <f>' Capacity by Company'!S39</f>
        <v>484.72</v>
      </c>
    </row>
    <row r="38" spans="1:20" x14ac:dyDescent="0.25">
      <c r="A38" s="322" t="s">
        <v>39</v>
      </c>
      <c r="B38" s="322" t="s">
        <v>36</v>
      </c>
      <c r="C38" s="323" t="s">
        <v>372</v>
      </c>
      <c r="D38" s="119" t="s">
        <v>265</v>
      </c>
      <c r="E38" s="330">
        <f>' Capacity by Company'!D40</f>
        <v>25</v>
      </c>
      <c r="F38" s="330">
        <f>' Capacity by Company'!E40</f>
        <v>25</v>
      </c>
      <c r="G38" s="330">
        <f>' Capacity by Company'!F40</f>
        <v>25</v>
      </c>
      <c r="H38" s="330">
        <f>' Capacity by Company'!G40</f>
        <v>25</v>
      </c>
      <c r="I38" s="330">
        <f>' Capacity by Company'!H40</f>
        <v>25</v>
      </c>
      <c r="J38" s="330">
        <f>' Capacity by Company'!I40</f>
        <v>0</v>
      </c>
      <c r="K38" s="330">
        <f>' Capacity by Company'!J40</f>
        <v>0</v>
      </c>
      <c r="L38" s="330">
        <f>' Capacity by Company'!K40</f>
        <v>0</v>
      </c>
      <c r="M38" s="330">
        <f>' Capacity by Company'!L40</f>
        <v>0</v>
      </c>
      <c r="N38" s="330">
        <f>' Capacity by Company'!M40</f>
        <v>0</v>
      </c>
      <c r="O38" s="330">
        <f>' Capacity by Company'!N40</f>
        <v>0</v>
      </c>
      <c r="P38" s="330">
        <f>' Capacity by Company'!O40</f>
        <v>0</v>
      </c>
      <c r="Q38" s="330">
        <f>' Capacity by Company'!P40</f>
        <v>0</v>
      </c>
      <c r="R38" s="330">
        <f>' Capacity by Company'!Q40</f>
        <v>0</v>
      </c>
      <c r="S38" s="330">
        <f>' Capacity by Company'!R40</f>
        <v>0</v>
      </c>
      <c r="T38" s="330">
        <f>' Capacity by Company'!S40</f>
        <v>0</v>
      </c>
    </row>
    <row r="39" spans="1:20" x14ac:dyDescent="0.25">
      <c r="A39" s="322" t="s">
        <v>39</v>
      </c>
      <c r="B39" s="322" t="s">
        <v>36</v>
      </c>
      <c r="C39" s="323" t="s">
        <v>372</v>
      </c>
      <c r="D39" s="123" t="s">
        <v>264</v>
      </c>
      <c r="E39" s="330">
        <f>' Capacity by Company'!D41</f>
        <v>0</v>
      </c>
      <c r="F39" s="330">
        <f>' Capacity by Company'!E41</f>
        <v>0</v>
      </c>
      <c r="G39" s="330">
        <f>' Capacity by Company'!F41</f>
        <v>0</v>
      </c>
      <c r="H39" s="330">
        <f>' Capacity by Company'!G41</f>
        <v>0</v>
      </c>
      <c r="I39" s="330">
        <f>' Capacity by Company'!H41</f>
        <v>0</v>
      </c>
      <c r="J39" s="330">
        <f>' Capacity by Company'!I41</f>
        <v>30</v>
      </c>
      <c r="K39" s="330">
        <f>' Capacity by Company'!J41</f>
        <v>30</v>
      </c>
      <c r="L39" s="330">
        <f>' Capacity by Company'!K41</f>
        <v>30</v>
      </c>
      <c r="M39" s="330">
        <f>' Capacity by Company'!L41</f>
        <v>30</v>
      </c>
      <c r="N39" s="330">
        <f>' Capacity by Company'!M41</f>
        <v>30</v>
      </c>
      <c r="O39" s="330">
        <f>' Capacity by Company'!N41</f>
        <v>30</v>
      </c>
      <c r="P39" s="330">
        <f>' Capacity by Company'!O41</f>
        <v>30</v>
      </c>
      <c r="Q39" s="330">
        <f>' Capacity by Company'!P41</f>
        <v>30</v>
      </c>
      <c r="R39" s="330">
        <f>' Capacity by Company'!Q41</f>
        <v>30</v>
      </c>
      <c r="S39" s="330">
        <f>' Capacity by Company'!R41</f>
        <v>30</v>
      </c>
      <c r="T39" s="330">
        <f>' Capacity by Company'!S41</f>
        <v>30</v>
      </c>
    </row>
    <row r="40" spans="1:20" x14ac:dyDescent="0.25">
      <c r="A40" s="322" t="s">
        <v>39</v>
      </c>
      <c r="B40" s="322" t="s">
        <v>36</v>
      </c>
      <c r="C40" s="123" t="s">
        <v>373</v>
      </c>
      <c r="D40" s="119" t="s">
        <v>269</v>
      </c>
      <c r="E40" s="330">
        <f>' Capacity by Company'!D42</f>
        <v>20</v>
      </c>
      <c r="F40" s="330">
        <f>' Capacity by Company'!E42</f>
        <v>20</v>
      </c>
      <c r="G40" s="330">
        <f>' Capacity by Company'!F42</f>
        <v>20</v>
      </c>
      <c r="H40" s="330">
        <f>' Capacity by Company'!G42</f>
        <v>20</v>
      </c>
      <c r="I40" s="330">
        <f>' Capacity by Company'!H42</f>
        <v>20</v>
      </c>
      <c r="J40" s="330">
        <f>' Capacity by Company'!I42</f>
        <v>20</v>
      </c>
      <c r="K40" s="330">
        <f>' Capacity by Company'!J42</f>
        <v>20</v>
      </c>
      <c r="L40" s="330">
        <f>' Capacity by Company'!K42</f>
        <v>20</v>
      </c>
      <c r="M40" s="330">
        <f>' Capacity by Company'!L42</f>
        <v>20</v>
      </c>
      <c r="N40" s="330">
        <f>' Capacity by Company'!M42</f>
        <v>20</v>
      </c>
      <c r="O40" s="330">
        <f>' Capacity by Company'!N42</f>
        <v>20</v>
      </c>
      <c r="P40" s="330">
        <f>' Capacity by Company'!O42</f>
        <v>20</v>
      </c>
      <c r="Q40" s="330">
        <f>' Capacity by Company'!P42</f>
        <v>20</v>
      </c>
      <c r="R40" s="330">
        <f>' Capacity by Company'!Q42</f>
        <v>20</v>
      </c>
      <c r="S40" s="330">
        <f>' Capacity by Company'!R42</f>
        <v>20</v>
      </c>
      <c r="T40" s="330">
        <f>' Capacity by Company'!S42</f>
        <v>20</v>
      </c>
    </row>
    <row r="41" spans="1:20" x14ac:dyDescent="0.25">
      <c r="A41" s="322" t="s">
        <v>39</v>
      </c>
      <c r="B41" s="322" t="s">
        <v>36</v>
      </c>
      <c r="C41" s="123" t="s">
        <v>374</v>
      </c>
      <c r="D41" s="119" t="s">
        <v>270</v>
      </c>
      <c r="E41" s="330">
        <f>' Capacity by Company'!D43</f>
        <v>20</v>
      </c>
      <c r="F41" s="330">
        <f>' Capacity by Company'!E43</f>
        <v>20</v>
      </c>
      <c r="G41" s="330">
        <f>' Capacity by Company'!F43</f>
        <v>20</v>
      </c>
      <c r="H41" s="330">
        <f>' Capacity by Company'!G43</f>
        <v>20</v>
      </c>
      <c r="I41" s="330">
        <f>' Capacity by Company'!H43</f>
        <v>20</v>
      </c>
      <c r="J41" s="330">
        <f>' Capacity by Company'!I43</f>
        <v>20</v>
      </c>
      <c r="K41" s="330">
        <f>' Capacity by Company'!J43</f>
        <v>20</v>
      </c>
      <c r="L41" s="330">
        <f>' Capacity by Company'!K43</f>
        <v>20</v>
      </c>
      <c r="M41" s="330">
        <f>' Capacity by Company'!L43</f>
        <v>20</v>
      </c>
      <c r="N41" s="330">
        <f>' Capacity by Company'!M43</f>
        <v>20</v>
      </c>
      <c r="O41" s="330">
        <f>' Capacity by Company'!N43</f>
        <v>20</v>
      </c>
      <c r="P41" s="330">
        <f>' Capacity by Company'!O43</f>
        <v>20</v>
      </c>
      <c r="Q41" s="330">
        <f>' Capacity by Company'!P43</f>
        <v>20</v>
      </c>
      <c r="R41" s="330">
        <f>' Capacity by Company'!Q43</f>
        <v>20</v>
      </c>
      <c r="S41" s="330">
        <f>' Capacity by Company'!R43</f>
        <v>20</v>
      </c>
      <c r="T41" s="330">
        <f>' Capacity by Company'!S43</f>
        <v>20</v>
      </c>
    </row>
    <row r="42" spans="1:20" hidden="1" x14ac:dyDescent="0.25">
      <c r="A42" s="322" t="s">
        <v>39</v>
      </c>
      <c r="B42" s="322" t="s">
        <v>36</v>
      </c>
      <c r="C42" s="123"/>
      <c r="D42" s="120" t="s">
        <v>12</v>
      </c>
      <c r="E42" s="330">
        <f>' Capacity by Company'!D44</f>
        <v>10</v>
      </c>
      <c r="F42" s="330">
        <f>' Capacity by Company'!E44</f>
        <v>10</v>
      </c>
      <c r="G42" s="330">
        <f>' Capacity by Company'!F44</f>
        <v>10</v>
      </c>
      <c r="H42" s="330">
        <f>' Capacity by Company'!G44</f>
        <v>10</v>
      </c>
      <c r="I42" s="330">
        <f>' Capacity by Company'!H44</f>
        <v>10</v>
      </c>
      <c r="J42" s="330">
        <f>' Capacity by Company'!I44</f>
        <v>10</v>
      </c>
      <c r="K42" s="330">
        <f>' Capacity by Company'!J44</f>
        <v>10</v>
      </c>
      <c r="L42" s="330">
        <f>' Capacity by Company'!K44</f>
        <v>10</v>
      </c>
      <c r="M42" s="330">
        <f>' Capacity by Company'!L44</f>
        <v>10</v>
      </c>
      <c r="N42" s="330">
        <f>' Capacity by Company'!M44</f>
        <v>10</v>
      </c>
      <c r="O42" s="330">
        <f>' Capacity by Company'!N44</f>
        <v>10</v>
      </c>
      <c r="P42" s="330">
        <f>' Capacity by Company'!O44</f>
        <v>10</v>
      </c>
      <c r="Q42" s="330">
        <f>' Capacity by Company'!P44</f>
        <v>10</v>
      </c>
      <c r="R42" s="330">
        <f>' Capacity by Company'!Q44</f>
        <v>10</v>
      </c>
      <c r="S42" s="330">
        <f>' Capacity by Company'!R44</f>
        <v>10</v>
      </c>
      <c r="T42" s="330">
        <f>' Capacity by Company'!S44</f>
        <v>10</v>
      </c>
    </row>
    <row r="43" spans="1:20" hidden="1" x14ac:dyDescent="0.25">
      <c r="A43" s="322" t="s">
        <v>39</v>
      </c>
      <c r="B43" s="322" t="s">
        <v>36</v>
      </c>
      <c r="C43" s="123"/>
      <c r="D43" s="119" t="s">
        <v>58</v>
      </c>
      <c r="E43" s="330">
        <f>' Capacity by Company'!D45</f>
        <v>75</v>
      </c>
      <c r="F43" s="330">
        <f>' Capacity by Company'!E45</f>
        <v>75</v>
      </c>
      <c r="G43" s="330">
        <f>' Capacity by Company'!F45</f>
        <v>75</v>
      </c>
      <c r="H43" s="330">
        <f>' Capacity by Company'!G45</f>
        <v>75</v>
      </c>
      <c r="I43" s="330">
        <f>' Capacity by Company'!H45</f>
        <v>75</v>
      </c>
      <c r="J43" s="330">
        <f>' Capacity by Company'!I45</f>
        <v>80</v>
      </c>
      <c r="K43" s="330">
        <f>' Capacity by Company'!J45</f>
        <v>80</v>
      </c>
      <c r="L43" s="330">
        <f>' Capacity by Company'!K45</f>
        <v>80</v>
      </c>
      <c r="M43" s="330">
        <f>' Capacity by Company'!L45</f>
        <v>80</v>
      </c>
      <c r="N43" s="330">
        <f>' Capacity by Company'!M45</f>
        <v>80</v>
      </c>
      <c r="O43" s="330">
        <f>' Capacity by Company'!N45</f>
        <v>80</v>
      </c>
      <c r="P43" s="330">
        <f>' Capacity by Company'!O45</f>
        <v>80</v>
      </c>
      <c r="Q43" s="330">
        <f>' Capacity by Company'!P45</f>
        <v>80</v>
      </c>
      <c r="R43" s="330">
        <f>' Capacity by Company'!Q45</f>
        <v>80</v>
      </c>
      <c r="S43" s="330">
        <f>' Capacity by Company'!R45</f>
        <v>80</v>
      </c>
      <c r="T43" s="330">
        <f>' Capacity by Company'!S45</f>
        <v>80</v>
      </c>
    </row>
    <row r="44" spans="1:20" x14ac:dyDescent="0.25">
      <c r="A44" s="322" t="s">
        <v>39</v>
      </c>
      <c r="B44" s="322" t="s">
        <v>53</v>
      </c>
      <c r="C44" s="123" t="s">
        <v>375</v>
      </c>
      <c r="D44" s="119" t="s">
        <v>268</v>
      </c>
      <c r="E44" s="330">
        <f>' Capacity by Company'!D46</f>
        <v>15</v>
      </c>
      <c r="F44" s="330">
        <f>' Capacity by Company'!E46</f>
        <v>15</v>
      </c>
      <c r="G44" s="330">
        <f>' Capacity by Company'!F46</f>
        <v>15</v>
      </c>
      <c r="H44" s="330">
        <f>' Capacity by Company'!G46</f>
        <v>15</v>
      </c>
      <c r="I44" s="330">
        <f>' Capacity by Company'!H46</f>
        <v>15</v>
      </c>
      <c r="J44" s="330">
        <f>' Capacity by Company'!I46</f>
        <v>15</v>
      </c>
      <c r="K44" s="330">
        <f>' Capacity by Company'!J46</f>
        <v>15</v>
      </c>
      <c r="L44" s="330">
        <f>' Capacity by Company'!K46</f>
        <v>15</v>
      </c>
      <c r="M44" s="330">
        <f>' Capacity by Company'!L46</f>
        <v>15</v>
      </c>
      <c r="N44" s="330">
        <f>' Capacity by Company'!M46</f>
        <v>15</v>
      </c>
      <c r="O44" s="330">
        <f>' Capacity by Company'!N46</f>
        <v>15</v>
      </c>
      <c r="P44" s="330">
        <f>' Capacity by Company'!O46</f>
        <v>15</v>
      </c>
      <c r="Q44" s="330">
        <f>' Capacity by Company'!P46</f>
        <v>15</v>
      </c>
      <c r="R44" s="330">
        <f>' Capacity by Company'!Q46</f>
        <v>15</v>
      </c>
      <c r="S44" s="330">
        <f>' Capacity by Company'!R46</f>
        <v>15</v>
      </c>
      <c r="T44" s="330">
        <f>' Capacity by Company'!S46</f>
        <v>15</v>
      </c>
    </row>
    <row r="45" spans="1:20" hidden="1" x14ac:dyDescent="0.25">
      <c r="A45" s="322" t="s">
        <v>39</v>
      </c>
      <c r="B45" s="322" t="s">
        <v>53</v>
      </c>
      <c r="C45" s="123"/>
      <c r="D45" s="119" t="s">
        <v>345</v>
      </c>
      <c r="E45" s="330">
        <f>' Capacity by Company'!D50</f>
        <v>5</v>
      </c>
      <c r="F45" s="330">
        <f>' Capacity by Company'!E50</f>
        <v>5</v>
      </c>
      <c r="G45" s="330">
        <f>' Capacity by Company'!F50</f>
        <v>5</v>
      </c>
      <c r="H45" s="330">
        <f>' Capacity by Company'!G50</f>
        <v>5</v>
      </c>
      <c r="I45" s="330">
        <f>' Capacity by Company'!H50</f>
        <v>5</v>
      </c>
      <c r="J45" s="330">
        <f>' Capacity by Company'!I50</f>
        <v>5</v>
      </c>
      <c r="K45" s="330">
        <f>' Capacity by Company'!J50</f>
        <v>5</v>
      </c>
      <c r="L45" s="330">
        <f>' Capacity by Company'!K50</f>
        <v>5</v>
      </c>
      <c r="M45" s="330">
        <f>' Capacity by Company'!L50</f>
        <v>5</v>
      </c>
      <c r="N45" s="330">
        <f>' Capacity by Company'!M50</f>
        <v>5</v>
      </c>
      <c r="O45" s="330">
        <f>' Capacity by Company'!N50</f>
        <v>5</v>
      </c>
      <c r="P45" s="330">
        <f>' Capacity by Company'!O50</f>
        <v>5</v>
      </c>
      <c r="Q45" s="330">
        <f>' Capacity by Company'!P50</f>
        <v>5</v>
      </c>
      <c r="R45" s="330">
        <f>' Capacity by Company'!Q50</f>
        <v>5</v>
      </c>
      <c r="S45" s="330">
        <f>' Capacity by Company'!R50</f>
        <v>5</v>
      </c>
      <c r="T45" s="330">
        <f>' Capacity by Company'!S50</f>
        <v>5</v>
      </c>
    </row>
    <row r="46" spans="1:20" hidden="1" x14ac:dyDescent="0.25">
      <c r="A46" s="322" t="s">
        <v>39</v>
      </c>
      <c r="B46" s="322" t="s">
        <v>53</v>
      </c>
      <c r="C46" s="123"/>
      <c r="D46" s="119" t="s">
        <v>58</v>
      </c>
      <c r="E46" s="330">
        <f>' Capacity by Company'!D48</f>
        <v>20</v>
      </c>
      <c r="F46" s="330">
        <f>' Capacity by Company'!E48</f>
        <v>20</v>
      </c>
      <c r="G46" s="330">
        <f>' Capacity by Company'!F48</f>
        <v>20</v>
      </c>
      <c r="H46" s="330">
        <f>' Capacity by Company'!G48</f>
        <v>20</v>
      </c>
      <c r="I46" s="330">
        <f>' Capacity by Company'!H48</f>
        <v>20</v>
      </c>
      <c r="J46" s="330">
        <f>' Capacity by Company'!I48</f>
        <v>20</v>
      </c>
      <c r="K46" s="330">
        <f>' Capacity by Company'!J48</f>
        <v>20</v>
      </c>
      <c r="L46" s="330">
        <f>' Capacity by Company'!K48</f>
        <v>20</v>
      </c>
      <c r="M46" s="330">
        <f>' Capacity by Company'!L48</f>
        <v>20</v>
      </c>
      <c r="N46" s="330">
        <f>' Capacity by Company'!M48</f>
        <v>20</v>
      </c>
      <c r="O46" s="330">
        <f>' Capacity by Company'!N48</f>
        <v>20</v>
      </c>
      <c r="P46" s="330">
        <f>' Capacity by Company'!O48</f>
        <v>20</v>
      </c>
      <c r="Q46" s="330">
        <f>' Capacity by Company'!P48</f>
        <v>20</v>
      </c>
      <c r="R46" s="330">
        <f>' Capacity by Company'!Q48</f>
        <v>20</v>
      </c>
      <c r="S46" s="330">
        <f>' Capacity by Company'!R48</f>
        <v>20</v>
      </c>
      <c r="T46" s="330">
        <f>' Capacity by Company'!S48</f>
        <v>20</v>
      </c>
    </row>
    <row r="47" spans="1:20" x14ac:dyDescent="0.25">
      <c r="A47" s="322" t="s">
        <v>39</v>
      </c>
      <c r="B47" s="322" t="s">
        <v>42</v>
      </c>
      <c r="C47" s="123" t="s">
        <v>376</v>
      </c>
      <c r="D47" s="120" t="s">
        <v>235</v>
      </c>
      <c r="E47" s="330">
        <f>' Capacity by Company'!D49</f>
        <v>18</v>
      </c>
      <c r="F47" s="330">
        <f>' Capacity by Company'!E49</f>
        <v>18</v>
      </c>
      <c r="G47" s="330">
        <f>' Capacity by Company'!F49</f>
        <v>18</v>
      </c>
      <c r="H47" s="330">
        <f>' Capacity by Company'!G49</f>
        <v>18</v>
      </c>
      <c r="I47" s="330">
        <f>' Capacity by Company'!H49</f>
        <v>18</v>
      </c>
      <c r="J47" s="330">
        <f>' Capacity by Company'!I49</f>
        <v>18</v>
      </c>
      <c r="K47" s="330">
        <f>' Capacity by Company'!J49</f>
        <v>18</v>
      </c>
      <c r="L47" s="330">
        <f>' Capacity by Company'!K49</f>
        <v>18</v>
      </c>
      <c r="M47" s="330">
        <f>' Capacity by Company'!L49</f>
        <v>18</v>
      </c>
      <c r="N47" s="330">
        <f>' Capacity by Company'!M49</f>
        <v>18</v>
      </c>
      <c r="O47" s="330">
        <f>' Capacity by Company'!N49</f>
        <v>18</v>
      </c>
      <c r="P47" s="330">
        <f>' Capacity by Company'!O49</f>
        <v>18</v>
      </c>
      <c r="Q47" s="330">
        <f>' Capacity by Company'!P49</f>
        <v>18</v>
      </c>
      <c r="R47" s="330">
        <f>' Capacity by Company'!Q49</f>
        <v>18</v>
      </c>
      <c r="S47" s="330">
        <f>' Capacity by Company'!R49</f>
        <v>18</v>
      </c>
      <c r="T47" s="330">
        <f>' Capacity by Company'!S49</f>
        <v>18</v>
      </c>
    </row>
    <row r="48" spans="1:20" x14ac:dyDescent="0.25">
      <c r="A48" s="322" t="s">
        <v>39</v>
      </c>
      <c r="B48" s="322" t="s">
        <v>42</v>
      </c>
      <c r="C48" s="123" t="s">
        <v>377</v>
      </c>
      <c r="D48" s="120" t="s">
        <v>401</v>
      </c>
      <c r="E48" s="330">
        <f>' Capacity by Company'!D50</f>
        <v>5</v>
      </c>
      <c r="F48" s="330">
        <f>' Capacity by Company'!E50</f>
        <v>5</v>
      </c>
      <c r="G48" s="330">
        <f>' Capacity by Company'!F50</f>
        <v>5</v>
      </c>
      <c r="H48" s="330">
        <f>' Capacity by Company'!G50</f>
        <v>5</v>
      </c>
      <c r="I48" s="330">
        <f>' Capacity by Company'!H50</f>
        <v>5</v>
      </c>
      <c r="J48" s="330">
        <f>' Capacity by Company'!I50</f>
        <v>5</v>
      </c>
      <c r="K48" s="330">
        <f>' Capacity by Company'!J50</f>
        <v>5</v>
      </c>
      <c r="L48" s="330">
        <f>' Capacity by Company'!K50</f>
        <v>5</v>
      </c>
      <c r="M48" s="330">
        <f>' Capacity by Company'!L50</f>
        <v>5</v>
      </c>
      <c r="N48" s="330">
        <f>' Capacity by Company'!M50</f>
        <v>5</v>
      </c>
      <c r="O48" s="330">
        <f>' Capacity by Company'!N50</f>
        <v>5</v>
      </c>
      <c r="P48" s="330">
        <f>' Capacity by Company'!O50</f>
        <v>5</v>
      </c>
      <c r="Q48" s="330">
        <f>' Capacity by Company'!P50</f>
        <v>5</v>
      </c>
      <c r="R48" s="330">
        <f>' Capacity by Company'!Q50</f>
        <v>5</v>
      </c>
      <c r="S48" s="330">
        <f>' Capacity by Company'!R50</f>
        <v>5</v>
      </c>
      <c r="T48" s="330">
        <f>' Capacity by Company'!S50</f>
        <v>5</v>
      </c>
    </row>
    <row r="49" spans="1:20" hidden="1" x14ac:dyDescent="0.25">
      <c r="A49" s="322" t="s">
        <v>39</v>
      </c>
      <c r="B49" s="322" t="s">
        <v>42</v>
      </c>
      <c r="C49" s="123"/>
      <c r="D49" s="120" t="s">
        <v>12</v>
      </c>
      <c r="E49" s="330">
        <f>' Capacity by Company'!D51</f>
        <v>0</v>
      </c>
      <c r="F49" s="330">
        <f>' Capacity by Company'!E51</f>
        <v>0</v>
      </c>
      <c r="G49" s="330">
        <f>' Capacity by Company'!F51</f>
        <v>0</v>
      </c>
      <c r="H49" s="330">
        <f>' Capacity by Company'!G51</f>
        <v>0</v>
      </c>
      <c r="I49" s="330">
        <f>' Capacity by Company'!H51</f>
        <v>0</v>
      </c>
      <c r="J49" s="330">
        <f>' Capacity by Company'!I51</f>
        <v>0</v>
      </c>
      <c r="K49" s="330">
        <f>' Capacity by Company'!J51</f>
        <v>0</v>
      </c>
      <c r="L49" s="330">
        <f>' Capacity by Company'!K51</f>
        <v>0</v>
      </c>
      <c r="M49" s="330">
        <f>' Capacity by Company'!L51</f>
        <v>0</v>
      </c>
      <c r="N49" s="330">
        <f>' Capacity by Company'!M51</f>
        <v>0</v>
      </c>
      <c r="O49" s="330">
        <f>' Capacity by Company'!N51</f>
        <v>0</v>
      </c>
      <c r="P49" s="330">
        <f>' Capacity by Company'!O51</f>
        <v>0</v>
      </c>
      <c r="Q49" s="330">
        <f>' Capacity by Company'!P51</f>
        <v>0</v>
      </c>
      <c r="R49" s="330">
        <f>' Capacity by Company'!Q51</f>
        <v>0</v>
      </c>
      <c r="S49" s="330">
        <f>' Capacity by Company'!R51</f>
        <v>0</v>
      </c>
      <c r="T49" s="330">
        <f>' Capacity by Company'!S51</f>
        <v>0</v>
      </c>
    </row>
    <row r="50" spans="1:20" hidden="1" x14ac:dyDescent="0.25">
      <c r="A50" s="322" t="s">
        <v>39</v>
      </c>
      <c r="B50" s="322" t="s">
        <v>42</v>
      </c>
      <c r="C50" s="123"/>
      <c r="D50" s="119" t="s">
        <v>58</v>
      </c>
      <c r="E50" s="330">
        <f>' Capacity by Company'!D52</f>
        <v>23</v>
      </c>
      <c r="F50" s="330">
        <f>' Capacity by Company'!E52</f>
        <v>23</v>
      </c>
      <c r="G50" s="330">
        <f>' Capacity by Company'!F52</f>
        <v>23</v>
      </c>
      <c r="H50" s="330">
        <f>' Capacity by Company'!G52</f>
        <v>23</v>
      </c>
      <c r="I50" s="330">
        <f>' Capacity by Company'!H52</f>
        <v>23</v>
      </c>
      <c r="J50" s="330">
        <f>' Capacity by Company'!I52</f>
        <v>23</v>
      </c>
      <c r="K50" s="330">
        <f>' Capacity by Company'!J52</f>
        <v>23</v>
      </c>
      <c r="L50" s="330">
        <f>' Capacity by Company'!K52</f>
        <v>23</v>
      </c>
      <c r="M50" s="330">
        <f>' Capacity by Company'!L52</f>
        <v>23</v>
      </c>
      <c r="N50" s="330">
        <f>' Capacity by Company'!M52</f>
        <v>23</v>
      </c>
      <c r="O50" s="330">
        <f>' Capacity by Company'!N52</f>
        <v>23</v>
      </c>
      <c r="P50" s="330">
        <f>' Capacity by Company'!O52</f>
        <v>23</v>
      </c>
      <c r="Q50" s="330">
        <f>' Capacity by Company'!P52</f>
        <v>23</v>
      </c>
      <c r="R50" s="330">
        <f>' Capacity by Company'!Q52</f>
        <v>23</v>
      </c>
      <c r="S50" s="330">
        <f>' Capacity by Company'!R52</f>
        <v>23</v>
      </c>
      <c r="T50" s="330">
        <f>' Capacity by Company'!S52</f>
        <v>23</v>
      </c>
    </row>
    <row r="51" spans="1:20" x14ac:dyDescent="0.25">
      <c r="A51" s="322" t="s">
        <v>39</v>
      </c>
      <c r="B51" s="105" t="s">
        <v>109</v>
      </c>
      <c r="C51" s="123" t="s">
        <v>378</v>
      </c>
      <c r="D51" s="119" t="s">
        <v>251</v>
      </c>
      <c r="E51" s="330">
        <f>' Capacity by Company'!D53</f>
        <v>5</v>
      </c>
      <c r="F51" s="330">
        <f>' Capacity by Company'!E53</f>
        <v>5</v>
      </c>
      <c r="G51" s="330">
        <f>' Capacity by Company'!F53</f>
        <v>5</v>
      </c>
      <c r="H51" s="330">
        <f>' Capacity by Company'!G53</f>
        <v>5</v>
      </c>
      <c r="I51" s="330">
        <f>' Capacity by Company'!H53</f>
        <v>5</v>
      </c>
      <c r="J51" s="330">
        <f>' Capacity by Company'!I53</f>
        <v>5</v>
      </c>
      <c r="K51" s="330">
        <f>' Capacity by Company'!J53</f>
        <v>5</v>
      </c>
      <c r="L51" s="330">
        <f>' Capacity by Company'!K53</f>
        <v>5</v>
      </c>
      <c r="M51" s="330">
        <f>' Capacity by Company'!L53</f>
        <v>5</v>
      </c>
      <c r="N51" s="330">
        <f>' Capacity by Company'!M53</f>
        <v>5</v>
      </c>
      <c r="O51" s="330">
        <f>' Capacity by Company'!N53</f>
        <v>5</v>
      </c>
      <c r="P51" s="330">
        <f>' Capacity by Company'!O53</f>
        <v>5</v>
      </c>
      <c r="Q51" s="330">
        <f>' Capacity by Company'!P53</f>
        <v>5</v>
      </c>
      <c r="R51" s="330">
        <f>' Capacity by Company'!Q53</f>
        <v>5</v>
      </c>
      <c r="S51" s="330">
        <f>' Capacity by Company'!R53</f>
        <v>5</v>
      </c>
      <c r="T51" s="330">
        <f>' Capacity by Company'!S53</f>
        <v>5</v>
      </c>
    </row>
    <row r="52" spans="1:20" hidden="1" x14ac:dyDescent="0.25">
      <c r="A52" s="322" t="s">
        <v>39</v>
      </c>
      <c r="B52" s="105" t="s">
        <v>109</v>
      </c>
      <c r="C52" s="123"/>
      <c r="D52" s="120" t="s">
        <v>12</v>
      </c>
      <c r="E52" s="330">
        <f>' Capacity by Company'!D54</f>
        <v>0</v>
      </c>
      <c r="F52" s="330">
        <f>' Capacity by Company'!E54</f>
        <v>0</v>
      </c>
      <c r="G52" s="330">
        <f>' Capacity by Company'!F54</f>
        <v>0</v>
      </c>
      <c r="H52" s="330">
        <f>' Capacity by Company'!G54</f>
        <v>0</v>
      </c>
      <c r="I52" s="330">
        <f>' Capacity by Company'!H54</f>
        <v>0</v>
      </c>
      <c r="J52" s="330">
        <f>' Capacity by Company'!I54</f>
        <v>0</v>
      </c>
      <c r="K52" s="330">
        <f>' Capacity by Company'!J54</f>
        <v>0</v>
      </c>
      <c r="L52" s="330">
        <f>' Capacity by Company'!K54</f>
        <v>0</v>
      </c>
      <c r="M52" s="330">
        <f>' Capacity by Company'!L54</f>
        <v>0</v>
      </c>
      <c r="N52" s="330">
        <f>' Capacity by Company'!M54</f>
        <v>0</v>
      </c>
      <c r="O52" s="330">
        <f>' Capacity by Company'!N54</f>
        <v>0</v>
      </c>
      <c r="P52" s="330">
        <f>' Capacity by Company'!O54</f>
        <v>0</v>
      </c>
      <c r="Q52" s="330">
        <f>' Capacity by Company'!P54</f>
        <v>0</v>
      </c>
      <c r="R52" s="330">
        <f>' Capacity by Company'!Q54</f>
        <v>0</v>
      </c>
      <c r="S52" s="330">
        <f>' Capacity by Company'!R54</f>
        <v>0</v>
      </c>
      <c r="T52" s="330">
        <f>' Capacity by Company'!S54</f>
        <v>0</v>
      </c>
    </row>
    <row r="53" spans="1:20" hidden="1" x14ac:dyDescent="0.25">
      <c r="A53" s="322" t="s">
        <v>39</v>
      </c>
      <c r="B53" s="105" t="s">
        <v>109</v>
      </c>
      <c r="C53" s="123"/>
      <c r="D53" s="119" t="s">
        <v>58</v>
      </c>
      <c r="E53" s="330">
        <f>' Capacity by Company'!D55</f>
        <v>5</v>
      </c>
      <c r="F53" s="330">
        <f>' Capacity by Company'!E55</f>
        <v>5</v>
      </c>
      <c r="G53" s="330">
        <f>' Capacity by Company'!F55</f>
        <v>5</v>
      </c>
      <c r="H53" s="330">
        <f>' Capacity by Company'!G55</f>
        <v>5</v>
      </c>
      <c r="I53" s="330">
        <f>' Capacity by Company'!H55</f>
        <v>5</v>
      </c>
      <c r="J53" s="330">
        <f>' Capacity by Company'!I55</f>
        <v>5</v>
      </c>
      <c r="K53" s="330">
        <f>' Capacity by Company'!J55</f>
        <v>5</v>
      </c>
      <c r="L53" s="330">
        <f>' Capacity by Company'!K55</f>
        <v>5</v>
      </c>
      <c r="M53" s="330">
        <f>' Capacity by Company'!L55</f>
        <v>5</v>
      </c>
      <c r="N53" s="330">
        <f>' Capacity by Company'!M55</f>
        <v>5</v>
      </c>
      <c r="O53" s="330">
        <f>' Capacity by Company'!N55</f>
        <v>5</v>
      </c>
      <c r="P53" s="330">
        <f>' Capacity by Company'!O55</f>
        <v>5</v>
      </c>
      <c r="Q53" s="330">
        <f>' Capacity by Company'!P55</f>
        <v>5</v>
      </c>
      <c r="R53" s="330">
        <f>' Capacity by Company'!Q55</f>
        <v>5</v>
      </c>
      <c r="S53" s="330">
        <f>' Capacity by Company'!R55</f>
        <v>5</v>
      </c>
      <c r="T53" s="330">
        <f>' Capacity by Company'!S55</f>
        <v>5</v>
      </c>
    </row>
    <row r="54" spans="1:20" x14ac:dyDescent="0.25">
      <c r="A54" s="322" t="s">
        <v>39</v>
      </c>
      <c r="B54" s="322" t="s">
        <v>106</v>
      </c>
      <c r="C54" s="122" t="s">
        <v>379</v>
      </c>
      <c r="D54" s="120" t="s">
        <v>160</v>
      </c>
      <c r="E54" s="330">
        <f>' Capacity by Company'!D56</f>
        <v>30</v>
      </c>
      <c r="F54" s="330">
        <f>' Capacity by Company'!E56</f>
        <v>30</v>
      </c>
      <c r="G54" s="330">
        <f>' Capacity by Company'!F56</f>
        <v>30</v>
      </c>
      <c r="H54" s="330">
        <f>' Capacity by Company'!G56</f>
        <v>30</v>
      </c>
      <c r="I54" s="330">
        <f>' Capacity by Company'!H56</f>
        <v>30</v>
      </c>
      <c r="J54" s="330">
        <f>' Capacity by Company'!I56</f>
        <v>30</v>
      </c>
      <c r="K54" s="330">
        <f>' Capacity by Company'!J56</f>
        <v>30</v>
      </c>
      <c r="L54" s="330">
        <f>' Capacity by Company'!K56</f>
        <v>30</v>
      </c>
      <c r="M54" s="330">
        <f>' Capacity by Company'!L56</f>
        <v>30</v>
      </c>
      <c r="N54" s="330">
        <f>' Capacity by Company'!M56</f>
        <v>30</v>
      </c>
      <c r="O54" s="330">
        <f>' Capacity by Company'!N56</f>
        <v>30</v>
      </c>
      <c r="P54" s="330">
        <f>' Capacity by Company'!O56</f>
        <v>30</v>
      </c>
      <c r="Q54" s="330">
        <f>' Capacity by Company'!P56</f>
        <v>30</v>
      </c>
      <c r="R54" s="330">
        <f>' Capacity by Company'!Q56</f>
        <v>30</v>
      </c>
      <c r="S54" s="330">
        <f>' Capacity by Company'!R56</f>
        <v>30</v>
      </c>
      <c r="T54" s="330">
        <f>' Capacity by Company'!S56</f>
        <v>30</v>
      </c>
    </row>
    <row r="55" spans="1:20" hidden="1" x14ac:dyDescent="0.25">
      <c r="A55" s="322" t="s">
        <v>39</v>
      </c>
      <c r="B55" s="322" t="s">
        <v>106</v>
      </c>
      <c r="C55" s="166"/>
      <c r="D55" s="120" t="s">
        <v>12</v>
      </c>
      <c r="E55" s="330">
        <f>' Capacity by Company'!D57</f>
        <v>0</v>
      </c>
      <c r="F55" s="330">
        <f>' Capacity by Company'!E57</f>
        <v>0</v>
      </c>
      <c r="G55" s="330">
        <f>' Capacity by Company'!F57</f>
        <v>0</v>
      </c>
      <c r="H55" s="330">
        <f>' Capacity by Company'!G57</f>
        <v>0</v>
      </c>
      <c r="I55" s="330">
        <f>' Capacity by Company'!H57</f>
        <v>0</v>
      </c>
      <c r="J55" s="330">
        <f>' Capacity by Company'!I57</f>
        <v>0</v>
      </c>
      <c r="K55" s="330">
        <f>' Capacity by Company'!J57</f>
        <v>0</v>
      </c>
      <c r="L55" s="330">
        <f>' Capacity by Company'!K57</f>
        <v>0</v>
      </c>
      <c r="M55" s="330">
        <f>' Capacity by Company'!L57</f>
        <v>0</v>
      </c>
      <c r="N55" s="330">
        <f>' Capacity by Company'!M57</f>
        <v>0</v>
      </c>
      <c r="O55" s="330">
        <f>' Capacity by Company'!N57</f>
        <v>0</v>
      </c>
      <c r="P55" s="330">
        <f>' Capacity by Company'!O57</f>
        <v>0</v>
      </c>
      <c r="Q55" s="330">
        <f>' Capacity by Company'!P57</f>
        <v>0</v>
      </c>
      <c r="R55" s="330">
        <f>' Capacity by Company'!Q57</f>
        <v>0</v>
      </c>
      <c r="S55" s="330">
        <f>' Capacity by Company'!R57</f>
        <v>0</v>
      </c>
      <c r="T55" s="330">
        <f>' Capacity by Company'!S57</f>
        <v>0</v>
      </c>
    </row>
    <row r="56" spans="1:20" hidden="1" x14ac:dyDescent="0.25">
      <c r="A56" s="322" t="s">
        <v>39</v>
      </c>
      <c r="B56" s="322" t="s">
        <v>106</v>
      </c>
      <c r="C56" s="123"/>
      <c r="D56" s="119" t="s">
        <v>58</v>
      </c>
      <c r="E56" s="330">
        <f>' Capacity by Company'!D58</f>
        <v>30</v>
      </c>
      <c r="F56" s="330">
        <f>' Capacity by Company'!E58</f>
        <v>30</v>
      </c>
      <c r="G56" s="330">
        <f>' Capacity by Company'!F58</f>
        <v>30</v>
      </c>
      <c r="H56" s="330">
        <f>' Capacity by Company'!G58</f>
        <v>30</v>
      </c>
      <c r="I56" s="330">
        <f>' Capacity by Company'!H58</f>
        <v>30</v>
      </c>
      <c r="J56" s="330">
        <f>' Capacity by Company'!I58</f>
        <v>30</v>
      </c>
      <c r="K56" s="330">
        <f>' Capacity by Company'!J58</f>
        <v>30</v>
      </c>
      <c r="L56" s="330">
        <f>' Capacity by Company'!K58</f>
        <v>30</v>
      </c>
      <c r="M56" s="330">
        <f>' Capacity by Company'!L58</f>
        <v>30</v>
      </c>
      <c r="N56" s="330">
        <f>' Capacity by Company'!M58</f>
        <v>30</v>
      </c>
      <c r="O56" s="330">
        <f>' Capacity by Company'!N58</f>
        <v>30</v>
      </c>
      <c r="P56" s="330">
        <f>' Capacity by Company'!O58</f>
        <v>30</v>
      </c>
      <c r="Q56" s="330">
        <f>' Capacity by Company'!P58</f>
        <v>30</v>
      </c>
      <c r="R56" s="330">
        <f>' Capacity by Company'!Q58</f>
        <v>30</v>
      </c>
      <c r="S56" s="330">
        <f>' Capacity by Company'!R58</f>
        <v>30</v>
      </c>
      <c r="T56" s="330">
        <f>' Capacity by Company'!S58</f>
        <v>30</v>
      </c>
    </row>
    <row r="57" spans="1:20" x14ac:dyDescent="0.25">
      <c r="A57" s="322" t="s">
        <v>39</v>
      </c>
      <c r="B57" s="322" t="s">
        <v>225</v>
      </c>
      <c r="C57" s="130" t="s">
        <v>167</v>
      </c>
      <c r="D57" s="166" t="s">
        <v>274</v>
      </c>
      <c r="E57" s="330">
        <f>' Capacity by Company'!D59</f>
        <v>15</v>
      </c>
      <c r="F57" s="330">
        <f>' Capacity by Company'!E59</f>
        <v>15</v>
      </c>
      <c r="G57" s="330">
        <f>' Capacity by Company'!F59</f>
        <v>15</v>
      </c>
      <c r="H57" s="330">
        <f>' Capacity by Company'!G59</f>
        <v>15</v>
      </c>
      <c r="I57" s="330">
        <f>' Capacity by Company'!H59</f>
        <v>15</v>
      </c>
      <c r="J57" s="330">
        <f>' Capacity by Company'!I59</f>
        <v>15</v>
      </c>
      <c r="K57" s="330">
        <f>' Capacity by Company'!J59</f>
        <v>15</v>
      </c>
      <c r="L57" s="330">
        <f>' Capacity by Company'!K59</f>
        <v>15</v>
      </c>
      <c r="M57" s="330">
        <f>' Capacity by Company'!L59</f>
        <v>15</v>
      </c>
      <c r="N57" s="330">
        <f>' Capacity by Company'!M59</f>
        <v>15</v>
      </c>
      <c r="O57" s="330">
        <f>' Capacity by Company'!N59</f>
        <v>15</v>
      </c>
      <c r="P57" s="330">
        <f>' Capacity by Company'!O59</f>
        <v>15</v>
      </c>
      <c r="Q57" s="330">
        <f>' Capacity by Company'!P59</f>
        <v>15</v>
      </c>
      <c r="R57" s="330">
        <f>' Capacity by Company'!Q59</f>
        <v>15</v>
      </c>
      <c r="S57" s="330">
        <f>' Capacity by Company'!R59</f>
        <v>15</v>
      </c>
      <c r="T57" s="330">
        <f>' Capacity by Company'!S59</f>
        <v>15</v>
      </c>
    </row>
    <row r="58" spans="1:20" hidden="1" x14ac:dyDescent="0.25">
      <c r="A58" s="322" t="s">
        <v>39</v>
      </c>
      <c r="B58" s="322" t="s">
        <v>225</v>
      </c>
      <c r="C58" s="166"/>
      <c r="D58" s="120" t="s">
        <v>12</v>
      </c>
      <c r="E58" s="330">
        <f>' Capacity by Company'!D60</f>
        <v>0</v>
      </c>
      <c r="F58" s="330">
        <f>' Capacity by Company'!E60</f>
        <v>0</v>
      </c>
      <c r="G58" s="330">
        <f>' Capacity by Company'!F60</f>
        <v>0</v>
      </c>
      <c r="H58" s="330">
        <f>' Capacity by Company'!G60</f>
        <v>0</v>
      </c>
      <c r="I58" s="330">
        <f>' Capacity by Company'!H60</f>
        <v>0</v>
      </c>
      <c r="J58" s="330">
        <f>' Capacity by Company'!I60</f>
        <v>0</v>
      </c>
      <c r="K58" s="330">
        <f>' Capacity by Company'!J60</f>
        <v>0</v>
      </c>
      <c r="L58" s="330">
        <f>' Capacity by Company'!K60</f>
        <v>0</v>
      </c>
      <c r="M58" s="330">
        <f>' Capacity by Company'!L60</f>
        <v>0</v>
      </c>
      <c r="N58" s="330">
        <f>' Capacity by Company'!M60</f>
        <v>0</v>
      </c>
      <c r="O58" s="330">
        <f>' Capacity by Company'!N60</f>
        <v>0</v>
      </c>
      <c r="P58" s="330">
        <f>' Capacity by Company'!O60</f>
        <v>0</v>
      </c>
      <c r="Q58" s="330">
        <f>' Capacity by Company'!P60</f>
        <v>0</v>
      </c>
      <c r="R58" s="330">
        <f>' Capacity by Company'!Q60</f>
        <v>0</v>
      </c>
      <c r="S58" s="330">
        <f>' Capacity by Company'!R60</f>
        <v>0</v>
      </c>
      <c r="T58" s="330">
        <f>' Capacity by Company'!S60</f>
        <v>0</v>
      </c>
    </row>
    <row r="59" spans="1:20" hidden="1" x14ac:dyDescent="0.25">
      <c r="A59" s="323" t="s">
        <v>39</v>
      </c>
      <c r="B59" s="323" t="s">
        <v>225</v>
      </c>
      <c r="C59" s="122"/>
      <c r="D59" s="123" t="s">
        <v>58</v>
      </c>
      <c r="E59" s="330">
        <f>' Capacity by Company'!D61</f>
        <v>15</v>
      </c>
      <c r="F59" s="330">
        <f>' Capacity by Company'!E61</f>
        <v>15</v>
      </c>
      <c r="G59" s="330">
        <f>' Capacity by Company'!F61</f>
        <v>15</v>
      </c>
      <c r="H59" s="330">
        <f>' Capacity by Company'!G61</f>
        <v>15</v>
      </c>
      <c r="I59" s="330">
        <f>' Capacity by Company'!H61</f>
        <v>15</v>
      </c>
      <c r="J59" s="330">
        <f>' Capacity by Company'!I61</f>
        <v>15</v>
      </c>
      <c r="K59" s="330">
        <f>' Capacity by Company'!J61</f>
        <v>15</v>
      </c>
      <c r="L59" s="330">
        <f>' Capacity by Company'!K61</f>
        <v>15</v>
      </c>
      <c r="M59" s="330">
        <f>' Capacity by Company'!L61</f>
        <v>15</v>
      </c>
      <c r="N59" s="330">
        <f>' Capacity by Company'!M61</f>
        <v>15</v>
      </c>
      <c r="O59" s="330">
        <f>' Capacity by Company'!N61</f>
        <v>15</v>
      </c>
      <c r="P59" s="330">
        <f>' Capacity by Company'!O61</f>
        <v>15</v>
      </c>
      <c r="Q59" s="330">
        <f>' Capacity by Company'!P61</f>
        <v>15</v>
      </c>
      <c r="R59" s="330">
        <f>' Capacity by Company'!Q61</f>
        <v>15</v>
      </c>
      <c r="S59" s="330">
        <f>' Capacity by Company'!R61</f>
        <v>15</v>
      </c>
      <c r="T59" s="330">
        <f>' Capacity by Company'!S61</f>
        <v>15</v>
      </c>
    </row>
    <row r="60" spans="1:20" x14ac:dyDescent="0.25">
      <c r="A60" s="323" t="s">
        <v>39</v>
      </c>
      <c r="B60" s="323" t="s">
        <v>107</v>
      </c>
      <c r="C60" s="328"/>
      <c r="D60" s="123" t="s">
        <v>268</v>
      </c>
      <c r="E60" s="330">
        <f>' Capacity by Company'!D62</f>
        <v>20</v>
      </c>
      <c r="F60" s="330">
        <f>' Capacity by Company'!E62</f>
        <v>20</v>
      </c>
      <c r="G60" s="330">
        <f>' Capacity by Company'!F62</f>
        <v>20</v>
      </c>
      <c r="H60" s="330">
        <f>' Capacity by Company'!G62</f>
        <v>20</v>
      </c>
      <c r="I60" s="330">
        <f>' Capacity by Company'!H62</f>
        <v>20</v>
      </c>
      <c r="J60" s="330">
        <f>' Capacity by Company'!I62</f>
        <v>20</v>
      </c>
      <c r="K60" s="330">
        <f>' Capacity by Company'!J62</f>
        <v>20</v>
      </c>
      <c r="L60" s="330">
        <f>' Capacity by Company'!K62</f>
        <v>20</v>
      </c>
      <c r="M60" s="330">
        <f>' Capacity by Company'!L62</f>
        <v>20</v>
      </c>
      <c r="N60" s="330">
        <f>' Capacity by Company'!M62</f>
        <v>20</v>
      </c>
      <c r="O60" s="330">
        <f>' Capacity by Company'!N62</f>
        <v>20</v>
      </c>
      <c r="P60" s="330">
        <f>' Capacity by Company'!O62</f>
        <v>20</v>
      </c>
      <c r="Q60" s="330">
        <f>' Capacity by Company'!P62</f>
        <v>20</v>
      </c>
      <c r="R60" s="330">
        <f>' Capacity by Company'!Q62</f>
        <v>20</v>
      </c>
      <c r="S60" s="330">
        <f>' Capacity by Company'!R62</f>
        <v>20</v>
      </c>
      <c r="T60" s="330">
        <f>' Capacity by Company'!S62</f>
        <v>20</v>
      </c>
    </row>
    <row r="61" spans="1:20" hidden="1" x14ac:dyDescent="0.25">
      <c r="A61" s="322" t="s">
        <v>39</v>
      </c>
      <c r="B61" s="322" t="s">
        <v>107</v>
      </c>
      <c r="C61" s="123"/>
      <c r="D61" s="120" t="s">
        <v>12</v>
      </c>
      <c r="E61" s="330">
        <f>' Capacity by Company'!D63</f>
        <v>0</v>
      </c>
      <c r="F61" s="330">
        <f>' Capacity by Company'!E63</f>
        <v>0</v>
      </c>
      <c r="G61" s="330">
        <f>' Capacity by Company'!F63</f>
        <v>0</v>
      </c>
      <c r="H61" s="330">
        <f>' Capacity by Company'!G63</f>
        <v>0</v>
      </c>
      <c r="I61" s="330">
        <f>' Capacity by Company'!H63</f>
        <v>0</v>
      </c>
      <c r="J61" s="330">
        <f>' Capacity by Company'!I63</f>
        <v>0</v>
      </c>
      <c r="K61" s="330">
        <f>' Capacity by Company'!J63</f>
        <v>0</v>
      </c>
      <c r="L61" s="330">
        <f>' Capacity by Company'!K63</f>
        <v>0</v>
      </c>
      <c r="M61" s="330">
        <f>' Capacity by Company'!L63</f>
        <v>0</v>
      </c>
      <c r="N61" s="330">
        <f>' Capacity by Company'!M63</f>
        <v>0</v>
      </c>
      <c r="O61" s="330">
        <f>' Capacity by Company'!N63</f>
        <v>0</v>
      </c>
      <c r="P61" s="330">
        <f>' Capacity by Company'!O63</f>
        <v>0</v>
      </c>
      <c r="Q61" s="330">
        <f>' Capacity by Company'!P63</f>
        <v>0</v>
      </c>
      <c r="R61" s="330">
        <f>' Capacity by Company'!Q63</f>
        <v>0</v>
      </c>
      <c r="S61" s="330">
        <f>' Capacity by Company'!R63</f>
        <v>0</v>
      </c>
      <c r="T61" s="330">
        <f>' Capacity by Company'!S63</f>
        <v>0</v>
      </c>
    </row>
    <row r="62" spans="1:20" hidden="1" x14ac:dyDescent="0.25">
      <c r="A62" s="322" t="s">
        <v>39</v>
      </c>
      <c r="B62" s="322" t="s">
        <v>107</v>
      </c>
      <c r="C62" s="122"/>
      <c r="D62" s="119" t="s">
        <v>58</v>
      </c>
      <c r="E62" s="330">
        <f>' Capacity by Company'!D64</f>
        <v>20</v>
      </c>
      <c r="F62" s="330">
        <f>' Capacity by Company'!E64</f>
        <v>20</v>
      </c>
      <c r="G62" s="330">
        <f>' Capacity by Company'!F64</f>
        <v>20</v>
      </c>
      <c r="H62" s="330">
        <f>' Capacity by Company'!G64</f>
        <v>20</v>
      </c>
      <c r="I62" s="330">
        <f>' Capacity by Company'!H64</f>
        <v>20</v>
      </c>
      <c r="J62" s="330">
        <f>' Capacity by Company'!I64</f>
        <v>20</v>
      </c>
      <c r="K62" s="330">
        <f>' Capacity by Company'!J64</f>
        <v>20</v>
      </c>
      <c r="L62" s="330">
        <f>' Capacity by Company'!K64</f>
        <v>20</v>
      </c>
      <c r="M62" s="330">
        <f>' Capacity by Company'!L64</f>
        <v>20</v>
      </c>
      <c r="N62" s="330">
        <f>' Capacity by Company'!M64</f>
        <v>20</v>
      </c>
      <c r="O62" s="330">
        <f>' Capacity by Company'!N64</f>
        <v>20</v>
      </c>
      <c r="P62" s="330">
        <f>' Capacity by Company'!O64</f>
        <v>20</v>
      </c>
      <c r="Q62" s="330">
        <f>' Capacity by Company'!P64</f>
        <v>20</v>
      </c>
      <c r="R62" s="330">
        <f>' Capacity by Company'!Q64</f>
        <v>20</v>
      </c>
      <c r="S62" s="330">
        <f>' Capacity by Company'!R64</f>
        <v>20</v>
      </c>
      <c r="T62" s="330">
        <f>' Capacity by Company'!S64</f>
        <v>20</v>
      </c>
    </row>
    <row r="63" spans="1:20" hidden="1" x14ac:dyDescent="0.25">
      <c r="A63" s="322" t="s">
        <v>39</v>
      </c>
      <c r="B63" s="322" t="s">
        <v>54</v>
      </c>
      <c r="C63" s="121"/>
      <c r="D63" s="119" t="s">
        <v>58</v>
      </c>
      <c r="E63" s="330">
        <f>' Capacity by Company'!D65</f>
        <v>40</v>
      </c>
      <c r="F63" s="330">
        <f>' Capacity by Company'!E65</f>
        <v>40</v>
      </c>
      <c r="G63" s="330">
        <f>' Capacity by Company'!F65</f>
        <v>40</v>
      </c>
      <c r="H63" s="330">
        <f>' Capacity by Company'!G65</f>
        <v>40</v>
      </c>
      <c r="I63" s="330">
        <f>' Capacity by Company'!H65</f>
        <v>40</v>
      </c>
      <c r="J63" s="330">
        <f>' Capacity by Company'!I65</f>
        <v>40</v>
      </c>
      <c r="K63" s="330">
        <f>' Capacity by Company'!J65</f>
        <v>40</v>
      </c>
      <c r="L63" s="330">
        <f>' Capacity by Company'!K65</f>
        <v>40</v>
      </c>
      <c r="M63" s="330">
        <f>' Capacity by Company'!L65</f>
        <v>40</v>
      </c>
      <c r="N63" s="330">
        <f>' Capacity by Company'!M65</f>
        <v>40</v>
      </c>
      <c r="O63" s="330">
        <f>' Capacity by Company'!N65</f>
        <v>40</v>
      </c>
      <c r="P63" s="330">
        <f>' Capacity by Company'!O65</f>
        <v>40</v>
      </c>
      <c r="Q63" s="330">
        <f>' Capacity by Company'!P65</f>
        <v>40</v>
      </c>
      <c r="R63" s="330">
        <f>' Capacity by Company'!Q65</f>
        <v>40</v>
      </c>
      <c r="S63" s="330">
        <f>' Capacity by Company'!R65</f>
        <v>40</v>
      </c>
      <c r="T63" s="330">
        <f>' Capacity by Company'!S65</f>
        <v>40</v>
      </c>
    </row>
    <row r="64" spans="1:20" hidden="1" x14ac:dyDescent="0.25">
      <c r="A64" s="322" t="s">
        <v>39</v>
      </c>
      <c r="B64" s="322" t="s">
        <v>39</v>
      </c>
      <c r="C64" s="121"/>
      <c r="D64" s="119" t="s">
        <v>58</v>
      </c>
      <c r="E64" s="330">
        <f>' Capacity by Company'!D66</f>
        <v>208</v>
      </c>
      <c r="F64" s="330">
        <f>' Capacity by Company'!E66</f>
        <v>208</v>
      </c>
      <c r="G64" s="330">
        <f>' Capacity by Company'!F66</f>
        <v>208</v>
      </c>
      <c r="H64" s="330">
        <f>' Capacity by Company'!G66</f>
        <v>208</v>
      </c>
      <c r="I64" s="330">
        <f>' Capacity by Company'!H66</f>
        <v>208</v>
      </c>
      <c r="J64" s="330">
        <f>' Capacity by Company'!I66</f>
        <v>213</v>
      </c>
      <c r="K64" s="330">
        <f>' Capacity by Company'!J66</f>
        <v>213</v>
      </c>
      <c r="L64" s="330">
        <f>' Capacity by Company'!K66</f>
        <v>213</v>
      </c>
      <c r="M64" s="330">
        <f>' Capacity by Company'!L66</f>
        <v>213</v>
      </c>
      <c r="N64" s="330">
        <f>' Capacity by Company'!M66</f>
        <v>213</v>
      </c>
      <c r="O64" s="330">
        <f>' Capacity by Company'!N66</f>
        <v>213</v>
      </c>
      <c r="P64" s="330">
        <f>' Capacity by Company'!O66</f>
        <v>213</v>
      </c>
      <c r="Q64" s="330">
        <f>' Capacity by Company'!P66</f>
        <v>213</v>
      </c>
      <c r="R64" s="330">
        <f>' Capacity by Company'!Q66</f>
        <v>213</v>
      </c>
      <c r="S64" s="330">
        <f>' Capacity by Company'!R66</f>
        <v>213</v>
      </c>
      <c r="T64" s="330">
        <f>' Capacity by Company'!S66</f>
        <v>213</v>
      </c>
    </row>
    <row r="65" spans="1:20" x14ac:dyDescent="0.25">
      <c r="A65" s="322" t="s">
        <v>38</v>
      </c>
      <c r="B65" s="322" t="s">
        <v>34</v>
      </c>
      <c r="C65" s="121" t="s">
        <v>382</v>
      </c>
      <c r="D65" s="119" t="s">
        <v>264</v>
      </c>
      <c r="E65" s="330">
        <v>50</v>
      </c>
      <c r="F65" s="330">
        <v>50</v>
      </c>
      <c r="G65" s="330">
        <v>50</v>
      </c>
      <c r="H65" s="330">
        <v>50</v>
      </c>
      <c r="I65" s="330">
        <v>50</v>
      </c>
      <c r="J65" s="330">
        <v>85</v>
      </c>
      <c r="K65" s="330">
        <v>85</v>
      </c>
      <c r="L65" s="330">
        <v>85</v>
      </c>
      <c r="M65" s="330">
        <v>85</v>
      </c>
      <c r="N65" s="330">
        <v>85</v>
      </c>
      <c r="O65" s="330">
        <v>85</v>
      </c>
      <c r="P65" s="330">
        <v>85</v>
      </c>
      <c r="Q65" s="330">
        <v>85</v>
      </c>
      <c r="R65" s="330">
        <v>85</v>
      </c>
      <c r="S65" s="330">
        <v>85</v>
      </c>
      <c r="T65" s="330">
        <v>85</v>
      </c>
    </row>
    <row r="66" spans="1:20" x14ac:dyDescent="0.25">
      <c r="A66" s="322" t="s">
        <v>38</v>
      </c>
      <c r="B66" s="322" t="s">
        <v>34</v>
      </c>
      <c r="C66" s="123" t="s">
        <v>383</v>
      </c>
      <c r="D66" s="120" t="s">
        <v>252</v>
      </c>
      <c r="E66" s="330">
        <f>' Capacity by Company'!D68</f>
        <v>35</v>
      </c>
      <c r="F66" s="330">
        <f>' Capacity by Company'!E68</f>
        <v>35</v>
      </c>
      <c r="G66" s="330">
        <f>' Capacity by Company'!F68</f>
        <v>35</v>
      </c>
      <c r="H66" s="330">
        <f>' Capacity by Company'!G68</f>
        <v>45</v>
      </c>
      <c r="I66" s="330">
        <f>' Capacity by Company'!H68</f>
        <v>45</v>
      </c>
      <c r="J66" s="330">
        <f>' Capacity by Company'!I68</f>
        <v>45</v>
      </c>
      <c r="K66" s="330">
        <f>' Capacity by Company'!J68</f>
        <v>45</v>
      </c>
      <c r="L66" s="330">
        <f>' Capacity by Company'!K68</f>
        <v>45</v>
      </c>
      <c r="M66" s="330">
        <f>' Capacity by Company'!L68</f>
        <v>45</v>
      </c>
      <c r="N66" s="330">
        <f>' Capacity by Company'!M68</f>
        <v>45</v>
      </c>
      <c r="O66" s="330">
        <f>' Capacity by Company'!N68</f>
        <v>45</v>
      </c>
      <c r="P66" s="330">
        <f>' Capacity by Company'!O68</f>
        <v>45</v>
      </c>
      <c r="Q66" s="330">
        <f>' Capacity by Company'!P68</f>
        <v>45</v>
      </c>
      <c r="R66" s="330">
        <f>' Capacity by Company'!Q68</f>
        <v>45</v>
      </c>
      <c r="S66" s="330">
        <f>' Capacity by Company'!R68</f>
        <v>45</v>
      </c>
      <c r="T66" s="330">
        <f>' Capacity by Company'!S68</f>
        <v>45</v>
      </c>
    </row>
    <row r="67" spans="1:20" x14ac:dyDescent="0.25">
      <c r="A67" s="322" t="s">
        <v>38</v>
      </c>
      <c r="B67" s="322" t="s">
        <v>34</v>
      </c>
      <c r="C67" s="123"/>
      <c r="D67" s="120" t="s">
        <v>249</v>
      </c>
      <c r="E67" s="330">
        <f>' Capacity by Company'!D69</f>
        <v>20</v>
      </c>
      <c r="F67" s="330">
        <f>' Capacity by Company'!E69</f>
        <v>20</v>
      </c>
      <c r="G67" s="330">
        <f>' Capacity by Company'!F69</f>
        <v>20</v>
      </c>
      <c r="H67" s="330">
        <f>' Capacity by Company'!G69</f>
        <v>20</v>
      </c>
      <c r="I67" s="330">
        <f>' Capacity by Company'!H69</f>
        <v>20</v>
      </c>
      <c r="J67" s="330">
        <f>' Capacity by Company'!I69</f>
        <v>20</v>
      </c>
      <c r="K67" s="330">
        <f>' Capacity by Company'!J69</f>
        <v>20</v>
      </c>
      <c r="L67" s="330">
        <f>' Capacity by Company'!K69</f>
        <v>20</v>
      </c>
      <c r="M67" s="330">
        <f>' Capacity by Company'!L69</f>
        <v>20</v>
      </c>
      <c r="N67" s="330">
        <f>' Capacity by Company'!M69</f>
        <v>20</v>
      </c>
      <c r="O67" s="330">
        <f>' Capacity by Company'!N69</f>
        <v>20</v>
      </c>
      <c r="P67" s="330">
        <f>' Capacity by Company'!O69</f>
        <v>20</v>
      </c>
      <c r="Q67" s="330">
        <f>' Capacity by Company'!P69</f>
        <v>20</v>
      </c>
      <c r="R67" s="330">
        <f>' Capacity by Company'!Q69</f>
        <v>20</v>
      </c>
      <c r="S67" s="330">
        <f>' Capacity by Company'!R69</f>
        <v>20</v>
      </c>
      <c r="T67" s="330">
        <f>' Capacity by Company'!S69</f>
        <v>20</v>
      </c>
    </row>
    <row r="68" spans="1:20" x14ac:dyDescent="0.25">
      <c r="A68" s="323" t="s">
        <v>38</v>
      </c>
      <c r="B68" s="323" t="s">
        <v>34</v>
      </c>
      <c r="C68" s="123"/>
      <c r="D68" s="124" t="s">
        <v>281</v>
      </c>
      <c r="E68" s="330">
        <f>' Capacity by Company'!D70</f>
        <v>60</v>
      </c>
      <c r="F68" s="330">
        <f>' Capacity by Company'!E70</f>
        <v>60</v>
      </c>
      <c r="G68" s="330">
        <f>' Capacity by Company'!F70</f>
        <v>70</v>
      </c>
      <c r="H68" s="330">
        <f>' Capacity by Company'!G70</f>
        <v>70</v>
      </c>
      <c r="I68" s="330">
        <f>' Capacity by Company'!H70</f>
        <v>70</v>
      </c>
      <c r="J68" s="330">
        <f>' Capacity by Company'!I70</f>
        <v>70</v>
      </c>
      <c r="K68" s="330">
        <f>' Capacity by Company'!J70</f>
        <v>70</v>
      </c>
      <c r="L68" s="330">
        <f>' Capacity by Company'!K70</f>
        <v>70</v>
      </c>
      <c r="M68" s="330">
        <f>' Capacity by Company'!L70</f>
        <v>70</v>
      </c>
      <c r="N68" s="330">
        <f>' Capacity by Company'!M70</f>
        <v>70</v>
      </c>
      <c r="O68" s="330">
        <f>' Capacity by Company'!N70</f>
        <v>70</v>
      </c>
      <c r="P68" s="330">
        <f>' Capacity by Company'!O70</f>
        <v>70</v>
      </c>
      <c r="Q68" s="330">
        <f>' Capacity by Company'!P70</f>
        <v>70</v>
      </c>
      <c r="R68" s="330">
        <f>' Capacity by Company'!Q70</f>
        <v>70</v>
      </c>
      <c r="S68" s="330">
        <f>' Capacity by Company'!R70</f>
        <v>70</v>
      </c>
      <c r="T68" s="330">
        <f>' Capacity by Company'!S70</f>
        <v>70</v>
      </c>
    </row>
    <row r="69" spans="1:20" x14ac:dyDescent="0.25">
      <c r="A69" s="323" t="s">
        <v>38</v>
      </c>
      <c r="B69" s="323" t="s">
        <v>34</v>
      </c>
      <c r="C69" s="123"/>
      <c r="D69" s="119" t="s">
        <v>265</v>
      </c>
      <c r="E69" s="330">
        <f>' Capacity by Company'!D71</f>
        <v>30</v>
      </c>
      <c r="F69" s="330">
        <f>' Capacity by Company'!E71</f>
        <v>30</v>
      </c>
      <c r="G69" s="330">
        <f>' Capacity by Company'!F71</f>
        <v>35</v>
      </c>
      <c r="H69" s="330">
        <f>' Capacity by Company'!G71</f>
        <v>35</v>
      </c>
      <c r="I69" s="330">
        <f>' Capacity by Company'!H71</f>
        <v>35</v>
      </c>
      <c r="J69" s="330">
        <f>' Capacity by Company'!I71</f>
        <v>0</v>
      </c>
      <c r="K69" s="330">
        <f>' Capacity by Company'!J71</f>
        <v>0</v>
      </c>
      <c r="L69" s="330">
        <f>' Capacity by Company'!K71</f>
        <v>0</v>
      </c>
      <c r="M69" s="330">
        <f>' Capacity by Company'!L71</f>
        <v>0</v>
      </c>
      <c r="N69" s="330">
        <f>' Capacity by Company'!M71</f>
        <v>0</v>
      </c>
      <c r="O69" s="330">
        <f>' Capacity by Company'!N71</f>
        <v>0</v>
      </c>
      <c r="P69" s="330">
        <f>' Capacity by Company'!O71</f>
        <v>0</v>
      </c>
      <c r="Q69" s="330">
        <f>' Capacity by Company'!P71</f>
        <v>0</v>
      </c>
      <c r="R69" s="330">
        <f>' Capacity by Company'!Q71</f>
        <v>0</v>
      </c>
      <c r="S69" s="330">
        <f>' Capacity by Company'!R71</f>
        <v>0</v>
      </c>
      <c r="T69" s="330">
        <f>' Capacity by Company'!S71</f>
        <v>0</v>
      </c>
    </row>
    <row r="70" spans="1:20" hidden="1" x14ac:dyDescent="0.25">
      <c r="A70" s="323" t="s">
        <v>38</v>
      </c>
      <c r="B70" s="323" t="s">
        <v>34</v>
      </c>
      <c r="C70" s="123"/>
      <c r="D70" s="120" t="s">
        <v>12</v>
      </c>
      <c r="E70" s="330">
        <f>' Capacity by Company'!D72</f>
        <v>40</v>
      </c>
      <c r="F70" s="330">
        <f>' Capacity by Company'!E72</f>
        <v>40</v>
      </c>
      <c r="G70" s="330">
        <f>' Capacity by Company'!F72</f>
        <v>40</v>
      </c>
      <c r="H70" s="330">
        <f>' Capacity by Company'!G72</f>
        <v>40</v>
      </c>
      <c r="I70" s="330">
        <f>' Capacity by Company'!H72</f>
        <v>40</v>
      </c>
      <c r="J70" s="330">
        <f>' Capacity by Company'!I72</f>
        <v>40</v>
      </c>
      <c r="K70" s="330">
        <f>' Capacity by Company'!J72</f>
        <v>40</v>
      </c>
      <c r="L70" s="330">
        <f>' Capacity by Company'!K72</f>
        <v>40</v>
      </c>
      <c r="M70" s="330">
        <f>' Capacity by Company'!L72</f>
        <v>40</v>
      </c>
      <c r="N70" s="330">
        <f>' Capacity by Company'!M72</f>
        <v>40</v>
      </c>
      <c r="O70" s="330">
        <f>' Capacity by Company'!N72</f>
        <v>40</v>
      </c>
      <c r="P70" s="330">
        <f>' Capacity by Company'!O72</f>
        <v>40</v>
      </c>
      <c r="Q70" s="330">
        <f>' Capacity by Company'!P72</f>
        <v>40</v>
      </c>
      <c r="R70" s="330">
        <f>' Capacity by Company'!Q72</f>
        <v>40</v>
      </c>
      <c r="S70" s="330">
        <f>' Capacity by Company'!R72</f>
        <v>40</v>
      </c>
      <c r="T70" s="330">
        <f>' Capacity by Company'!S72</f>
        <v>40</v>
      </c>
    </row>
    <row r="71" spans="1:20" hidden="1" x14ac:dyDescent="0.25">
      <c r="A71" s="323" t="s">
        <v>38</v>
      </c>
      <c r="B71" s="323" t="s">
        <v>34</v>
      </c>
      <c r="C71" s="123"/>
      <c r="D71" s="119" t="s">
        <v>58</v>
      </c>
      <c r="E71" s="330">
        <f>' Capacity by Company'!D73</f>
        <v>185</v>
      </c>
      <c r="F71" s="330">
        <f>' Capacity by Company'!E73</f>
        <v>185</v>
      </c>
      <c r="G71" s="330">
        <f>' Capacity by Company'!F73</f>
        <v>200</v>
      </c>
      <c r="H71" s="330">
        <f>' Capacity by Company'!G73</f>
        <v>210</v>
      </c>
      <c r="I71" s="330">
        <f>' Capacity by Company'!H73</f>
        <v>210</v>
      </c>
      <c r="J71" s="330">
        <f>' Capacity by Company'!I73</f>
        <v>210</v>
      </c>
      <c r="K71" s="330">
        <f>' Capacity by Company'!J73</f>
        <v>210</v>
      </c>
      <c r="L71" s="330">
        <f>' Capacity by Company'!K73</f>
        <v>210</v>
      </c>
      <c r="M71" s="330">
        <f>' Capacity by Company'!L73</f>
        <v>210</v>
      </c>
      <c r="N71" s="330">
        <f>' Capacity by Company'!M73</f>
        <v>210</v>
      </c>
      <c r="O71" s="330">
        <f>' Capacity by Company'!N73</f>
        <v>210</v>
      </c>
      <c r="P71" s="330">
        <f>' Capacity by Company'!O73</f>
        <v>210</v>
      </c>
      <c r="Q71" s="330">
        <f>' Capacity by Company'!P73</f>
        <v>210</v>
      </c>
      <c r="R71" s="330">
        <f>' Capacity by Company'!Q73</f>
        <v>210</v>
      </c>
      <c r="S71" s="330">
        <f>' Capacity by Company'!R73</f>
        <v>210</v>
      </c>
      <c r="T71" s="330">
        <f>' Capacity by Company'!S73</f>
        <v>210</v>
      </c>
    </row>
    <row r="72" spans="1:20" hidden="1" x14ac:dyDescent="0.25">
      <c r="A72" s="323" t="s">
        <v>38</v>
      </c>
      <c r="B72" s="322" t="s">
        <v>105</v>
      </c>
      <c r="C72" s="123"/>
      <c r="D72" s="120" t="s">
        <v>12</v>
      </c>
      <c r="E72" s="330">
        <f>' Capacity by Company'!D74</f>
        <v>5</v>
      </c>
      <c r="F72" s="330">
        <f>' Capacity by Company'!E74</f>
        <v>5</v>
      </c>
      <c r="G72" s="330">
        <f>' Capacity by Company'!F74</f>
        <v>5</v>
      </c>
      <c r="H72" s="330">
        <f>' Capacity by Company'!G74</f>
        <v>5</v>
      </c>
      <c r="I72" s="330">
        <f>' Capacity by Company'!H74</f>
        <v>5</v>
      </c>
      <c r="J72" s="330">
        <f>' Capacity by Company'!I74</f>
        <v>5</v>
      </c>
      <c r="K72" s="330">
        <f>' Capacity by Company'!J74</f>
        <v>5</v>
      </c>
      <c r="L72" s="330">
        <f>' Capacity by Company'!K74</f>
        <v>5</v>
      </c>
      <c r="M72" s="330">
        <f>' Capacity by Company'!L74</f>
        <v>5</v>
      </c>
      <c r="N72" s="330">
        <f>' Capacity by Company'!M74</f>
        <v>5</v>
      </c>
      <c r="O72" s="330">
        <f>' Capacity by Company'!N74</f>
        <v>5</v>
      </c>
      <c r="P72" s="330">
        <f>' Capacity by Company'!O74</f>
        <v>5</v>
      </c>
      <c r="Q72" s="330">
        <f>' Capacity by Company'!P74</f>
        <v>5</v>
      </c>
      <c r="R72" s="330">
        <f>' Capacity by Company'!Q74</f>
        <v>5</v>
      </c>
      <c r="S72" s="330">
        <f>' Capacity by Company'!R74</f>
        <v>5</v>
      </c>
      <c r="T72" s="330">
        <f>' Capacity by Company'!S74</f>
        <v>5</v>
      </c>
    </row>
    <row r="73" spans="1:20" hidden="1" x14ac:dyDescent="0.25">
      <c r="A73" s="323" t="s">
        <v>38</v>
      </c>
      <c r="B73" s="322" t="s">
        <v>105</v>
      </c>
      <c r="C73" s="123"/>
      <c r="D73" s="119" t="s">
        <v>58</v>
      </c>
      <c r="E73" s="330">
        <f>' Capacity by Company'!D75</f>
        <v>5</v>
      </c>
      <c r="F73" s="330">
        <f>' Capacity by Company'!E75</f>
        <v>5</v>
      </c>
      <c r="G73" s="330">
        <f>' Capacity by Company'!F75</f>
        <v>5</v>
      </c>
      <c r="H73" s="330">
        <f>' Capacity by Company'!G75</f>
        <v>5</v>
      </c>
      <c r="I73" s="330">
        <f>' Capacity by Company'!H75</f>
        <v>5</v>
      </c>
      <c r="J73" s="330">
        <f>' Capacity by Company'!I75</f>
        <v>5</v>
      </c>
      <c r="K73" s="330">
        <f>' Capacity by Company'!J75</f>
        <v>5</v>
      </c>
      <c r="L73" s="330">
        <f>' Capacity by Company'!K75</f>
        <v>5</v>
      </c>
      <c r="M73" s="330">
        <f>' Capacity by Company'!L75</f>
        <v>5</v>
      </c>
      <c r="N73" s="330">
        <f>' Capacity by Company'!M75</f>
        <v>5</v>
      </c>
      <c r="O73" s="330">
        <f>' Capacity by Company'!N75</f>
        <v>5</v>
      </c>
      <c r="P73" s="330">
        <f>' Capacity by Company'!O75</f>
        <v>5</v>
      </c>
      <c r="Q73" s="330">
        <f>' Capacity by Company'!P75</f>
        <v>5</v>
      </c>
      <c r="R73" s="330">
        <f>' Capacity by Company'!Q75</f>
        <v>5</v>
      </c>
      <c r="S73" s="330">
        <f>' Capacity by Company'!R75</f>
        <v>5</v>
      </c>
      <c r="T73" s="330">
        <f>' Capacity by Company'!S75</f>
        <v>5</v>
      </c>
    </row>
    <row r="74" spans="1:20" hidden="1" x14ac:dyDescent="0.25">
      <c r="A74" s="323" t="s">
        <v>38</v>
      </c>
      <c r="B74" s="322" t="s">
        <v>110</v>
      </c>
      <c r="C74" s="123"/>
      <c r="D74" s="119" t="s">
        <v>12</v>
      </c>
      <c r="E74" s="330">
        <f>' Capacity by Company'!D76</f>
        <v>10</v>
      </c>
      <c r="F74" s="330">
        <f>' Capacity by Company'!E76</f>
        <v>10</v>
      </c>
      <c r="G74" s="330">
        <f>' Capacity by Company'!F76</f>
        <v>10</v>
      </c>
      <c r="H74" s="330">
        <f>' Capacity by Company'!G76</f>
        <v>10</v>
      </c>
      <c r="I74" s="330">
        <f>' Capacity by Company'!H76</f>
        <v>10</v>
      </c>
      <c r="J74" s="330">
        <f>' Capacity by Company'!I76</f>
        <v>10</v>
      </c>
      <c r="K74" s="330">
        <f>' Capacity by Company'!J76</f>
        <v>10</v>
      </c>
      <c r="L74" s="330">
        <f>' Capacity by Company'!K76</f>
        <v>10</v>
      </c>
      <c r="M74" s="330">
        <f>' Capacity by Company'!L76</f>
        <v>10</v>
      </c>
      <c r="N74" s="330">
        <f>' Capacity by Company'!M76</f>
        <v>10</v>
      </c>
      <c r="O74" s="330">
        <f>' Capacity by Company'!N76</f>
        <v>10</v>
      </c>
      <c r="P74" s="330">
        <f>' Capacity by Company'!O76</f>
        <v>10</v>
      </c>
      <c r="Q74" s="330">
        <f>' Capacity by Company'!P76</f>
        <v>10</v>
      </c>
      <c r="R74" s="330">
        <f>' Capacity by Company'!Q76</f>
        <v>10</v>
      </c>
      <c r="S74" s="330">
        <f>' Capacity by Company'!R76</f>
        <v>10</v>
      </c>
      <c r="T74" s="330">
        <f>' Capacity by Company'!S76</f>
        <v>10</v>
      </c>
    </row>
    <row r="75" spans="1:20" hidden="1" x14ac:dyDescent="0.25">
      <c r="A75" s="323" t="s">
        <v>38</v>
      </c>
      <c r="B75" s="322" t="s">
        <v>110</v>
      </c>
      <c r="C75" s="123"/>
      <c r="D75" s="119" t="s">
        <v>58</v>
      </c>
      <c r="E75" s="330">
        <f>' Capacity by Company'!D77</f>
        <v>10</v>
      </c>
      <c r="F75" s="330">
        <f>' Capacity by Company'!E77</f>
        <v>10</v>
      </c>
      <c r="G75" s="330">
        <f>' Capacity by Company'!F77</f>
        <v>10</v>
      </c>
      <c r="H75" s="330">
        <f>' Capacity by Company'!G77</f>
        <v>10</v>
      </c>
      <c r="I75" s="330">
        <f>' Capacity by Company'!H77</f>
        <v>10</v>
      </c>
      <c r="J75" s="330">
        <f>' Capacity by Company'!I77</f>
        <v>10</v>
      </c>
      <c r="K75" s="330">
        <f>' Capacity by Company'!J77</f>
        <v>10</v>
      </c>
      <c r="L75" s="330">
        <f>' Capacity by Company'!K77</f>
        <v>10</v>
      </c>
      <c r="M75" s="330">
        <f>' Capacity by Company'!L77</f>
        <v>10</v>
      </c>
      <c r="N75" s="330">
        <f>' Capacity by Company'!M77</f>
        <v>10</v>
      </c>
      <c r="O75" s="330">
        <f>' Capacity by Company'!N77</f>
        <v>10</v>
      </c>
      <c r="P75" s="330">
        <f>' Capacity by Company'!O77</f>
        <v>10</v>
      </c>
      <c r="Q75" s="330">
        <f>' Capacity by Company'!P77</f>
        <v>10</v>
      </c>
      <c r="R75" s="330">
        <f>' Capacity by Company'!Q77</f>
        <v>10</v>
      </c>
      <c r="S75" s="330">
        <f>' Capacity by Company'!R77</f>
        <v>10</v>
      </c>
      <c r="T75" s="330">
        <f>' Capacity by Company'!S77</f>
        <v>10</v>
      </c>
    </row>
    <row r="76" spans="1:20" hidden="1" x14ac:dyDescent="0.25">
      <c r="A76" s="323" t="s">
        <v>38</v>
      </c>
      <c r="B76" s="322" t="s">
        <v>38</v>
      </c>
      <c r="C76" s="123"/>
      <c r="D76" s="119" t="s">
        <v>58</v>
      </c>
      <c r="E76" s="330">
        <f>' Capacity by Company'!D78</f>
        <v>200</v>
      </c>
      <c r="F76" s="330">
        <f>' Capacity by Company'!E78</f>
        <v>200</v>
      </c>
      <c r="G76" s="330">
        <f>' Capacity by Company'!F78</f>
        <v>215</v>
      </c>
      <c r="H76" s="330">
        <f>' Capacity by Company'!G78</f>
        <v>225</v>
      </c>
      <c r="I76" s="330">
        <f>' Capacity by Company'!H78</f>
        <v>225</v>
      </c>
      <c r="J76" s="330">
        <f>' Capacity by Company'!I78</f>
        <v>225</v>
      </c>
      <c r="K76" s="330">
        <f>' Capacity by Company'!J78</f>
        <v>225</v>
      </c>
      <c r="L76" s="330">
        <f>' Capacity by Company'!K78</f>
        <v>225</v>
      </c>
      <c r="M76" s="330">
        <f>' Capacity by Company'!L78</f>
        <v>225</v>
      </c>
      <c r="N76" s="330">
        <f>' Capacity by Company'!M78</f>
        <v>225</v>
      </c>
      <c r="O76" s="330">
        <f>' Capacity by Company'!N78</f>
        <v>225</v>
      </c>
      <c r="P76" s="330">
        <f>' Capacity by Company'!O78</f>
        <v>225</v>
      </c>
      <c r="Q76" s="330">
        <f>' Capacity by Company'!P78</f>
        <v>225</v>
      </c>
      <c r="R76" s="330">
        <f>' Capacity by Company'!Q78</f>
        <v>225</v>
      </c>
      <c r="S76" s="330">
        <f>' Capacity by Company'!R78</f>
        <v>225</v>
      </c>
      <c r="T76" s="330">
        <f>' Capacity by Company'!S78</f>
        <v>225</v>
      </c>
    </row>
    <row r="77" spans="1:20" hidden="1" x14ac:dyDescent="0.25">
      <c r="A77" s="322" t="s">
        <v>40</v>
      </c>
      <c r="B77" s="322" t="s">
        <v>18</v>
      </c>
      <c r="C77" s="123"/>
      <c r="D77" s="120" t="s">
        <v>12</v>
      </c>
      <c r="E77" s="330">
        <f>' Capacity by Company'!D79</f>
        <v>15</v>
      </c>
      <c r="F77" s="330">
        <f>' Capacity by Company'!E79</f>
        <v>15</v>
      </c>
      <c r="G77" s="330">
        <f>' Capacity by Company'!F79</f>
        <v>15</v>
      </c>
      <c r="H77" s="330">
        <f>' Capacity by Company'!G79</f>
        <v>15</v>
      </c>
      <c r="I77" s="330">
        <f>' Capacity by Company'!H79</f>
        <v>15</v>
      </c>
      <c r="J77" s="330">
        <f>' Capacity by Company'!I79</f>
        <v>15</v>
      </c>
      <c r="K77" s="330">
        <f>' Capacity by Company'!J79</f>
        <v>15</v>
      </c>
      <c r="L77" s="330">
        <f>' Capacity by Company'!K79</f>
        <v>15</v>
      </c>
      <c r="M77" s="330">
        <f>' Capacity by Company'!L79</f>
        <v>15</v>
      </c>
      <c r="N77" s="330">
        <f>' Capacity by Company'!M79</f>
        <v>15</v>
      </c>
      <c r="O77" s="330">
        <f>' Capacity by Company'!N79</f>
        <v>15</v>
      </c>
      <c r="P77" s="330">
        <f>' Capacity by Company'!O79</f>
        <v>15</v>
      </c>
      <c r="Q77" s="330">
        <f>' Capacity by Company'!P79</f>
        <v>15</v>
      </c>
      <c r="R77" s="330">
        <f>' Capacity by Company'!Q79</f>
        <v>15</v>
      </c>
      <c r="S77" s="330">
        <f>' Capacity by Company'!R79</f>
        <v>15</v>
      </c>
      <c r="T77" s="330">
        <f>' Capacity by Company'!S79</f>
        <v>15</v>
      </c>
    </row>
    <row r="78" spans="1:20" hidden="1" x14ac:dyDescent="0.25">
      <c r="A78" s="322" t="s">
        <v>40</v>
      </c>
      <c r="B78" s="322" t="s">
        <v>18</v>
      </c>
      <c r="C78" s="123"/>
      <c r="D78" s="119" t="s">
        <v>58</v>
      </c>
      <c r="E78" s="330">
        <f>' Capacity by Company'!D80</f>
        <v>15</v>
      </c>
      <c r="F78" s="330">
        <f>' Capacity by Company'!E80</f>
        <v>15</v>
      </c>
      <c r="G78" s="330">
        <f>' Capacity by Company'!F80</f>
        <v>15</v>
      </c>
      <c r="H78" s="330">
        <f>' Capacity by Company'!G80</f>
        <v>15</v>
      </c>
      <c r="I78" s="330">
        <f>' Capacity by Company'!H80</f>
        <v>15</v>
      </c>
      <c r="J78" s="330">
        <f>' Capacity by Company'!I80</f>
        <v>15</v>
      </c>
      <c r="K78" s="330">
        <f>' Capacity by Company'!J80</f>
        <v>15</v>
      </c>
      <c r="L78" s="330">
        <f>' Capacity by Company'!K80</f>
        <v>15</v>
      </c>
      <c r="M78" s="330">
        <f>' Capacity by Company'!L80</f>
        <v>15</v>
      </c>
      <c r="N78" s="330">
        <f>' Capacity by Company'!M80</f>
        <v>15</v>
      </c>
      <c r="O78" s="330">
        <f>' Capacity by Company'!N80</f>
        <v>15</v>
      </c>
      <c r="P78" s="330">
        <f>' Capacity by Company'!O80</f>
        <v>15</v>
      </c>
      <c r="Q78" s="330">
        <f>' Capacity by Company'!P80</f>
        <v>15</v>
      </c>
      <c r="R78" s="330">
        <f>' Capacity by Company'!Q80</f>
        <v>15</v>
      </c>
      <c r="S78" s="330">
        <f>' Capacity by Company'!R80</f>
        <v>15</v>
      </c>
      <c r="T78" s="330">
        <f>' Capacity by Company'!S80</f>
        <v>15</v>
      </c>
    </row>
    <row r="79" spans="1:20" hidden="1" x14ac:dyDescent="0.25">
      <c r="A79" s="322" t="s">
        <v>40</v>
      </c>
      <c r="B79" s="322" t="s">
        <v>103</v>
      </c>
      <c r="C79" s="123"/>
      <c r="D79" s="119" t="s">
        <v>58</v>
      </c>
      <c r="E79" s="330">
        <f>' Capacity by Company'!D81</f>
        <v>0</v>
      </c>
      <c r="F79" s="330">
        <f>' Capacity by Company'!E81</f>
        <v>0</v>
      </c>
      <c r="G79" s="330">
        <f>' Capacity by Company'!F81</f>
        <v>0</v>
      </c>
      <c r="H79" s="330">
        <f>' Capacity by Company'!G81</f>
        <v>2</v>
      </c>
      <c r="I79" s="330">
        <f>' Capacity by Company'!H81</f>
        <v>2</v>
      </c>
      <c r="J79" s="330">
        <f>' Capacity by Company'!I81</f>
        <v>2</v>
      </c>
      <c r="K79" s="330">
        <f>' Capacity by Company'!J81</f>
        <v>2</v>
      </c>
      <c r="L79" s="330">
        <f>' Capacity by Company'!K81</f>
        <v>2</v>
      </c>
      <c r="M79" s="330">
        <f>' Capacity by Company'!L81</f>
        <v>2</v>
      </c>
      <c r="N79" s="330">
        <f>' Capacity by Company'!M81</f>
        <v>2</v>
      </c>
      <c r="O79" s="330">
        <f>' Capacity by Company'!N81</f>
        <v>2</v>
      </c>
      <c r="P79" s="330">
        <f>' Capacity by Company'!O81</f>
        <v>2</v>
      </c>
      <c r="Q79" s="330">
        <f>' Capacity by Company'!P81</f>
        <v>2</v>
      </c>
      <c r="R79" s="330">
        <f>' Capacity by Company'!Q81</f>
        <v>2</v>
      </c>
      <c r="S79" s="330">
        <f>' Capacity by Company'!R81</f>
        <v>2</v>
      </c>
      <c r="T79" s="330">
        <f>' Capacity by Company'!S81</f>
        <v>2</v>
      </c>
    </row>
    <row r="80" spans="1:20" hidden="1" x14ac:dyDescent="0.25">
      <c r="A80" s="322" t="s">
        <v>40</v>
      </c>
      <c r="B80" s="322" t="s">
        <v>59</v>
      </c>
      <c r="C80" s="123"/>
      <c r="D80" s="119" t="s">
        <v>58</v>
      </c>
      <c r="E80" s="330">
        <f>' Capacity by Company'!D82</f>
        <v>5</v>
      </c>
      <c r="F80" s="330">
        <f>' Capacity by Company'!E82</f>
        <v>5</v>
      </c>
      <c r="G80" s="330">
        <f>' Capacity by Company'!F82</f>
        <v>5</v>
      </c>
      <c r="H80" s="330">
        <f>' Capacity by Company'!G82</f>
        <v>5</v>
      </c>
      <c r="I80" s="330">
        <f>' Capacity by Company'!H82</f>
        <v>5</v>
      </c>
      <c r="J80" s="330">
        <f>' Capacity by Company'!I82</f>
        <v>5</v>
      </c>
      <c r="K80" s="330">
        <f>' Capacity by Company'!J82</f>
        <v>5</v>
      </c>
      <c r="L80" s="330">
        <f>' Capacity by Company'!K82</f>
        <v>5</v>
      </c>
      <c r="M80" s="330">
        <f>' Capacity by Company'!L82</f>
        <v>5</v>
      </c>
      <c r="N80" s="330">
        <f>' Capacity by Company'!M82</f>
        <v>5</v>
      </c>
      <c r="O80" s="330">
        <f>' Capacity by Company'!N82</f>
        <v>5</v>
      </c>
      <c r="P80" s="330">
        <f>' Capacity by Company'!O82</f>
        <v>5</v>
      </c>
      <c r="Q80" s="330">
        <f>' Capacity by Company'!P82</f>
        <v>5</v>
      </c>
      <c r="R80" s="330">
        <f>' Capacity by Company'!Q82</f>
        <v>5</v>
      </c>
      <c r="S80" s="330">
        <f>' Capacity by Company'!R82</f>
        <v>5</v>
      </c>
      <c r="T80" s="330">
        <f>' Capacity by Company'!S82</f>
        <v>5</v>
      </c>
    </row>
    <row r="81" spans="1:20" hidden="1" x14ac:dyDescent="0.25">
      <c r="A81" s="322" t="s">
        <v>40</v>
      </c>
      <c r="B81" s="322" t="s">
        <v>40</v>
      </c>
      <c r="C81" s="123"/>
      <c r="D81" s="119" t="s">
        <v>58</v>
      </c>
      <c r="E81" s="330">
        <f>' Capacity by Company'!D83</f>
        <v>20</v>
      </c>
      <c r="F81" s="330">
        <f>' Capacity by Company'!E83</f>
        <v>20</v>
      </c>
      <c r="G81" s="330">
        <f>' Capacity by Company'!F83</f>
        <v>20</v>
      </c>
      <c r="H81" s="330">
        <f>' Capacity by Company'!G83</f>
        <v>22</v>
      </c>
      <c r="I81" s="330">
        <f>' Capacity by Company'!H83</f>
        <v>22</v>
      </c>
      <c r="J81" s="330">
        <f>' Capacity by Company'!I83</f>
        <v>22</v>
      </c>
      <c r="K81" s="330">
        <f>' Capacity by Company'!J83</f>
        <v>22</v>
      </c>
      <c r="L81" s="330">
        <f>' Capacity by Company'!K83</f>
        <v>22</v>
      </c>
      <c r="M81" s="330">
        <f>' Capacity by Company'!L83</f>
        <v>22</v>
      </c>
      <c r="N81" s="330">
        <f>' Capacity by Company'!M83</f>
        <v>22</v>
      </c>
      <c r="O81" s="330">
        <f>' Capacity by Company'!N83</f>
        <v>22</v>
      </c>
      <c r="P81" s="330">
        <f>' Capacity by Company'!O83</f>
        <v>22</v>
      </c>
      <c r="Q81" s="330">
        <f>' Capacity by Company'!P83</f>
        <v>22</v>
      </c>
      <c r="R81" s="330">
        <f>' Capacity by Company'!Q83</f>
        <v>22</v>
      </c>
      <c r="S81" s="330">
        <f>' Capacity by Company'!R83</f>
        <v>22</v>
      </c>
      <c r="T81" s="330">
        <f>' Capacity by Company'!S83</f>
        <v>22</v>
      </c>
    </row>
    <row r="82" spans="1:20" x14ac:dyDescent="0.25">
      <c r="A82" s="322" t="s">
        <v>37</v>
      </c>
      <c r="B82" s="322" t="s">
        <v>278</v>
      </c>
      <c r="C82" s="122" t="s">
        <v>314</v>
      </c>
      <c r="D82" s="123" t="s">
        <v>268</v>
      </c>
      <c r="E82" s="330">
        <f>' Capacity by Company'!D84</f>
        <v>20</v>
      </c>
      <c r="F82" s="330">
        <f>' Capacity by Company'!E84</f>
        <v>20</v>
      </c>
      <c r="G82" s="330">
        <f>' Capacity by Company'!F84</f>
        <v>20</v>
      </c>
      <c r="H82" s="330">
        <f>' Capacity by Company'!G84</f>
        <v>20</v>
      </c>
      <c r="I82" s="330">
        <f>' Capacity by Company'!H84</f>
        <v>20</v>
      </c>
      <c r="J82" s="330">
        <f>' Capacity by Company'!I84</f>
        <v>20</v>
      </c>
      <c r="K82" s="330">
        <f>' Capacity by Company'!J84</f>
        <v>20</v>
      </c>
      <c r="L82" s="330">
        <f>' Capacity by Company'!K84</f>
        <v>20</v>
      </c>
      <c r="M82" s="330">
        <f>' Capacity by Company'!L84</f>
        <v>20</v>
      </c>
      <c r="N82" s="330">
        <f>' Capacity by Company'!M84</f>
        <v>20</v>
      </c>
      <c r="O82" s="330">
        <f>' Capacity by Company'!N84</f>
        <v>20</v>
      </c>
      <c r="P82" s="330">
        <f>' Capacity by Company'!O84</f>
        <v>20</v>
      </c>
      <c r="Q82" s="330">
        <f>' Capacity by Company'!P84</f>
        <v>20</v>
      </c>
      <c r="R82" s="330">
        <f>' Capacity by Company'!Q84</f>
        <v>20</v>
      </c>
      <c r="S82" s="330">
        <f>' Capacity by Company'!R84</f>
        <v>20</v>
      </c>
      <c r="T82" s="330">
        <f>' Capacity by Company'!S84</f>
        <v>20</v>
      </c>
    </row>
    <row r="83" spans="1:20" hidden="1" x14ac:dyDescent="0.25">
      <c r="A83" s="322" t="s">
        <v>37</v>
      </c>
      <c r="B83" s="322" t="s">
        <v>278</v>
      </c>
      <c r="C83" s="122"/>
      <c r="D83" s="120" t="s">
        <v>12</v>
      </c>
      <c r="E83" s="330">
        <f>' Capacity by Company'!D85</f>
        <v>0</v>
      </c>
      <c r="F83" s="330">
        <f>' Capacity by Company'!E85</f>
        <v>0</v>
      </c>
      <c r="G83" s="330">
        <f>' Capacity by Company'!F85</f>
        <v>0</v>
      </c>
      <c r="H83" s="330">
        <f>' Capacity by Company'!G85</f>
        <v>0</v>
      </c>
      <c r="I83" s="330">
        <f>' Capacity by Company'!H85</f>
        <v>0</v>
      </c>
      <c r="J83" s="330">
        <f>' Capacity by Company'!I85</f>
        <v>0</v>
      </c>
      <c r="K83" s="330">
        <f>' Capacity by Company'!J85</f>
        <v>0</v>
      </c>
      <c r="L83" s="330">
        <f>' Capacity by Company'!K85</f>
        <v>0</v>
      </c>
      <c r="M83" s="330">
        <f>' Capacity by Company'!L85</f>
        <v>0</v>
      </c>
      <c r="N83" s="330">
        <f>' Capacity by Company'!M85</f>
        <v>0</v>
      </c>
      <c r="O83" s="330">
        <f>' Capacity by Company'!N85</f>
        <v>0</v>
      </c>
      <c r="P83" s="330">
        <f>' Capacity by Company'!O85</f>
        <v>0</v>
      </c>
      <c r="Q83" s="330">
        <f>' Capacity by Company'!P85</f>
        <v>0</v>
      </c>
      <c r="R83" s="330">
        <f>' Capacity by Company'!Q85</f>
        <v>0</v>
      </c>
      <c r="S83" s="330">
        <f>' Capacity by Company'!R85</f>
        <v>0</v>
      </c>
      <c r="T83" s="330">
        <f>' Capacity by Company'!S85</f>
        <v>0</v>
      </c>
    </row>
    <row r="84" spans="1:20" hidden="1" x14ac:dyDescent="0.25">
      <c r="A84" s="322" t="s">
        <v>37</v>
      </c>
      <c r="B84" s="322" t="s">
        <v>278</v>
      </c>
      <c r="C84" s="122"/>
      <c r="D84" s="119" t="s">
        <v>58</v>
      </c>
      <c r="E84" s="330">
        <f>' Capacity by Company'!D86</f>
        <v>20</v>
      </c>
      <c r="F84" s="330">
        <f>' Capacity by Company'!E86</f>
        <v>20</v>
      </c>
      <c r="G84" s="330">
        <f>' Capacity by Company'!F86</f>
        <v>20</v>
      </c>
      <c r="H84" s="330">
        <f>' Capacity by Company'!G86</f>
        <v>20</v>
      </c>
      <c r="I84" s="330">
        <f>' Capacity by Company'!H86</f>
        <v>20</v>
      </c>
      <c r="J84" s="330">
        <f>' Capacity by Company'!I86</f>
        <v>20</v>
      </c>
      <c r="K84" s="330">
        <f>' Capacity by Company'!J86</f>
        <v>20</v>
      </c>
      <c r="L84" s="330">
        <f>' Capacity by Company'!K86</f>
        <v>20</v>
      </c>
      <c r="M84" s="330">
        <f>' Capacity by Company'!L86</f>
        <v>20</v>
      </c>
      <c r="N84" s="330">
        <f>' Capacity by Company'!M86</f>
        <v>20</v>
      </c>
      <c r="O84" s="330">
        <f>' Capacity by Company'!N86</f>
        <v>20</v>
      </c>
      <c r="P84" s="330">
        <f>' Capacity by Company'!O86</f>
        <v>20</v>
      </c>
      <c r="Q84" s="330">
        <f>' Capacity by Company'!P86</f>
        <v>20</v>
      </c>
      <c r="R84" s="330">
        <f>' Capacity by Company'!Q86</f>
        <v>20</v>
      </c>
      <c r="S84" s="330">
        <f>' Capacity by Company'!R86</f>
        <v>20</v>
      </c>
      <c r="T84" s="330">
        <f>' Capacity by Company'!S86</f>
        <v>20</v>
      </c>
    </row>
    <row r="85" spans="1:20" x14ac:dyDescent="0.25">
      <c r="A85" s="322" t="s">
        <v>37</v>
      </c>
      <c r="B85" s="322" t="s">
        <v>32</v>
      </c>
      <c r="C85" s="130"/>
      <c r="D85" s="123" t="s">
        <v>398</v>
      </c>
      <c r="E85" s="330">
        <f>' Capacity by Company'!D87</f>
        <v>20</v>
      </c>
      <c r="F85" s="330">
        <f>' Capacity by Company'!E87</f>
        <v>20</v>
      </c>
      <c r="G85" s="330">
        <f>' Capacity by Company'!F87</f>
        <v>20</v>
      </c>
      <c r="H85" s="330">
        <f>' Capacity by Company'!G87</f>
        <v>20</v>
      </c>
      <c r="I85" s="330">
        <f>' Capacity by Company'!H87</f>
        <v>20</v>
      </c>
      <c r="J85" s="330">
        <f>' Capacity by Company'!I87</f>
        <v>20</v>
      </c>
      <c r="K85" s="330">
        <f>' Capacity by Company'!J87</f>
        <v>20</v>
      </c>
      <c r="L85" s="330">
        <f>' Capacity by Company'!K87</f>
        <v>20</v>
      </c>
      <c r="M85" s="330">
        <f>' Capacity by Company'!L87</f>
        <v>20</v>
      </c>
      <c r="N85" s="330">
        <f>' Capacity by Company'!M87</f>
        <v>20</v>
      </c>
      <c r="O85" s="330">
        <f>' Capacity by Company'!N87</f>
        <v>20</v>
      </c>
      <c r="P85" s="330">
        <f>' Capacity by Company'!O87</f>
        <v>20</v>
      </c>
      <c r="Q85" s="330">
        <f>' Capacity by Company'!P87</f>
        <v>20</v>
      </c>
      <c r="R85" s="330">
        <f>' Capacity by Company'!Q87</f>
        <v>20</v>
      </c>
      <c r="S85" s="330">
        <f>' Capacity by Company'!R87</f>
        <v>20</v>
      </c>
      <c r="T85" s="330">
        <f>' Capacity by Company'!S87</f>
        <v>20</v>
      </c>
    </row>
    <row r="86" spans="1:20" hidden="1" x14ac:dyDescent="0.25">
      <c r="A86" s="322" t="s">
        <v>37</v>
      </c>
      <c r="B86" s="322" t="s">
        <v>32</v>
      </c>
      <c r="C86" s="122"/>
      <c r="D86" s="119" t="s">
        <v>12</v>
      </c>
      <c r="E86" s="330">
        <f>' Capacity by Company'!D88</f>
        <v>8</v>
      </c>
      <c r="F86" s="330">
        <f>' Capacity by Company'!E88</f>
        <v>8</v>
      </c>
      <c r="G86" s="330">
        <f>' Capacity by Company'!F88</f>
        <v>8</v>
      </c>
      <c r="H86" s="330">
        <f>' Capacity by Company'!G88</f>
        <v>8</v>
      </c>
      <c r="I86" s="330">
        <f>' Capacity by Company'!H88</f>
        <v>8</v>
      </c>
      <c r="J86" s="330">
        <f>' Capacity by Company'!I88</f>
        <v>8</v>
      </c>
      <c r="K86" s="330">
        <f>' Capacity by Company'!J88</f>
        <v>8</v>
      </c>
      <c r="L86" s="330">
        <f>' Capacity by Company'!K88</f>
        <v>8</v>
      </c>
      <c r="M86" s="330">
        <f>' Capacity by Company'!L88</f>
        <v>8</v>
      </c>
      <c r="N86" s="330">
        <f>' Capacity by Company'!M88</f>
        <v>8</v>
      </c>
      <c r="O86" s="330">
        <f>' Capacity by Company'!N88</f>
        <v>8</v>
      </c>
      <c r="P86" s="330">
        <f>' Capacity by Company'!O88</f>
        <v>8</v>
      </c>
      <c r="Q86" s="330">
        <f>' Capacity by Company'!P88</f>
        <v>8</v>
      </c>
      <c r="R86" s="330">
        <f>' Capacity by Company'!Q88</f>
        <v>8</v>
      </c>
      <c r="S86" s="330">
        <f>' Capacity by Company'!R88</f>
        <v>8</v>
      </c>
      <c r="T86" s="330">
        <f>' Capacity by Company'!S88</f>
        <v>8</v>
      </c>
    </row>
    <row r="87" spans="1:20" hidden="1" x14ac:dyDescent="0.25">
      <c r="A87" s="322" t="s">
        <v>37</v>
      </c>
      <c r="B87" s="322" t="s">
        <v>32</v>
      </c>
      <c r="C87" s="122"/>
      <c r="D87" s="119" t="s">
        <v>58</v>
      </c>
      <c r="E87" s="330">
        <f>' Capacity by Company'!D89</f>
        <v>28</v>
      </c>
      <c r="F87" s="330">
        <f>' Capacity by Company'!E89</f>
        <v>28</v>
      </c>
      <c r="G87" s="330">
        <f>' Capacity by Company'!F89</f>
        <v>28</v>
      </c>
      <c r="H87" s="330">
        <f>' Capacity by Company'!G89</f>
        <v>28</v>
      </c>
      <c r="I87" s="330">
        <f>' Capacity by Company'!H89</f>
        <v>28</v>
      </c>
      <c r="J87" s="330">
        <f>' Capacity by Company'!I89</f>
        <v>28</v>
      </c>
      <c r="K87" s="330">
        <f>' Capacity by Company'!J89</f>
        <v>28</v>
      </c>
      <c r="L87" s="330">
        <f>' Capacity by Company'!K89</f>
        <v>28</v>
      </c>
      <c r="M87" s="330">
        <f>' Capacity by Company'!L89</f>
        <v>28</v>
      </c>
      <c r="N87" s="330">
        <f>' Capacity by Company'!M89</f>
        <v>28</v>
      </c>
      <c r="O87" s="330">
        <f>' Capacity by Company'!N89</f>
        <v>28</v>
      </c>
      <c r="P87" s="330">
        <f>' Capacity by Company'!O89</f>
        <v>28</v>
      </c>
      <c r="Q87" s="330">
        <f>' Capacity by Company'!P89</f>
        <v>28</v>
      </c>
      <c r="R87" s="330">
        <f>' Capacity by Company'!Q89</f>
        <v>28</v>
      </c>
      <c r="S87" s="330">
        <f>' Capacity by Company'!R89</f>
        <v>28</v>
      </c>
      <c r="T87" s="330">
        <f>' Capacity by Company'!S89</f>
        <v>28</v>
      </c>
    </row>
    <row r="88" spans="1:20" x14ac:dyDescent="0.25">
      <c r="A88" s="322" t="s">
        <v>37</v>
      </c>
      <c r="B88" s="322" t="s">
        <v>159</v>
      </c>
      <c r="C88" s="122" t="s">
        <v>380</v>
      </c>
      <c r="D88" s="122" t="s">
        <v>274</v>
      </c>
      <c r="E88" s="330">
        <f>' Capacity by Company'!D90</f>
        <v>15</v>
      </c>
      <c r="F88" s="330">
        <f>' Capacity by Company'!E90</f>
        <v>15</v>
      </c>
      <c r="G88" s="330">
        <f>' Capacity by Company'!F90</f>
        <v>15</v>
      </c>
      <c r="H88" s="330">
        <f>' Capacity by Company'!G90</f>
        <v>15</v>
      </c>
      <c r="I88" s="330">
        <f>' Capacity by Company'!H90</f>
        <v>15</v>
      </c>
      <c r="J88" s="330">
        <f>' Capacity by Company'!I90</f>
        <v>15</v>
      </c>
      <c r="K88" s="330">
        <f>' Capacity by Company'!J90</f>
        <v>15</v>
      </c>
      <c r="L88" s="330">
        <f>' Capacity by Company'!K90</f>
        <v>15</v>
      </c>
      <c r="M88" s="330">
        <f>' Capacity by Company'!L90</f>
        <v>15</v>
      </c>
      <c r="N88" s="330">
        <f>' Capacity by Company'!M90</f>
        <v>15</v>
      </c>
      <c r="O88" s="330">
        <f>' Capacity by Company'!N90</f>
        <v>15</v>
      </c>
      <c r="P88" s="330">
        <f>' Capacity by Company'!O90</f>
        <v>15</v>
      </c>
      <c r="Q88" s="330">
        <f>' Capacity by Company'!P90</f>
        <v>15</v>
      </c>
      <c r="R88" s="330">
        <f>' Capacity by Company'!Q90</f>
        <v>15</v>
      </c>
      <c r="S88" s="330">
        <f>' Capacity by Company'!R90</f>
        <v>15</v>
      </c>
      <c r="T88" s="330">
        <f>' Capacity by Company'!S90</f>
        <v>15</v>
      </c>
    </row>
    <row r="89" spans="1:20" hidden="1" x14ac:dyDescent="0.25">
      <c r="A89" s="322" t="s">
        <v>37</v>
      </c>
      <c r="B89" s="322" t="s">
        <v>159</v>
      </c>
      <c r="C89" s="123"/>
      <c r="D89" s="122" t="s">
        <v>12</v>
      </c>
      <c r="E89" s="330">
        <f>' Capacity by Company'!D91</f>
        <v>0</v>
      </c>
      <c r="F89" s="330">
        <f>' Capacity by Company'!E91</f>
        <v>0</v>
      </c>
      <c r="G89" s="330">
        <f>' Capacity by Company'!F91</f>
        <v>0</v>
      </c>
      <c r="H89" s="330">
        <f>' Capacity by Company'!G91</f>
        <v>0</v>
      </c>
      <c r="I89" s="330">
        <f>' Capacity by Company'!H91</f>
        <v>0</v>
      </c>
      <c r="J89" s="330">
        <f>' Capacity by Company'!I91</f>
        <v>0</v>
      </c>
      <c r="K89" s="330">
        <f>' Capacity by Company'!J91</f>
        <v>0</v>
      </c>
      <c r="L89" s="330">
        <f>' Capacity by Company'!K91</f>
        <v>0</v>
      </c>
      <c r="M89" s="330">
        <f>' Capacity by Company'!L91</f>
        <v>0</v>
      </c>
      <c r="N89" s="330">
        <f>' Capacity by Company'!M91</f>
        <v>0</v>
      </c>
      <c r="O89" s="330">
        <f>' Capacity by Company'!N91</f>
        <v>0</v>
      </c>
      <c r="P89" s="330">
        <f>' Capacity by Company'!O91</f>
        <v>0</v>
      </c>
      <c r="Q89" s="330">
        <f>' Capacity by Company'!P91</f>
        <v>0</v>
      </c>
      <c r="R89" s="330">
        <f>' Capacity by Company'!Q91</f>
        <v>0</v>
      </c>
      <c r="S89" s="330">
        <f>' Capacity by Company'!R91</f>
        <v>0</v>
      </c>
      <c r="T89" s="330">
        <f>' Capacity by Company'!S91</f>
        <v>0</v>
      </c>
    </row>
    <row r="90" spans="1:20" hidden="1" x14ac:dyDescent="0.25">
      <c r="A90" s="322" t="s">
        <v>37</v>
      </c>
      <c r="B90" s="322" t="s">
        <v>159</v>
      </c>
      <c r="C90" s="123"/>
      <c r="D90" s="119" t="s">
        <v>58</v>
      </c>
      <c r="E90" s="330">
        <f>' Capacity by Company'!D92</f>
        <v>15</v>
      </c>
      <c r="F90" s="330">
        <f>' Capacity by Company'!E92</f>
        <v>15</v>
      </c>
      <c r="G90" s="330">
        <f>' Capacity by Company'!F92</f>
        <v>15</v>
      </c>
      <c r="H90" s="330">
        <f>' Capacity by Company'!G92</f>
        <v>15</v>
      </c>
      <c r="I90" s="330">
        <f>' Capacity by Company'!H92</f>
        <v>15</v>
      </c>
      <c r="J90" s="330">
        <f>' Capacity by Company'!I92</f>
        <v>15</v>
      </c>
      <c r="K90" s="330">
        <f>' Capacity by Company'!J92</f>
        <v>15</v>
      </c>
      <c r="L90" s="330">
        <f>' Capacity by Company'!K92</f>
        <v>15</v>
      </c>
      <c r="M90" s="330">
        <f>' Capacity by Company'!L92</f>
        <v>15</v>
      </c>
      <c r="N90" s="330">
        <f>' Capacity by Company'!M92</f>
        <v>15</v>
      </c>
      <c r="O90" s="330">
        <f>' Capacity by Company'!N92</f>
        <v>15</v>
      </c>
      <c r="P90" s="330">
        <f>' Capacity by Company'!O92</f>
        <v>15</v>
      </c>
      <c r="Q90" s="330">
        <f>' Capacity by Company'!P92</f>
        <v>15</v>
      </c>
      <c r="R90" s="330">
        <f>' Capacity by Company'!Q92</f>
        <v>15</v>
      </c>
      <c r="S90" s="330">
        <f>' Capacity by Company'!R92</f>
        <v>15</v>
      </c>
      <c r="T90" s="330">
        <f>' Capacity by Company'!S92</f>
        <v>15</v>
      </c>
    </row>
    <row r="91" spans="1:20" hidden="1" x14ac:dyDescent="0.25">
      <c r="A91" s="322" t="s">
        <v>37</v>
      </c>
      <c r="B91" s="322" t="s">
        <v>55</v>
      </c>
      <c r="C91" s="123"/>
      <c r="D91" s="126" t="s">
        <v>58</v>
      </c>
      <c r="E91" s="330">
        <f>' Capacity by Company'!D93</f>
        <v>20</v>
      </c>
      <c r="F91" s="330">
        <f>' Capacity by Company'!E93</f>
        <v>20</v>
      </c>
      <c r="G91" s="330">
        <f>' Capacity by Company'!F93</f>
        <v>20</v>
      </c>
      <c r="H91" s="330">
        <f>' Capacity by Company'!G93</f>
        <v>20</v>
      </c>
      <c r="I91" s="330">
        <f>' Capacity by Company'!H93</f>
        <v>20</v>
      </c>
      <c r="J91" s="330">
        <f>' Capacity by Company'!I93</f>
        <v>20</v>
      </c>
      <c r="K91" s="330">
        <f>' Capacity by Company'!J93</f>
        <v>20</v>
      </c>
      <c r="L91" s="330">
        <f>' Capacity by Company'!K93</f>
        <v>20</v>
      </c>
      <c r="M91" s="330">
        <f>' Capacity by Company'!L93</f>
        <v>20</v>
      </c>
      <c r="N91" s="330">
        <f>' Capacity by Company'!M93</f>
        <v>20</v>
      </c>
      <c r="O91" s="330">
        <f>' Capacity by Company'!N93</f>
        <v>20</v>
      </c>
      <c r="P91" s="330">
        <f>' Capacity by Company'!O93</f>
        <v>20</v>
      </c>
      <c r="Q91" s="330">
        <f>' Capacity by Company'!P93</f>
        <v>20</v>
      </c>
      <c r="R91" s="330">
        <f>' Capacity by Company'!Q93</f>
        <v>20</v>
      </c>
      <c r="S91" s="330">
        <f>' Capacity by Company'!R93</f>
        <v>20</v>
      </c>
      <c r="T91" s="330">
        <f>' Capacity by Company'!S93</f>
        <v>20</v>
      </c>
    </row>
    <row r="92" spans="1:20" hidden="1" x14ac:dyDescent="0.25">
      <c r="A92" s="322" t="s">
        <v>37</v>
      </c>
      <c r="B92" s="322" t="s">
        <v>37</v>
      </c>
      <c r="C92" s="123"/>
      <c r="D92" s="127" t="s">
        <v>58</v>
      </c>
      <c r="E92" s="330">
        <f>' Capacity by Company'!D94</f>
        <v>83</v>
      </c>
      <c r="F92" s="330">
        <f>' Capacity by Company'!E94</f>
        <v>83</v>
      </c>
      <c r="G92" s="330">
        <f>' Capacity by Company'!F94</f>
        <v>83</v>
      </c>
      <c r="H92" s="330">
        <f>' Capacity by Company'!G94</f>
        <v>83</v>
      </c>
      <c r="I92" s="330">
        <f>' Capacity by Company'!H94</f>
        <v>83</v>
      </c>
      <c r="J92" s="330">
        <f>' Capacity by Company'!I94</f>
        <v>83</v>
      </c>
      <c r="K92" s="330">
        <f>' Capacity by Company'!J94</f>
        <v>83</v>
      </c>
      <c r="L92" s="330">
        <f>' Capacity by Company'!K94</f>
        <v>83</v>
      </c>
      <c r="M92" s="330">
        <f>' Capacity by Company'!L94</f>
        <v>83</v>
      </c>
      <c r="N92" s="330">
        <f>' Capacity by Company'!M94</f>
        <v>83</v>
      </c>
      <c r="O92" s="330">
        <f>' Capacity by Company'!N94</f>
        <v>83</v>
      </c>
      <c r="P92" s="330">
        <f>' Capacity by Company'!O94</f>
        <v>83</v>
      </c>
      <c r="Q92" s="330">
        <f>' Capacity by Company'!P94</f>
        <v>83</v>
      </c>
      <c r="R92" s="330">
        <f>' Capacity by Company'!Q94</f>
        <v>83</v>
      </c>
      <c r="S92" s="330">
        <f>' Capacity by Company'!R94</f>
        <v>83</v>
      </c>
      <c r="T92" s="330">
        <f>' Capacity by Company'!S94</f>
        <v>83</v>
      </c>
    </row>
    <row r="93" spans="1:20" hidden="1" x14ac:dyDescent="0.25">
      <c r="A93" s="304" t="s">
        <v>57</v>
      </c>
      <c r="B93" s="304" t="s">
        <v>57</v>
      </c>
      <c r="C93" s="472"/>
      <c r="D93" s="144" t="s">
        <v>58</v>
      </c>
      <c r="E93" s="158">
        <f>' Capacity by Company'!D95</f>
        <v>945.72</v>
      </c>
      <c r="F93" s="158">
        <f>' Capacity by Company'!E95</f>
        <v>945.72</v>
      </c>
      <c r="G93" s="158">
        <f>' Capacity by Company'!F95</f>
        <v>960.72</v>
      </c>
      <c r="H93" s="158">
        <f>' Capacity by Company'!G95</f>
        <v>972.72</v>
      </c>
      <c r="I93" s="158">
        <f>' Capacity by Company'!H95</f>
        <v>987.72</v>
      </c>
      <c r="J93" s="158">
        <f>' Capacity by Company'!I95</f>
        <v>992.72</v>
      </c>
      <c r="K93" s="158">
        <f>' Capacity by Company'!J95</f>
        <v>1022.72</v>
      </c>
      <c r="L93" s="158">
        <f>' Capacity by Company'!K95</f>
        <v>1022.72</v>
      </c>
      <c r="M93" s="158">
        <f>' Capacity by Company'!L95</f>
        <v>1027.72</v>
      </c>
      <c r="N93" s="158">
        <f>' Capacity by Company'!M95</f>
        <v>1027.72</v>
      </c>
      <c r="O93" s="158">
        <f>' Capacity by Company'!N95</f>
        <v>1027.72</v>
      </c>
      <c r="P93" s="158">
        <f>' Capacity by Company'!O95</f>
        <v>1027.72</v>
      </c>
      <c r="Q93" s="158">
        <f>' Capacity by Company'!P95</f>
        <v>1027.72</v>
      </c>
      <c r="R93" s="158">
        <f>' Capacity by Company'!Q95</f>
        <v>1027.72</v>
      </c>
      <c r="S93" s="158">
        <f>' Capacity by Company'!R95</f>
        <v>1027.72</v>
      </c>
      <c r="T93" s="158">
        <f>' Capacity by Company'!S95</f>
        <v>1027.72</v>
      </c>
    </row>
    <row r="94" spans="1:20" x14ac:dyDescent="0.25">
      <c r="D94" s="521" t="s">
        <v>12</v>
      </c>
      <c r="E94" s="520">
        <v>172.27999999999997</v>
      </c>
      <c r="F94" s="520">
        <v>172.27999999999997</v>
      </c>
      <c r="G94" s="520">
        <v>172.27999999999997</v>
      </c>
      <c r="H94" s="520">
        <v>174.27999999999997</v>
      </c>
      <c r="I94" s="520">
        <v>174.27999999999997</v>
      </c>
      <c r="J94" s="520">
        <v>209.27999999999997</v>
      </c>
      <c r="K94" s="520">
        <v>214.27999999999997</v>
      </c>
      <c r="L94" s="520">
        <v>214.27999999999997</v>
      </c>
      <c r="M94" s="520">
        <v>214.27999999999986</v>
      </c>
      <c r="N94" s="520">
        <v>214.27999999999986</v>
      </c>
      <c r="O94" s="520">
        <v>214.27999999999986</v>
      </c>
      <c r="P94" s="520">
        <v>214.27999999999986</v>
      </c>
      <c r="Q94" s="520">
        <v>219.27999999999986</v>
      </c>
      <c r="R94" s="520">
        <v>219.27999999999986</v>
      </c>
      <c r="S94" s="520">
        <v>219.27999999999986</v>
      </c>
      <c r="T94" s="520">
        <v>219.27999999999986</v>
      </c>
    </row>
    <row r="95" spans="1:20" x14ac:dyDescent="0.25">
      <c r="A95" s="304" t="s">
        <v>57</v>
      </c>
      <c r="B95" s="472"/>
      <c r="C95" s="144" t="s">
        <v>58</v>
      </c>
      <c r="D95" s="158">
        <f>' Capacity by Company'!C97</f>
        <v>0</v>
      </c>
      <c r="E95" s="158">
        <v>938.12</v>
      </c>
      <c r="F95" s="158">
        <v>938.12</v>
      </c>
      <c r="G95" s="158">
        <v>953.12</v>
      </c>
      <c r="H95" s="158">
        <v>965.12</v>
      </c>
      <c r="I95" s="158">
        <v>980.12</v>
      </c>
      <c r="J95" s="158">
        <v>985.12</v>
      </c>
      <c r="K95" s="158">
        <v>1020.12</v>
      </c>
      <c r="L95" s="158">
        <v>1020.12</v>
      </c>
      <c r="M95" s="158">
        <v>1025.1199999999999</v>
      </c>
      <c r="N95" s="158">
        <v>1025.1199999999999</v>
      </c>
      <c r="O95" s="158">
        <v>1025.1199999999999</v>
      </c>
      <c r="P95" s="158">
        <v>1025.1199999999999</v>
      </c>
      <c r="Q95" s="158">
        <v>1030.1199999999999</v>
      </c>
      <c r="R95" s="158">
        <v>1030.1199999999999</v>
      </c>
      <c r="S95" s="158">
        <v>1030.1199999999999</v>
      </c>
      <c r="T95" s="520">
        <v>1030.1199999999999</v>
      </c>
    </row>
    <row r="96" spans="1:20" x14ac:dyDescent="0.25">
      <c r="E96" s="520">
        <f>E95-E97</f>
        <v>172.27999999999997</v>
      </c>
      <c r="F96" s="520">
        <f t="shared" ref="F96:T96" si="0">F95-F97</f>
        <v>172.27999999999997</v>
      </c>
      <c r="G96" s="520">
        <f t="shared" si="0"/>
        <v>172.27999999999997</v>
      </c>
      <c r="H96" s="520">
        <f t="shared" si="0"/>
        <v>174.27999999999997</v>
      </c>
      <c r="I96" s="520">
        <f t="shared" si="0"/>
        <v>174.27999999999997</v>
      </c>
      <c r="J96" s="520">
        <f t="shared" si="0"/>
        <v>174.27999999999997</v>
      </c>
      <c r="K96" s="520">
        <f t="shared" si="0"/>
        <v>179.27999999999997</v>
      </c>
      <c r="L96" s="520">
        <f t="shared" si="0"/>
        <v>179.27999999999997</v>
      </c>
      <c r="M96" s="520">
        <f t="shared" si="0"/>
        <v>179.27999999999986</v>
      </c>
      <c r="N96" s="520">
        <f t="shared" si="0"/>
        <v>179.27999999999986</v>
      </c>
      <c r="O96" s="520">
        <f t="shared" si="0"/>
        <v>179.27999999999986</v>
      </c>
      <c r="P96" s="520">
        <f t="shared" si="0"/>
        <v>179.27999999999986</v>
      </c>
      <c r="Q96" s="520">
        <f t="shared" si="0"/>
        <v>184.27999999999986</v>
      </c>
      <c r="R96" s="520">
        <f t="shared" si="0"/>
        <v>184.27999999999986</v>
      </c>
      <c r="S96" s="520">
        <f t="shared" si="0"/>
        <v>184.27999999999986</v>
      </c>
      <c r="T96" s="520">
        <f t="shared" si="0"/>
        <v>184.27999999999986</v>
      </c>
    </row>
    <row r="97" spans="5:20" x14ac:dyDescent="0.25">
      <c r="E97">
        <f>SUBTOTAL(9,E2:E88)</f>
        <v>765.84</v>
      </c>
      <c r="F97" s="439">
        <f t="shared" ref="F97:T97" si="1">SUBTOTAL(9,F2:F88)</f>
        <v>765.84</v>
      </c>
      <c r="G97" s="439">
        <f t="shared" si="1"/>
        <v>780.84</v>
      </c>
      <c r="H97" s="439">
        <f t="shared" si="1"/>
        <v>790.84</v>
      </c>
      <c r="I97" s="439">
        <f t="shared" si="1"/>
        <v>805.84</v>
      </c>
      <c r="J97" s="439">
        <f t="shared" si="1"/>
        <v>810.84</v>
      </c>
      <c r="K97" s="439">
        <f t="shared" si="1"/>
        <v>840.84</v>
      </c>
      <c r="L97" s="439">
        <f t="shared" si="1"/>
        <v>840.84</v>
      </c>
      <c r="M97" s="439">
        <f t="shared" si="1"/>
        <v>845.84</v>
      </c>
      <c r="N97" s="439">
        <f t="shared" si="1"/>
        <v>845.84</v>
      </c>
      <c r="O97" s="439">
        <f t="shared" si="1"/>
        <v>845.84</v>
      </c>
      <c r="P97" s="439">
        <f t="shared" si="1"/>
        <v>845.84</v>
      </c>
      <c r="Q97" s="439">
        <f t="shared" si="1"/>
        <v>845.84</v>
      </c>
      <c r="R97" s="439">
        <f t="shared" si="1"/>
        <v>845.84</v>
      </c>
      <c r="S97" s="439">
        <f t="shared" si="1"/>
        <v>845.84</v>
      </c>
      <c r="T97" s="439">
        <f t="shared" si="1"/>
        <v>845.84</v>
      </c>
    </row>
  </sheetData>
  <autoFilter ref="A1:T93" xr:uid="{52D132EE-EF20-42FE-8D5D-8F53A298E0AA}">
    <filterColumn colId="3">
      <filters>
        <filter val="Allnex group"/>
        <filter val="AOC - Aliancys"/>
        <filter val="AOC, LLC"/>
        <filter val="Ashland Global Holdings Inc."/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 Pvt. Ltd."/>
        <filter val="Interplastic Corporation"/>
        <filter val="Jinling AOC Resins Co., Ltd."/>
        <filter val="Mechemco resins pvt ltd"/>
        <filter val="Moras Chemicals India Pvt. Ltd."/>
        <filter val="Orson Chemicals"/>
        <filter val="Poliya"/>
        <filter val="Polynt S.p.A."/>
        <filter val="Polynt-Reichhold"/>
        <filter val="Reichhold India Pvt. Ltd."/>
        <filter val="Reinhold GmbH"/>
        <filter val="Satyen Polymers Pvt. Ltd. 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D71E-438B-4F78-B93C-AFA78CC4F16F}">
  <dimension ref="A1:G43"/>
  <sheetViews>
    <sheetView topLeftCell="A26" zoomScaleNormal="100" workbookViewId="0">
      <selection sqref="A1:G43"/>
    </sheetView>
  </sheetViews>
  <sheetFormatPr defaultRowHeight="15" x14ac:dyDescent="0.25"/>
  <cols>
    <col min="1" max="1" width="43.5703125" bestFit="1" customWidth="1"/>
    <col min="2" max="2" width="43.5703125" style="439" customWidth="1"/>
  </cols>
  <sheetData>
    <row r="1" spans="1:7" s="439" customFormat="1" ht="21" x14ac:dyDescent="0.35">
      <c r="A1" s="570" t="s">
        <v>27</v>
      </c>
      <c r="B1" s="569" t="s">
        <v>400</v>
      </c>
      <c r="C1" s="569"/>
      <c r="D1" s="569"/>
      <c r="E1" s="569"/>
      <c r="F1" s="569"/>
      <c r="G1" s="569"/>
    </row>
    <row r="2" spans="1:7" x14ac:dyDescent="0.25">
      <c r="A2" s="571"/>
      <c r="B2" s="27" t="s">
        <v>26</v>
      </c>
      <c r="C2" s="27">
        <v>2015</v>
      </c>
      <c r="D2" s="27">
        <v>2020</v>
      </c>
      <c r="E2" s="27" t="s">
        <v>28</v>
      </c>
      <c r="F2" s="27" t="s">
        <v>6</v>
      </c>
      <c r="G2" s="27" t="s">
        <v>16</v>
      </c>
    </row>
    <row r="3" spans="1:7" x14ac:dyDescent="0.25">
      <c r="A3" s="349" t="s">
        <v>245</v>
      </c>
      <c r="B3" s="349" t="s">
        <v>33</v>
      </c>
      <c r="C3" s="330">
        <v>70</v>
      </c>
      <c r="D3" s="330">
        <v>70</v>
      </c>
      <c r="E3" s="330">
        <v>70</v>
      </c>
      <c r="F3" s="330">
        <v>70</v>
      </c>
      <c r="G3" s="330">
        <v>70</v>
      </c>
    </row>
    <row r="4" spans="1:7" s="439" customFormat="1" x14ac:dyDescent="0.25">
      <c r="A4" s="349"/>
      <c r="B4" s="349" t="s">
        <v>109</v>
      </c>
      <c r="C4" s="330">
        <v>5</v>
      </c>
      <c r="D4" s="330">
        <v>5</v>
      </c>
      <c r="E4" s="330">
        <v>5</v>
      </c>
      <c r="F4" s="330">
        <v>5</v>
      </c>
      <c r="G4" s="330">
        <v>5</v>
      </c>
    </row>
    <row r="5" spans="1:7" s="439" customFormat="1" x14ac:dyDescent="0.25">
      <c r="A5" s="349"/>
      <c r="B5" s="349" t="s">
        <v>34</v>
      </c>
      <c r="C5" s="330">
        <v>60</v>
      </c>
      <c r="D5" s="330">
        <v>70</v>
      </c>
      <c r="E5" s="330">
        <v>70</v>
      </c>
      <c r="F5" s="330">
        <v>70</v>
      </c>
      <c r="G5" s="330">
        <v>70</v>
      </c>
    </row>
    <row r="6" spans="1:7" x14ac:dyDescent="0.25">
      <c r="A6" s="119" t="s">
        <v>264</v>
      </c>
      <c r="B6" s="119" t="s">
        <v>33</v>
      </c>
      <c r="C6" s="330">
        <v>50</v>
      </c>
      <c r="D6" s="330">
        <v>50</v>
      </c>
      <c r="E6" s="330">
        <v>50</v>
      </c>
      <c r="F6" s="330">
        <v>50</v>
      </c>
      <c r="G6" s="330">
        <v>50</v>
      </c>
    </row>
    <row r="7" spans="1:7" s="439" customFormat="1" x14ac:dyDescent="0.25">
      <c r="A7" s="119"/>
      <c r="B7" s="119" t="s">
        <v>36</v>
      </c>
      <c r="C7" s="330">
        <v>0</v>
      </c>
      <c r="D7" s="330">
        <v>30</v>
      </c>
      <c r="E7" s="330">
        <v>30</v>
      </c>
      <c r="F7" s="330">
        <v>30</v>
      </c>
      <c r="G7" s="330">
        <v>30</v>
      </c>
    </row>
    <row r="8" spans="1:7" s="439" customFormat="1" x14ac:dyDescent="0.25">
      <c r="A8" s="119"/>
      <c r="B8" s="119" t="s">
        <v>34</v>
      </c>
      <c r="C8" s="330">
        <v>50</v>
      </c>
      <c r="D8" s="330">
        <v>85</v>
      </c>
      <c r="E8" s="330">
        <v>85</v>
      </c>
      <c r="F8" s="330">
        <v>85</v>
      </c>
      <c r="G8" s="330">
        <v>85</v>
      </c>
    </row>
    <row r="9" spans="1:7" x14ac:dyDescent="0.25">
      <c r="A9" s="125" t="s">
        <v>330</v>
      </c>
      <c r="B9" s="125" t="s">
        <v>51</v>
      </c>
      <c r="C9" s="330">
        <v>60</v>
      </c>
      <c r="D9" s="330">
        <v>70</v>
      </c>
      <c r="E9" s="330">
        <v>70</v>
      </c>
      <c r="F9" s="330">
        <v>70</v>
      </c>
      <c r="G9" s="330">
        <v>70</v>
      </c>
    </row>
    <row r="10" spans="1:7" x14ac:dyDescent="0.25">
      <c r="A10" s="124" t="s">
        <v>256</v>
      </c>
      <c r="B10" s="124" t="s">
        <v>33</v>
      </c>
      <c r="C10" s="330">
        <v>20</v>
      </c>
      <c r="D10" s="330">
        <v>20</v>
      </c>
      <c r="E10" s="330">
        <v>50</v>
      </c>
      <c r="F10" s="330">
        <v>50</v>
      </c>
      <c r="G10" s="330">
        <v>50</v>
      </c>
    </row>
    <row r="11" spans="1:7" s="439" customFormat="1" x14ac:dyDescent="0.25">
      <c r="A11" s="124"/>
      <c r="B11" s="124" t="s">
        <v>41</v>
      </c>
      <c r="C11" s="330">
        <v>20</v>
      </c>
      <c r="D11" s="330">
        <v>20</v>
      </c>
      <c r="E11" s="330">
        <v>20</v>
      </c>
      <c r="F11" s="330">
        <v>20</v>
      </c>
      <c r="G11" s="330">
        <v>20</v>
      </c>
    </row>
    <row r="12" spans="1:7" s="439" customFormat="1" x14ac:dyDescent="0.25">
      <c r="A12" s="124"/>
      <c r="B12" s="124" t="s">
        <v>104</v>
      </c>
      <c r="C12" s="330">
        <v>15</v>
      </c>
      <c r="D12" s="330">
        <v>15</v>
      </c>
      <c r="E12" s="330">
        <v>15</v>
      </c>
      <c r="F12" s="330">
        <v>15</v>
      </c>
      <c r="G12" s="330">
        <v>15</v>
      </c>
    </row>
    <row r="13" spans="1:7" x14ac:dyDescent="0.25">
      <c r="A13" s="119" t="s">
        <v>268</v>
      </c>
      <c r="B13" s="119" t="s">
        <v>53</v>
      </c>
      <c r="C13" s="330">
        <v>15</v>
      </c>
      <c r="D13" s="330">
        <v>15</v>
      </c>
      <c r="E13" s="330">
        <v>15</v>
      </c>
      <c r="F13" s="330">
        <v>15</v>
      </c>
      <c r="G13" s="330">
        <v>15</v>
      </c>
    </row>
    <row r="14" spans="1:7" s="439" customFormat="1" x14ac:dyDescent="0.25">
      <c r="A14" s="119"/>
      <c r="B14" s="119" t="s">
        <v>107</v>
      </c>
      <c r="C14" s="330">
        <v>20</v>
      </c>
      <c r="D14" s="330">
        <v>20</v>
      </c>
      <c r="E14" s="330">
        <v>20</v>
      </c>
      <c r="F14" s="330">
        <v>20</v>
      </c>
      <c r="G14" s="330">
        <v>20</v>
      </c>
    </row>
    <row r="15" spans="1:7" s="439" customFormat="1" x14ac:dyDescent="0.25">
      <c r="A15" s="119"/>
      <c r="B15" s="119" t="s">
        <v>111</v>
      </c>
      <c r="C15" s="330">
        <v>20</v>
      </c>
      <c r="D15" s="330">
        <v>20</v>
      </c>
      <c r="E15" s="330">
        <v>20</v>
      </c>
      <c r="F15" s="330">
        <v>20</v>
      </c>
      <c r="G15" s="330">
        <v>20</v>
      </c>
    </row>
    <row r="16" spans="1:7" x14ac:dyDescent="0.25">
      <c r="A16" s="120" t="s">
        <v>252</v>
      </c>
      <c r="B16" s="120" t="s">
        <v>31</v>
      </c>
      <c r="C16" s="330">
        <v>0.36</v>
      </c>
      <c r="D16" s="330">
        <v>0.36</v>
      </c>
      <c r="E16" s="330">
        <v>0.36</v>
      </c>
      <c r="F16" s="330">
        <v>0.36</v>
      </c>
      <c r="G16" s="330">
        <v>0.36</v>
      </c>
    </row>
    <row r="17" spans="1:7" s="439" customFormat="1" x14ac:dyDescent="0.25">
      <c r="A17" s="120"/>
      <c r="B17" s="120" t="s">
        <v>42</v>
      </c>
      <c r="C17" s="330">
        <v>5</v>
      </c>
      <c r="D17" s="330">
        <v>5</v>
      </c>
      <c r="E17" s="330">
        <v>5</v>
      </c>
      <c r="F17" s="330">
        <v>5</v>
      </c>
      <c r="G17" s="330">
        <v>5</v>
      </c>
    </row>
    <row r="18" spans="1:7" s="439" customFormat="1" x14ac:dyDescent="0.25">
      <c r="A18" s="120"/>
      <c r="B18" s="120" t="s">
        <v>34</v>
      </c>
      <c r="C18" s="330">
        <v>35</v>
      </c>
      <c r="D18" s="330">
        <v>35</v>
      </c>
      <c r="E18" s="330">
        <v>35</v>
      </c>
      <c r="F18" s="330">
        <v>35</v>
      </c>
      <c r="G18" s="330">
        <v>35</v>
      </c>
    </row>
    <row r="19" spans="1:7" x14ac:dyDescent="0.25">
      <c r="A19" s="522" t="s">
        <v>399</v>
      </c>
      <c r="B19" s="522" t="s">
        <v>33</v>
      </c>
      <c r="C19" s="330">
        <v>10</v>
      </c>
      <c r="D19" s="330">
        <v>10</v>
      </c>
      <c r="E19" s="330">
        <v>10</v>
      </c>
      <c r="F19" s="330">
        <v>10</v>
      </c>
      <c r="G19" s="330">
        <v>10</v>
      </c>
    </row>
    <row r="20" spans="1:7" s="439" customFormat="1" x14ac:dyDescent="0.25">
      <c r="A20" s="522"/>
      <c r="B20" s="522" t="s">
        <v>51</v>
      </c>
      <c r="C20" s="330">
        <v>20</v>
      </c>
      <c r="D20" s="330">
        <v>20</v>
      </c>
      <c r="E20" s="330">
        <v>20</v>
      </c>
      <c r="F20" s="330">
        <v>20</v>
      </c>
      <c r="G20" s="330">
        <v>20</v>
      </c>
    </row>
    <row r="21" spans="1:7" s="439" customFormat="1" x14ac:dyDescent="0.25">
      <c r="A21" s="522"/>
      <c r="B21" s="522" t="s">
        <v>158</v>
      </c>
      <c r="C21" s="330">
        <v>10</v>
      </c>
      <c r="D21" s="330">
        <v>15</v>
      </c>
      <c r="E21" s="330">
        <v>15</v>
      </c>
      <c r="F21" s="330">
        <v>15</v>
      </c>
      <c r="G21" s="330">
        <v>15</v>
      </c>
    </row>
    <row r="22" spans="1:7" x14ac:dyDescent="0.25">
      <c r="A22" s="121" t="s">
        <v>235</v>
      </c>
      <c r="B22" s="121" t="s">
        <v>33</v>
      </c>
      <c r="C22" s="330">
        <v>20</v>
      </c>
      <c r="D22" s="330">
        <v>20</v>
      </c>
      <c r="E22" s="330">
        <v>20</v>
      </c>
      <c r="F22" s="330">
        <v>20</v>
      </c>
      <c r="G22" s="330">
        <v>20</v>
      </c>
    </row>
    <row r="23" spans="1:7" s="439" customFormat="1" x14ac:dyDescent="0.25">
      <c r="A23" s="120"/>
      <c r="B23" s="120" t="s">
        <v>42</v>
      </c>
      <c r="C23" s="330">
        <v>18</v>
      </c>
      <c r="D23" s="330">
        <v>18</v>
      </c>
      <c r="E23" s="330">
        <v>18</v>
      </c>
      <c r="F23" s="330">
        <v>18</v>
      </c>
      <c r="G23" s="330">
        <v>18</v>
      </c>
    </row>
    <row r="24" spans="1:7" x14ac:dyDescent="0.25">
      <c r="A24" s="120" t="s">
        <v>160</v>
      </c>
      <c r="B24" s="120" t="s">
        <v>106</v>
      </c>
      <c r="C24" s="330">
        <v>30</v>
      </c>
      <c r="D24" s="330">
        <v>30</v>
      </c>
      <c r="E24" s="330">
        <v>30</v>
      </c>
      <c r="F24" s="330">
        <v>30</v>
      </c>
      <c r="G24" s="330">
        <v>30</v>
      </c>
    </row>
    <row r="25" spans="1:7" x14ac:dyDescent="0.25">
      <c r="A25" s="124" t="s">
        <v>255</v>
      </c>
      <c r="B25" s="124" t="s">
        <v>41</v>
      </c>
      <c r="C25" s="330">
        <v>30</v>
      </c>
      <c r="D25" s="330">
        <v>30</v>
      </c>
      <c r="E25" s="330">
        <v>30</v>
      </c>
      <c r="F25" s="330">
        <v>30</v>
      </c>
      <c r="G25" s="330">
        <v>30</v>
      </c>
    </row>
    <row r="26" spans="1:7" x14ac:dyDescent="0.25">
      <c r="A26" s="124" t="s">
        <v>274</v>
      </c>
      <c r="B26" s="124" t="s">
        <v>225</v>
      </c>
      <c r="C26" s="330">
        <v>15</v>
      </c>
      <c r="D26" s="330">
        <v>15</v>
      </c>
      <c r="E26" s="330">
        <v>15</v>
      </c>
      <c r="F26" s="330">
        <v>15</v>
      </c>
      <c r="G26" s="330">
        <v>15</v>
      </c>
    </row>
    <row r="27" spans="1:7" s="439" customFormat="1" x14ac:dyDescent="0.25">
      <c r="A27" s="124"/>
      <c r="B27" s="124" t="s">
        <v>159</v>
      </c>
      <c r="C27" s="330">
        <v>15</v>
      </c>
      <c r="D27" s="330">
        <v>15</v>
      </c>
      <c r="E27" s="330">
        <v>15</v>
      </c>
      <c r="F27" s="330">
        <v>15</v>
      </c>
      <c r="G27" s="330">
        <v>15</v>
      </c>
    </row>
    <row r="28" spans="1:7" x14ac:dyDescent="0.25">
      <c r="A28" s="119" t="s">
        <v>398</v>
      </c>
      <c r="B28" s="119" t="s">
        <v>32</v>
      </c>
      <c r="C28" s="330">
        <v>20</v>
      </c>
      <c r="D28" s="330">
        <v>20</v>
      </c>
      <c r="E28" s="330">
        <v>20</v>
      </c>
      <c r="F28" s="330">
        <v>20</v>
      </c>
      <c r="G28" s="330">
        <v>20</v>
      </c>
    </row>
    <row r="29" spans="1:7" x14ac:dyDescent="0.25">
      <c r="A29" s="119" t="s">
        <v>270</v>
      </c>
      <c r="B29" s="119" t="s">
        <v>402</v>
      </c>
      <c r="C29" s="330">
        <v>20</v>
      </c>
      <c r="D29" s="330">
        <v>20</v>
      </c>
      <c r="E29" s="330">
        <v>20</v>
      </c>
      <c r="F29" s="330">
        <v>20</v>
      </c>
      <c r="G29" s="330">
        <v>20</v>
      </c>
    </row>
    <row r="30" spans="1:7" x14ac:dyDescent="0.25">
      <c r="A30" s="120" t="s">
        <v>249</v>
      </c>
      <c r="B30" s="120" t="s">
        <v>34</v>
      </c>
      <c r="C30" s="330">
        <v>20</v>
      </c>
      <c r="D30" s="330">
        <v>20</v>
      </c>
      <c r="E30" s="330">
        <v>20</v>
      </c>
      <c r="F30" s="330">
        <v>20</v>
      </c>
      <c r="G30" s="330">
        <v>20</v>
      </c>
    </row>
    <row r="31" spans="1:7" x14ac:dyDescent="0.25">
      <c r="A31" s="119" t="s">
        <v>269</v>
      </c>
      <c r="B31" s="119" t="s">
        <v>36</v>
      </c>
      <c r="C31" s="330">
        <v>20</v>
      </c>
      <c r="D31" s="330">
        <v>20</v>
      </c>
      <c r="E31" s="330">
        <v>20</v>
      </c>
      <c r="F31" s="330">
        <v>20</v>
      </c>
      <c r="G31" s="330">
        <v>20</v>
      </c>
    </row>
    <row r="32" spans="1:7" x14ac:dyDescent="0.25">
      <c r="A32" s="125" t="s">
        <v>329</v>
      </c>
      <c r="B32" s="125" t="s">
        <v>51</v>
      </c>
      <c r="C32" s="330">
        <v>10</v>
      </c>
      <c r="D32" s="330">
        <v>10</v>
      </c>
      <c r="E32" s="330">
        <v>10</v>
      </c>
      <c r="F32" s="330">
        <v>10</v>
      </c>
      <c r="G32" s="330">
        <v>10</v>
      </c>
    </row>
    <row r="33" spans="1:7" x14ac:dyDescent="0.25">
      <c r="A33" s="124" t="s">
        <v>257</v>
      </c>
      <c r="B33" s="124" t="s">
        <v>49</v>
      </c>
      <c r="C33" s="330">
        <v>3</v>
      </c>
      <c r="D33" s="330">
        <v>3</v>
      </c>
      <c r="E33" s="330">
        <v>3</v>
      </c>
      <c r="F33" s="330">
        <v>3</v>
      </c>
      <c r="G33" s="330">
        <v>3</v>
      </c>
    </row>
    <row r="34" spans="1:7" x14ac:dyDescent="0.25">
      <c r="A34" s="119" t="s">
        <v>357</v>
      </c>
      <c r="B34" s="119" t="s">
        <v>353</v>
      </c>
      <c r="C34" s="330">
        <v>1.8</v>
      </c>
      <c r="D34" s="330">
        <v>1.8</v>
      </c>
      <c r="E34" s="330">
        <v>1.8</v>
      </c>
      <c r="F34" s="330">
        <v>1.8</v>
      </c>
      <c r="G34" s="330">
        <v>1.8</v>
      </c>
    </row>
    <row r="35" spans="1:7" x14ac:dyDescent="0.25">
      <c r="A35" s="465" t="s">
        <v>347</v>
      </c>
      <c r="B35" s="119" t="s">
        <v>353</v>
      </c>
      <c r="C35" s="466">
        <v>0.72</v>
      </c>
      <c r="D35" s="466">
        <v>0.72</v>
      </c>
      <c r="E35" s="466">
        <v>0.72</v>
      </c>
      <c r="F35" s="466">
        <v>0.72</v>
      </c>
      <c r="G35" s="466">
        <v>0.72</v>
      </c>
    </row>
    <row r="36" spans="1:7" x14ac:dyDescent="0.25">
      <c r="A36" s="119" t="s">
        <v>361</v>
      </c>
      <c r="B36" s="119" t="s">
        <v>353</v>
      </c>
      <c r="C36" s="330">
        <v>0.6</v>
      </c>
      <c r="D36" s="330">
        <v>0.6</v>
      </c>
      <c r="E36" s="330">
        <v>0.6</v>
      </c>
      <c r="F36" s="330">
        <v>0.6</v>
      </c>
      <c r="G36" s="330">
        <v>0.6</v>
      </c>
    </row>
    <row r="37" spans="1:7" x14ac:dyDescent="0.25">
      <c r="A37" s="119" t="s">
        <v>363</v>
      </c>
      <c r="B37" s="119" t="s">
        <v>353</v>
      </c>
      <c r="C37" s="330">
        <v>0.6</v>
      </c>
      <c r="D37" s="330">
        <v>0.6</v>
      </c>
      <c r="E37" s="330">
        <v>0.6</v>
      </c>
      <c r="F37" s="330">
        <v>0.6</v>
      </c>
      <c r="G37" s="330">
        <v>0.6</v>
      </c>
    </row>
    <row r="38" spans="1:7" x14ac:dyDescent="0.25">
      <c r="A38" s="123" t="s">
        <v>359</v>
      </c>
      <c r="B38" s="119" t="s">
        <v>353</v>
      </c>
      <c r="C38" s="330">
        <v>0.4</v>
      </c>
      <c r="D38" s="330">
        <v>0.4</v>
      </c>
      <c r="E38" s="330">
        <v>0.4</v>
      </c>
      <c r="F38" s="330">
        <v>0.4</v>
      </c>
      <c r="G38" s="330">
        <v>0.4</v>
      </c>
    </row>
    <row r="39" spans="1:7" x14ac:dyDescent="0.25">
      <c r="A39" s="123" t="s">
        <v>356</v>
      </c>
      <c r="B39" s="119" t="s">
        <v>353</v>
      </c>
      <c r="C39" s="330">
        <v>0.36</v>
      </c>
      <c r="D39" s="330">
        <v>0.36</v>
      </c>
      <c r="E39" s="330">
        <v>0.36</v>
      </c>
      <c r="F39" s="330">
        <v>0.36</v>
      </c>
      <c r="G39" s="330">
        <v>0.36</v>
      </c>
    </row>
    <row r="40" spans="1:7" x14ac:dyDescent="0.25">
      <c r="A40" s="119" t="s">
        <v>265</v>
      </c>
      <c r="B40" s="119" t="s">
        <v>36</v>
      </c>
      <c r="C40" s="330">
        <v>25</v>
      </c>
      <c r="D40" s="330">
        <v>0</v>
      </c>
      <c r="E40" s="330">
        <v>0</v>
      </c>
      <c r="F40" s="330">
        <v>0</v>
      </c>
      <c r="G40" s="330">
        <v>0</v>
      </c>
    </row>
    <row r="41" spans="1:7" s="439" customFormat="1" x14ac:dyDescent="0.25">
      <c r="A41" s="119"/>
      <c r="B41" s="119" t="s">
        <v>34</v>
      </c>
      <c r="C41" s="330">
        <v>30</v>
      </c>
      <c r="D41" s="330">
        <v>0</v>
      </c>
      <c r="E41" s="330">
        <v>0</v>
      </c>
      <c r="F41" s="330">
        <v>0</v>
      </c>
      <c r="G41" s="330">
        <v>0</v>
      </c>
    </row>
    <row r="42" spans="1:7" x14ac:dyDescent="0.25">
      <c r="A42" s="119" t="s">
        <v>12</v>
      </c>
      <c r="B42" s="119"/>
      <c r="C42" s="523">
        <v>172.27999999999997</v>
      </c>
      <c r="D42" s="523">
        <v>184.27999999999997</v>
      </c>
      <c r="E42" s="523">
        <v>189.27999999999997</v>
      </c>
      <c r="F42" s="523">
        <v>194.27999999999986</v>
      </c>
      <c r="G42" s="523">
        <v>199.27999999999986</v>
      </c>
    </row>
    <row r="43" spans="1:7" x14ac:dyDescent="0.25">
      <c r="A43" s="123" t="s">
        <v>58</v>
      </c>
      <c r="B43" s="320"/>
      <c r="C43" s="320">
        <v>938.12</v>
      </c>
      <c r="D43" s="320">
        <v>985.12</v>
      </c>
      <c r="E43" s="320">
        <v>1020.12</v>
      </c>
      <c r="F43" s="320">
        <v>1025.1199999999999</v>
      </c>
      <c r="G43" s="320">
        <v>1030.1199999999999</v>
      </c>
    </row>
  </sheetData>
  <autoFilter ref="A2:G40" xr:uid="{46D3D71E-438B-4F78-B93C-AFA78CC4F16F}">
    <sortState xmlns:xlrd2="http://schemas.microsoft.com/office/spreadsheetml/2017/richdata2" ref="A4:G40">
      <sortCondition descending="1" ref="D2:D40"/>
    </sortState>
  </autoFilter>
  <mergeCells count="2">
    <mergeCell ref="B1:G1"/>
    <mergeCell ref="A1:A2"/>
  </mergeCells>
  <conditionalFormatting sqref="A3:B42 A43">
    <cfRule type="duplicateValues" dxfId="8" priority="18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1CD2-DE48-4512-BF17-70F341DF9E55}">
  <dimension ref="A1:G43"/>
  <sheetViews>
    <sheetView topLeftCell="A23" workbookViewId="0">
      <selection sqref="A1:G43"/>
    </sheetView>
  </sheetViews>
  <sheetFormatPr defaultRowHeight="15" x14ac:dyDescent="0.25"/>
  <cols>
    <col min="1" max="1" width="35.42578125" bestFit="1" customWidth="1"/>
    <col min="2" max="2" width="20" bestFit="1" customWidth="1"/>
  </cols>
  <sheetData>
    <row r="1" spans="1:7" x14ac:dyDescent="0.25">
      <c r="A1" s="524" t="s">
        <v>27</v>
      </c>
      <c r="B1" s="572" t="s">
        <v>400</v>
      </c>
      <c r="C1" s="572"/>
      <c r="D1" s="572"/>
      <c r="E1" s="572"/>
      <c r="F1" s="572"/>
      <c r="G1" s="572"/>
    </row>
    <row r="2" spans="1:7" x14ac:dyDescent="0.25">
      <c r="A2" s="525"/>
      <c r="B2" s="525" t="s">
        <v>26</v>
      </c>
      <c r="C2" s="525">
        <v>2015</v>
      </c>
      <c r="D2" s="525">
        <v>2020</v>
      </c>
      <c r="E2" s="525" t="s">
        <v>28</v>
      </c>
      <c r="F2" s="525" t="s">
        <v>6</v>
      </c>
      <c r="G2" s="525" t="s">
        <v>16</v>
      </c>
    </row>
    <row r="3" spans="1:7" x14ac:dyDescent="0.25">
      <c r="A3" s="525" t="s">
        <v>245</v>
      </c>
      <c r="B3" s="525" t="s">
        <v>33</v>
      </c>
      <c r="C3" s="525">
        <v>70</v>
      </c>
      <c r="D3" s="525">
        <v>70</v>
      </c>
      <c r="E3" s="525">
        <v>70</v>
      </c>
      <c r="F3" s="525">
        <v>70</v>
      </c>
      <c r="G3" s="525">
        <v>70</v>
      </c>
    </row>
    <row r="4" spans="1:7" x14ac:dyDescent="0.25">
      <c r="A4" s="525"/>
      <c r="B4" s="525" t="s">
        <v>109</v>
      </c>
      <c r="C4" s="525">
        <v>5</v>
      </c>
      <c r="D4" s="525">
        <v>5</v>
      </c>
      <c r="E4" s="525">
        <v>5</v>
      </c>
      <c r="F4" s="525">
        <v>5</v>
      </c>
      <c r="G4" s="525">
        <v>5</v>
      </c>
    </row>
    <row r="5" spans="1:7" x14ac:dyDescent="0.25">
      <c r="A5" s="525"/>
      <c r="B5" s="525" t="s">
        <v>34</v>
      </c>
      <c r="C5" s="525">
        <v>60</v>
      </c>
      <c r="D5" s="525">
        <v>70</v>
      </c>
      <c r="E5" s="525">
        <v>70</v>
      </c>
      <c r="F5" s="525">
        <v>70</v>
      </c>
      <c r="G5" s="525">
        <v>70</v>
      </c>
    </row>
    <row r="6" spans="1:7" x14ac:dyDescent="0.25">
      <c r="A6" s="525" t="s">
        <v>264</v>
      </c>
      <c r="B6" s="525" t="s">
        <v>33</v>
      </c>
      <c r="C6" s="525">
        <v>50</v>
      </c>
      <c r="D6" s="525">
        <v>50</v>
      </c>
      <c r="E6" s="525">
        <v>50</v>
      </c>
      <c r="F6" s="525">
        <v>50</v>
      </c>
      <c r="G6" s="525">
        <v>50</v>
      </c>
    </row>
    <row r="7" spans="1:7" x14ac:dyDescent="0.25">
      <c r="A7" s="525"/>
      <c r="B7" s="525" t="s">
        <v>36</v>
      </c>
      <c r="C7" s="525">
        <v>0</v>
      </c>
      <c r="D7" s="525">
        <v>30</v>
      </c>
      <c r="E7" s="525">
        <v>30</v>
      </c>
      <c r="F7" s="525">
        <v>30</v>
      </c>
      <c r="G7" s="525">
        <v>30</v>
      </c>
    </row>
    <row r="8" spans="1:7" x14ac:dyDescent="0.25">
      <c r="A8" s="525"/>
      <c r="B8" s="525" t="s">
        <v>34</v>
      </c>
      <c r="C8" s="525">
        <v>50</v>
      </c>
      <c r="D8" s="525">
        <v>85</v>
      </c>
      <c r="E8" s="525">
        <v>85</v>
      </c>
      <c r="F8" s="525">
        <v>85</v>
      </c>
      <c r="G8" s="525">
        <v>85</v>
      </c>
    </row>
    <row r="9" spans="1:7" x14ac:dyDescent="0.25">
      <c r="A9" s="525" t="s">
        <v>330</v>
      </c>
      <c r="B9" s="525" t="s">
        <v>51</v>
      </c>
      <c r="C9" s="525">
        <v>60</v>
      </c>
      <c r="D9" s="525">
        <v>70</v>
      </c>
      <c r="E9" s="525">
        <v>70</v>
      </c>
      <c r="F9" s="525">
        <v>70</v>
      </c>
      <c r="G9" s="525">
        <v>70</v>
      </c>
    </row>
    <row r="10" spans="1:7" x14ac:dyDescent="0.25">
      <c r="A10" s="525" t="s">
        <v>403</v>
      </c>
      <c r="B10" s="525" t="s">
        <v>33</v>
      </c>
      <c r="C10" s="525">
        <v>20</v>
      </c>
      <c r="D10" s="525">
        <v>20</v>
      </c>
      <c r="E10" s="525">
        <v>50</v>
      </c>
      <c r="F10" s="525">
        <v>50</v>
      </c>
      <c r="G10" s="525">
        <v>50</v>
      </c>
    </row>
    <row r="11" spans="1:7" x14ac:dyDescent="0.25">
      <c r="A11" s="525"/>
      <c r="B11" s="525" t="s">
        <v>41</v>
      </c>
      <c r="C11" s="525">
        <v>20</v>
      </c>
      <c r="D11" s="525">
        <v>20</v>
      </c>
      <c r="E11" s="525">
        <v>20</v>
      </c>
      <c r="F11" s="525">
        <v>20</v>
      </c>
      <c r="G11" s="525">
        <v>20</v>
      </c>
    </row>
    <row r="12" spans="1:7" x14ac:dyDescent="0.25">
      <c r="A12" s="525"/>
      <c r="B12" s="525" t="s">
        <v>104</v>
      </c>
      <c r="C12" s="525">
        <v>15</v>
      </c>
      <c r="D12" s="525">
        <v>15</v>
      </c>
      <c r="E12" s="525">
        <v>15</v>
      </c>
      <c r="F12" s="525">
        <v>15</v>
      </c>
      <c r="G12" s="525">
        <v>15</v>
      </c>
    </row>
    <row r="13" spans="1:7" x14ac:dyDescent="0.25">
      <c r="A13" s="525" t="s">
        <v>268</v>
      </c>
      <c r="B13" s="525" t="s">
        <v>53</v>
      </c>
      <c r="C13" s="525">
        <v>15</v>
      </c>
      <c r="D13" s="525">
        <v>15</v>
      </c>
      <c r="E13" s="525">
        <v>15</v>
      </c>
      <c r="F13" s="525">
        <v>15</v>
      </c>
      <c r="G13" s="525">
        <v>15</v>
      </c>
    </row>
    <row r="14" spans="1:7" x14ac:dyDescent="0.25">
      <c r="A14" s="525"/>
      <c r="B14" s="525" t="s">
        <v>107</v>
      </c>
      <c r="C14" s="525">
        <v>20</v>
      </c>
      <c r="D14" s="525">
        <v>20</v>
      </c>
      <c r="E14" s="525">
        <v>20</v>
      </c>
      <c r="F14" s="525">
        <v>20</v>
      </c>
      <c r="G14" s="525">
        <v>20</v>
      </c>
    </row>
    <row r="15" spans="1:7" x14ac:dyDescent="0.25">
      <c r="A15" s="525"/>
      <c r="B15" s="525" t="s">
        <v>111</v>
      </c>
      <c r="C15" s="525">
        <v>20</v>
      </c>
      <c r="D15" s="525">
        <v>20</v>
      </c>
      <c r="E15" s="525">
        <v>20</v>
      </c>
      <c r="F15" s="525">
        <v>20</v>
      </c>
      <c r="G15" s="525">
        <v>20</v>
      </c>
    </row>
    <row r="16" spans="1:7" x14ac:dyDescent="0.25">
      <c r="A16" s="525" t="s">
        <v>252</v>
      </c>
      <c r="B16" s="525" t="s">
        <v>31</v>
      </c>
      <c r="C16" s="525">
        <v>0.36</v>
      </c>
      <c r="D16" s="525">
        <v>0.36</v>
      </c>
      <c r="E16" s="525">
        <v>0.36</v>
      </c>
      <c r="F16" s="525">
        <v>0.36</v>
      </c>
      <c r="G16" s="525">
        <v>0.36</v>
      </c>
    </row>
    <row r="17" spans="1:7" x14ac:dyDescent="0.25">
      <c r="A17" s="525"/>
      <c r="B17" s="525" t="s">
        <v>42</v>
      </c>
      <c r="C17" s="525">
        <v>5</v>
      </c>
      <c r="D17" s="525">
        <v>5</v>
      </c>
      <c r="E17" s="525">
        <v>5</v>
      </c>
      <c r="F17" s="525">
        <v>5</v>
      </c>
      <c r="G17" s="525">
        <v>5</v>
      </c>
    </row>
    <row r="18" spans="1:7" x14ac:dyDescent="0.25">
      <c r="A18" s="525"/>
      <c r="B18" s="525" t="s">
        <v>34</v>
      </c>
      <c r="C18" s="525">
        <v>35</v>
      </c>
      <c r="D18" s="525">
        <v>35</v>
      </c>
      <c r="E18" s="525">
        <v>35</v>
      </c>
      <c r="F18" s="525">
        <v>35</v>
      </c>
      <c r="G18" s="525">
        <v>35</v>
      </c>
    </row>
    <row r="19" spans="1:7" x14ac:dyDescent="0.25">
      <c r="A19" s="525" t="s">
        <v>399</v>
      </c>
      <c r="B19" s="525" t="s">
        <v>33</v>
      </c>
      <c r="C19" s="525">
        <v>10</v>
      </c>
      <c r="D19" s="525">
        <v>10</v>
      </c>
      <c r="E19" s="525">
        <v>10</v>
      </c>
      <c r="F19" s="525">
        <v>10</v>
      </c>
      <c r="G19" s="525">
        <v>10</v>
      </c>
    </row>
    <row r="20" spans="1:7" x14ac:dyDescent="0.25">
      <c r="A20" s="525"/>
      <c r="B20" s="525" t="s">
        <v>51</v>
      </c>
      <c r="C20" s="525">
        <v>20</v>
      </c>
      <c r="D20" s="525">
        <v>20</v>
      </c>
      <c r="E20" s="525">
        <v>20</v>
      </c>
      <c r="F20" s="525">
        <v>20</v>
      </c>
      <c r="G20" s="525">
        <v>20</v>
      </c>
    </row>
    <row r="21" spans="1:7" x14ac:dyDescent="0.25">
      <c r="A21" s="525"/>
      <c r="B21" s="525" t="s">
        <v>158</v>
      </c>
      <c r="C21" s="525">
        <v>10</v>
      </c>
      <c r="D21" s="525">
        <v>15</v>
      </c>
      <c r="E21" s="525">
        <v>15</v>
      </c>
      <c r="F21" s="525">
        <v>15</v>
      </c>
      <c r="G21" s="525">
        <v>15</v>
      </c>
    </row>
    <row r="22" spans="1:7" x14ac:dyDescent="0.25">
      <c r="A22" s="525" t="s">
        <v>235</v>
      </c>
      <c r="B22" s="525" t="s">
        <v>33</v>
      </c>
      <c r="C22" s="525">
        <v>20</v>
      </c>
      <c r="D22" s="525">
        <v>20</v>
      </c>
      <c r="E22" s="525">
        <v>20</v>
      </c>
      <c r="F22" s="525">
        <v>20</v>
      </c>
      <c r="G22" s="525">
        <v>20</v>
      </c>
    </row>
    <row r="23" spans="1:7" x14ac:dyDescent="0.25">
      <c r="A23" s="525"/>
      <c r="B23" s="525" t="s">
        <v>42</v>
      </c>
      <c r="C23" s="525">
        <v>18</v>
      </c>
      <c r="D23" s="525">
        <v>18</v>
      </c>
      <c r="E23" s="525">
        <v>18</v>
      </c>
      <c r="F23" s="525">
        <v>18</v>
      </c>
      <c r="G23" s="525">
        <v>18</v>
      </c>
    </row>
    <row r="24" spans="1:7" x14ac:dyDescent="0.25">
      <c r="A24" s="525" t="s">
        <v>160</v>
      </c>
      <c r="B24" s="525" t="s">
        <v>106</v>
      </c>
      <c r="C24" s="525">
        <v>30</v>
      </c>
      <c r="D24" s="525">
        <v>30</v>
      </c>
      <c r="E24" s="525">
        <v>30</v>
      </c>
      <c r="F24" s="525">
        <v>30</v>
      </c>
      <c r="G24" s="525">
        <v>30</v>
      </c>
    </row>
    <row r="25" spans="1:7" x14ac:dyDescent="0.25">
      <c r="A25" s="525" t="s">
        <v>255</v>
      </c>
      <c r="B25" s="525" t="s">
        <v>41</v>
      </c>
      <c r="C25" s="525">
        <v>30</v>
      </c>
      <c r="D25" s="525">
        <v>30</v>
      </c>
      <c r="E25" s="525">
        <v>30</v>
      </c>
      <c r="F25" s="525">
        <v>30</v>
      </c>
      <c r="G25" s="525">
        <v>30</v>
      </c>
    </row>
    <row r="26" spans="1:7" x14ac:dyDescent="0.25">
      <c r="A26" s="525" t="s">
        <v>274</v>
      </c>
      <c r="B26" s="525" t="s">
        <v>225</v>
      </c>
      <c r="C26" s="525">
        <v>15</v>
      </c>
      <c r="D26" s="525">
        <v>15</v>
      </c>
      <c r="E26" s="525">
        <v>15</v>
      </c>
      <c r="F26" s="525">
        <v>15</v>
      </c>
      <c r="G26" s="525">
        <v>15</v>
      </c>
    </row>
    <row r="27" spans="1:7" x14ac:dyDescent="0.25">
      <c r="A27" s="525"/>
      <c r="B27" s="525" t="s">
        <v>159</v>
      </c>
      <c r="C27" s="525">
        <v>15</v>
      </c>
      <c r="D27" s="525">
        <v>15</v>
      </c>
      <c r="E27" s="525">
        <v>15</v>
      </c>
      <c r="F27" s="525">
        <v>15</v>
      </c>
      <c r="G27" s="525">
        <v>15</v>
      </c>
    </row>
    <row r="28" spans="1:7" x14ac:dyDescent="0.25">
      <c r="A28" s="525" t="s">
        <v>398</v>
      </c>
      <c r="B28" s="525" t="s">
        <v>32</v>
      </c>
      <c r="C28" s="525">
        <v>20</v>
      </c>
      <c r="D28" s="525">
        <v>20</v>
      </c>
      <c r="E28" s="525">
        <v>20</v>
      </c>
      <c r="F28" s="525">
        <v>20</v>
      </c>
      <c r="G28" s="525">
        <v>20</v>
      </c>
    </row>
    <row r="29" spans="1:7" x14ac:dyDescent="0.25">
      <c r="A29" s="525" t="s">
        <v>270</v>
      </c>
      <c r="B29" s="525" t="s">
        <v>402</v>
      </c>
      <c r="C29" s="525">
        <v>20</v>
      </c>
      <c r="D29" s="525">
        <v>20</v>
      </c>
      <c r="E29" s="525">
        <v>20</v>
      </c>
      <c r="F29" s="525">
        <v>20</v>
      </c>
      <c r="G29" s="525">
        <v>20</v>
      </c>
    </row>
    <row r="30" spans="1:7" x14ac:dyDescent="0.25">
      <c r="A30" s="525" t="s">
        <v>249</v>
      </c>
      <c r="B30" s="525" t="s">
        <v>34</v>
      </c>
      <c r="C30" s="525">
        <v>20</v>
      </c>
      <c r="D30" s="525">
        <v>20</v>
      </c>
      <c r="E30" s="525">
        <v>20</v>
      </c>
      <c r="F30" s="525">
        <v>20</v>
      </c>
      <c r="G30" s="525">
        <v>20</v>
      </c>
    </row>
    <row r="31" spans="1:7" x14ac:dyDescent="0.25">
      <c r="A31" s="525" t="s">
        <v>269</v>
      </c>
      <c r="B31" s="525" t="s">
        <v>36</v>
      </c>
      <c r="C31" s="525">
        <v>20</v>
      </c>
      <c r="D31" s="525">
        <v>20</v>
      </c>
      <c r="E31" s="525">
        <v>20</v>
      </c>
      <c r="F31" s="525">
        <v>20</v>
      </c>
      <c r="G31" s="525">
        <v>20</v>
      </c>
    </row>
    <row r="32" spans="1:7" x14ac:dyDescent="0.25">
      <c r="A32" s="525" t="s">
        <v>329</v>
      </c>
      <c r="B32" s="525" t="s">
        <v>51</v>
      </c>
      <c r="C32" s="525">
        <v>10</v>
      </c>
      <c r="D32" s="525">
        <v>10</v>
      </c>
      <c r="E32" s="525">
        <v>10</v>
      </c>
      <c r="F32" s="525">
        <v>10</v>
      </c>
      <c r="G32" s="525">
        <v>10</v>
      </c>
    </row>
    <row r="33" spans="1:7" x14ac:dyDescent="0.25">
      <c r="A33" s="525" t="s">
        <v>257</v>
      </c>
      <c r="B33" s="525" t="s">
        <v>49</v>
      </c>
      <c r="C33" s="525">
        <v>3</v>
      </c>
      <c r="D33" s="525">
        <v>3</v>
      </c>
      <c r="E33" s="525">
        <v>3</v>
      </c>
      <c r="F33" s="525">
        <v>3</v>
      </c>
      <c r="G33" s="525">
        <v>3</v>
      </c>
    </row>
    <row r="34" spans="1:7" x14ac:dyDescent="0.25">
      <c r="A34" s="525" t="s">
        <v>357</v>
      </c>
      <c r="B34" s="525" t="s">
        <v>353</v>
      </c>
      <c r="C34" s="525">
        <v>1.8</v>
      </c>
      <c r="D34" s="525">
        <v>1.8</v>
      </c>
      <c r="E34" s="525">
        <v>1.8</v>
      </c>
      <c r="F34" s="525">
        <v>1.8</v>
      </c>
      <c r="G34" s="525">
        <v>1.8</v>
      </c>
    </row>
    <row r="35" spans="1:7" x14ac:dyDescent="0.25">
      <c r="A35" s="525" t="s">
        <v>347</v>
      </c>
      <c r="B35" s="525" t="s">
        <v>353</v>
      </c>
      <c r="C35" s="525">
        <v>0.72</v>
      </c>
      <c r="D35" s="525">
        <v>0.72</v>
      </c>
      <c r="E35" s="525">
        <v>0.72</v>
      </c>
      <c r="F35" s="525">
        <v>0.72</v>
      </c>
      <c r="G35" s="525">
        <v>0.72</v>
      </c>
    </row>
    <row r="36" spans="1:7" x14ac:dyDescent="0.25">
      <c r="A36" s="525" t="s">
        <v>361</v>
      </c>
      <c r="B36" s="525" t="s">
        <v>353</v>
      </c>
      <c r="C36" s="525">
        <v>0.6</v>
      </c>
      <c r="D36" s="525">
        <v>0.6</v>
      </c>
      <c r="E36" s="525">
        <v>0.6</v>
      </c>
      <c r="F36" s="525">
        <v>0.6</v>
      </c>
      <c r="G36" s="525">
        <v>0.6</v>
      </c>
    </row>
    <row r="37" spans="1:7" x14ac:dyDescent="0.25">
      <c r="A37" s="525" t="s">
        <v>363</v>
      </c>
      <c r="B37" s="525" t="s">
        <v>353</v>
      </c>
      <c r="C37" s="525">
        <v>0.6</v>
      </c>
      <c r="D37" s="525">
        <v>0.6</v>
      </c>
      <c r="E37" s="525">
        <v>0.6</v>
      </c>
      <c r="F37" s="525">
        <v>0.6</v>
      </c>
      <c r="G37" s="525">
        <v>0.6</v>
      </c>
    </row>
    <row r="38" spans="1:7" x14ac:dyDescent="0.25">
      <c r="A38" s="525" t="s">
        <v>359</v>
      </c>
      <c r="B38" s="525" t="s">
        <v>353</v>
      </c>
      <c r="C38" s="525">
        <v>0.4</v>
      </c>
      <c r="D38" s="525">
        <v>0.4</v>
      </c>
      <c r="E38" s="525">
        <v>0.4</v>
      </c>
      <c r="F38" s="525">
        <v>0.4</v>
      </c>
      <c r="G38" s="525">
        <v>0.4</v>
      </c>
    </row>
    <row r="39" spans="1:7" x14ac:dyDescent="0.25">
      <c r="A39" s="525" t="s">
        <v>356</v>
      </c>
      <c r="B39" s="525" t="s">
        <v>353</v>
      </c>
      <c r="C39" s="525">
        <v>0.36</v>
      </c>
      <c r="D39" s="525">
        <v>0.36</v>
      </c>
      <c r="E39" s="525">
        <v>0.36</v>
      </c>
      <c r="F39" s="525">
        <v>0.36</v>
      </c>
      <c r="G39" s="525">
        <v>0.36</v>
      </c>
    </row>
    <row r="40" spans="1:7" x14ac:dyDescent="0.25">
      <c r="A40" s="525" t="s">
        <v>265</v>
      </c>
      <c r="B40" s="525" t="s">
        <v>36</v>
      </c>
      <c r="C40" s="525">
        <v>25</v>
      </c>
      <c r="D40" s="525">
        <v>0</v>
      </c>
      <c r="E40" s="525">
        <v>0</v>
      </c>
      <c r="F40" s="525">
        <v>0</v>
      </c>
      <c r="G40" s="525">
        <v>0</v>
      </c>
    </row>
    <row r="41" spans="1:7" x14ac:dyDescent="0.25">
      <c r="A41" s="525"/>
      <c r="B41" s="525" t="s">
        <v>34</v>
      </c>
      <c r="C41" s="525">
        <v>30</v>
      </c>
      <c r="D41" s="525">
        <v>0</v>
      </c>
      <c r="E41" s="525">
        <v>0</v>
      </c>
      <c r="F41" s="525">
        <v>0</v>
      </c>
      <c r="G41" s="525">
        <v>0</v>
      </c>
    </row>
    <row r="42" spans="1:7" x14ac:dyDescent="0.25">
      <c r="A42" s="525" t="s">
        <v>12</v>
      </c>
      <c r="B42" s="525"/>
      <c r="C42" s="525">
        <v>172.27999999999997</v>
      </c>
      <c r="D42" s="525">
        <v>184.27999999999997</v>
      </c>
      <c r="E42" s="525">
        <v>189.27999999999997</v>
      </c>
      <c r="F42" s="525">
        <v>194.27999999999986</v>
      </c>
      <c r="G42" s="525">
        <v>199.27999999999986</v>
      </c>
    </row>
    <row r="43" spans="1:7" x14ac:dyDescent="0.25">
      <c r="A43" s="525" t="s">
        <v>58</v>
      </c>
      <c r="B43" s="525"/>
      <c r="C43" s="525">
        <v>938.12</v>
      </c>
      <c r="D43" s="525">
        <v>985.12</v>
      </c>
      <c r="E43" s="525">
        <v>1020.12</v>
      </c>
      <c r="F43" s="525">
        <v>1025.1199999999999</v>
      </c>
      <c r="G43" s="525">
        <v>1030.1199999999999</v>
      </c>
    </row>
  </sheetData>
  <mergeCells count="1">
    <mergeCell ref="B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72AD-89DC-4ED1-8586-0361C9E8144F}">
  <dimension ref="A1:F28"/>
  <sheetViews>
    <sheetView topLeftCell="A10" workbookViewId="0">
      <selection sqref="A1:F28"/>
    </sheetView>
  </sheetViews>
  <sheetFormatPr defaultRowHeight="15" x14ac:dyDescent="0.25"/>
  <cols>
    <col min="1" max="1" width="35.42578125" bestFit="1" customWidth="1"/>
  </cols>
  <sheetData>
    <row r="1" spans="1:6" x14ac:dyDescent="0.25">
      <c r="A1" s="524" t="s">
        <v>27</v>
      </c>
      <c r="B1" s="572"/>
      <c r="C1" s="572"/>
      <c r="D1" s="572"/>
      <c r="E1" s="572"/>
      <c r="F1" s="572"/>
    </row>
    <row r="2" spans="1:6" x14ac:dyDescent="0.25">
      <c r="A2" s="525"/>
      <c r="B2" s="525">
        <v>2015</v>
      </c>
      <c r="C2" s="525">
        <v>2020</v>
      </c>
      <c r="D2" s="525" t="s">
        <v>28</v>
      </c>
      <c r="E2" s="525" t="s">
        <v>6</v>
      </c>
      <c r="F2" s="525" t="s">
        <v>16</v>
      </c>
    </row>
    <row r="3" spans="1:6" x14ac:dyDescent="0.25">
      <c r="A3" s="525" t="s">
        <v>245</v>
      </c>
      <c r="B3" s="525">
        <v>135</v>
      </c>
      <c r="C3" s="525">
        <v>145</v>
      </c>
      <c r="D3" s="525">
        <v>145</v>
      </c>
      <c r="E3" s="525">
        <v>145</v>
      </c>
      <c r="F3" s="525">
        <v>145</v>
      </c>
    </row>
    <row r="4" spans="1:6" x14ac:dyDescent="0.25">
      <c r="A4" s="525" t="s">
        <v>264</v>
      </c>
      <c r="B4" s="525">
        <v>100</v>
      </c>
      <c r="C4" s="525">
        <v>165</v>
      </c>
      <c r="D4" s="525">
        <v>165</v>
      </c>
      <c r="E4" s="525">
        <v>165</v>
      </c>
      <c r="F4" s="525">
        <v>165</v>
      </c>
    </row>
    <row r="5" spans="1:6" x14ac:dyDescent="0.25">
      <c r="A5" s="525" t="s">
        <v>330</v>
      </c>
      <c r="B5" s="525">
        <v>60</v>
      </c>
      <c r="C5" s="525">
        <v>70</v>
      </c>
      <c r="D5" s="525">
        <v>70</v>
      </c>
      <c r="E5" s="525">
        <v>70</v>
      </c>
      <c r="F5" s="525">
        <v>70</v>
      </c>
    </row>
    <row r="6" spans="1:6" ht="14.25" customHeight="1" x14ac:dyDescent="0.25">
      <c r="A6" s="525" t="s">
        <v>403</v>
      </c>
      <c r="B6" s="525">
        <v>55</v>
      </c>
      <c r="C6" s="525">
        <v>55</v>
      </c>
      <c r="D6" s="525">
        <v>85</v>
      </c>
      <c r="E6" s="525">
        <v>85</v>
      </c>
      <c r="F6" s="525">
        <v>85</v>
      </c>
    </row>
    <row r="7" spans="1:6" x14ac:dyDescent="0.25">
      <c r="A7" s="525" t="s">
        <v>268</v>
      </c>
      <c r="B7" s="525">
        <v>55</v>
      </c>
      <c r="C7" s="525">
        <v>55</v>
      </c>
      <c r="D7" s="525">
        <v>55</v>
      </c>
      <c r="E7" s="525">
        <v>55</v>
      </c>
      <c r="F7" s="525">
        <v>55</v>
      </c>
    </row>
    <row r="8" spans="1:6" x14ac:dyDescent="0.25">
      <c r="A8" s="525" t="s">
        <v>252</v>
      </c>
      <c r="B8" s="525">
        <v>40.36</v>
      </c>
      <c r="C8" s="525">
        <v>40.36</v>
      </c>
      <c r="D8" s="525">
        <v>40.36</v>
      </c>
      <c r="E8" s="525">
        <v>40.36</v>
      </c>
      <c r="F8" s="525">
        <v>40.36</v>
      </c>
    </row>
    <row r="9" spans="1:6" x14ac:dyDescent="0.25">
      <c r="A9" s="525" t="s">
        <v>399</v>
      </c>
      <c r="B9" s="525">
        <v>40</v>
      </c>
      <c r="C9" s="525">
        <v>45</v>
      </c>
      <c r="D9" s="525">
        <v>45</v>
      </c>
      <c r="E9" s="525">
        <v>45</v>
      </c>
      <c r="F9" s="525">
        <v>45</v>
      </c>
    </row>
    <row r="10" spans="1:6" x14ac:dyDescent="0.25">
      <c r="A10" s="525" t="s">
        <v>235</v>
      </c>
      <c r="B10" s="525">
        <v>38</v>
      </c>
      <c r="C10" s="525">
        <v>38</v>
      </c>
      <c r="D10" s="525">
        <v>38</v>
      </c>
      <c r="E10" s="525">
        <v>38</v>
      </c>
      <c r="F10" s="525">
        <v>38</v>
      </c>
    </row>
    <row r="11" spans="1:6" x14ac:dyDescent="0.25">
      <c r="A11" s="525" t="s">
        <v>160</v>
      </c>
      <c r="B11" s="525">
        <v>30</v>
      </c>
      <c r="C11" s="525">
        <v>30</v>
      </c>
      <c r="D11" s="525">
        <v>30</v>
      </c>
      <c r="E11" s="525">
        <v>30</v>
      </c>
      <c r="F11" s="525">
        <v>30</v>
      </c>
    </row>
    <row r="12" spans="1:6" x14ac:dyDescent="0.25">
      <c r="A12" s="525" t="s">
        <v>255</v>
      </c>
      <c r="B12" s="525">
        <v>30</v>
      </c>
      <c r="C12" s="525">
        <v>30</v>
      </c>
      <c r="D12" s="525">
        <v>30</v>
      </c>
      <c r="E12" s="525">
        <v>30</v>
      </c>
      <c r="F12" s="525">
        <v>30</v>
      </c>
    </row>
    <row r="13" spans="1:6" x14ac:dyDescent="0.25">
      <c r="A13" s="525" t="s">
        <v>274</v>
      </c>
      <c r="B13" s="525">
        <v>30</v>
      </c>
      <c r="C13" s="525">
        <v>30</v>
      </c>
      <c r="D13" s="525">
        <v>30</v>
      </c>
      <c r="E13" s="525">
        <v>30</v>
      </c>
      <c r="F13" s="525">
        <v>30</v>
      </c>
    </row>
    <row r="14" spans="1:6" x14ac:dyDescent="0.25">
      <c r="A14" s="525" t="s">
        <v>398</v>
      </c>
      <c r="B14" s="525">
        <v>20</v>
      </c>
      <c r="C14" s="525">
        <v>20</v>
      </c>
      <c r="D14" s="525">
        <v>20</v>
      </c>
      <c r="E14" s="525">
        <v>20</v>
      </c>
      <c r="F14" s="525">
        <v>20</v>
      </c>
    </row>
    <row r="15" spans="1:6" x14ac:dyDescent="0.25">
      <c r="A15" s="525" t="s">
        <v>270</v>
      </c>
      <c r="B15" s="525">
        <v>20</v>
      </c>
      <c r="C15" s="525">
        <v>20</v>
      </c>
      <c r="D15" s="525">
        <v>20</v>
      </c>
      <c r="E15" s="525">
        <v>20</v>
      </c>
      <c r="F15" s="525">
        <v>20</v>
      </c>
    </row>
    <row r="16" spans="1:6" x14ac:dyDescent="0.25">
      <c r="A16" s="525" t="s">
        <v>249</v>
      </c>
      <c r="B16" s="525">
        <v>20</v>
      </c>
      <c r="C16" s="525">
        <v>20</v>
      </c>
      <c r="D16" s="525">
        <v>20</v>
      </c>
      <c r="E16" s="525">
        <v>20</v>
      </c>
      <c r="F16" s="525">
        <v>20</v>
      </c>
    </row>
    <row r="17" spans="1:6" x14ac:dyDescent="0.25">
      <c r="A17" s="525" t="s">
        <v>269</v>
      </c>
      <c r="B17" s="525">
        <v>20</v>
      </c>
      <c r="C17" s="525">
        <v>20</v>
      </c>
      <c r="D17" s="525">
        <v>20</v>
      </c>
      <c r="E17" s="525">
        <v>20</v>
      </c>
      <c r="F17" s="525">
        <v>20</v>
      </c>
    </row>
    <row r="18" spans="1:6" x14ac:dyDescent="0.25">
      <c r="A18" s="525" t="s">
        <v>329</v>
      </c>
      <c r="B18" s="525">
        <v>10</v>
      </c>
      <c r="C18" s="525">
        <v>10</v>
      </c>
      <c r="D18" s="525">
        <v>10</v>
      </c>
      <c r="E18" s="525">
        <v>10</v>
      </c>
      <c r="F18" s="525">
        <v>10</v>
      </c>
    </row>
    <row r="19" spans="1:6" x14ac:dyDescent="0.25">
      <c r="A19" s="525" t="s">
        <v>257</v>
      </c>
      <c r="B19" s="525">
        <v>3</v>
      </c>
      <c r="C19" s="525">
        <v>3</v>
      </c>
      <c r="D19" s="525">
        <v>3</v>
      </c>
      <c r="E19" s="525">
        <v>3</v>
      </c>
      <c r="F19" s="525">
        <v>3</v>
      </c>
    </row>
    <row r="20" spans="1:6" x14ac:dyDescent="0.25">
      <c r="A20" s="525" t="s">
        <v>357</v>
      </c>
      <c r="B20" s="525">
        <v>1.8</v>
      </c>
      <c r="C20" s="525">
        <v>1.8</v>
      </c>
      <c r="D20" s="525">
        <v>1.8</v>
      </c>
      <c r="E20" s="525">
        <v>1.8</v>
      </c>
      <c r="F20" s="525">
        <v>1.8</v>
      </c>
    </row>
    <row r="21" spans="1:6" x14ac:dyDescent="0.25">
      <c r="A21" s="525" t="s">
        <v>347</v>
      </c>
      <c r="B21" s="525">
        <v>0.72</v>
      </c>
      <c r="C21" s="525">
        <v>0.72</v>
      </c>
      <c r="D21" s="525">
        <v>0.72</v>
      </c>
      <c r="E21" s="525">
        <v>0.72</v>
      </c>
      <c r="F21" s="525">
        <v>0.72</v>
      </c>
    </row>
    <row r="22" spans="1:6" x14ac:dyDescent="0.25">
      <c r="A22" s="525" t="s">
        <v>361</v>
      </c>
      <c r="B22" s="525">
        <v>0.6</v>
      </c>
      <c r="C22" s="525">
        <v>0.6</v>
      </c>
      <c r="D22" s="525">
        <v>0.6</v>
      </c>
      <c r="E22" s="525">
        <v>0.6</v>
      </c>
      <c r="F22" s="525">
        <v>0.6</v>
      </c>
    </row>
    <row r="23" spans="1:6" x14ac:dyDescent="0.25">
      <c r="A23" s="525" t="s">
        <v>363</v>
      </c>
      <c r="B23" s="525">
        <v>0.6</v>
      </c>
      <c r="C23" s="525">
        <v>0.6</v>
      </c>
      <c r="D23" s="525">
        <v>0.6</v>
      </c>
      <c r="E23" s="525">
        <v>0.6</v>
      </c>
      <c r="F23" s="525">
        <v>0.6</v>
      </c>
    </row>
    <row r="24" spans="1:6" x14ac:dyDescent="0.25">
      <c r="A24" s="525" t="s">
        <v>359</v>
      </c>
      <c r="B24" s="525">
        <v>0.4</v>
      </c>
      <c r="C24" s="525">
        <v>0.4</v>
      </c>
      <c r="D24" s="525">
        <v>0.4</v>
      </c>
      <c r="E24" s="525">
        <v>0.4</v>
      </c>
      <c r="F24" s="525">
        <v>0.4</v>
      </c>
    </row>
    <row r="25" spans="1:6" x14ac:dyDescent="0.25">
      <c r="A25" s="525" t="s">
        <v>356</v>
      </c>
      <c r="B25" s="525">
        <v>0.36</v>
      </c>
      <c r="C25" s="525">
        <v>0.36</v>
      </c>
      <c r="D25" s="525">
        <v>0.36</v>
      </c>
      <c r="E25" s="525">
        <v>0.36</v>
      </c>
      <c r="F25" s="525">
        <v>0.36</v>
      </c>
    </row>
    <row r="26" spans="1:6" x14ac:dyDescent="0.25">
      <c r="A26" s="525" t="s">
        <v>265</v>
      </c>
      <c r="B26" s="525">
        <v>55</v>
      </c>
      <c r="C26" s="525">
        <v>0</v>
      </c>
      <c r="D26" s="525">
        <v>0</v>
      </c>
      <c r="E26" s="525">
        <v>0</v>
      </c>
      <c r="F26" s="525">
        <v>0</v>
      </c>
    </row>
    <row r="27" spans="1:6" x14ac:dyDescent="0.25">
      <c r="A27" s="525" t="s">
        <v>12</v>
      </c>
      <c r="B27" s="525">
        <v>172.27999999999997</v>
      </c>
      <c r="C27" s="525">
        <v>184.27999999999997</v>
      </c>
      <c r="D27" s="525">
        <v>189.27999999999997</v>
      </c>
      <c r="E27" s="525">
        <v>194.27999999999986</v>
      </c>
      <c r="F27" s="525">
        <v>199.27999999999986</v>
      </c>
    </row>
    <row r="28" spans="1:6" x14ac:dyDescent="0.25">
      <c r="A28" s="525" t="s">
        <v>58</v>
      </c>
      <c r="B28" s="525">
        <v>938.12</v>
      </c>
      <c r="C28" s="525">
        <v>985.12</v>
      </c>
      <c r="D28" s="525">
        <v>1020.12</v>
      </c>
      <c r="E28" s="525">
        <v>1025.1199999999999</v>
      </c>
      <c r="F28" s="525">
        <v>1030.1199999999999</v>
      </c>
    </row>
  </sheetData>
  <mergeCells count="1">
    <mergeCell ref="B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7"/>
  <sheetViews>
    <sheetView showGridLines="0" topLeftCell="C1" zoomScaleNormal="100" zoomScaleSheetLayoutView="23" workbookViewId="0">
      <selection activeCell="D12" sqref="D12:S12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21" width="9" style="1"/>
    <col min="22" max="25" width="0" style="1" hidden="1" customWidth="1"/>
    <col min="26" max="27" width="9" style="1"/>
    <col min="28" max="30" width="0" style="1" hidden="1" customWidth="1"/>
    <col min="31" max="31" width="9" style="1"/>
    <col min="32" max="35" width="0" style="1" hidden="1" customWidth="1"/>
    <col min="36" max="16384" width="9" style="1"/>
  </cols>
  <sheetData>
    <row r="1" spans="1:37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7" s="372" customFormat="1" x14ac:dyDescent="0.25">
      <c r="A2" s="300"/>
      <c r="B2" s="300"/>
      <c r="C2" s="465" t="s">
        <v>417</v>
      </c>
      <c r="D2" s="466">
        <v>3.2</v>
      </c>
      <c r="E2" s="466">
        <v>3.2</v>
      </c>
      <c r="F2" s="466">
        <v>3.2</v>
      </c>
      <c r="G2" s="466">
        <v>3.2</v>
      </c>
      <c r="H2" s="466">
        <v>3.2</v>
      </c>
      <c r="I2" s="466">
        <v>3.2</v>
      </c>
      <c r="J2" s="466">
        <v>3.2</v>
      </c>
      <c r="K2" s="466">
        <v>3.2</v>
      </c>
      <c r="L2" s="466">
        <v>3.2</v>
      </c>
      <c r="M2" s="466">
        <v>3.2</v>
      </c>
      <c r="N2" s="466">
        <v>3.2</v>
      </c>
      <c r="O2" s="466">
        <v>3.2</v>
      </c>
      <c r="P2" s="466">
        <v>3.2</v>
      </c>
      <c r="Q2" s="466">
        <v>3.2</v>
      </c>
      <c r="R2" s="466">
        <v>3.2</v>
      </c>
      <c r="S2" s="466">
        <v>3.2</v>
      </c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</row>
    <row r="3" spans="1:37" s="372" customFormat="1" x14ac:dyDescent="0.25">
      <c r="A3" s="300"/>
      <c r="B3" s="300"/>
      <c r="C3" s="465" t="s">
        <v>418</v>
      </c>
      <c r="D3" s="466">
        <v>3.2</v>
      </c>
      <c r="E3" s="466">
        <v>3.2</v>
      </c>
      <c r="F3" s="466">
        <v>3.2</v>
      </c>
      <c r="G3" s="466">
        <v>3.2</v>
      </c>
      <c r="H3" s="466">
        <v>3.2</v>
      </c>
      <c r="I3" s="466">
        <v>3.2</v>
      </c>
      <c r="J3" s="466">
        <v>3.2</v>
      </c>
      <c r="K3" s="466">
        <v>3.2</v>
      </c>
      <c r="L3" s="466">
        <v>3.2</v>
      </c>
      <c r="M3" s="466">
        <v>3.2</v>
      </c>
      <c r="N3" s="466">
        <v>3.2</v>
      </c>
      <c r="O3" s="466">
        <v>3.2</v>
      </c>
      <c r="P3" s="466">
        <v>3.2</v>
      </c>
      <c r="Q3" s="466">
        <v>3.2</v>
      </c>
      <c r="R3" s="466">
        <v>3.2</v>
      </c>
      <c r="S3" s="466">
        <v>3.2</v>
      </c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</row>
    <row r="4" spans="1:37" s="166" customFormat="1" x14ac:dyDescent="0.25">
      <c r="A4" s="322" t="s">
        <v>30</v>
      </c>
      <c r="B4" s="322" t="s">
        <v>31</v>
      </c>
      <c r="C4" s="465" t="s">
        <v>347</v>
      </c>
      <c r="D4" s="466">
        <v>0.72</v>
      </c>
      <c r="E4" s="466">
        <v>0.72</v>
      </c>
      <c r="F4" s="466">
        <v>0.72</v>
      </c>
      <c r="G4" s="466">
        <v>0.72</v>
      </c>
      <c r="H4" s="466">
        <v>0.72</v>
      </c>
      <c r="I4" s="466">
        <v>0.72</v>
      </c>
      <c r="J4" s="466">
        <v>0.72</v>
      </c>
      <c r="K4" s="466">
        <v>0.72</v>
      </c>
      <c r="L4" s="466">
        <v>0.72</v>
      </c>
      <c r="M4" s="466">
        <v>0.72</v>
      </c>
      <c r="N4" s="466">
        <v>0.72</v>
      </c>
      <c r="O4" s="466">
        <v>0.72</v>
      </c>
      <c r="P4" s="466">
        <v>0.72</v>
      </c>
      <c r="Q4" s="466">
        <v>0.72</v>
      </c>
      <c r="R4" s="466">
        <v>0.72</v>
      </c>
      <c r="S4" s="466">
        <v>0.72</v>
      </c>
    </row>
    <row r="5" spans="1:37" x14ac:dyDescent="0.25">
      <c r="A5" s="86" t="s">
        <v>30</v>
      </c>
      <c r="B5" s="322" t="s">
        <v>31</v>
      </c>
      <c r="C5" s="119" t="s">
        <v>350</v>
      </c>
      <c r="D5" s="330">
        <v>0.36</v>
      </c>
      <c r="E5" s="330">
        <v>0.36</v>
      </c>
      <c r="F5" s="330">
        <v>0.36</v>
      </c>
      <c r="G5" s="330">
        <v>0.36</v>
      </c>
      <c r="H5" s="330">
        <v>0.36</v>
      </c>
      <c r="I5" s="330">
        <v>0.36</v>
      </c>
      <c r="J5" s="330">
        <v>0.36</v>
      </c>
      <c r="K5" s="330">
        <v>0.36</v>
      </c>
      <c r="L5" s="330">
        <v>0.36</v>
      </c>
      <c r="M5" s="330">
        <v>0.36</v>
      </c>
      <c r="N5" s="330">
        <v>0.36</v>
      </c>
      <c r="O5" s="330">
        <v>0.36</v>
      </c>
      <c r="P5" s="330">
        <v>0.36</v>
      </c>
      <c r="Q5" s="330">
        <v>0.36</v>
      </c>
      <c r="R5" s="330">
        <v>0.36</v>
      </c>
      <c r="S5" s="330">
        <v>0.36</v>
      </c>
    </row>
    <row r="6" spans="1:37" s="166" customFormat="1" x14ac:dyDescent="0.25">
      <c r="A6" s="464" t="s">
        <v>30</v>
      </c>
      <c r="B6" s="464" t="s">
        <v>31</v>
      </c>
      <c r="C6" s="119" t="s">
        <v>356</v>
      </c>
      <c r="D6" s="330">
        <v>0.36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</row>
    <row r="7" spans="1:37" s="162" customFormat="1" x14ac:dyDescent="0.25">
      <c r="A7" s="86" t="s">
        <v>30</v>
      </c>
      <c r="B7" s="86" t="s">
        <v>31</v>
      </c>
      <c r="C7" s="119" t="s">
        <v>357</v>
      </c>
      <c r="D7" s="330">
        <v>1.8</v>
      </c>
      <c r="E7" s="330">
        <v>1.8</v>
      </c>
      <c r="F7" s="330">
        <v>1.8</v>
      </c>
      <c r="G7" s="330">
        <v>1.8</v>
      </c>
      <c r="H7" s="330">
        <v>1.8</v>
      </c>
      <c r="I7" s="330">
        <v>1.8</v>
      </c>
      <c r="J7" s="330">
        <v>1.8</v>
      </c>
      <c r="K7" s="330">
        <v>1.8</v>
      </c>
      <c r="L7" s="330">
        <v>1.8</v>
      </c>
      <c r="M7" s="330">
        <v>1.8</v>
      </c>
      <c r="N7" s="330">
        <v>1.8</v>
      </c>
      <c r="O7" s="330">
        <v>1.8</v>
      </c>
      <c r="P7" s="330">
        <v>1.8</v>
      </c>
      <c r="Q7" s="330">
        <v>1.8</v>
      </c>
      <c r="R7" s="330">
        <v>1.8</v>
      </c>
      <c r="S7" s="330">
        <v>1.8</v>
      </c>
    </row>
    <row r="8" spans="1:37" s="162" customFormat="1" x14ac:dyDescent="0.25">
      <c r="A8" s="322" t="s">
        <v>30</v>
      </c>
      <c r="B8" s="322" t="s">
        <v>31</v>
      </c>
      <c r="C8" s="119" t="s">
        <v>359</v>
      </c>
      <c r="D8" s="330">
        <v>0.4</v>
      </c>
      <c r="E8" s="330">
        <v>0.4</v>
      </c>
      <c r="F8" s="330">
        <v>0.4</v>
      </c>
      <c r="G8" s="330">
        <v>0.4</v>
      </c>
      <c r="H8" s="330">
        <v>0.4</v>
      </c>
      <c r="I8" s="330">
        <v>0.4</v>
      </c>
      <c r="J8" s="330">
        <v>0.4</v>
      </c>
      <c r="K8" s="330">
        <v>0.4</v>
      </c>
      <c r="L8" s="330">
        <v>0.4</v>
      </c>
      <c r="M8" s="330">
        <v>0.4</v>
      </c>
      <c r="N8" s="330">
        <v>0.4</v>
      </c>
      <c r="O8" s="330">
        <v>0.4</v>
      </c>
      <c r="P8" s="330">
        <v>0.4</v>
      </c>
      <c r="Q8" s="330">
        <v>0.4</v>
      </c>
      <c r="R8" s="330">
        <v>0.4</v>
      </c>
      <c r="S8" s="330">
        <v>0.4</v>
      </c>
      <c r="U8" s="554">
        <f>D5+D50+D68</f>
        <v>40.36</v>
      </c>
      <c r="V8" s="554">
        <f t="shared" ref="V8:AK8" si="0">E5+E50+E68</f>
        <v>40.36</v>
      </c>
      <c r="W8" s="554">
        <f t="shared" si="0"/>
        <v>40.36</v>
      </c>
      <c r="X8" s="554">
        <f t="shared" si="0"/>
        <v>50.36</v>
      </c>
      <c r="Y8" s="554">
        <f t="shared" si="0"/>
        <v>50.36</v>
      </c>
      <c r="Z8" s="554">
        <f t="shared" si="0"/>
        <v>50.36</v>
      </c>
      <c r="AA8" s="554">
        <f t="shared" si="0"/>
        <v>50.36</v>
      </c>
      <c r="AB8" s="554">
        <f t="shared" si="0"/>
        <v>50.36</v>
      </c>
      <c r="AC8" s="554">
        <f t="shared" si="0"/>
        <v>50.36</v>
      </c>
      <c r="AD8" s="554">
        <f t="shared" si="0"/>
        <v>50.36</v>
      </c>
      <c r="AE8" s="554">
        <f t="shared" si="0"/>
        <v>50.36</v>
      </c>
      <c r="AF8" s="554">
        <f t="shared" si="0"/>
        <v>50.36</v>
      </c>
      <c r="AG8" s="554">
        <f t="shared" si="0"/>
        <v>50.36</v>
      </c>
      <c r="AH8" s="554">
        <f t="shared" si="0"/>
        <v>50.36</v>
      </c>
      <c r="AI8" s="554">
        <f t="shared" si="0"/>
        <v>50.36</v>
      </c>
      <c r="AJ8" s="554">
        <f t="shared" si="0"/>
        <v>50.36</v>
      </c>
      <c r="AK8" s="512">
        <f t="shared" si="0"/>
        <v>0</v>
      </c>
    </row>
    <row r="9" spans="1:37" s="372" customFormat="1" x14ac:dyDescent="0.25">
      <c r="A9" s="322" t="s">
        <v>30</v>
      </c>
      <c r="B9" s="322" t="s">
        <v>31</v>
      </c>
      <c r="C9" s="119" t="s">
        <v>361</v>
      </c>
      <c r="D9" s="330">
        <v>0.6</v>
      </c>
      <c r="E9" s="330">
        <v>0.6</v>
      </c>
      <c r="F9" s="330">
        <v>0.6</v>
      </c>
      <c r="G9" s="330">
        <v>0.6</v>
      </c>
      <c r="H9" s="330">
        <v>0.6</v>
      </c>
      <c r="I9" s="330">
        <v>0.6</v>
      </c>
      <c r="J9" s="330">
        <v>0.6</v>
      </c>
      <c r="K9" s="330">
        <v>0.6</v>
      </c>
      <c r="L9" s="330">
        <v>0.6</v>
      </c>
      <c r="M9" s="330">
        <v>0.6</v>
      </c>
      <c r="N9" s="330">
        <v>0.6</v>
      </c>
      <c r="O9" s="330">
        <v>0.6</v>
      </c>
      <c r="P9" s="330">
        <v>0.6</v>
      </c>
      <c r="Q9" s="330">
        <v>0.6</v>
      </c>
      <c r="R9" s="330">
        <v>0.6</v>
      </c>
      <c r="S9" s="330">
        <v>0.6</v>
      </c>
    </row>
    <row r="10" spans="1:37" s="303" customFormat="1" x14ac:dyDescent="0.25">
      <c r="A10" s="322" t="s">
        <v>30</v>
      </c>
      <c r="B10" s="322" t="s">
        <v>31</v>
      </c>
      <c r="C10" s="119" t="s">
        <v>363</v>
      </c>
      <c r="D10" s="330">
        <v>0.6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</row>
    <row r="11" spans="1:37" x14ac:dyDescent="0.25">
      <c r="A11" s="86" t="s">
        <v>30</v>
      </c>
      <c r="B11" s="86" t="s">
        <v>31</v>
      </c>
      <c r="C11" s="119" t="s">
        <v>419</v>
      </c>
      <c r="D11" s="112">
        <v>1.2</v>
      </c>
      <c r="E11" s="330">
        <v>1.2</v>
      </c>
      <c r="F11" s="330">
        <v>1.2</v>
      </c>
      <c r="G11" s="330">
        <v>1.2</v>
      </c>
      <c r="H11" s="330">
        <v>1.2</v>
      </c>
      <c r="I11" s="330">
        <v>1.2</v>
      </c>
      <c r="J11" s="330">
        <v>1.2</v>
      </c>
      <c r="K11" s="330">
        <v>1.2</v>
      </c>
      <c r="L11" s="330">
        <v>1.2</v>
      </c>
      <c r="M11" s="330">
        <v>1.2</v>
      </c>
      <c r="N11" s="330">
        <v>1.2</v>
      </c>
      <c r="O11" s="330">
        <v>1.2</v>
      </c>
      <c r="P11" s="330">
        <v>1.2</v>
      </c>
      <c r="Q11" s="330">
        <v>1.2</v>
      </c>
      <c r="R11" s="330">
        <v>1.2</v>
      </c>
      <c r="S11" s="330">
        <v>1.2</v>
      </c>
      <c r="U11" s="512">
        <f>D15+D30+D35</f>
        <v>40</v>
      </c>
      <c r="V11" s="512">
        <f t="shared" ref="V11:AJ11" si="1">E15+E30+E35</f>
        <v>40</v>
      </c>
      <c r="W11" s="512">
        <f t="shared" si="1"/>
        <v>40</v>
      </c>
      <c r="X11" s="512">
        <f t="shared" si="1"/>
        <v>40</v>
      </c>
      <c r="Y11" s="512">
        <f t="shared" si="1"/>
        <v>45</v>
      </c>
      <c r="Z11" s="512">
        <f t="shared" si="1"/>
        <v>45</v>
      </c>
      <c r="AA11" s="512">
        <f t="shared" si="1"/>
        <v>45</v>
      </c>
      <c r="AB11" s="512">
        <f t="shared" si="1"/>
        <v>45</v>
      </c>
      <c r="AC11" s="512">
        <f t="shared" si="1"/>
        <v>50</v>
      </c>
      <c r="AD11" s="512">
        <f t="shared" si="1"/>
        <v>50</v>
      </c>
      <c r="AE11" s="512">
        <f t="shared" si="1"/>
        <v>50</v>
      </c>
      <c r="AF11" s="512">
        <f t="shared" si="1"/>
        <v>50</v>
      </c>
      <c r="AG11" s="512">
        <f t="shared" si="1"/>
        <v>50</v>
      </c>
      <c r="AH11" s="512">
        <f t="shared" si="1"/>
        <v>50</v>
      </c>
      <c r="AI11" s="512">
        <f t="shared" si="1"/>
        <v>50</v>
      </c>
      <c r="AJ11" s="512">
        <f t="shared" si="1"/>
        <v>50</v>
      </c>
    </row>
    <row r="12" spans="1:37" x14ac:dyDescent="0.25">
      <c r="A12" s="287" t="s">
        <v>30</v>
      </c>
      <c r="B12" s="287" t="s">
        <v>31</v>
      </c>
      <c r="C12" s="288" t="s">
        <v>58</v>
      </c>
      <c r="D12" s="289">
        <f>SUM(D2:D11)</f>
        <v>12.44</v>
      </c>
      <c r="E12" s="289">
        <f t="shared" ref="E12:S12" si="2">SUM(E2:E11)</f>
        <v>12.44</v>
      </c>
      <c r="F12" s="289">
        <f t="shared" si="2"/>
        <v>12.44</v>
      </c>
      <c r="G12" s="289">
        <f t="shared" si="2"/>
        <v>12.44</v>
      </c>
      <c r="H12" s="289">
        <f t="shared" si="2"/>
        <v>12.44</v>
      </c>
      <c r="I12" s="289">
        <f t="shared" si="2"/>
        <v>12.44</v>
      </c>
      <c r="J12" s="289">
        <f t="shared" si="2"/>
        <v>12.44</v>
      </c>
      <c r="K12" s="289">
        <f t="shared" si="2"/>
        <v>12.44</v>
      </c>
      <c r="L12" s="289">
        <f t="shared" si="2"/>
        <v>12.44</v>
      </c>
      <c r="M12" s="289">
        <f t="shared" si="2"/>
        <v>12.44</v>
      </c>
      <c r="N12" s="289">
        <f t="shared" si="2"/>
        <v>12.44</v>
      </c>
      <c r="O12" s="289">
        <f t="shared" si="2"/>
        <v>12.44</v>
      </c>
      <c r="P12" s="289">
        <f t="shared" si="2"/>
        <v>12.44</v>
      </c>
      <c r="Q12" s="289">
        <f t="shared" si="2"/>
        <v>12.44</v>
      </c>
      <c r="R12" s="289">
        <f t="shared" si="2"/>
        <v>12.44</v>
      </c>
      <c r="S12" s="289">
        <f t="shared" si="2"/>
        <v>12.44</v>
      </c>
    </row>
    <row r="13" spans="1:37" s="162" customFormat="1" x14ac:dyDescent="0.25">
      <c r="A13" s="86" t="s">
        <v>30</v>
      </c>
      <c r="B13" s="86" t="s">
        <v>33</v>
      </c>
      <c r="C13" s="119" t="s">
        <v>264</v>
      </c>
      <c r="D13" s="331">
        <v>40</v>
      </c>
      <c r="E13" s="331">
        <v>40</v>
      </c>
      <c r="F13" s="331">
        <v>40</v>
      </c>
      <c r="G13" s="331">
        <v>40</v>
      </c>
      <c r="H13" s="331">
        <v>40</v>
      </c>
      <c r="I13" s="331">
        <v>40</v>
      </c>
      <c r="J13" s="331">
        <v>40</v>
      </c>
      <c r="K13" s="331">
        <v>40</v>
      </c>
      <c r="L13" s="331">
        <v>40</v>
      </c>
      <c r="M13" s="331">
        <v>40</v>
      </c>
      <c r="N13" s="331">
        <v>40</v>
      </c>
      <c r="O13" s="331">
        <v>40</v>
      </c>
      <c r="P13" s="331">
        <v>40</v>
      </c>
      <c r="Q13" s="331">
        <v>40</v>
      </c>
      <c r="R13" s="331">
        <v>40</v>
      </c>
      <c r="S13" s="331">
        <v>40</v>
      </c>
    </row>
    <row r="14" spans="1:37" x14ac:dyDescent="0.25">
      <c r="A14" s="86" t="s">
        <v>30</v>
      </c>
      <c r="B14" s="86" t="s">
        <v>33</v>
      </c>
      <c r="C14" s="120" t="s">
        <v>235</v>
      </c>
      <c r="D14" s="112">
        <v>20</v>
      </c>
      <c r="E14" s="112">
        <v>20</v>
      </c>
      <c r="F14" s="112">
        <v>20</v>
      </c>
      <c r="G14" s="112">
        <v>20</v>
      </c>
      <c r="H14" s="112">
        <v>20</v>
      </c>
      <c r="I14" s="112">
        <v>20</v>
      </c>
      <c r="J14" s="112">
        <v>20</v>
      </c>
      <c r="K14" s="112">
        <v>20</v>
      </c>
      <c r="L14" s="112">
        <v>20</v>
      </c>
      <c r="M14" s="112">
        <v>20</v>
      </c>
      <c r="N14" s="112">
        <v>20</v>
      </c>
      <c r="O14" s="112">
        <v>20</v>
      </c>
      <c r="P14" s="112">
        <v>20</v>
      </c>
      <c r="Q14" s="112">
        <v>20</v>
      </c>
      <c r="R14" s="112">
        <v>20</v>
      </c>
      <c r="S14" s="112">
        <v>20</v>
      </c>
    </row>
    <row r="15" spans="1:37" x14ac:dyDescent="0.25">
      <c r="A15" s="86" t="s">
        <v>30</v>
      </c>
      <c r="B15" s="86" t="s">
        <v>33</v>
      </c>
      <c r="C15" s="120" t="s">
        <v>253</v>
      </c>
      <c r="D15" s="330">
        <v>10</v>
      </c>
      <c r="E15" s="330">
        <v>10</v>
      </c>
      <c r="F15" s="330">
        <v>10</v>
      </c>
      <c r="G15" s="330">
        <v>10</v>
      </c>
      <c r="H15" s="330">
        <v>10</v>
      </c>
      <c r="I15" s="330">
        <v>10</v>
      </c>
      <c r="J15" s="330">
        <v>10</v>
      </c>
      <c r="K15" s="330">
        <v>10</v>
      </c>
      <c r="L15" s="330">
        <v>10</v>
      </c>
      <c r="M15" s="330">
        <v>10</v>
      </c>
      <c r="N15" s="330">
        <v>10</v>
      </c>
      <c r="O15" s="330">
        <v>10</v>
      </c>
      <c r="P15" s="330">
        <v>10</v>
      </c>
      <c r="Q15" s="330">
        <v>10</v>
      </c>
      <c r="R15" s="330">
        <v>10</v>
      </c>
      <c r="S15" s="330">
        <v>10</v>
      </c>
    </row>
    <row r="16" spans="1:37" x14ac:dyDescent="0.25">
      <c r="A16" s="86" t="s">
        <v>30</v>
      </c>
      <c r="B16" s="322" t="s">
        <v>33</v>
      </c>
      <c r="C16" s="119" t="s">
        <v>256</v>
      </c>
      <c r="D16" s="330">
        <v>20</v>
      </c>
      <c r="E16" s="330">
        <v>20</v>
      </c>
      <c r="F16" s="330">
        <v>20</v>
      </c>
      <c r="G16" s="330">
        <v>20</v>
      </c>
      <c r="H16" s="330">
        <v>20</v>
      </c>
      <c r="I16" s="330">
        <v>20</v>
      </c>
      <c r="J16" s="330">
        <v>50</v>
      </c>
      <c r="K16" s="330">
        <v>50</v>
      </c>
      <c r="L16" s="330">
        <v>50</v>
      </c>
      <c r="M16" s="330">
        <v>50</v>
      </c>
      <c r="N16" s="330">
        <v>50</v>
      </c>
      <c r="O16" s="330">
        <v>50</v>
      </c>
      <c r="P16" s="330">
        <v>50</v>
      </c>
      <c r="Q16" s="330">
        <v>50</v>
      </c>
      <c r="R16" s="330">
        <v>50</v>
      </c>
      <c r="S16" s="330">
        <v>50</v>
      </c>
    </row>
    <row r="17" spans="1:20" s="303" customFormat="1" x14ac:dyDescent="0.25">
      <c r="A17" s="322" t="s">
        <v>30</v>
      </c>
      <c r="B17" s="86" t="s">
        <v>33</v>
      </c>
      <c r="C17" s="349" t="s">
        <v>341</v>
      </c>
      <c r="D17" s="330">
        <v>70</v>
      </c>
      <c r="E17" s="330">
        <v>70</v>
      </c>
      <c r="F17" s="330">
        <v>70</v>
      </c>
      <c r="G17" s="330">
        <v>70</v>
      </c>
      <c r="H17" s="330">
        <v>70</v>
      </c>
      <c r="I17" s="330">
        <v>70</v>
      </c>
      <c r="J17" s="330">
        <v>70</v>
      </c>
      <c r="K17" s="330">
        <v>70</v>
      </c>
      <c r="L17" s="330">
        <v>70</v>
      </c>
      <c r="M17" s="330">
        <v>70</v>
      </c>
      <c r="N17" s="330">
        <v>70</v>
      </c>
      <c r="O17" s="330">
        <v>70</v>
      </c>
      <c r="P17" s="330">
        <v>70</v>
      </c>
      <c r="Q17" s="330">
        <v>70</v>
      </c>
      <c r="R17" s="330">
        <v>70</v>
      </c>
      <c r="S17" s="330">
        <v>70</v>
      </c>
    </row>
    <row r="18" spans="1:20" x14ac:dyDescent="0.25">
      <c r="A18" s="86" t="s">
        <v>30</v>
      </c>
      <c r="B18" s="87" t="s">
        <v>33</v>
      </c>
      <c r="C18" s="121" t="s">
        <v>12</v>
      </c>
      <c r="D18" s="112">
        <f>25-0.72</f>
        <v>24.28</v>
      </c>
      <c r="E18" s="330">
        <f t="shared" ref="E18:S18" si="3">25-0.72</f>
        <v>24.28</v>
      </c>
      <c r="F18" s="330">
        <f t="shared" si="3"/>
        <v>24.28</v>
      </c>
      <c r="G18" s="330">
        <f t="shared" si="3"/>
        <v>24.28</v>
      </c>
      <c r="H18" s="330">
        <f t="shared" si="3"/>
        <v>24.28</v>
      </c>
      <c r="I18" s="330">
        <f t="shared" si="3"/>
        <v>24.28</v>
      </c>
      <c r="J18" s="330">
        <f t="shared" si="3"/>
        <v>24.28</v>
      </c>
      <c r="K18" s="330">
        <f t="shared" si="3"/>
        <v>24.28</v>
      </c>
      <c r="L18" s="330">
        <f t="shared" si="3"/>
        <v>24.28</v>
      </c>
      <c r="M18" s="330">
        <f t="shared" si="3"/>
        <v>24.28</v>
      </c>
      <c r="N18" s="330">
        <f t="shared" si="3"/>
        <v>24.28</v>
      </c>
      <c r="O18" s="330">
        <f t="shared" si="3"/>
        <v>24.28</v>
      </c>
      <c r="P18" s="330">
        <f t="shared" si="3"/>
        <v>24.28</v>
      </c>
      <c r="Q18" s="330">
        <f t="shared" si="3"/>
        <v>24.28</v>
      </c>
      <c r="R18" s="330">
        <f t="shared" si="3"/>
        <v>24.28</v>
      </c>
      <c r="S18" s="330">
        <f t="shared" si="3"/>
        <v>24.28</v>
      </c>
    </row>
    <row r="19" spans="1:20" x14ac:dyDescent="0.25">
      <c r="A19" s="287" t="s">
        <v>30</v>
      </c>
      <c r="B19" s="290" t="s">
        <v>33</v>
      </c>
      <c r="C19" s="291" t="s">
        <v>58</v>
      </c>
      <c r="D19" s="292">
        <f t="shared" ref="D19:S19" si="4">SUM(D13:D18)</f>
        <v>184.28</v>
      </c>
      <c r="E19" s="292">
        <f t="shared" si="4"/>
        <v>184.28</v>
      </c>
      <c r="F19" s="292">
        <f t="shared" si="4"/>
        <v>184.28</v>
      </c>
      <c r="G19" s="292">
        <f t="shared" si="4"/>
        <v>184.28</v>
      </c>
      <c r="H19" s="292">
        <f t="shared" si="4"/>
        <v>184.28</v>
      </c>
      <c r="I19" s="292">
        <f t="shared" si="4"/>
        <v>184.28</v>
      </c>
      <c r="J19" s="292">
        <f t="shared" si="4"/>
        <v>214.28</v>
      </c>
      <c r="K19" s="292">
        <f t="shared" si="4"/>
        <v>214.28</v>
      </c>
      <c r="L19" s="292">
        <f t="shared" si="4"/>
        <v>214.28</v>
      </c>
      <c r="M19" s="292">
        <f t="shared" si="4"/>
        <v>214.28</v>
      </c>
      <c r="N19" s="292">
        <f t="shared" si="4"/>
        <v>214.28</v>
      </c>
      <c r="O19" s="292">
        <f t="shared" si="4"/>
        <v>214.28</v>
      </c>
      <c r="P19" s="292">
        <f t="shared" si="4"/>
        <v>214.28</v>
      </c>
      <c r="Q19" s="292">
        <f t="shared" si="4"/>
        <v>214.28</v>
      </c>
      <c r="R19" s="292">
        <f t="shared" si="4"/>
        <v>214.28</v>
      </c>
      <c r="S19" s="292">
        <f t="shared" si="4"/>
        <v>214.28</v>
      </c>
    </row>
    <row r="20" spans="1:20" x14ac:dyDescent="0.25">
      <c r="A20" s="86" t="s">
        <v>30</v>
      </c>
      <c r="B20" s="86" t="s">
        <v>41</v>
      </c>
      <c r="C20" s="122" t="s">
        <v>255</v>
      </c>
      <c r="D20" s="330">
        <v>30</v>
      </c>
      <c r="E20" s="330">
        <v>30</v>
      </c>
      <c r="F20" s="330">
        <v>30</v>
      </c>
      <c r="G20" s="330">
        <v>30</v>
      </c>
      <c r="H20" s="330">
        <v>30</v>
      </c>
      <c r="I20" s="330">
        <v>30</v>
      </c>
      <c r="J20" s="330">
        <v>30</v>
      </c>
      <c r="K20" s="330">
        <v>30</v>
      </c>
      <c r="L20" s="330">
        <v>30</v>
      </c>
      <c r="M20" s="330">
        <v>30</v>
      </c>
      <c r="N20" s="330">
        <v>30</v>
      </c>
      <c r="O20" s="330">
        <v>30</v>
      </c>
      <c r="P20" s="330">
        <v>30</v>
      </c>
      <c r="Q20" s="330">
        <v>30</v>
      </c>
      <c r="R20" s="330">
        <v>30</v>
      </c>
      <c r="S20" s="330">
        <v>30</v>
      </c>
    </row>
    <row r="21" spans="1:20" x14ac:dyDescent="0.25">
      <c r="A21" s="322" t="s">
        <v>30</v>
      </c>
      <c r="B21" s="322" t="s">
        <v>41</v>
      </c>
      <c r="C21" s="122" t="s">
        <v>256</v>
      </c>
      <c r="D21" s="330">
        <v>20</v>
      </c>
      <c r="E21" s="330">
        <v>20</v>
      </c>
      <c r="F21" s="330">
        <v>20</v>
      </c>
      <c r="G21" s="330">
        <v>20</v>
      </c>
      <c r="H21" s="330">
        <v>20</v>
      </c>
      <c r="I21" s="330">
        <v>20</v>
      </c>
      <c r="J21" s="330">
        <v>20</v>
      </c>
      <c r="K21" s="330">
        <v>20</v>
      </c>
      <c r="L21" s="330">
        <v>20</v>
      </c>
      <c r="M21" s="330">
        <v>20</v>
      </c>
      <c r="N21" s="330">
        <v>20</v>
      </c>
      <c r="O21" s="330">
        <v>20</v>
      </c>
      <c r="P21" s="330">
        <v>20</v>
      </c>
      <c r="Q21" s="330">
        <v>20</v>
      </c>
      <c r="R21" s="330">
        <v>20</v>
      </c>
      <c r="S21" s="330">
        <v>20</v>
      </c>
    </row>
    <row r="22" spans="1:20" x14ac:dyDescent="0.25">
      <c r="A22" s="86" t="s">
        <v>30</v>
      </c>
      <c r="B22" s="86" t="s">
        <v>41</v>
      </c>
      <c r="C22" s="121" t="s">
        <v>12</v>
      </c>
      <c r="D22" s="112">
        <v>10</v>
      </c>
      <c r="E22" s="330">
        <v>10</v>
      </c>
      <c r="F22" s="330">
        <v>10</v>
      </c>
      <c r="G22" s="330">
        <v>10</v>
      </c>
      <c r="H22" s="330">
        <v>10</v>
      </c>
      <c r="I22" s="330">
        <v>10</v>
      </c>
      <c r="J22" s="330">
        <v>10</v>
      </c>
      <c r="K22" s="330">
        <v>10</v>
      </c>
      <c r="L22" s="330">
        <v>10</v>
      </c>
      <c r="M22" s="330">
        <v>10</v>
      </c>
      <c r="N22" s="330">
        <v>10</v>
      </c>
      <c r="O22" s="330">
        <v>10</v>
      </c>
      <c r="P22" s="330">
        <v>10</v>
      </c>
      <c r="Q22" s="330">
        <v>10</v>
      </c>
      <c r="R22" s="330">
        <v>10</v>
      </c>
      <c r="S22" s="330">
        <v>10</v>
      </c>
    </row>
    <row r="23" spans="1:20" x14ac:dyDescent="0.25">
      <c r="A23" s="287" t="s">
        <v>30</v>
      </c>
      <c r="B23" s="287" t="s">
        <v>41</v>
      </c>
      <c r="C23" s="293" t="s">
        <v>58</v>
      </c>
      <c r="D23" s="294">
        <f t="shared" ref="D23:S23" si="5">SUM(D20:D22)</f>
        <v>60</v>
      </c>
      <c r="E23" s="294">
        <f t="shared" si="5"/>
        <v>60</v>
      </c>
      <c r="F23" s="294">
        <f t="shared" si="5"/>
        <v>60</v>
      </c>
      <c r="G23" s="294">
        <f t="shared" si="5"/>
        <v>60</v>
      </c>
      <c r="H23" s="294">
        <f t="shared" si="5"/>
        <v>60</v>
      </c>
      <c r="I23" s="294">
        <f t="shared" si="5"/>
        <v>60</v>
      </c>
      <c r="J23" s="294">
        <f t="shared" si="5"/>
        <v>60</v>
      </c>
      <c r="K23" s="294">
        <f t="shared" si="5"/>
        <v>60</v>
      </c>
      <c r="L23" s="294">
        <f t="shared" si="5"/>
        <v>60</v>
      </c>
      <c r="M23" s="294">
        <f t="shared" si="5"/>
        <v>60</v>
      </c>
      <c r="N23" s="294">
        <f t="shared" si="5"/>
        <v>60</v>
      </c>
      <c r="O23" s="294">
        <f t="shared" si="5"/>
        <v>60</v>
      </c>
      <c r="P23" s="294">
        <f t="shared" si="5"/>
        <v>60</v>
      </c>
      <c r="Q23" s="294">
        <f t="shared" si="5"/>
        <v>60</v>
      </c>
      <c r="R23" s="294">
        <f t="shared" si="5"/>
        <v>60</v>
      </c>
      <c r="S23" s="294">
        <f t="shared" si="5"/>
        <v>60</v>
      </c>
    </row>
    <row r="24" spans="1:20" x14ac:dyDescent="0.25">
      <c r="A24" s="86" t="s">
        <v>30</v>
      </c>
      <c r="B24" s="86" t="s">
        <v>49</v>
      </c>
      <c r="C24" s="124" t="s">
        <v>257</v>
      </c>
      <c r="D24" s="332">
        <v>3</v>
      </c>
      <c r="E24" s="332">
        <v>3</v>
      </c>
      <c r="F24" s="332">
        <v>3</v>
      </c>
      <c r="G24" s="332">
        <v>3</v>
      </c>
      <c r="H24" s="332">
        <v>3</v>
      </c>
      <c r="I24" s="332">
        <v>3</v>
      </c>
      <c r="J24" s="332">
        <v>3</v>
      </c>
      <c r="K24" s="332">
        <v>3</v>
      </c>
      <c r="L24" s="332">
        <v>3</v>
      </c>
      <c r="M24" s="332">
        <v>3</v>
      </c>
      <c r="N24" s="332">
        <v>3</v>
      </c>
      <c r="O24" s="332">
        <v>3</v>
      </c>
      <c r="P24" s="332">
        <v>3</v>
      </c>
      <c r="Q24" s="332">
        <v>3</v>
      </c>
      <c r="R24" s="332">
        <v>3</v>
      </c>
      <c r="S24" s="332">
        <v>3</v>
      </c>
    </row>
    <row r="25" spans="1:20" x14ac:dyDescent="0.25">
      <c r="A25" s="86" t="s">
        <v>30</v>
      </c>
      <c r="B25" s="86" t="s">
        <v>49</v>
      </c>
      <c r="C25" s="120" t="s">
        <v>12</v>
      </c>
      <c r="D25" s="114">
        <v>20</v>
      </c>
      <c r="E25" s="114">
        <v>20</v>
      </c>
      <c r="F25" s="114">
        <v>20</v>
      </c>
      <c r="G25" s="114">
        <v>20</v>
      </c>
      <c r="H25" s="114">
        <v>20</v>
      </c>
      <c r="I25" s="114">
        <v>20</v>
      </c>
      <c r="J25" s="114">
        <v>20</v>
      </c>
      <c r="K25" s="114">
        <v>20</v>
      </c>
      <c r="L25" s="114">
        <v>20</v>
      </c>
      <c r="M25" s="114">
        <v>20</v>
      </c>
      <c r="N25" s="114">
        <v>20</v>
      </c>
      <c r="O25" s="114">
        <v>20</v>
      </c>
      <c r="P25" s="114">
        <v>20</v>
      </c>
      <c r="Q25" s="114">
        <v>20</v>
      </c>
      <c r="R25" s="114">
        <v>20</v>
      </c>
      <c r="S25" s="114">
        <v>20</v>
      </c>
    </row>
    <row r="26" spans="1:20" x14ac:dyDescent="0.25">
      <c r="A26" s="287" t="s">
        <v>30</v>
      </c>
      <c r="B26" s="287" t="s">
        <v>49</v>
      </c>
      <c r="C26" s="288" t="s">
        <v>58</v>
      </c>
      <c r="D26" s="294">
        <f t="shared" ref="D26:S26" si="6">SUM(D24:D25)</f>
        <v>23</v>
      </c>
      <c r="E26" s="294">
        <f t="shared" si="6"/>
        <v>23</v>
      </c>
      <c r="F26" s="294">
        <f t="shared" si="6"/>
        <v>23</v>
      </c>
      <c r="G26" s="294">
        <f t="shared" si="6"/>
        <v>23</v>
      </c>
      <c r="H26" s="294">
        <f t="shared" si="6"/>
        <v>23</v>
      </c>
      <c r="I26" s="294">
        <f t="shared" si="6"/>
        <v>23</v>
      </c>
      <c r="J26" s="294">
        <f t="shared" si="6"/>
        <v>23</v>
      </c>
      <c r="K26" s="294">
        <f t="shared" si="6"/>
        <v>23</v>
      </c>
      <c r="L26" s="294">
        <f t="shared" si="6"/>
        <v>23</v>
      </c>
      <c r="M26" s="294">
        <f t="shared" si="6"/>
        <v>23</v>
      </c>
      <c r="N26" s="294">
        <f t="shared" si="6"/>
        <v>23</v>
      </c>
      <c r="O26" s="294">
        <f t="shared" si="6"/>
        <v>23</v>
      </c>
      <c r="P26" s="294">
        <f t="shared" si="6"/>
        <v>23</v>
      </c>
      <c r="Q26" s="294">
        <f t="shared" si="6"/>
        <v>23</v>
      </c>
      <c r="R26" s="294">
        <f t="shared" si="6"/>
        <v>23</v>
      </c>
      <c r="S26" s="294">
        <f t="shared" si="6"/>
        <v>23</v>
      </c>
    </row>
    <row r="27" spans="1:20" x14ac:dyDescent="0.25">
      <c r="A27" s="322" t="s">
        <v>30</v>
      </c>
      <c r="B27" s="322" t="s">
        <v>104</v>
      </c>
      <c r="C27" s="119" t="s">
        <v>254</v>
      </c>
      <c r="D27" s="332">
        <v>15</v>
      </c>
      <c r="E27" s="332">
        <v>15</v>
      </c>
      <c r="F27" s="332">
        <v>15</v>
      </c>
      <c r="G27" s="332">
        <v>15</v>
      </c>
      <c r="H27" s="332">
        <v>15</v>
      </c>
      <c r="I27" s="332">
        <v>15</v>
      </c>
      <c r="J27" s="332">
        <v>15</v>
      </c>
      <c r="K27" s="332">
        <v>15</v>
      </c>
      <c r="L27" s="332">
        <v>15</v>
      </c>
      <c r="M27" s="332">
        <v>15</v>
      </c>
      <c r="N27" s="332">
        <v>15</v>
      </c>
      <c r="O27" s="332">
        <v>15</v>
      </c>
      <c r="P27" s="332">
        <v>15</v>
      </c>
      <c r="Q27" s="332">
        <v>15</v>
      </c>
      <c r="R27" s="332">
        <v>15</v>
      </c>
      <c r="S27" s="332">
        <v>15</v>
      </c>
    </row>
    <row r="28" spans="1:20" x14ac:dyDescent="0.25">
      <c r="A28" s="86" t="s">
        <v>30</v>
      </c>
      <c r="B28" s="86" t="s">
        <v>104</v>
      </c>
      <c r="C28" s="119" t="s">
        <v>12</v>
      </c>
      <c r="D28" s="114">
        <v>5</v>
      </c>
      <c r="E28" s="332">
        <v>5</v>
      </c>
      <c r="F28" s="332">
        <v>5</v>
      </c>
      <c r="G28" s="332">
        <v>5</v>
      </c>
      <c r="H28" s="332">
        <v>5</v>
      </c>
      <c r="I28" s="332">
        <v>5</v>
      </c>
      <c r="J28" s="332">
        <v>5</v>
      </c>
      <c r="K28" s="332">
        <v>5</v>
      </c>
      <c r="L28" s="332">
        <v>5</v>
      </c>
      <c r="M28" s="332">
        <v>5</v>
      </c>
      <c r="N28" s="332">
        <v>5</v>
      </c>
      <c r="O28" s="332">
        <v>5</v>
      </c>
      <c r="P28" s="332">
        <v>5</v>
      </c>
      <c r="Q28" s="332">
        <v>5</v>
      </c>
      <c r="R28" s="332">
        <v>5</v>
      </c>
      <c r="S28" s="332">
        <v>5</v>
      </c>
    </row>
    <row r="29" spans="1:20" x14ac:dyDescent="0.25">
      <c r="A29" s="287" t="s">
        <v>30</v>
      </c>
      <c r="B29" s="287" t="s">
        <v>104</v>
      </c>
      <c r="C29" s="288" t="s">
        <v>58</v>
      </c>
      <c r="D29" s="294">
        <f t="shared" ref="D29:S29" si="7">SUM(D27:D28)</f>
        <v>20</v>
      </c>
      <c r="E29" s="294">
        <f t="shared" si="7"/>
        <v>20</v>
      </c>
      <c r="F29" s="294">
        <f t="shared" si="7"/>
        <v>20</v>
      </c>
      <c r="G29" s="294">
        <f t="shared" si="7"/>
        <v>20</v>
      </c>
      <c r="H29" s="294">
        <f t="shared" si="7"/>
        <v>20</v>
      </c>
      <c r="I29" s="294">
        <f t="shared" si="7"/>
        <v>20</v>
      </c>
      <c r="J29" s="294">
        <f t="shared" si="7"/>
        <v>20</v>
      </c>
      <c r="K29" s="294">
        <f t="shared" si="7"/>
        <v>20</v>
      </c>
      <c r="L29" s="294">
        <f t="shared" si="7"/>
        <v>20</v>
      </c>
      <c r="M29" s="294">
        <f t="shared" si="7"/>
        <v>20</v>
      </c>
      <c r="N29" s="294">
        <f t="shared" si="7"/>
        <v>20</v>
      </c>
      <c r="O29" s="294">
        <f t="shared" si="7"/>
        <v>20</v>
      </c>
      <c r="P29" s="294">
        <f t="shared" si="7"/>
        <v>20</v>
      </c>
      <c r="Q29" s="294">
        <f t="shared" si="7"/>
        <v>20</v>
      </c>
      <c r="R29" s="294">
        <f t="shared" si="7"/>
        <v>20</v>
      </c>
      <c r="S29" s="294">
        <f t="shared" si="7"/>
        <v>20</v>
      </c>
    </row>
    <row r="30" spans="1:20" x14ac:dyDescent="0.25">
      <c r="A30" s="86" t="s">
        <v>30</v>
      </c>
      <c r="B30" s="86" t="s">
        <v>51</v>
      </c>
      <c r="C30" s="125" t="s">
        <v>259</v>
      </c>
      <c r="D30" s="114">
        <v>20</v>
      </c>
      <c r="E30" s="114">
        <v>20</v>
      </c>
      <c r="F30" s="114">
        <v>20</v>
      </c>
      <c r="G30" s="114">
        <v>20</v>
      </c>
      <c r="H30" s="114">
        <v>20</v>
      </c>
      <c r="I30" s="114">
        <v>20</v>
      </c>
      <c r="J30" s="114">
        <v>20</v>
      </c>
      <c r="K30" s="114">
        <v>20</v>
      </c>
      <c r="L30" s="114">
        <v>20</v>
      </c>
      <c r="M30" s="114">
        <v>20</v>
      </c>
      <c r="N30" s="114">
        <v>20</v>
      </c>
      <c r="O30" s="114">
        <v>20</v>
      </c>
      <c r="P30" s="114">
        <v>20</v>
      </c>
      <c r="Q30" s="114">
        <v>20</v>
      </c>
      <c r="R30" s="114">
        <v>20</v>
      </c>
      <c r="S30" s="114">
        <v>20</v>
      </c>
      <c r="T30" s="109"/>
    </row>
    <row r="31" spans="1:20" s="303" customFormat="1" x14ac:dyDescent="0.25">
      <c r="A31" s="322" t="s">
        <v>30</v>
      </c>
      <c r="B31" s="322" t="s">
        <v>51</v>
      </c>
      <c r="C31" s="125" t="s">
        <v>329</v>
      </c>
      <c r="D31" s="332">
        <v>10</v>
      </c>
      <c r="E31" s="332">
        <v>10</v>
      </c>
      <c r="F31" s="332">
        <v>10</v>
      </c>
      <c r="G31" s="332">
        <v>10</v>
      </c>
      <c r="H31" s="332">
        <v>10</v>
      </c>
      <c r="I31" s="332">
        <v>10</v>
      </c>
      <c r="J31" s="332">
        <v>10</v>
      </c>
      <c r="K31" s="332">
        <v>10</v>
      </c>
      <c r="L31" s="332">
        <v>10</v>
      </c>
      <c r="M31" s="332">
        <v>10</v>
      </c>
      <c r="N31" s="332">
        <v>10</v>
      </c>
      <c r="O31" s="332">
        <v>10</v>
      </c>
      <c r="P31" s="332">
        <v>10</v>
      </c>
      <c r="Q31" s="332">
        <v>10</v>
      </c>
      <c r="R31" s="332">
        <v>10</v>
      </c>
      <c r="S31" s="332">
        <v>10</v>
      </c>
      <c r="T31" s="329"/>
    </row>
    <row r="32" spans="1:20" s="303" customFormat="1" x14ac:dyDescent="0.25">
      <c r="A32" s="322" t="s">
        <v>30</v>
      </c>
      <c r="B32" s="322" t="s">
        <v>51</v>
      </c>
      <c r="C32" s="125" t="s">
        <v>330</v>
      </c>
      <c r="D32" s="332">
        <v>60</v>
      </c>
      <c r="E32" s="332">
        <v>60</v>
      </c>
      <c r="F32" s="332">
        <v>60</v>
      </c>
      <c r="G32" s="332">
        <v>60</v>
      </c>
      <c r="H32" s="332">
        <v>70</v>
      </c>
      <c r="I32" s="332">
        <v>70</v>
      </c>
      <c r="J32" s="332">
        <v>70</v>
      </c>
      <c r="K32" s="332">
        <v>70</v>
      </c>
      <c r="L32" s="332">
        <v>70</v>
      </c>
      <c r="M32" s="332">
        <v>70</v>
      </c>
      <c r="N32" s="332">
        <v>70</v>
      </c>
      <c r="O32" s="332">
        <v>70</v>
      </c>
      <c r="P32" s="332">
        <v>70</v>
      </c>
      <c r="Q32" s="332">
        <v>70</v>
      </c>
      <c r="R32" s="332">
        <v>70</v>
      </c>
      <c r="S32" s="332">
        <v>70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v>15</v>
      </c>
      <c r="E33" s="332">
        <v>15</v>
      </c>
      <c r="F33" s="332">
        <v>15</v>
      </c>
      <c r="G33" s="332">
        <v>15</v>
      </c>
      <c r="H33" s="332">
        <v>15</v>
      </c>
      <c r="I33" s="332">
        <v>15</v>
      </c>
      <c r="J33" s="332">
        <v>15</v>
      </c>
      <c r="K33" s="332">
        <v>15</v>
      </c>
      <c r="L33" s="332">
        <v>15</v>
      </c>
      <c r="M33" s="332">
        <v>15</v>
      </c>
      <c r="N33" s="332">
        <v>15</v>
      </c>
      <c r="O33" s="332">
        <v>15</v>
      </c>
      <c r="P33" s="332">
        <v>15</v>
      </c>
      <c r="Q33" s="332">
        <v>15</v>
      </c>
      <c r="R33" s="332">
        <v>15</v>
      </c>
      <c r="S33" s="332">
        <v>15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 t="shared" ref="D34:S34" si="8">SUM(D30:D33)</f>
        <v>105</v>
      </c>
      <c r="E34" s="294">
        <f t="shared" si="8"/>
        <v>105</v>
      </c>
      <c r="F34" s="294">
        <f t="shared" si="8"/>
        <v>105</v>
      </c>
      <c r="G34" s="294">
        <f t="shared" si="8"/>
        <v>105</v>
      </c>
      <c r="H34" s="294">
        <f t="shared" si="8"/>
        <v>115</v>
      </c>
      <c r="I34" s="294">
        <f t="shared" si="8"/>
        <v>115</v>
      </c>
      <c r="J34" s="294">
        <f t="shared" si="8"/>
        <v>115</v>
      </c>
      <c r="K34" s="294">
        <f t="shared" si="8"/>
        <v>115</v>
      </c>
      <c r="L34" s="294">
        <f t="shared" si="8"/>
        <v>115</v>
      </c>
      <c r="M34" s="294">
        <f t="shared" si="8"/>
        <v>115</v>
      </c>
      <c r="N34" s="294">
        <f t="shared" si="8"/>
        <v>115</v>
      </c>
      <c r="O34" s="294">
        <f t="shared" si="8"/>
        <v>115</v>
      </c>
      <c r="P34" s="294">
        <f t="shared" si="8"/>
        <v>115</v>
      </c>
      <c r="Q34" s="294">
        <f t="shared" si="8"/>
        <v>115</v>
      </c>
      <c r="R34" s="294">
        <f t="shared" si="8"/>
        <v>115</v>
      </c>
      <c r="S34" s="294">
        <f t="shared" si="8"/>
        <v>115</v>
      </c>
    </row>
    <row r="35" spans="1:20" x14ac:dyDescent="0.25">
      <c r="A35" s="322" t="s">
        <v>30</v>
      </c>
      <c r="B35" s="323" t="s">
        <v>158</v>
      </c>
      <c r="C35" s="119" t="s">
        <v>261</v>
      </c>
      <c r="D35" s="332">
        <v>10</v>
      </c>
      <c r="E35" s="332">
        <v>10</v>
      </c>
      <c r="F35" s="332">
        <v>10</v>
      </c>
      <c r="G35" s="332">
        <v>10</v>
      </c>
      <c r="H35" s="332">
        <v>15</v>
      </c>
      <c r="I35" s="332">
        <v>15</v>
      </c>
      <c r="J35" s="332">
        <v>15</v>
      </c>
      <c r="K35" s="332">
        <v>15</v>
      </c>
      <c r="L35" s="332">
        <v>20</v>
      </c>
      <c r="M35" s="332">
        <v>20</v>
      </c>
      <c r="N35" s="332">
        <v>20</v>
      </c>
      <c r="O35" s="332">
        <v>20</v>
      </c>
      <c r="P35" s="332">
        <v>20</v>
      </c>
      <c r="Q35" s="332">
        <v>20</v>
      </c>
      <c r="R35" s="332">
        <v>20</v>
      </c>
      <c r="S35" s="332">
        <v>20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 t="shared" ref="D37:S37" si="9">SUM(D35:D36)</f>
        <v>10</v>
      </c>
      <c r="E37" s="294">
        <f t="shared" si="9"/>
        <v>10</v>
      </c>
      <c r="F37" s="294">
        <f t="shared" si="9"/>
        <v>10</v>
      </c>
      <c r="G37" s="294">
        <f t="shared" si="9"/>
        <v>10</v>
      </c>
      <c r="H37" s="294">
        <f t="shared" si="9"/>
        <v>15</v>
      </c>
      <c r="I37" s="294">
        <f t="shared" si="9"/>
        <v>15</v>
      </c>
      <c r="J37" s="294">
        <f t="shared" si="9"/>
        <v>15</v>
      </c>
      <c r="K37" s="294">
        <f t="shared" si="9"/>
        <v>15</v>
      </c>
      <c r="L37" s="294">
        <f t="shared" si="9"/>
        <v>20</v>
      </c>
      <c r="M37" s="294">
        <f t="shared" si="9"/>
        <v>20</v>
      </c>
      <c r="N37" s="294">
        <f t="shared" si="9"/>
        <v>20</v>
      </c>
      <c r="O37" s="294">
        <f t="shared" si="9"/>
        <v>20</v>
      </c>
      <c r="P37" s="294">
        <f t="shared" si="9"/>
        <v>20</v>
      </c>
      <c r="Q37" s="294">
        <f t="shared" si="9"/>
        <v>20</v>
      </c>
      <c r="R37" s="294">
        <f t="shared" si="9"/>
        <v>20</v>
      </c>
      <c r="S37" s="294">
        <f t="shared" si="9"/>
        <v>20</v>
      </c>
    </row>
    <row r="38" spans="1:20" x14ac:dyDescent="0.25">
      <c r="A38" s="86" t="s">
        <v>30</v>
      </c>
      <c r="B38" s="86" t="s">
        <v>52</v>
      </c>
      <c r="C38" s="119" t="s">
        <v>58</v>
      </c>
      <c r="D38" s="114">
        <v>20</v>
      </c>
      <c r="E38" s="114">
        <v>20</v>
      </c>
      <c r="F38" s="114">
        <v>20</v>
      </c>
      <c r="G38" s="114">
        <v>20</v>
      </c>
      <c r="H38" s="114">
        <v>20</v>
      </c>
      <c r="I38" s="114">
        <v>20</v>
      </c>
      <c r="J38" s="114">
        <v>20</v>
      </c>
      <c r="K38" s="114">
        <v>20</v>
      </c>
      <c r="L38" s="114">
        <v>20</v>
      </c>
      <c r="M38" s="114">
        <v>20</v>
      </c>
      <c r="N38" s="114">
        <v>20</v>
      </c>
      <c r="O38" s="114">
        <v>20</v>
      </c>
      <c r="P38" s="114">
        <v>20</v>
      </c>
      <c r="Q38" s="114">
        <v>20</v>
      </c>
      <c r="R38" s="114">
        <v>20</v>
      </c>
      <c r="S38" s="114">
        <v>20</v>
      </c>
    </row>
    <row r="39" spans="1:20" x14ac:dyDescent="0.25">
      <c r="A39" s="287" t="s">
        <v>30</v>
      </c>
      <c r="B39" s="287" t="s">
        <v>30</v>
      </c>
      <c r="C39" s="288" t="s">
        <v>58</v>
      </c>
      <c r="D39" s="294">
        <f t="shared" ref="D39:S39" si="10">D12+D19+D23+D26+D29+D34+D37+D38</f>
        <v>434.72</v>
      </c>
      <c r="E39" s="294">
        <f t="shared" si="10"/>
        <v>434.72</v>
      </c>
      <c r="F39" s="294">
        <f t="shared" si="10"/>
        <v>434.72</v>
      </c>
      <c r="G39" s="294">
        <f t="shared" si="10"/>
        <v>434.72</v>
      </c>
      <c r="H39" s="294">
        <f t="shared" si="10"/>
        <v>449.72</v>
      </c>
      <c r="I39" s="294">
        <f t="shared" si="10"/>
        <v>449.72</v>
      </c>
      <c r="J39" s="294">
        <f t="shared" si="10"/>
        <v>479.72</v>
      </c>
      <c r="K39" s="294">
        <f t="shared" si="10"/>
        <v>479.72</v>
      </c>
      <c r="L39" s="294">
        <f t="shared" si="10"/>
        <v>484.72</v>
      </c>
      <c r="M39" s="294">
        <f t="shared" si="10"/>
        <v>484.72</v>
      </c>
      <c r="N39" s="294">
        <f t="shared" si="10"/>
        <v>484.72</v>
      </c>
      <c r="O39" s="294">
        <f t="shared" si="10"/>
        <v>484.72</v>
      </c>
      <c r="P39" s="294">
        <f t="shared" si="10"/>
        <v>484.72</v>
      </c>
      <c r="Q39" s="294">
        <f t="shared" si="10"/>
        <v>484.72</v>
      </c>
      <c r="R39" s="294">
        <f t="shared" si="10"/>
        <v>484.72</v>
      </c>
      <c r="S39" s="294">
        <f t="shared" si="10"/>
        <v>484.72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332">
        <v>25</v>
      </c>
      <c r="E40" s="332">
        <v>25</v>
      </c>
      <c r="F40" s="332">
        <v>25</v>
      </c>
      <c r="G40" s="332">
        <v>25</v>
      </c>
      <c r="H40" s="332">
        <v>25</v>
      </c>
      <c r="I40" s="332">
        <v>0</v>
      </c>
      <c r="J40" s="332">
        <v>0</v>
      </c>
      <c r="K40" s="332">
        <v>0</v>
      </c>
      <c r="L40" s="332">
        <v>0</v>
      </c>
      <c r="M40" s="332">
        <v>0</v>
      </c>
      <c r="N40" s="332">
        <v>0</v>
      </c>
      <c r="O40" s="332">
        <v>0</v>
      </c>
      <c r="P40" s="332">
        <v>0</v>
      </c>
      <c r="Q40" s="332">
        <v>0</v>
      </c>
      <c r="R40" s="332">
        <v>0</v>
      </c>
      <c r="S40" s="332"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v>0</v>
      </c>
      <c r="E41" s="332">
        <v>0</v>
      </c>
      <c r="F41" s="332">
        <v>0</v>
      </c>
      <c r="G41" s="332">
        <v>0</v>
      </c>
      <c r="H41" s="332">
        <v>0</v>
      </c>
      <c r="I41" s="332">
        <v>30</v>
      </c>
      <c r="J41" s="332">
        <v>30</v>
      </c>
      <c r="K41" s="332">
        <v>30</v>
      </c>
      <c r="L41" s="332">
        <v>30</v>
      </c>
      <c r="M41" s="332">
        <v>30</v>
      </c>
      <c r="N41" s="332">
        <v>30</v>
      </c>
      <c r="O41" s="332">
        <v>30</v>
      </c>
      <c r="P41" s="332">
        <v>30</v>
      </c>
      <c r="Q41" s="332">
        <v>30</v>
      </c>
      <c r="R41" s="332">
        <v>30</v>
      </c>
      <c r="S41" s="332">
        <v>30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v>20</v>
      </c>
      <c r="E42" s="114">
        <v>20</v>
      </c>
      <c r="F42" s="114">
        <v>20</v>
      </c>
      <c r="G42" s="114">
        <v>20</v>
      </c>
      <c r="H42" s="114">
        <v>20</v>
      </c>
      <c r="I42" s="114">
        <v>20</v>
      </c>
      <c r="J42" s="114">
        <v>20</v>
      </c>
      <c r="K42" s="114">
        <v>20</v>
      </c>
      <c r="L42" s="114">
        <v>20</v>
      </c>
      <c r="M42" s="114">
        <v>20</v>
      </c>
      <c r="N42" s="114">
        <v>20</v>
      </c>
      <c r="O42" s="114">
        <v>20</v>
      </c>
      <c r="P42" s="114">
        <v>20</v>
      </c>
      <c r="Q42" s="114">
        <v>20</v>
      </c>
      <c r="R42" s="114">
        <v>20</v>
      </c>
      <c r="S42" s="114">
        <v>20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v>20</v>
      </c>
      <c r="E43" s="114">
        <v>20</v>
      </c>
      <c r="F43" s="114">
        <v>20</v>
      </c>
      <c r="G43" s="114">
        <v>20</v>
      </c>
      <c r="H43" s="114">
        <v>20</v>
      </c>
      <c r="I43" s="114">
        <v>20</v>
      </c>
      <c r="J43" s="114">
        <v>20</v>
      </c>
      <c r="K43" s="114">
        <v>20</v>
      </c>
      <c r="L43" s="114">
        <v>20</v>
      </c>
      <c r="M43" s="114">
        <v>20</v>
      </c>
      <c r="N43" s="114">
        <v>20</v>
      </c>
      <c r="O43" s="114">
        <v>20</v>
      </c>
      <c r="P43" s="114">
        <v>20</v>
      </c>
      <c r="Q43" s="114">
        <v>20</v>
      </c>
      <c r="R43" s="114">
        <v>20</v>
      </c>
      <c r="S43" s="114">
        <v>20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v>10</v>
      </c>
      <c r="E44" s="114">
        <v>10</v>
      </c>
      <c r="F44" s="114">
        <v>10</v>
      </c>
      <c r="G44" s="114">
        <v>10</v>
      </c>
      <c r="H44" s="114">
        <v>10</v>
      </c>
      <c r="I44" s="114">
        <v>10</v>
      </c>
      <c r="J44" s="114">
        <v>10</v>
      </c>
      <c r="K44" s="114">
        <v>10</v>
      </c>
      <c r="L44" s="114">
        <v>10</v>
      </c>
      <c r="M44" s="114">
        <v>10</v>
      </c>
      <c r="N44" s="114">
        <v>10</v>
      </c>
      <c r="O44" s="114">
        <v>10</v>
      </c>
      <c r="P44" s="114">
        <v>10</v>
      </c>
      <c r="Q44" s="114">
        <v>10</v>
      </c>
      <c r="R44" s="114">
        <v>10</v>
      </c>
      <c r="S44" s="114">
        <v>10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 t="shared" ref="D45:S45" si="11">SUM(D40:D44)</f>
        <v>75</v>
      </c>
      <c r="E45" s="289">
        <f t="shared" si="11"/>
        <v>75</v>
      </c>
      <c r="F45" s="289">
        <f t="shared" si="11"/>
        <v>75</v>
      </c>
      <c r="G45" s="289">
        <f t="shared" si="11"/>
        <v>75</v>
      </c>
      <c r="H45" s="289">
        <f t="shared" si="11"/>
        <v>75</v>
      </c>
      <c r="I45" s="289">
        <f t="shared" si="11"/>
        <v>80</v>
      </c>
      <c r="J45" s="289">
        <f t="shared" si="11"/>
        <v>80</v>
      </c>
      <c r="K45" s="289">
        <f t="shared" si="11"/>
        <v>80</v>
      </c>
      <c r="L45" s="289">
        <f t="shared" si="11"/>
        <v>80</v>
      </c>
      <c r="M45" s="289">
        <f t="shared" si="11"/>
        <v>80</v>
      </c>
      <c r="N45" s="289">
        <f t="shared" si="11"/>
        <v>80</v>
      </c>
      <c r="O45" s="289">
        <f t="shared" si="11"/>
        <v>80</v>
      </c>
      <c r="P45" s="289">
        <f t="shared" si="11"/>
        <v>80</v>
      </c>
      <c r="Q45" s="289">
        <f t="shared" si="11"/>
        <v>80</v>
      </c>
      <c r="R45" s="289">
        <f t="shared" si="11"/>
        <v>80</v>
      </c>
      <c r="S45" s="289">
        <f t="shared" si="11"/>
        <v>80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1">
        <v>15</v>
      </c>
      <c r="E46" s="331">
        <v>15</v>
      </c>
      <c r="F46" s="331">
        <v>15</v>
      </c>
      <c r="G46" s="331">
        <v>15</v>
      </c>
      <c r="H46" s="331">
        <v>15</v>
      </c>
      <c r="I46" s="331">
        <v>15</v>
      </c>
      <c r="J46" s="331">
        <v>15</v>
      </c>
      <c r="K46" s="331">
        <v>15</v>
      </c>
      <c r="L46" s="331">
        <v>15</v>
      </c>
      <c r="M46" s="331">
        <v>15</v>
      </c>
      <c r="N46" s="331">
        <v>15</v>
      </c>
      <c r="O46" s="331">
        <v>15</v>
      </c>
      <c r="P46" s="331">
        <v>15</v>
      </c>
      <c r="Q46" s="331">
        <v>15</v>
      </c>
      <c r="R46" s="331">
        <v>15</v>
      </c>
      <c r="S46" s="331">
        <v>15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1">
        <v>5</v>
      </c>
      <c r="E47" s="331">
        <v>5</v>
      </c>
      <c r="F47" s="331">
        <v>5</v>
      </c>
      <c r="G47" s="331">
        <v>5</v>
      </c>
      <c r="H47" s="331">
        <v>5</v>
      </c>
      <c r="I47" s="331">
        <v>5</v>
      </c>
      <c r="J47" s="331">
        <v>5</v>
      </c>
      <c r="K47" s="331">
        <v>5</v>
      </c>
      <c r="L47" s="331">
        <v>5</v>
      </c>
      <c r="M47" s="331">
        <v>5</v>
      </c>
      <c r="N47" s="331">
        <v>5</v>
      </c>
      <c r="O47" s="331">
        <v>5</v>
      </c>
      <c r="P47" s="331">
        <v>5</v>
      </c>
      <c r="Q47" s="331">
        <v>5</v>
      </c>
      <c r="R47" s="331">
        <v>5</v>
      </c>
      <c r="S47" s="331"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 t="shared" ref="D48:S48" si="12">SUM(D46:D47)</f>
        <v>20</v>
      </c>
      <c r="E48" s="289">
        <f t="shared" si="12"/>
        <v>20</v>
      </c>
      <c r="F48" s="289">
        <f t="shared" si="12"/>
        <v>20</v>
      </c>
      <c r="G48" s="289">
        <f t="shared" si="12"/>
        <v>20</v>
      </c>
      <c r="H48" s="289">
        <f t="shared" si="12"/>
        <v>20</v>
      </c>
      <c r="I48" s="289">
        <f t="shared" si="12"/>
        <v>20</v>
      </c>
      <c r="J48" s="289">
        <f t="shared" si="12"/>
        <v>20</v>
      </c>
      <c r="K48" s="289">
        <f t="shared" si="12"/>
        <v>20</v>
      </c>
      <c r="L48" s="289">
        <f t="shared" si="12"/>
        <v>20</v>
      </c>
      <c r="M48" s="289">
        <f t="shared" si="12"/>
        <v>20</v>
      </c>
      <c r="N48" s="289">
        <f t="shared" si="12"/>
        <v>20</v>
      </c>
      <c r="O48" s="289">
        <f t="shared" si="12"/>
        <v>20</v>
      </c>
      <c r="P48" s="289">
        <f t="shared" si="12"/>
        <v>20</v>
      </c>
      <c r="Q48" s="289">
        <f t="shared" si="12"/>
        <v>20</v>
      </c>
      <c r="R48" s="289">
        <f t="shared" si="12"/>
        <v>20</v>
      </c>
      <c r="S48" s="289">
        <f t="shared" si="12"/>
        <v>20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332">
        <v>18</v>
      </c>
      <c r="E49" s="332">
        <v>18</v>
      </c>
      <c r="F49" s="332">
        <v>18</v>
      </c>
      <c r="G49" s="332">
        <v>18</v>
      </c>
      <c r="H49" s="332">
        <v>18</v>
      </c>
      <c r="I49" s="332">
        <v>18</v>
      </c>
      <c r="J49" s="332">
        <v>18</v>
      </c>
      <c r="K49" s="332">
        <v>18</v>
      </c>
      <c r="L49" s="332">
        <v>18</v>
      </c>
      <c r="M49" s="332">
        <v>18</v>
      </c>
      <c r="N49" s="332">
        <v>18</v>
      </c>
      <c r="O49" s="332">
        <v>18</v>
      </c>
      <c r="P49" s="332">
        <v>18</v>
      </c>
      <c r="Q49" s="332">
        <v>18</v>
      </c>
      <c r="R49" s="332">
        <v>18</v>
      </c>
      <c r="S49" s="332">
        <v>18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v>5</v>
      </c>
      <c r="E50" s="114">
        <v>5</v>
      </c>
      <c r="F50" s="114">
        <v>5</v>
      </c>
      <c r="G50" s="114">
        <v>5</v>
      </c>
      <c r="H50" s="114">
        <v>5</v>
      </c>
      <c r="I50" s="114">
        <v>5</v>
      </c>
      <c r="J50" s="114">
        <v>5</v>
      </c>
      <c r="K50" s="114">
        <v>5</v>
      </c>
      <c r="L50" s="114">
        <v>5</v>
      </c>
      <c r="M50" s="114">
        <v>5</v>
      </c>
      <c r="N50" s="114">
        <v>5</v>
      </c>
      <c r="O50" s="114">
        <v>5</v>
      </c>
      <c r="P50" s="114">
        <v>5</v>
      </c>
      <c r="Q50" s="114">
        <v>5</v>
      </c>
      <c r="R50" s="114">
        <v>5</v>
      </c>
      <c r="S50" s="114">
        <v>5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 t="shared" ref="D52:S52" si="13">SUM(D49:D51)</f>
        <v>23</v>
      </c>
      <c r="E52" s="294">
        <f t="shared" si="13"/>
        <v>23</v>
      </c>
      <c r="F52" s="294">
        <f t="shared" si="13"/>
        <v>23</v>
      </c>
      <c r="G52" s="294">
        <f t="shared" si="13"/>
        <v>23</v>
      </c>
      <c r="H52" s="294">
        <f t="shared" si="13"/>
        <v>23</v>
      </c>
      <c r="I52" s="294">
        <f t="shared" si="13"/>
        <v>23</v>
      </c>
      <c r="J52" s="294">
        <f t="shared" si="13"/>
        <v>23</v>
      </c>
      <c r="K52" s="294">
        <f t="shared" si="13"/>
        <v>23</v>
      </c>
      <c r="L52" s="294">
        <f t="shared" si="13"/>
        <v>23</v>
      </c>
      <c r="M52" s="294">
        <f t="shared" si="13"/>
        <v>23</v>
      </c>
      <c r="N52" s="294">
        <f t="shared" si="13"/>
        <v>23</v>
      </c>
      <c r="O52" s="294">
        <f t="shared" si="13"/>
        <v>23</v>
      </c>
      <c r="P52" s="294">
        <f t="shared" si="13"/>
        <v>23</v>
      </c>
      <c r="Q52" s="294">
        <f t="shared" si="13"/>
        <v>23</v>
      </c>
      <c r="R52" s="294">
        <f t="shared" si="13"/>
        <v>23</v>
      </c>
      <c r="S52" s="294">
        <f t="shared" si="13"/>
        <v>23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332">
        <v>5</v>
      </c>
      <c r="E53" s="332">
        <v>5</v>
      </c>
      <c r="F53" s="332">
        <v>5</v>
      </c>
      <c r="G53" s="332">
        <v>5</v>
      </c>
      <c r="H53" s="332">
        <v>5</v>
      </c>
      <c r="I53" s="332">
        <v>5</v>
      </c>
      <c r="J53" s="332">
        <v>5</v>
      </c>
      <c r="K53" s="332">
        <v>5</v>
      </c>
      <c r="L53" s="332">
        <v>5</v>
      </c>
      <c r="M53" s="332">
        <v>5</v>
      </c>
      <c r="N53" s="332">
        <v>5</v>
      </c>
      <c r="O53" s="332">
        <v>5</v>
      </c>
      <c r="P53" s="332">
        <v>5</v>
      </c>
      <c r="Q53" s="332">
        <v>5</v>
      </c>
      <c r="R53" s="332">
        <v>5</v>
      </c>
      <c r="S53" s="332">
        <v>5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v>0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 t="shared" ref="D55:S55" si="14">SUM(D53:D54)</f>
        <v>5</v>
      </c>
      <c r="E55" s="289">
        <f t="shared" si="14"/>
        <v>5</v>
      </c>
      <c r="F55" s="289">
        <f t="shared" si="14"/>
        <v>5</v>
      </c>
      <c r="G55" s="289">
        <f t="shared" si="14"/>
        <v>5</v>
      </c>
      <c r="H55" s="289">
        <f t="shared" si="14"/>
        <v>5</v>
      </c>
      <c r="I55" s="289">
        <f t="shared" si="14"/>
        <v>5</v>
      </c>
      <c r="J55" s="289">
        <f t="shared" si="14"/>
        <v>5</v>
      </c>
      <c r="K55" s="289">
        <f t="shared" si="14"/>
        <v>5</v>
      </c>
      <c r="L55" s="289">
        <f t="shared" si="14"/>
        <v>5</v>
      </c>
      <c r="M55" s="289">
        <f t="shared" si="14"/>
        <v>5</v>
      </c>
      <c r="N55" s="289">
        <f t="shared" si="14"/>
        <v>5</v>
      </c>
      <c r="O55" s="289">
        <f t="shared" si="14"/>
        <v>5</v>
      </c>
      <c r="P55" s="289">
        <f t="shared" si="14"/>
        <v>5</v>
      </c>
      <c r="Q55" s="289">
        <f t="shared" si="14"/>
        <v>5</v>
      </c>
      <c r="R55" s="289">
        <f t="shared" si="14"/>
        <v>5</v>
      </c>
      <c r="S55" s="289">
        <f t="shared" si="14"/>
        <v>5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v>30</v>
      </c>
      <c r="E56" s="332">
        <v>30</v>
      </c>
      <c r="F56" s="332">
        <v>30</v>
      </c>
      <c r="G56" s="332">
        <v>30</v>
      </c>
      <c r="H56" s="332">
        <v>30</v>
      </c>
      <c r="I56" s="332">
        <v>30</v>
      </c>
      <c r="J56" s="332">
        <v>30</v>
      </c>
      <c r="K56" s="332">
        <v>30</v>
      </c>
      <c r="L56" s="332">
        <v>30</v>
      </c>
      <c r="M56" s="332">
        <v>30</v>
      </c>
      <c r="N56" s="332">
        <v>30</v>
      </c>
      <c r="O56" s="332">
        <v>30</v>
      </c>
      <c r="P56" s="332">
        <v>30</v>
      </c>
      <c r="Q56" s="332">
        <v>30</v>
      </c>
      <c r="R56" s="332">
        <v>30</v>
      </c>
      <c r="S56" s="332">
        <v>30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 t="shared" ref="D58:S58" si="15">SUM(D56:D57)</f>
        <v>30</v>
      </c>
      <c r="E58" s="294">
        <f t="shared" si="15"/>
        <v>30</v>
      </c>
      <c r="F58" s="294">
        <f t="shared" si="15"/>
        <v>30</v>
      </c>
      <c r="G58" s="294">
        <f t="shared" si="15"/>
        <v>30</v>
      </c>
      <c r="H58" s="294">
        <f t="shared" si="15"/>
        <v>30</v>
      </c>
      <c r="I58" s="294">
        <f t="shared" si="15"/>
        <v>30</v>
      </c>
      <c r="J58" s="294">
        <f t="shared" si="15"/>
        <v>30</v>
      </c>
      <c r="K58" s="294">
        <f t="shared" si="15"/>
        <v>30</v>
      </c>
      <c r="L58" s="294">
        <f t="shared" si="15"/>
        <v>30</v>
      </c>
      <c r="M58" s="294">
        <f t="shared" si="15"/>
        <v>30</v>
      </c>
      <c r="N58" s="294">
        <f t="shared" si="15"/>
        <v>30</v>
      </c>
      <c r="O58" s="294">
        <f t="shared" si="15"/>
        <v>30</v>
      </c>
      <c r="P58" s="294">
        <f t="shared" si="15"/>
        <v>30</v>
      </c>
      <c r="Q58" s="294">
        <f t="shared" si="15"/>
        <v>30</v>
      </c>
      <c r="R58" s="294">
        <f t="shared" si="15"/>
        <v>30</v>
      </c>
      <c r="S58" s="294">
        <f t="shared" si="15"/>
        <v>30</v>
      </c>
    </row>
    <row r="59" spans="1:16383" x14ac:dyDescent="0.25">
      <c r="A59" s="86" t="s">
        <v>39</v>
      </c>
      <c r="B59" s="86" t="s">
        <v>225</v>
      </c>
      <c r="C59" s="479" t="s">
        <v>274</v>
      </c>
      <c r="D59" s="332">
        <v>15</v>
      </c>
      <c r="E59" s="332">
        <v>15</v>
      </c>
      <c r="F59" s="332">
        <v>15</v>
      </c>
      <c r="G59" s="332">
        <v>15</v>
      </c>
      <c r="H59" s="332">
        <v>15</v>
      </c>
      <c r="I59" s="332">
        <v>15</v>
      </c>
      <c r="J59" s="332">
        <v>15</v>
      </c>
      <c r="K59" s="332">
        <v>15</v>
      </c>
      <c r="L59" s="332">
        <v>15</v>
      </c>
      <c r="M59" s="332">
        <v>15</v>
      </c>
      <c r="N59" s="332">
        <v>15</v>
      </c>
      <c r="O59" s="332">
        <v>15</v>
      </c>
      <c r="P59" s="332">
        <v>15</v>
      </c>
      <c r="Q59" s="332">
        <v>15</v>
      </c>
      <c r="R59" s="332">
        <v>15</v>
      </c>
      <c r="S59" s="332">
        <v>15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 t="shared" ref="D61:S61" si="16">SUM(D59:D60)</f>
        <v>15</v>
      </c>
      <c r="E61" s="294">
        <f t="shared" si="16"/>
        <v>15</v>
      </c>
      <c r="F61" s="294">
        <f t="shared" si="16"/>
        <v>15</v>
      </c>
      <c r="G61" s="294">
        <f t="shared" si="16"/>
        <v>15</v>
      </c>
      <c r="H61" s="294">
        <f t="shared" si="16"/>
        <v>15</v>
      </c>
      <c r="I61" s="294">
        <f t="shared" si="16"/>
        <v>15</v>
      </c>
      <c r="J61" s="294">
        <f t="shared" si="16"/>
        <v>15</v>
      </c>
      <c r="K61" s="294">
        <f t="shared" si="16"/>
        <v>15</v>
      </c>
      <c r="L61" s="294">
        <f t="shared" si="16"/>
        <v>15</v>
      </c>
      <c r="M61" s="294">
        <f t="shared" si="16"/>
        <v>15</v>
      </c>
      <c r="N61" s="294">
        <f t="shared" si="16"/>
        <v>15</v>
      </c>
      <c r="O61" s="294">
        <f t="shared" si="16"/>
        <v>15</v>
      </c>
      <c r="P61" s="294">
        <f t="shared" si="16"/>
        <v>15</v>
      </c>
      <c r="Q61" s="294">
        <f t="shared" si="16"/>
        <v>15</v>
      </c>
      <c r="R61" s="294">
        <f t="shared" si="16"/>
        <v>15</v>
      </c>
      <c r="S61" s="294">
        <f t="shared" si="16"/>
        <v>15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v>20</v>
      </c>
      <c r="E62" s="114">
        <v>20</v>
      </c>
      <c r="F62" s="114">
        <v>20</v>
      </c>
      <c r="G62" s="114">
        <v>20</v>
      </c>
      <c r="H62" s="114">
        <v>20</v>
      </c>
      <c r="I62" s="114">
        <v>20</v>
      </c>
      <c r="J62" s="114">
        <v>20</v>
      </c>
      <c r="K62" s="114">
        <v>20</v>
      </c>
      <c r="L62" s="114">
        <v>20</v>
      </c>
      <c r="M62" s="114">
        <v>20</v>
      </c>
      <c r="N62" s="114">
        <v>20</v>
      </c>
      <c r="O62" s="114">
        <v>20</v>
      </c>
      <c r="P62" s="114">
        <v>20</v>
      </c>
      <c r="Q62" s="114">
        <v>20</v>
      </c>
      <c r="R62" s="114">
        <v>20</v>
      </c>
      <c r="S62" s="114">
        <v>20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v>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 t="shared" ref="D64:S64" si="17">SUM(D62:D63)</f>
        <v>20</v>
      </c>
      <c r="E64" s="294">
        <f t="shared" si="17"/>
        <v>20</v>
      </c>
      <c r="F64" s="294">
        <f t="shared" si="17"/>
        <v>20</v>
      </c>
      <c r="G64" s="294">
        <f t="shared" si="17"/>
        <v>20</v>
      </c>
      <c r="H64" s="294">
        <f t="shared" si="17"/>
        <v>20</v>
      </c>
      <c r="I64" s="294">
        <f t="shared" si="17"/>
        <v>20</v>
      </c>
      <c r="J64" s="294">
        <f t="shared" si="17"/>
        <v>20</v>
      </c>
      <c r="K64" s="294">
        <f t="shared" si="17"/>
        <v>20</v>
      </c>
      <c r="L64" s="294">
        <f t="shared" si="17"/>
        <v>20</v>
      </c>
      <c r="M64" s="294">
        <f t="shared" si="17"/>
        <v>20</v>
      </c>
      <c r="N64" s="294">
        <f t="shared" si="17"/>
        <v>20</v>
      </c>
      <c r="O64" s="294">
        <f t="shared" si="17"/>
        <v>20</v>
      </c>
      <c r="P64" s="294">
        <f t="shared" si="17"/>
        <v>20</v>
      </c>
      <c r="Q64" s="294">
        <f t="shared" si="17"/>
        <v>20</v>
      </c>
      <c r="R64" s="294">
        <f t="shared" si="17"/>
        <v>20</v>
      </c>
      <c r="S64" s="294">
        <f t="shared" si="17"/>
        <v>20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v>40</v>
      </c>
      <c r="E65" s="294">
        <v>40</v>
      </c>
      <c r="F65" s="294">
        <v>40</v>
      </c>
      <c r="G65" s="294">
        <v>40</v>
      </c>
      <c r="H65" s="294">
        <v>40</v>
      </c>
      <c r="I65" s="294">
        <v>40</v>
      </c>
      <c r="J65" s="294">
        <v>40</v>
      </c>
      <c r="K65" s="294">
        <v>40</v>
      </c>
      <c r="L65" s="294">
        <v>40</v>
      </c>
      <c r="M65" s="294">
        <v>40</v>
      </c>
      <c r="N65" s="294">
        <v>40</v>
      </c>
      <c r="O65" s="294">
        <v>40</v>
      </c>
      <c r="P65" s="294">
        <v>40</v>
      </c>
      <c r="Q65" s="294">
        <v>40</v>
      </c>
      <c r="R65" s="294">
        <v>40</v>
      </c>
      <c r="S65" s="294">
        <v>40</v>
      </c>
    </row>
    <row r="66" spans="1:19" x14ac:dyDescent="0.25">
      <c r="A66" s="287" t="s">
        <v>39</v>
      </c>
      <c r="B66" s="287" t="s">
        <v>39</v>
      </c>
      <c r="C66" s="288" t="s">
        <v>58</v>
      </c>
      <c r="D66" s="296">
        <f t="shared" ref="D66:S66" si="18">D45+D52+D55+D58+D61+D64+D65</f>
        <v>208</v>
      </c>
      <c r="E66" s="296">
        <f t="shared" si="18"/>
        <v>208</v>
      </c>
      <c r="F66" s="296">
        <f t="shared" si="18"/>
        <v>208</v>
      </c>
      <c r="G66" s="296">
        <f t="shared" si="18"/>
        <v>208</v>
      </c>
      <c r="H66" s="296">
        <f t="shared" si="18"/>
        <v>208</v>
      </c>
      <c r="I66" s="296">
        <f t="shared" si="18"/>
        <v>213</v>
      </c>
      <c r="J66" s="296">
        <f t="shared" si="18"/>
        <v>213</v>
      </c>
      <c r="K66" s="296">
        <f t="shared" si="18"/>
        <v>213</v>
      </c>
      <c r="L66" s="296">
        <f t="shared" si="18"/>
        <v>213</v>
      </c>
      <c r="M66" s="296">
        <f t="shared" si="18"/>
        <v>213</v>
      </c>
      <c r="N66" s="296">
        <f t="shared" si="18"/>
        <v>213</v>
      </c>
      <c r="O66" s="296">
        <f t="shared" si="18"/>
        <v>213</v>
      </c>
      <c r="P66" s="296">
        <f t="shared" si="18"/>
        <v>213</v>
      </c>
      <c r="Q66" s="296">
        <f t="shared" si="18"/>
        <v>213</v>
      </c>
      <c r="R66" s="296">
        <f t="shared" si="18"/>
        <v>213</v>
      </c>
      <c r="S66" s="296">
        <f t="shared" si="18"/>
        <v>213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35</v>
      </c>
      <c r="J67" s="118">
        <v>35</v>
      </c>
      <c r="K67" s="118">
        <v>35</v>
      </c>
      <c r="L67" s="118">
        <v>35</v>
      </c>
      <c r="M67" s="118">
        <v>35</v>
      </c>
      <c r="N67" s="118">
        <v>35</v>
      </c>
      <c r="O67" s="118">
        <v>35</v>
      </c>
      <c r="P67" s="118">
        <v>35</v>
      </c>
      <c r="Q67" s="118">
        <v>35</v>
      </c>
      <c r="R67" s="118">
        <v>35</v>
      </c>
      <c r="S67" s="118">
        <v>35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v>35</v>
      </c>
      <c r="E68" s="332">
        <v>35</v>
      </c>
      <c r="F68" s="332">
        <v>35</v>
      </c>
      <c r="G68" s="332">
        <v>45</v>
      </c>
      <c r="H68" s="332">
        <v>45</v>
      </c>
      <c r="I68" s="332">
        <v>45</v>
      </c>
      <c r="J68" s="332">
        <v>45</v>
      </c>
      <c r="K68" s="332">
        <v>45</v>
      </c>
      <c r="L68" s="332">
        <v>45</v>
      </c>
      <c r="M68" s="332">
        <v>45</v>
      </c>
      <c r="N68" s="332">
        <v>45</v>
      </c>
      <c r="O68" s="332">
        <v>45</v>
      </c>
      <c r="P68" s="332">
        <v>45</v>
      </c>
      <c r="Q68" s="332">
        <v>45</v>
      </c>
      <c r="R68" s="332">
        <v>45</v>
      </c>
      <c r="S68" s="332">
        <v>45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332">
        <v>20</v>
      </c>
      <c r="E69" s="332">
        <v>20</v>
      </c>
      <c r="F69" s="332">
        <v>20</v>
      </c>
      <c r="G69" s="332">
        <v>20</v>
      </c>
      <c r="H69" s="332">
        <v>20</v>
      </c>
      <c r="I69" s="332">
        <v>20</v>
      </c>
      <c r="J69" s="332">
        <v>20</v>
      </c>
      <c r="K69" s="332">
        <v>20</v>
      </c>
      <c r="L69" s="332">
        <v>20</v>
      </c>
      <c r="M69" s="332">
        <v>20</v>
      </c>
      <c r="N69" s="332">
        <v>20</v>
      </c>
      <c r="O69" s="332">
        <v>20</v>
      </c>
      <c r="P69" s="332">
        <v>20</v>
      </c>
      <c r="Q69" s="332">
        <v>20</v>
      </c>
      <c r="R69" s="332">
        <v>20</v>
      </c>
      <c r="S69" s="332">
        <v>20</v>
      </c>
    </row>
    <row r="70" spans="1:19" x14ac:dyDescent="0.25">
      <c r="A70" s="323" t="s">
        <v>38</v>
      </c>
      <c r="B70" s="323" t="s">
        <v>34</v>
      </c>
      <c r="C70" s="119" t="s">
        <v>251</v>
      </c>
      <c r="D70" s="332">
        <v>60</v>
      </c>
      <c r="E70" s="332">
        <v>60</v>
      </c>
      <c r="F70" s="332">
        <v>70</v>
      </c>
      <c r="G70" s="332">
        <v>70</v>
      </c>
      <c r="H70" s="332">
        <v>70</v>
      </c>
      <c r="I70" s="332">
        <v>70</v>
      </c>
      <c r="J70" s="332">
        <v>70</v>
      </c>
      <c r="K70" s="332">
        <v>70</v>
      </c>
      <c r="L70" s="332">
        <v>70</v>
      </c>
      <c r="M70" s="332">
        <v>70</v>
      </c>
      <c r="N70" s="332">
        <v>70</v>
      </c>
      <c r="O70" s="332">
        <v>70</v>
      </c>
      <c r="P70" s="332">
        <v>70</v>
      </c>
      <c r="Q70" s="332">
        <v>70</v>
      </c>
      <c r="R70" s="332">
        <v>70</v>
      </c>
      <c r="S70" s="332">
        <v>70</v>
      </c>
    </row>
    <row r="71" spans="1:19" x14ac:dyDescent="0.25">
      <c r="A71" s="323" t="s">
        <v>38</v>
      </c>
      <c r="B71" s="323" t="s">
        <v>34</v>
      </c>
      <c r="C71" s="119" t="s">
        <v>265</v>
      </c>
      <c r="D71" s="114">
        <v>30</v>
      </c>
      <c r="E71" s="332">
        <v>30</v>
      </c>
      <c r="F71" s="332">
        <v>35</v>
      </c>
      <c r="G71" s="332">
        <v>35</v>
      </c>
      <c r="H71" s="332">
        <v>35</v>
      </c>
      <c r="I71" s="332">
        <v>0</v>
      </c>
      <c r="J71" s="332">
        <v>0</v>
      </c>
      <c r="K71" s="332">
        <v>0</v>
      </c>
      <c r="L71" s="332">
        <v>0</v>
      </c>
      <c r="M71" s="332">
        <v>0</v>
      </c>
      <c r="N71" s="332">
        <v>0</v>
      </c>
      <c r="O71" s="332">
        <v>0</v>
      </c>
      <c r="P71" s="332">
        <v>0</v>
      </c>
      <c r="Q71" s="332">
        <v>0</v>
      </c>
      <c r="R71" s="332">
        <v>0</v>
      </c>
      <c r="S71" s="332"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v>40</v>
      </c>
      <c r="E72" s="332">
        <v>40</v>
      </c>
      <c r="F72" s="332">
        <v>40</v>
      </c>
      <c r="G72" s="332">
        <v>40</v>
      </c>
      <c r="H72" s="332">
        <v>40</v>
      </c>
      <c r="I72" s="332">
        <v>40</v>
      </c>
      <c r="J72" s="332">
        <v>40</v>
      </c>
      <c r="K72" s="332">
        <v>40</v>
      </c>
      <c r="L72" s="332">
        <v>40</v>
      </c>
      <c r="M72" s="332">
        <v>40</v>
      </c>
      <c r="N72" s="332">
        <v>40</v>
      </c>
      <c r="O72" s="332">
        <v>40</v>
      </c>
      <c r="P72" s="332">
        <v>40</v>
      </c>
      <c r="Q72" s="332">
        <v>40</v>
      </c>
      <c r="R72" s="332">
        <v>40</v>
      </c>
      <c r="S72" s="332">
        <v>40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 t="shared" ref="D73:S73" si="19">SUM(D67:D72)</f>
        <v>185</v>
      </c>
      <c r="E73" s="289">
        <f t="shared" si="19"/>
        <v>185</v>
      </c>
      <c r="F73" s="289">
        <f t="shared" si="19"/>
        <v>200</v>
      </c>
      <c r="G73" s="289">
        <f t="shared" si="19"/>
        <v>210</v>
      </c>
      <c r="H73" s="289">
        <f t="shared" si="19"/>
        <v>210</v>
      </c>
      <c r="I73" s="289">
        <f t="shared" si="19"/>
        <v>210</v>
      </c>
      <c r="J73" s="289">
        <f t="shared" si="19"/>
        <v>210</v>
      </c>
      <c r="K73" s="289">
        <f t="shared" si="19"/>
        <v>210</v>
      </c>
      <c r="L73" s="289">
        <f t="shared" si="19"/>
        <v>210</v>
      </c>
      <c r="M73" s="289">
        <f t="shared" si="19"/>
        <v>210</v>
      </c>
      <c r="N73" s="289">
        <f t="shared" si="19"/>
        <v>210</v>
      </c>
      <c r="O73" s="289">
        <f t="shared" si="19"/>
        <v>210</v>
      </c>
      <c r="P73" s="289">
        <f t="shared" si="19"/>
        <v>210</v>
      </c>
      <c r="Q73" s="289">
        <f t="shared" si="19"/>
        <v>210</v>
      </c>
      <c r="R73" s="289">
        <f t="shared" si="19"/>
        <v>210</v>
      </c>
      <c r="S73" s="289">
        <f t="shared" si="19"/>
        <v>210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v>5</v>
      </c>
      <c r="E74" s="114">
        <v>5</v>
      </c>
      <c r="F74" s="114">
        <v>5</v>
      </c>
      <c r="G74" s="114">
        <v>5</v>
      </c>
      <c r="H74" s="114">
        <v>5</v>
      </c>
      <c r="I74" s="114">
        <v>5</v>
      </c>
      <c r="J74" s="114">
        <v>5</v>
      </c>
      <c r="K74" s="114">
        <v>5</v>
      </c>
      <c r="L74" s="114">
        <v>5</v>
      </c>
      <c r="M74" s="114">
        <v>5</v>
      </c>
      <c r="N74" s="114">
        <v>5</v>
      </c>
      <c r="O74" s="114">
        <v>5</v>
      </c>
      <c r="P74" s="114">
        <v>5</v>
      </c>
      <c r="Q74" s="114">
        <v>5</v>
      </c>
      <c r="R74" s="114">
        <v>5</v>
      </c>
      <c r="S74" s="114">
        <v>5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20">SUM(D74:D74)</f>
        <v>5</v>
      </c>
      <c r="E75" s="289">
        <f t="shared" si="20"/>
        <v>5</v>
      </c>
      <c r="F75" s="289">
        <f t="shared" si="20"/>
        <v>5</v>
      </c>
      <c r="G75" s="289">
        <f t="shared" si="20"/>
        <v>5</v>
      </c>
      <c r="H75" s="289">
        <f t="shared" si="20"/>
        <v>5</v>
      </c>
      <c r="I75" s="289">
        <f t="shared" si="20"/>
        <v>5</v>
      </c>
      <c r="J75" s="289">
        <f t="shared" si="20"/>
        <v>5</v>
      </c>
      <c r="K75" s="289">
        <f t="shared" si="20"/>
        <v>5</v>
      </c>
      <c r="L75" s="289">
        <f t="shared" si="20"/>
        <v>5</v>
      </c>
      <c r="M75" s="289">
        <f t="shared" si="20"/>
        <v>5</v>
      </c>
      <c r="N75" s="289">
        <f t="shared" si="20"/>
        <v>5</v>
      </c>
      <c r="O75" s="289">
        <f t="shared" si="20"/>
        <v>5</v>
      </c>
      <c r="P75" s="289">
        <f t="shared" si="20"/>
        <v>5</v>
      </c>
      <c r="Q75" s="289">
        <f t="shared" si="20"/>
        <v>5</v>
      </c>
      <c r="R75" s="289">
        <f t="shared" si="20"/>
        <v>5</v>
      </c>
      <c r="S75" s="289">
        <f t="shared" si="20"/>
        <v>5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v>10</v>
      </c>
      <c r="E76" s="331">
        <v>10</v>
      </c>
      <c r="F76" s="331">
        <v>10</v>
      </c>
      <c r="G76" s="331">
        <v>10</v>
      </c>
      <c r="H76" s="331">
        <v>10</v>
      </c>
      <c r="I76" s="331">
        <v>10</v>
      </c>
      <c r="J76" s="331">
        <v>10</v>
      </c>
      <c r="K76" s="331">
        <v>10</v>
      </c>
      <c r="L76" s="331">
        <v>10</v>
      </c>
      <c r="M76" s="331">
        <v>10</v>
      </c>
      <c r="N76" s="331">
        <v>10</v>
      </c>
      <c r="O76" s="331">
        <v>10</v>
      </c>
      <c r="P76" s="331">
        <v>10</v>
      </c>
      <c r="Q76" s="331">
        <v>10</v>
      </c>
      <c r="R76" s="331">
        <v>10</v>
      </c>
      <c r="S76" s="331">
        <v>10</v>
      </c>
    </row>
    <row r="77" spans="1:19" s="372" customFormat="1" x14ac:dyDescent="0.25">
      <c r="A77" s="323" t="s">
        <v>38</v>
      </c>
      <c r="B77" s="287" t="s">
        <v>110</v>
      </c>
      <c r="C77" s="288" t="s">
        <v>58</v>
      </c>
      <c r="D77" s="289">
        <f t="shared" ref="D77:S77" si="21">SUM(D76)</f>
        <v>10</v>
      </c>
      <c r="E77" s="289">
        <f t="shared" si="21"/>
        <v>10</v>
      </c>
      <c r="F77" s="289">
        <f t="shared" si="21"/>
        <v>10</v>
      </c>
      <c r="G77" s="289">
        <f t="shared" si="21"/>
        <v>10</v>
      </c>
      <c r="H77" s="289">
        <f t="shared" si="21"/>
        <v>10</v>
      </c>
      <c r="I77" s="289">
        <f t="shared" si="21"/>
        <v>10</v>
      </c>
      <c r="J77" s="289">
        <f t="shared" si="21"/>
        <v>10</v>
      </c>
      <c r="K77" s="289">
        <f t="shared" si="21"/>
        <v>10</v>
      </c>
      <c r="L77" s="289">
        <f t="shared" si="21"/>
        <v>10</v>
      </c>
      <c r="M77" s="289">
        <f t="shared" si="21"/>
        <v>10</v>
      </c>
      <c r="N77" s="289">
        <f t="shared" si="21"/>
        <v>10</v>
      </c>
      <c r="O77" s="289">
        <f t="shared" si="21"/>
        <v>10</v>
      </c>
      <c r="P77" s="289">
        <f t="shared" si="21"/>
        <v>10</v>
      </c>
      <c r="Q77" s="289">
        <f t="shared" si="21"/>
        <v>10</v>
      </c>
      <c r="R77" s="289">
        <f t="shared" si="21"/>
        <v>10</v>
      </c>
      <c r="S77" s="289">
        <f t="shared" si="21"/>
        <v>10</v>
      </c>
    </row>
    <row r="78" spans="1:19" x14ac:dyDescent="0.25">
      <c r="A78" s="290" t="s">
        <v>38</v>
      </c>
      <c r="B78" s="287" t="s">
        <v>38</v>
      </c>
      <c r="C78" s="288" t="s">
        <v>58</v>
      </c>
      <c r="D78" s="296">
        <f t="shared" ref="D78:S78" si="22">D73+D75+D77</f>
        <v>200</v>
      </c>
      <c r="E78" s="296">
        <f t="shared" si="22"/>
        <v>200</v>
      </c>
      <c r="F78" s="296">
        <f t="shared" si="22"/>
        <v>215</v>
      </c>
      <c r="G78" s="296">
        <f t="shared" si="22"/>
        <v>225</v>
      </c>
      <c r="H78" s="296">
        <f t="shared" si="22"/>
        <v>225</v>
      </c>
      <c r="I78" s="296">
        <f t="shared" si="22"/>
        <v>225</v>
      </c>
      <c r="J78" s="296">
        <f t="shared" si="22"/>
        <v>225</v>
      </c>
      <c r="K78" s="296">
        <f t="shared" si="22"/>
        <v>225</v>
      </c>
      <c r="L78" s="296">
        <f t="shared" si="22"/>
        <v>225</v>
      </c>
      <c r="M78" s="296">
        <f t="shared" si="22"/>
        <v>225</v>
      </c>
      <c r="N78" s="296">
        <f t="shared" si="22"/>
        <v>225</v>
      </c>
      <c r="O78" s="296">
        <f t="shared" si="22"/>
        <v>225</v>
      </c>
      <c r="P78" s="296">
        <f t="shared" si="22"/>
        <v>225</v>
      </c>
      <c r="Q78" s="296">
        <f t="shared" si="22"/>
        <v>225</v>
      </c>
      <c r="R78" s="296">
        <f t="shared" si="22"/>
        <v>225</v>
      </c>
      <c r="S78" s="296">
        <f t="shared" si="22"/>
        <v>225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v>15</v>
      </c>
      <c r="E79" s="332">
        <v>15</v>
      </c>
      <c r="F79" s="332">
        <v>15</v>
      </c>
      <c r="G79" s="332">
        <v>15</v>
      </c>
      <c r="H79" s="332">
        <v>15</v>
      </c>
      <c r="I79" s="332">
        <v>15</v>
      </c>
      <c r="J79" s="332">
        <v>15</v>
      </c>
      <c r="K79" s="332">
        <v>15</v>
      </c>
      <c r="L79" s="332">
        <v>15</v>
      </c>
      <c r="M79" s="332">
        <v>15</v>
      </c>
      <c r="N79" s="332">
        <v>15</v>
      </c>
      <c r="O79" s="332">
        <v>15</v>
      </c>
      <c r="P79" s="332">
        <v>15</v>
      </c>
      <c r="Q79" s="332">
        <v>15</v>
      </c>
      <c r="R79" s="332">
        <v>15</v>
      </c>
      <c r="S79" s="332">
        <v>15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 t="shared" ref="D80:S80" si="23">SUM(D79:D79)</f>
        <v>15</v>
      </c>
      <c r="E80" s="294">
        <f t="shared" si="23"/>
        <v>15</v>
      </c>
      <c r="F80" s="294">
        <f t="shared" si="23"/>
        <v>15</v>
      </c>
      <c r="G80" s="294">
        <f t="shared" si="23"/>
        <v>15</v>
      </c>
      <c r="H80" s="294">
        <f t="shared" si="23"/>
        <v>15</v>
      </c>
      <c r="I80" s="294">
        <f t="shared" si="23"/>
        <v>15</v>
      </c>
      <c r="J80" s="294">
        <f t="shared" si="23"/>
        <v>15</v>
      </c>
      <c r="K80" s="294">
        <f t="shared" si="23"/>
        <v>15</v>
      </c>
      <c r="L80" s="294">
        <f t="shared" si="23"/>
        <v>15</v>
      </c>
      <c r="M80" s="294">
        <f t="shared" si="23"/>
        <v>15</v>
      </c>
      <c r="N80" s="294">
        <f t="shared" si="23"/>
        <v>15</v>
      </c>
      <c r="O80" s="294">
        <f t="shared" si="23"/>
        <v>15</v>
      </c>
      <c r="P80" s="294">
        <f t="shared" si="23"/>
        <v>15</v>
      </c>
      <c r="Q80" s="294">
        <f t="shared" si="23"/>
        <v>15</v>
      </c>
      <c r="R80" s="294">
        <f t="shared" si="23"/>
        <v>15</v>
      </c>
      <c r="S80" s="294">
        <f t="shared" si="23"/>
        <v>15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v>0</v>
      </c>
      <c r="E81" s="294">
        <v>0</v>
      </c>
      <c r="F81" s="294">
        <v>0</v>
      </c>
      <c r="G81" s="294">
        <v>2</v>
      </c>
      <c r="H81" s="294">
        <v>2</v>
      </c>
      <c r="I81" s="294">
        <v>2</v>
      </c>
      <c r="J81" s="294">
        <v>2</v>
      </c>
      <c r="K81" s="294">
        <v>2</v>
      </c>
      <c r="L81" s="294">
        <v>2</v>
      </c>
      <c r="M81" s="294">
        <v>2</v>
      </c>
      <c r="N81" s="294">
        <v>2</v>
      </c>
      <c r="O81" s="294">
        <v>2</v>
      </c>
      <c r="P81" s="294">
        <v>2</v>
      </c>
      <c r="Q81" s="294">
        <v>2</v>
      </c>
      <c r="R81" s="294">
        <v>2</v>
      </c>
      <c r="S81" s="294">
        <v>2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v>5</v>
      </c>
      <c r="E82" s="294">
        <v>5</v>
      </c>
      <c r="F82" s="294">
        <v>5</v>
      </c>
      <c r="G82" s="294">
        <v>5</v>
      </c>
      <c r="H82" s="294">
        <v>5</v>
      </c>
      <c r="I82" s="294">
        <v>5</v>
      </c>
      <c r="J82" s="294">
        <v>5</v>
      </c>
      <c r="K82" s="294">
        <v>5</v>
      </c>
      <c r="L82" s="294">
        <v>5</v>
      </c>
      <c r="M82" s="294">
        <v>5</v>
      </c>
      <c r="N82" s="294">
        <v>5</v>
      </c>
      <c r="O82" s="294">
        <v>5</v>
      </c>
      <c r="P82" s="294">
        <v>5</v>
      </c>
      <c r="Q82" s="294">
        <v>5</v>
      </c>
      <c r="R82" s="294">
        <v>5</v>
      </c>
      <c r="S82" s="294">
        <v>5</v>
      </c>
    </row>
    <row r="83" spans="1:19" x14ac:dyDescent="0.25">
      <c r="A83" s="287" t="s">
        <v>40</v>
      </c>
      <c r="B83" s="287" t="s">
        <v>40</v>
      </c>
      <c r="C83" s="288" t="s">
        <v>58</v>
      </c>
      <c r="D83" s="294">
        <f t="shared" ref="D83:S83" si="24">SUM(D80:D82)</f>
        <v>20</v>
      </c>
      <c r="E83" s="294">
        <f t="shared" si="24"/>
        <v>20</v>
      </c>
      <c r="F83" s="294">
        <f t="shared" si="24"/>
        <v>20</v>
      </c>
      <c r="G83" s="294">
        <f t="shared" si="24"/>
        <v>22</v>
      </c>
      <c r="H83" s="294">
        <f t="shared" si="24"/>
        <v>22</v>
      </c>
      <c r="I83" s="294">
        <f t="shared" si="24"/>
        <v>22</v>
      </c>
      <c r="J83" s="294">
        <f t="shared" si="24"/>
        <v>22</v>
      </c>
      <c r="K83" s="294">
        <f t="shared" si="24"/>
        <v>22</v>
      </c>
      <c r="L83" s="294">
        <f t="shared" si="24"/>
        <v>22</v>
      </c>
      <c r="M83" s="294">
        <f t="shared" si="24"/>
        <v>22</v>
      </c>
      <c r="N83" s="294">
        <f t="shared" si="24"/>
        <v>22</v>
      </c>
      <c r="O83" s="294">
        <f t="shared" si="24"/>
        <v>22</v>
      </c>
      <c r="P83" s="294">
        <f t="shared" si="24"/>
        <v>22</v>
      </c>
      <c r="Q83" s="294">
        <f t="shared" si="24"/>
        <v>22</v>
      </c>
      <c r="R83" s="294">
        <f t="shared" si="24"/>
        <v>22</v>
      </c>
      <c r="S83" s="294">
        <f t="shared" si="24"/>
        <v>22</v>
      </c>
    </row>
    <row r="84" spans="1:19" x14ac:dyDescent="0.25">
      <c r="A84" s="86" t="s">
        <v>37</v>
      </c>
      <c r="B84" s="86" t="s">
        <v>278</v>
      </c>
      <c r="C84" s="123" t="s">
        <v>268</v>
      </c>
      <c r="D84" s="332">
        <v>20</v>
      </c>
      <c r="E84" s="332">
        <v>20</v>
      </c>
      <c r="F84" s="332">
        <v>20</v>
      </c>
      <c r="G84" s="332">
        <v>20</v>
      </c>
      <c r="H84" s="332">
        <v>20</v>
      </c>
      <c r="I84" s="332">
        <v>20</v>
      </c>
      <c r="J84" s="332">
        <v>20</v>
      </c>
      <c r="K84" s="332">
        <v>20</v>
      </c>
      <c r="L84" s="332">
        <v>20</v>
      </c>
      <c r="M84" s="332">
        <v>20</v>
      </c>
      <c r="N84" s="332">
        <v>20</v>
      </c>
      <c r="O84" s="332">
        <v>20</v>
      </c>
      <c r="P84" s="332">
        <v>20</v>
      </c>
      <c r="Q84" s="332">
        <v>20</v>
      </c>
      <c r="R84" s="332">
        <v>20</v>
      </c>
      <c r="S84" s="332">
        <v>20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v>0</v>
      </c>
      <c r="E85" s="114">
        <v>0</v>
      </c>
      <c r="F85" s="114">
        <v>0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0</v>
      </c>
      <c r="Q85" s="114">
        <v>0</v>
      </c>
      <c r="R85" s="114">
        <v>0</v>
      </c>
      <c r="S85" s="114"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 t="shared" ref="D86:S86" si="25">SUM(D84:D85)</f>
        <v>20</v>
      </c>
      <c r="E86" s="294">
        <f t="shared" si="25"/>
        <v>20</v>
      </c>
      <c r="F86" s="294">
        <f t="shared" si="25"/>
        <v>20</v>
      </c>
      <c r="G86" s="294">
        <f t="shared" si="25"/>
        <v>20</v>
      </c>
      <c r="H86" s="294">
        <f t="shared" si="25"/>
        <v>20</v>
      </c>
      <c r="I86" s="294">
        <f t="shared" si="25"/>
        <v>20</v>
      </c>
      <c r="J86" s="294">
        <f t="shared" si="25"/>
        <v>20</v>
      </c>
      <c r="K86" s="294">
        <f t="shared" si="25"/>
        <v>20</v>
      </c>
      <c r="L86" s="294">
        <f t="shared" si="25"/>
        <v>20</v>
      </c>
      <c r="M86" s="294">
        <f t="shared" si="25"/>
        <v>20</v>
      </c>
      <c r="N86" s="294">
        <f t="shared" si="25"/>
        <v>20</v>
      </c>
      <c r="O86" s="294">
        <f t="shared" si="25"/>
        <v>20</v>
      </c>
      <c r="P86" s="294">
        <f t="shared" si="25"/>
        <v>20</v>
      </c>
      <c r="Q86" s="294">
        <f t="shared" si="25"/>
        <v>20</v>
      </c>
      <c r="R86" s="294">
        <f t="shared" si="25"/>
        <v>20</v>
      </c>
      <c r="S86" s="294">
        <f t="shared" si="25"/>
        <v>20</v>
      </c>
    </row>
    <row r="87" spans="1:19" s="303" customFormat="1" x14ac:dyDescent="0.25">
      <c r="A87" s="322" t="s">
        <v>37</v>
      </c>
      <c r="B87" s="322" t="s">
        <v>32</v>
      </c>
      <c r="C87" s="123" t="s">
        <v>392</v>
      </c>
      <c r="D87" s="332">
        <v>20</v>
      </c>
      <c r="E87" s="332">
        <v>20</v>
      </c>
      <c r="F87" s="332">
        <v>20</v>
      </c>
      <c r="G87" s="332">
        <v>20</v>
      </c>
      <c r="H87" s="332">
        <v>20</v>
      </c>
      <c r="I87" s="332">
        <v>20</v>
      </c>
      <c r="J87" s="332">
        <v>20</v>
      </c>
      <c r="K87" s="332">
        <v>20</v>
      </c>
      <c r="L87" s="332">
        <v>20</v>
      </c>
      <c r="M87" s="332">
        <v>20</v>
      </c>
      <c r="N87" s="332">
        <v>20</v>
      </c>
      <c r="O87" s="332">
        <v>20</v>
      </c>
      <c r="P87" s="332">
        <v>20</v>
      </c>
      <c r="Q87" s="332">
        <v>20</v>
      </c>
      <c r="R87" s="332">
        <v>20</v>
      </c>
      <c r="S87" s="332">
        <v>20</v>
      </c>
    </row>
    <row r="88" spans="1:19" s="303" customFormat="1" x14ac:dyDescent="0.25">
      <c r="A88" s="322" t="s">
        <v>37</v>
      </c>
      <c r="B88" s="322" t="s">
        <v>32</v>
      </c>
      <c r="C88" s="288" t="s">
        <v>12</v>
      </c>
      <c r="D88" s="332">
        <v>8</v>
      </c>
      <c r="E88" s="332">
        <v>8</v>
      </c>
      <c r="F88" s="332">
        <v>8</v>
      </c>
      <c r="G88" s="332">
        <v>8</v>
      </c>
      <c r="H88" s="332">
        <v>8</v>
      </c>
      <c r="I88" s="332">
        <v>8</v>
      </c>
      <c r="J88" s="332">
        <v>8</v>
      </c>
      <c r="K88" s="332">
        <v>8</v>
      </c>
      <c r="L88" s="332">
        <v>8</v>
      </c>
      <c r="M88" s="332">
        <v>8</v>
      </c>
      <c r="N88" s="332">
        <v>8</v>
      </c>
      <c r="O88" s="332">
        <v>8</v>
      </c>
      <c r="P88" s="332">
        <v>8</v>
      </c>
      <c r="Q88" s="332">
        <v>8</v>
      </c>
      <c r="R88" s="332">
        <v>8</v>
      </c>
      <c r="S88" s="332">
        <v>8</v>
      </c>
    </row>
    <row r="89" spans="1:19" s="303" customFormat="1" x14ac:dyDescent="0.25">
      <c r="A89" s="322" t="s">
        <v>37</v>
      </c>
      <c r="B89" s="322" t="s">
        <v>32</v>
      </c>
      <c r="C89" s="288" t="s">
        <v>58</v>
      </c>
      <c r="D89" s="294">
        <f t="shared" ref="D89:S89" si="26">SUM(D87:D88)</f>
        <v>28</v>
      </c>
      <c r="E89" s="294">
        <f t="shared" si="26"/>
        <v>28</v>
      </c>
      <c r="F89" s="294">
        <f t="shared" si="26"/>
        <v>28</v>
      </c>
      <c r="G89" s="294">
        <f t="shared" si="26"/>
        <v>28</v>
      </c>
      <c r="H89" s="294">
        <f t="shared" si="26"/>
        <v>28</v>
      </c>
      <c r="I89" s="294">
        <f t="shared" si="26"/>
        <v>28</v>
      </c>
      <c r="J89" s="294">
        <f t="shared" si="26"/>
        <v>28</v>
      </c>
      <c r="K89" s="294">
        <f t="shared" si="26"/>
        <v>28</v>
      </c>
      <c r="L89" s="294">
        <f t="shared" si="26"/>
        <v>28</v>
      </c>
      <c r="M89" s="294">
        <f t="shared" si="26"/>
        <v>28</v>
      </c>
      <c r="N89" s="294">
        <f t="shared" si="26"/>
        <v>28</v>
      </c>
      <c r="O89" s="294">
        <f t="shared" si="26"/>
        <v>28</v>
      </c>
      <c r="P89" s="294">
        <f t="shared" si="26"/>
        <v>28</v>
      </c>
      <c r="Q89" s="294">
        <f t="shared" si="26"/>
        <v>28</v>
      </c>
      <c r="R89" s="294">
        <f t="shared" si="26"/>
        <v>28</v>
      </c>
      <c r="S89" s="294">
        <f t="shared" si="26"/>
        <v>28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v>15</v>
      </c>
      <c r="E90" s="114">
        <v>15</v>
      </c>
      <c r="F90" s="114">
        <v>15</v>
      </c>
      <c r="G90" s="114">
        <v>15</v>
      </c>
      <c r="H90" s="114">
        <v>15</v>
      </c>
      <c r="I90" s="114">
        <v>15</v>
      </c>
      <c r="J90" s="114">
        <v>15</v>
      </c>
      <c r="K90" s="114">
        <v>15</v>
      </c>
      <c r="L90" s="114">
        <v>15</v>
      </c>
      <c r="M90" s="114">
        <v>15</v>
      </c>
      <c r="N90" s="114">
        <v>15</v>
      </c>
      <c r="O90" s="114">
        <v>15</v>
      </c>
      <c r="P90" s="114">
        <v>15</v>
      </c>
      <c r="Q90" s="114">
        <v>15</v>
      </c>
      <c r="R90" s="114">
        <v>15</v>
      </c>
      <c r="S90" s="114">
        <v>15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v>0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4"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15</v>
      </c>
      <c r="E92" s="294">
        <f t="shared" ref="E92:S92" si="27">SUM(E90:E91)</f>
        <v>15</v>
      </c>
      <c r="F92" s="294">
        <f t="shared" si="27"/>
        <v>15</v>
      </c>
      <c r="G92" s="294">
        <f t="shared" si="27"/>
        <v>15</v>
      </c>
      <c r="H92" s="294">
        <f t="shared" si="27"/>
        <v>15</v>
      </c>
      <c r="I92" s="294">
        <f t="shared" si="27"/>
        <v>15</v>
      </c>
      <c r="J92" s="294">
        <f t="shared" si="27"/>
        <v>15</v>
      </c>
      <c r="K92" s="294">
        <f t="shared" si="27"/>
        <v>15</v>
      </c>
      <c r="L92" s="294">
        <f t="shared" si="27"/>
        <v>15</v>
      </c>
      <c r="M92" s="294">
        <f t="shared" si="27"/>
        <v>15</v>
      </c>
      <c r="N92" s="294">
        <f t="shared" si="27"/>
        <v>15</v>
      </c>
      <c r="O92" s="294">
        <f t="shared" si="27"/>
        <v>15</v>
      </c>
      <c r="P92" s="294">
        <f t="shared" si="27"/>
        <v>15</v>
      </c>
      <c r="Q92" s="294">
        <f t="shared" si="27"/>
        <v>15</v>
      </c>
      <c r="R92" s="294">
        <f t="shared" si="27"/>
        <v>15</v>
      </c>
      <c r="S92" s="294">
        <f t="shared" si="27"/>
        <v>15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v>20</v>
      </c>
      <c r="E93" s="294">
        <v>20</v>
      </c>
      <c r="F93" s="294">
        <v>20</v>
      </c>
      <c r="G93" s="294">
        <v>20</v>
      </c>
      <c r="H93" s="294">
        <v>20</v>
      </c>
      <c r="I93" s="294">
        <v>20</v>
      </c>
      <c r="J93" s="294">
        <v>20</v>
      </c>
      <c r="K93" s="294">
        <v>20</v>
      </c>
      <c r="L93" s="294">
        <v>20</v>
      </c>
      <c r="M93" s="294">
        <v>20</v>
      </c>
      <c r="N93" s="294">
        <v>20</v>
      </c>
      <c r="O93" s="294">
        <v>20</v>
      </c>
      <c r="P93" s="294">
        <v>20</v>
      </c>
      <c r="Q93" s="294">
        <v>20</v>
      </c>
      <c r="R93" s="294">
        <v>20</v>
      </c>
      <c r="S93" s="294">
        <v>20</v>
      </c>
    </row>
    <row r="94" spans="1:19" x14ac:dyDescent="0.25">
      <c r="A94" s="287" t="s">
        <v>37</v>
      </c>
      <c r="B94" s="287" t="s">
        <v>37</v>
      </c>
      <c r="C94" s="127" t="s">
        <v>58</v>
      </c>
      <c r="D94" s="294">
        <f>SUM(D93,D92,D89,D86)</f>
        <v>83</v>
      </c>
      <c r="E94" s="294">
        <f t="shared" ref="E94:S94" si="28">SUM(E93,E92,E89,E86)</f>
        <v>83</v>
      </c>
      <c r="F94" s="294">
        <f t="shared" si="28"/>
        <v>83</v>
      </c>
      <c r="G94" s="294">
        <f t="shared" si="28"/>
        <v>83</v>
      </c>
      <c r="H94" s="294">
        <f t="shared" si="28"/>
        <v>83</v>
      </c>
      <c r="I94" s="294">
        <f t="shared" si="28"/>
        <v>83</v>
      </c>
      <c r="J94" s="294">
        <f t="shared" si="28"/>
        <v>83</v>
      </c>
      <c r="K94" s="294">
        <f t="shared" si="28"/>
        <v>83</v>
      </c>
      <c r="L94" s="294">
        <f t="shared" si="28"/>
        <v>83</v>
      </c>
      <c r="M94" s="294">
        <f t="shared" si="28"/>
        <v>83</v>
      </c>
      <c r="N94" s="294">
        <f t="shared" si="28"/>
        <v>83</v>
      </c>
      <c r="O94" s="294">
        <f t="shared" si="28"/>
        <v>83</v>
      </c>
      <c r="P94" s="294">
        <f t="shared" si="28"/>
        <v>83</v>
      </c>
      <c r="Q94" s="294">
        <f t="shared" si="28"/>
        <v>83</v>
      </c>
      <c r="R94" s="294">
        <f t="shared" si="28"/>
        <v>83</v>
      </c>
      <c r="S94" s="294">
        <f t="shared" si="28"/>
        <v>83</v>
      </c>
    </row>
    <row r="95" spans="1:19" x14ac:dyDescent="0.25">
      <c r="A95" s="304" t="s">
        <v>57</v>
      </c>
      <c r="B95" s="304" t="s">
        <v>57</v>
      </c>
      <c r="C95" s="144" t="s">
        <v>58</v>
      </c>
      <c r="D95" s="158">
        <f t="shared" ref="D95:S95" si="29">SUM(D94,D83,D78,D66,D39)</f>
        <v>945.72</v>
      </c>
      <c r="E95" s="158">
        <f t="shared" si="29"/>
        <v>945.72</v>
      </c>
      <c r="F95" s="158">
        <f t="shared" si="29"/>
        <v>960.72</v>
      </c>
      <c r="G95" s="158">
        <f t="shared" si="29"/>
        <v>972.72</v>
      </c>
      <c r="H95" s="158">
        <f t="shared" si="29"/>
        <v>987.72</v>
      </c>
      <c r="I95" s="158">
        <f>SUM(I94,I83,I78,I66,I39)</f>
        <v>992.72</v>
      </c>
      <c r="J95" s="158">
        <f t="shared" si="29"/>
        <v>1022.72</v>
      </c>
      <c r="K95" s="158">
        <f t="shared" si="29"/>
        <v>1022.72</v>
      </c>
      <c r="L95" s="158">
        <f t="shared" si="29"/>
        <v>1027.72</v>
      </c>
      <c r="M95" s="158">
        <f t="shared" si="29"/>
        <v>1027.72</v>
      </c>
      <c r="N95" s="158">
        <f t="shared" si="29"/>
        <v>1027.72</v>
      </c>
      <c r="O95" s="158">
        <f t="shared" si="29"/>
        <v>1027.72</v>
      </c>
      <c r="P95" s="158">
        <f t="shared" si="29"/>
        <v>1027.72</v>
      </c>
      <c r="Q95" s="158">
        <f t="shared" si="29"/>
        <v>1027.72</v>
      </c>
      <c r="R95" s="158">
        <f t="shared" si="29"/>
        <v>1027.72</v>
      </c>
      <c r="S95" s="158">
        <f t="shared" si="29"/>
        <v>1027.72</v>
      </c>
    </row>
    <row r="97" spans="4:19" x14ac:dyDescent="0.25">
      <c r="D97" s="512">
        <f>D95-D12</f>
        <v>933.28</v>
      </c>
      <c r="E97" s="512">
        <f t="shared" ref="E97:S97" si="30">E95-E12</f>
        <v>933.28</v>
      </c>
      <c r="F97" s="512">
        <f t="shared" si="30"/>
        <v>948.28</v>
      </c>
      <c r="G97" s="512">
        <f t="shared" si="30"/>
        <v>960.28</v>
      </c>
      <c r="H97" s="512">
        <f t="shared" si="30"/>
        <v>975.28</v>
      </c>
      <c r="I97" s="512">
        <f>I95-I12</f>
        <v>980.28</v>
      </c>
      <c r="J97" s="512">
        <f t="shared" si="30"/>
        <v>1010.28</v>
      </c>
      <c r="K97" s="512">
        <f t="shared" si="30"/>
        <v>1010.28</v>
      </c>
      <c r="L97" s="512">
        <f t="shared" si="30"/>
        <v>1015.28</v>
      </c>
      <c r="M97" s="512">
        <f t="shared" si="30"/>
        <v>1015.28</v>
      </c>
      <c r="N97" s="512">
        <f t="shared" si="30"/>
        <v>1015.28</v>
      </c>
      <c r="O97" s="512">
        <f t="shared" si="30"/>
        <v>1015.28</v>
      </c>
      <c r="P97" s="512">
        <f t="shared" si="30"/>
        <v>1015.28</v>
      </c>
      <c r="Q97" s="512">
        <f t="shared" si="30"/>
        <v>1015.28</v>
      </c>
      <c r="R97" s="512">
        <f t="shared" si="30"/>
        <v>1015.28</v>
      </c>
      <c r="S97" s="512">
        <f t="shared" si="30"/>
        <v>1015.28</v>
      </c>
    </row>
  </sheetData>
  <sortState xmlns:xlrd2="http://schemas.microsoft.com/office/spreadsheetml/2017/richdata2" ref="A6:P98">
    <sortCondition ref="A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8"/>
  <sheetViews>
    <sheetView zoomScale="85" zoomScaleNormal="85" workbookViewId="0">
      <pane ySplit="1" topLeftCell="A2" activePane="bottomLeft" state="frozen"/>
      <selection pane="bottomLeft" activeCell="J11" sqref="J11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4" width="10.140625" style="39" customWidth="1"/>
    <col min="5" max="7" width="6.7109375" style="39" bestFit="1" customWidth="1"/>
    <col min="8" max="8" width="8.42578125" style="39" customWidth="1"/>
    <col min="9" max="9" width="10.42578125" style="39" customWidth="1"/>
    <col min="10" max="10" width="14" style="39" customWidth="1"/>
    <col min="11" max="18" width="6.7109375" style="39" bestFit="1" customWidth="1"/>
    <col min="19" max="19" width="10.140625" style="39" bestFit="1" customWidth="1"/>
    <col min="20" max="16384" width="9" style="1"/>
  </cols>
  <sheetData>
    <row r="1" spans="1:38" x14ac:dyDescent="0.25">
      <c r="A1" s="30" t="s">
        <v>29</v>
      </c>
      <c r="B1" s="30" t="s">
        <v>15</v>
      </c>
      <c r="C1" s="30" t="s">
        <v>27</v>
      </c>
      <c r="D1" s="139" t="s">
        <v>420</v>
      </c>
      <c r="E1" s="139" t="s">
        <v>421</v>
      </c>
      <c r="F1" s="139" t="s">
        <v>422</v>
      </c>
      <c r="G1" s="139" t="s">
        <v>423</v>
      </c>
      <c r="H1" s="139" t="s">
        <v>424</v>
      </c>
      <c r="I1" s="139" t="s">
        <v>425</v>
      </c>
      <c r="J1" s="139" t="s">
        <v>426</v>
      </c>
      <c r="K1" s="139" t="s">
        <v>427</v>
      </c>
      <c r="L1" s="139" t="s">
        <v>428</v>
      </c>
      <c r="M1" s="139" t="s">
        <v>429</v>
      </c>
      <c r="N1" s="139" t="s">
        <v>430</v>
      </c>
      <c r="O1" s="139" t="s">
        <v>431</v>
      </c>
      <c r="P1" s="139" t="s">
        <v>432</v>
      </c>
      <c r="Q1" s="139" t="s">
        <v>433</v>
      </c>
      <c r="R1" s="139" t="s">
        <v>434</v>
      </c>
      <c r="S1" s="139" t="s">
        <v>435</v>
      </c>
    </row>
    <row r="2" spans="1:38" s="372" customFormat="1" x14ac:dyDescent="0.25">
      <c r="A2" s="322"/>
      <c r="B2" s="322"/>
      <c r="C2" s="465" t="s">
        <v>417</v>
      </c>
      <c r="D2" s="467">
        <f>'Operating Efficiency(%)'!D2*' Capacity by Company'!D2</f>
        <v>1.6</v>
      </c>
      <c r="E2" s="467">
        <f>'Operating Efficiency(%)'!E2*' Capacity by Company'!E2</f>
        <v>1.92</v>
      </c>
      <c r="F2" s="467">
        <f>'Operating Efficiency(%)'!F2*' Capacity by Company'!F2</f>
        <v>2.08</v>
      </c>
      <c r="G2" s="467">
        <f>'Operating Efficiency(%)'!G2*' Capacity by Company'!G2</f>
        <v>2.2399999999999998</v>
      </c>
      <c r="H2" s="467">
        <f>'Operating Efficiency(%)'!H2*' Capacity by Company'!H2</f>
        <v>2.2399999999999998</v>
      </c>
      <c r="I2" s="467">
        <f>'Operating Efficiency(%)'!I2*' Capacity by Company'!I2</f>
        <v>1.8559999999999999</v>
      </c>
      <c r="J2" s="467">
        <f>'Operating Efficiency(%)'!J2*' Capacity by Company'!J2</f>
        <v>2.1120000000000001</v>
      </c>
      <c r="K2" s="467">
        <f>'Operating Efficiency(%)'!K2*' Capacity by Company'!K2</f>
        <v>2.2399999999999998</v>
      </c>
      <c r="L2" s="467">
        <f>'Operating Efficiency(%)'!L2*' Capacity by Company'!L2</f>
        <v>2.3039999999999998</v>
      </c>
      <c r="M2" s="467">
        <f>'Operating Efficiency(%)'!M2*' Capacity by Company'!M2</f>
        <v>2.2719999999999998</v>
      </c>
      <c r="N2" s="467">
        <f>'Operating Efficiency(%)'!N2*' Capacity by Company'!N2</f>
        <v>2.3359999999999999</v>
      </c>
      <c r="O2" s="467">
        <f>'Operating Efficiency(%)'!O2*' Capacity by Company'!O2</f>
        <v>2.4000000000000004</v>
      </c>
      <c r="P2" s="467">
        <f>'Operating Efficiency(%)'!P2*' Capacity by Company'!P2</f>
        <v>2.4000000000000004</v>
      </c>
      <c r="Q2" s="467">
        <f>'Operating Efficiency(%)'!Q2*' Capacity by Company'!Q2</f>
        <v>2.4000000000000004</v>
      </c>
      <c r="R2" s="467">
        <f>'Operating Efficiency(%)'!R2*' Capacity by Company'!R2</f>
        <v>2.4000000000000004</v>
      </c>
      <c r="S2" s="467">
        <f>'Operating Efficiency(%)'!S2*' Capacity by Company'!S2</f>
        <v>2.4000000000000004</v>
      </c>
    </row>
    <row r="3" spans="1:38" s="372" customFormat="1" x14ac:dyDescent="0.25">
      <c r="A3" s="322"/>
      <c r="B3" s="322"/>
      <c r="C3" s="465" t="s">
        <v>418</v>
      </c>
      <c r="D3" s="467">
        <f>' Capacity by Company'!D3*'Operating Efficiency(%)'!D3</f>
        <v>0.48</v>
      </c>
      <c r="E3" s="467">
        <f>' Capacity by Company'!E3*'Operating Efficiency(%)'!E3</f>
        <v>0.32000000000000006</v>
      </c>
      <c r="F3" s="467">
        <f>' Capacity by Company'!F3*'Operating Efficiency(%)'!F3</f>
        <v>0</v>
      </c>
      <c r="G3" s="467">
        <f>' Capacity by Company'!G3*'Operating Efficiency(%)'!G3</f>
        <v>0</v>
      </c>
      <c r="H3" s="467">
        <f>' Capacity by Company'!H3*'Operating Efficiency(%)'!H3</f>
        <v>0</v>
      </c>
      <c r="I3" s="467">
        <f>' Capacity by Company'!I3*'Operating Efficiency(%)'!I3</f>
        <v>0</v>
      </c>
      <c r="J3" s="467">
        <f>' Capacity by Company'!J3*'Operating Efficiency(%)'!J3</f>
        <v>0</v>
      </c>
      <c r="K3" s="467">
        <f>' Capacity by Company'!K3*'Operating Efficiency(%)'!K3</f>
        <v>0</v>
      </c>
      <c r="L3" s="467">
        <f>' Capacity by Company'!L3*'Operating Efficiency(%)'!L3</f>
        <v>0</v>
      </c>
      <c r="M3" s="467">
        <f>' Capacity by Company'!M3*'Operating Efficiency(%)'!M3</f>
        <v>0</v>
      </c>
      <c r="N3" s="467">
        <f>' Capacity by Company'!N3*'Operating Efficiency(%)'!N3</f>
        <v>0</v>
      </c>
      <c r="O3" s="467">
        <f>' Capacity by Company'!O3*'Operating Efficiency(%)'!O3</f>
        <v>0</v>
      </c>
      <c r="P3" s="467">
        <f>' Capacity by Company'!P3*'Operating Efficiency(%)'!P3</f>
        <v>0</v>
      </c>
      <c r="Q3" s="467">
        <f>' Capacity by Company'!Q3*'Operating Efficiency(%)'!Q3</f>
        <v>0</v>
      </c>
      <c r="R3" s="467">
        <f>' Capacity by Company'!R3*'Operating Efficiency(%)'!R3</f>
        <v>0</v>
      </c>
      <c r="S3" s="467">
        <f>' Capacity by Company'!S3*'Operating Efficiency(%)'!S3</f>
        <v>0</v>
      </c>
    </row>
    <row r="4" spans="1:38" s="372" customFormat="1" x14ac:dyDescent="0.25">
      <c r="A4" s="322" t="s">
        <v>30</v>
      </c>
      <c r="B4" s="322" t="s">
        <v>31</v>
      </c>
      <c r="C4" s="465" t="s">
        <v>347</v>
      </c>
      <c r="D4" s="467">
        <f>'Operating Efficiency(%)'!D4*' Capacity by Company'!D4</f>
        <v>0.56109599999999993</v>
      </c>
      <c r="E4" s="467">
        <f>'Operating Efficiency(%)'!E4*' Capacity by Company'!E4</f>
        <v>0.56851200000000002</v>
      </c>
      <c r="F4" s="467">
        <f>'Operating Efficiency(%)'!F4*' Capacity by Company'!F4</f>
        <v>0.59731199999999995</v>
      </c>
      <c r="G4" s="467">
        <f>'Operating Efficiency(%)'!G4*' Capacity by Company'!G4</f>
        <v>0.61675199999999997</v>
      </c>
      <c r="H4" s="467">
        <f>'Operating Efficiency(%)'!H4*' Capacity by Company'!H4</f>
        <v>0.62812800000000002</v>
      </c>
      <c r="I4" s="467">
        <f>'Operating Efficiency(%)'!I4*' Capacity by Company'!I4</f>
        <v>0.46079999999999999</v>
      </c>
      <c r="J4" s="467">
        <f>'Operating Efficiency(%)'!J4*' Capacity by Company'!J4</f>
        <v>0.54720000000000002</v>
      </c>
      <c r="K4" s="467">
        <f>'Operating Efficiency(%)'!K4*' Capacity by Company'!K4</f>
        <v>0.57607200000000003</v>
      </c>
      <c r="L4" s="467">
        <f>'Operating Efficiency(%)'!L4*' Capacity by Company'!L4</f>
        <v>0.60919200000000007</v>
      </c>
      <c r="M4" s="467">
        <f>'Operating Efficiency(%)'!M4*' Capacity by Company'!M4</f>
        <v>0.61459200000000003</v>
      </c>
      <c r="N4" s="467">
        <f>'Operating Efficiency(%)'!N4*' Capacity by Company'!N4</f>
        <v>0.61956</v>
      </c>
      <c r="O4" s="467">
        <f>'Operating Efficiency(%)'!O4*' Capacity by Company'!O4</f>
        <v>0.62495999999999996</v>
      </c>
      <c r="P4" s="467">
        <f>'Operating Efficiency(%)'!P4*' Capacity by Company'!P4</f>
        <v>0.62575200000000009</v>
      </c>
      <c r="Q4" s="467">
        <f>'Operating Efficiency(%)'!Q4*' Capacity by Company'!Q4</f>
        <v>0.62740800000000008</v>
      </c>
      <c r="R4" s="467">
        <f>'Operating Efficiency(%)'!R4*' Capacity by Company'!R4</f>
        <v>0.64029600000000009</v>
      </c>
      <c r="S4" s="467">
        <f>'Operating Efficiency(%)'!S4*' Capacity by Company'!S4</f>
        <v>0.66895199999999999</v>
      </c>
    </row>
    <row r="5" spans="1:38" x14ac:dyDescent="0.25">
      <c r="A5" s="86" t="s">
        <v>30</v>
      </c>
      <c r="B5" s="86" t="s">
        <v>31</v>
      </c>
      <c r="C5" s="119" t="s">
        <v>350</v>
      </c>
      <c r="D5" s="112">
        <f>'Operating Efficiency(%)'!D5*' Capacity by Company'!D5</f>
        <v>0.30938399999999999</v>
      </c>
      <c r="E5" s="330">
        <f>'Operating Efficiency(%)'!E5*' Capacity by Company'!E5</f>
        <v>0.31611600000000001</v>
      </c>
      <c r="F5" s="330">
        <f>'Operating Efficiency(%)'!F5*' Capacity by Company'!F5</f>
        <v>0.30816000000000004</v>
      </c>
      <c r="G5" s="330">
        <f>'Operating Efficiency(%)'!G5*' Capacity by Company'!G5</f>
        <v>0.31100399999999995</v>
      </c>
      <c r="H5" s="330">
        <f>'Operating Efficiency(%)'!H5*' Capacity by Company'!H5</f>
        <v>0.30769200000000002</v>
      </c>
      <c r="I5" s="330">
        <f>'Operating Efficiency(%)'!I5*' Capacity by Company'!I5</f>
        <v>0.23399999999999999</v>
      </c>
      <c r="J5" s="330">
        <f>'Operating Efficiency(%)'!J5*' Capacity by Company'!J5</f>
        <v>0.29134799999999994</v>
      </c>
      <c r="K5" s="330">
        <f>'Operating Efficiency(%)'!K5*' Capacity by Company'!K5</f>
        <v>0.29066399999999998</v>
      </c>
      <c r="L5" s="330">
        <f>'Operating Efficiency(%)'!L5*' Capacity by Company'!L5</f>
        <v>0.30866399999999999</v>
      </c>
      <c r="M5" s="330">
        <f>'Operating Efficiency(%)'!M5*' Capacity by Company'!M5</f>
        <v>0.30866399999999999</v>
      </c>
      <c r="N5" s="330">
        <f>'Operating Efficiency(%)'!N5*' Capacity by Company'!N5</f>
        <v>0.32666400000000001</v>
      </c>
      <c r="O5" s="330">
        <f>'Operating Efficiency(%)'!O5*' Capacity by Company'!O5</f>
        <v>0.32666400000000001</v>
      </c>
      <c r="P5" s="330">
        <f>'Operating Efficiency(%)'!P5*' Capacity by Company'!P5</f>
        <v>0.33386399999999999</v>
      </c>
      <c r="Q5" s="330">
        <f>'Operating Efficiency(%)'!Q5*' Capacity by Company'!Q5</f>
        <v>0.33386399999999999</v>
      </c>
      <c r="R5" s="330">
        <f>'Operating Efficiency(%)'!R5*' Capacity by Company'!R5</f>
        <v>0.34466399999999997</v>
      </c>
      <c r="S5" s="330">
        <f>'Operating Efficiency(%)'!S5*' Capacity by Company'!S5</f>
        <v>0.34466399999999997</v>
      </c>
    </row>
    <row r="6" spans="1:38" x14ac:dyDescent="0.25">
      <c r="A6" s="86" t="s">
        <v>30</v>
      </c>
      <c r="B6" s="86" t="s">
        <v>31</v>
      </c>
      <c r="C6" s="119" t="s">
        <v>348</v>
      </c>
      <c r="D6" s="330">
        <f>'Operating Efficiency(%)'!D6*' Capacity by Company'!D6</f>
        <v>0.315108</v>
      </c>
      <c r="E6" s="330">
        <f>'Operating Efficiency(%)'!E6*' Capacity by Company'!E6</f>
        <v>0.30797999999999998</v>
      </c>
      <c r="F6" s="330">
        <f>'Operating Efficiency(%)'!F6*' Capacity by Company'!F6</f>
        <v>0.32111999999999996</v>
      </c>
      <c r="G6" s="330">
        <f>'Operating Efficiency(%)'!G6*' Capacity by Company'!G6</f>
        <v>0.32345999999999997</v>
      </c>
      <c r="H6" s="330">
        <f>'Operating Efficiency(%)'!H6*' Capacity by Company'!H6</f>
        <v>0.30146400000000001</v>
      </c>
      <c r="I6" s="330">
        <f>'Operating Efficiency(%)'!I6*' Capacity by Company'!I6</f>
        <v>0.22319999999999998</v>
      </c>
      <c r="J6" s="330">
        <f>'Operating Efficiency(%)'!J6*' Capacity by Company'!J6</f>
        <v>0.29714399999999996</v>
      </c>
      <c r="K6" s="330">
        <f>'Operating Efficiency(%)'!K6*' Capacity by Company'!K6</f>
        <v>0.29786399999999996</v>
      </c>
      <c r="L6" s="330">
        <f>'Operating Efficiency(%)'!L6*' Capacity by Company'!L6</f>
        <v>0.29786399999999996</v>
      </c>
      <c r="M6" s="330">
        <f>'Operating Efficiency(%)'!M6*' Capacity by Company'!M6</f>
        <v>0.30866399999999999</v>
      </c>
      <c r="N6" s="330">
        <f>'Operating Efficiency(%)'!N6*' Capacity by Company'!N6</f>
        <v>0.30866399999999999</v>
      </c>
      <c r="O6" s="330">
        <f>'Operating Efficiency(%)'!O6*' Capacity by Company'!O6</f>
        <v>0.31946399999999997</v>
      </c>
      <c r="P6" s="330">
        <f>'Operating Efficiency(%)'!P6*' Capacity by Company'!P6</f>
        <v>0.31946399999999997</v>
      </c>
      <c r="Q6" s="330">
        <f>'Operating Efficiency(%)'!Q6*' Capacity by Company'!Q6</f>
        <v>0.32666400000000001</v>
      </c>
      <c r="R6" s="330">
        <f>'Operating Efficiency(%)'!R6*' Capacity by Company'!R6</f>
        <v>0.32666400000000001</v>
      </c>
      <c r="S6" s="330">
        <f>'Operating Efficiency(%)'!S6*' Capacity by Company'!S6</f>
        <v>0.33386399999999999</v>
      </c>
    </row>
    <row r="7" spans="1:38" s="303" customFormat="1" x14ac:dyDescent="0.25">
      <c r="A7" s="322" t="s">
        <v>30</v>
      </c>
      <c r="B7" s="322" t="s">
        <v>31</v>
      </c>
      <c r="C7" s="119" t="s">
        <v>320</v>
      </c>
      <c r="D7" s="330">
        <f>'Operating Efficiency(%)'!D7*' Capacity by Company'!D7</f>
        <v>1.3598999999999999</v>
      </c>
      <c r="E7" s="330">
        <f>'Operating Efficiency(%)'!E7*' Capacity by Company'!E7</f>
        <v>1.3784400000000001</v>
      </c>
      <c r="F7" s="330">
        <f>'Operating Efficiency(%)'!F7*' Capacity by Company'!F7</f>
        <v>1.45044</v>
      </c>
      <c r="G7" s="330">
        <f>'Operating Efficiency(%)'!G7*' Capacity by Company'!G7</f>
        <v>1.4990399999999999</v>
      </c>
      <c r="H7" s="330">
        <f>'Operating Efficiency(%)'!H7*' Capacity by Company'!H7</f>
        <v>1.5274800000000002</v>
      </c>
      <c r="I7" s="330">
        <f>'Operating Efficiency(%)'!I7*' Capacity by Company'!I7</f>
        <v>1.1700000000000002</v>
      </c>
      <c r="J7" s="330">
        <f>'Operating Efficiency(%)'!J7*' Capacity by Company'!J7</f>
        <v>1.3251599999999999</v>
      </c>
      <c r="K7" s="330">
        <f>'Operating Efficiency(%)'!K7*' Capacity by Company'!K7</f>
        <v>1.39734</v>
      </c>
      <c r="L7" s="330">
        <f>'Operating Efficiency(%)'!L7*' Capacity by Company'!L7</f>
        <v>1.48014</v>
      </c>
      <c r="M7" s="330">
        <f>'Operating Efficiency(%)'!M7*' Capacity by Company'!M7</f>
        <v>1.4936400000000001</v>
      </c>
      <c r="N7" s="330">
        <f>'Operating Efficiency(%)'!N7*' Capacity by Company'!N7</f>
        <v>1.50606</v>
      </c>
      <c r="O7" s="330">
        <f>'Operating Efficiency(%)'!O7*' Capacity by Company'!O7</f>
        <v>1.51956</v>
      </c>
      <c r="P7" s="330">
        <f>'Operating Efficiency(%)'!P7*' Capacity by Company'!P7</f>
        <v>1.5215400000000001</v>
      </c>
      <c r="Q7" s="330">
        <f>'Operating Efficiency(%)'!Q7*' Capacity by Company'!Q7</f>
        <v>1.5256800000000001</v>
      </c>
      <c r="R7" s="330">
        <f>'Operating Efficiency(%)'!R7*' Capacity by Company'!R7</f>
        <v>1.5579000000000001</v>
      </c>
      <c r="S7" s="330">
        <f>'Operating Efficiency(%)'!S7*' Capacity by Company'!S7</f>
        <v>1.62954</v>
      </c>
      <c r="V7" s="512">
        <f>D5+D68+D50</f>
        <v>32.825283999999996</v>
      </c>
      <c r="W7" s="512">
        <f t="shared" ref="W7:AL7" si="0">E5+E68+E50</f>
        <v>32.972416000000003</v>
      </c>
      <c r="X7" s="512">
        <f t="shared" si="0"/>
        <v>33.054860000000005</v>
      </c>
      <c r="Y7" s="512">
        <f t="shared" si="0"/>
        <v>41.199903999999997</v>
      </c>
      <c r="Z7" s="512">
        <f t="shared" si="0"/>
        <v>41.351092000000001</v>
      </c>
      <c r="AA7" s="512">
        <f t="shared" si="0"/>
        <v>39.783499999999997</v>
      </c>
      <c r="AB7" s="512">
        <f t="shared" si="0"/>
        <v>39.796948</v>
      </c>
      <c r="AC7" s="512">
        <f t="shared" si="0"/>
        <v>41.752364</v>
      </c>
      <c r="AD7" s="512">
        <f t="shared" si="0"/>
        <v>41.926464000000003</v>
      </c>
      <c r="AE7" s="512">
        <f t="shared" si="0"/>
        <v>42.082464000000002</v>
      </c>
      <c r="AF7" s="512">
        <f t="shared" si="0"/>
        <v>42.256564000000004</v>
      </c>
      <c r="AG7" s="512">
        <f t="shared" si="0"/>
        <v>42.412664000000007</v>
      </c>
      <c r="AH7" s="512">
        <f t="shared" si="0"/>
        <v>42.595964000000002</v>
      </c>
      <c r="AI7" s="512">
        <f t="shared" si="0"/>
        <v>42.732063999999994</v>
      </c>
      <c r="AJ7" s="512">
        <f t="shared" si="0"/>
        <v>42.898863999999996</v>
      </c>
      <c r="AK7" s="512">
        <f t="shared" si="0"/>
        <v>43.054963999999998</v>
      </c>
      <c r="AL7" s="512">
        <f t="shared" si="0"/>
        <v>0</v>
      </c>
    </row>
    <row r="8" spans="1:38" s="303" customFormat="1" x14ac:dyDescent="0.25">
      <c r="A8" s="322" t="s">
        <v>30</v>
      </c>
      <c r="B8" s="322" t="s">
        <v>31</v>
      </c>
      <c r="C8" s="119" t="s">
        <v>321</v>
      </c>
      <c r="D8" s="330">
        <f>'Operating Efficiency(%)'!D8*' Capacity by Company'!D8</f>
        <v>0.29004000000000002</v>
      </c>
      <c r="E8" s="330">
        <f>'Operating Efficiency(%)'!E8*' Capacity by Company'!E8</f>
        <v>0.30912000000000006</v>
      </c>
      <c r="F8" s="330">
        <f>'Operating Efficiency(%)'!F8*' Capacity by Company'!F8</f>
        <v>0.31224000000000002</v>
      </c>
      <c r="G8" s="330">
        <f>'Operating Efficiency(%)'!G8*' Capacity by Company'!G8</f>
        <v>0.32800000000000001</v>
      </c>
      <c r="H8" s="330">
        <f>'Operating Efficiency(%)'!H8*' Capacity by Company'!H8</f>
        <v>0.33800000000000002</v>
      </c>
      <c r="I8" s="330">
        <f>'Operating Efficiency(%)'!I8*' Capacity by Company'!I8</f>
        <v>0.27200000000000002</v>
      </c>
      <c r="J8" s="330">
        <f>'Operating Efficiency(%)'!J8*' Capacity by Company'!J8</f>
        <v>0.32088000000000005</v>
      </c>
      <c r="K8" s="330">
        <f>'Operating Efficiency(%)'!K8*' Capacity by Company'!K8</f>
        <v>0.34</v>
      </c>
      <c r="L8" s="330">
        <f>'Operating Efficiency(%)'!L8*' Capacity by Company'!L8</f>
        <v>0.34760000000000002</v>
      </c>
      <c r="M8" s="330">
        <f>'Operating Efficiency(%)'!M8*' Capacity by Company'!M8</f>
        <v>0.35400000000000004</v>
      </c>
      <c r="N8" s="330">
        <f>'Operating Efficiency(%)'!N8*' Capacity by Company'!N8</f>
        <v>0.36000000000000004</v>
      </c>
      <c r="O8" s="330">
        <f>'Operating Efficiency(%)'!O8*' Capacity by Company'!O8</f>
        <v>0.36640000000000006</v>
      </c>
      <c r="P8" s="330">
        <f>'Operating Efficiency(%)'!P8*' Capacity by Company'!P8</f>
        <v>0.37000000000000005</v>
      </c>
      <c r="Q8" s="330">
        <f>'Operating Efficiency(%)'!Q8*' Capacity by Company'!Q8</f>
        <v>0.37240000000000006</v>
      </c>
      <c r="R8" s="330">
        <f>'Operating Efficiency(%)'!R8*' Capacity by Company'!R8</f>
        <v>0.37436000000000003</v>
      </c>
      <c r="S8" s="330">
        <f>'Operating Efficiency(%)'!S8*' Capacity by Company'!S8</f>
        <v>0.37820000000000004</v>
      </c>
    </row>
    <row r="9" spans="1:38" s="303" customFormat="1" x14ac:dyDescent="0.25">
      <c r="A9" s="322" t="s">
        <v>30</v>
      </c>
      <c r="B9" s="322" t="s">
        <v>31</v>
      </c>
      <c r="C9" s="119" t="s">
        <v>327</v>
      </c>
      <c r="D9" s="330">
        <f>'Operating Efficiency(%)'!D9*' Capacity by Company'!D9</f>
        <v>0.45918000000000003</v>
      </c>
      <c r="E9" s="330">
        <f>'Operating Efficiency(%)'!E9*' Capacity by Company'!E9</f>
        <v>0.45330000000000004</v>
      </c>
      <c r="F9" s="330">
        <f>'Operating Efficiency(%)'!F9*' Capacity by Company'!F9</f>
        <v>0.46499999999999997</v>
      </c>
      <c r="G9" s="330">
        <f>'Operating Efficiency(%)'!G9*' Capacity by Company'!G9</f>
        <v>0.47670000000000001</v>
      </c>
      <c r="H9" s="330">
        <f>'Operating Efficiency(%)'!H9*' Capacity by Company'!H9</f>
        <v>0.51917999999999997</v>
      </c>
      <c r="I9" s="330">
        <f>'Operating Efficiency(%)'!I9*' Capacity by Company'!I9</f>
        <v>0.33</v>
      </c>
      <c r="J9" s="330">
        <f>'Operating Efficiency(%)'!J9*' Capacity by Company'!J9</f>
        <v>0.42402000000000001</v>
      </c>
      <c r="K9" s="330">
        <f>'Operating Efficiency(%)'!K9*' Capacity by Company'!K9</f>
        <v>0.44747999999999999</v>
      </c>
      <c r="L9" s="330">
        <f>'Operating Efficiency(%)'!L9*' Capacity by Company'!L9</f>
        <v>0.45918000000000003</v>
      </c>
      <c r="M9" s="330">
        <f>'Operating Efficiency(%)'!M9*' Capacity by Company'!M9</f>
        <v>0.46499999999999997</v>
      </c>
      <c r="N9" s="330">
        <f>'Operating Efficiency(%)'!N9*' Capacity by Company'!N9</f>
        <v>0.47526000000000002</v>
      </c>
      <c r="O9" s="330">
        <f>'Operating Efficiency(%)'!O9*' Capacity by Company'!O9</f>
        <v>0.48258000000000001</v>
      </c>
      <c r="P9" s="330">
        <f>'Operating Efficiency(%)'!P9*' Capacity by Company'!P9</f>
        <v>0.50015999999999994</v>
      </c>
      <c r="Q9" s="330">
        <f>'Operating Efficiency(%)'!Q9*' Capacity by Company'!Q9</f>
        <v>0.51185999999999998</v>
      </c>
      <c r="R9" s="330">
        <f>'Operating Efficiency(%)'!R9*' Capacity by Company'!R9</f>
        <v>0.53525999999999996</v>
      </c>
      <c r="S9" s="330">
        <f>'Operating Efficiency(%)'!S9*' Capacity by Company'!S9</f>
        <v>0.55284</v>
      </c>
    </row>
    <row r="10" spans="1:38" s="303" customFormat="1" x14ac:dyDescent="0.25">
      <c r="A10" s="322" t="s">
        <v>30</v>
      </c>
      <c r="B10" s="322" t="s">
        <v>31</v>
      </c>
      <c r="C10" s="119" t="s">
        <v>334</v>
      </c>
      <c r="D10" s="330">
        <f>'Operating Efficiency(%)'!D10*' Capacity by Company'!D10</f>
        <v>0.44490000000000002</v>
      </c>
      <c r="E10" s="330">
        <f>'Operating Efficiency(%)'!E10*' Capacity by Company'!E10</f>
        <v>0.43902000000000002</v>
      </c>
      <c r="F10" s="330">
        <f>'Operating Efficiency(%)'!F10*' Capacity by Company'!F10</f>
        <v>0.45071999999999995</v>
      </c>
      <c r="G10" s="330">
        <f>'Operating Efficiency(%)'!G10*' Capacity by Company'!G10</f>
        <v>0.46242</v>
      </c>
      <c r="H10" s="330">
        <f>'Operating Efficiency(%)'!H10*' Capacity by Company'!H10</f>
        <v>0.50490000000000002</v>
      </c>
      <c r="I10" s="330">
        <f>'Operating Efficiency(%)'!I10*' Capacity by Company'!I10</f>
        <v>0.378</v>
      </c>
      <c r="J10" s="330">
        <f>'Operating Efficiency(%)'!J10*' Capacity by Company'!J10</f>
        <v>0.40973999999999994</v>
      </c>
      <c r="K10" s="330">
        <f>'Operating Efficiency(%)'!K10*' Capacity by Company'!K10</f>
        <v>0.43319999999999997</v>
      </c>
      <c r="L10" s="330">
        <f>'Operating Efficiency(%)'!L10*' Capacity by Company'!L10</f>
        <v>0.44490000000000002</v>
      </c>
      <c r="M10" s="330">
        <f>'Operating Efficiency(%)'!M10*' Capacity by Company'!M10</f>
        <v>0.45071999999999995</v>
      </c>
      <c r="N10" s="330">
        <f>'Operating Efficiency(%)'!N10*' Capacity by Company'!N10</f>
        <v>0.46097999999999995</v>
      </c>
      <c r="O10" s="330">
        <f>'Operating Efficiency(%)'!O10*' Capacity by Company'!O10</f>
        <v>0.46829999999999994</v>
      </c>
      <c r="P10" s="330">
        <f>'Operating Efficiency(%)'!P10*' Capacity by Company'!P10</f>
        <v>0.48587999999999998</v>
      </c>
      <c r="Q10" s="330">
        <f>'Operating Efficiency(%)'!Q10*' Capacity by Company'!Q10</f>
        <v>0.49758000000000002</v>
      </c>
      <c r="R10" s="330">
        <f>'Operating Efficiency(%)'!R10*' Capacity by Company'!R10</f>
        <v>0.52098</v>
      </c>
      <c r="S10" s="330">
        <f>'Operating Efficiency(%)'!S10*' Capacity by Company'!S10</f>
        <v>0.53855999999999993</v>
      </c>
    </row>
    <row r="11" spans="1:38" x14ac:dyDescent="0.25">
      <c r="A11" s="86" t="s">
        <v>30</v>
      </c>
      <c r="B11" s="86" t="s">
        <v>31</v>
      </c>
      <c r="C11" s="119" t="s">
        <v>419</v>
      </c>
      <c r="D11" s="330">
        <f>'Operating Efficiency(%)'!D11*' Capacity by Company'!D11</f>
        <v>0.18</v>
      </c>
      <c r="E11" s="330">
        <f>'Operating Efficiency(%)'!E11*' Capacity by Company'!E11</f>
        <v>0.192</v>
      </c>
      <c r="F11" s="330">
        <f>'Operating Efficiency(%)'!F11*' Capacity by Company'!F11</f>
        <v>0.216</v>
      </c>
      <c r="G11" s="330">
        <f>'Operating Efficiency(%)'!G11*' Capacity by Company'!G11</f>
        <v>0.24</v>
      </c>
      <c r="H11" s="330">
        <f>'Operating Efficiency(%)'!H11*' Capacity by Company'!H11</f>
        <v>0.24</v>
      </c>
      <c r="I11" s="330">
        <f>'Operating Efficiency(%)'!I11*' Capacity by Company'!I11</f>
        <v>0.14399999999999999</v>
      </c>
      <c r="J11" s="330">
        <f>'Operating Efficiency(%)'!J11*' Capacity by Company'!J11</f>
        <v>0.18</v>
      </c>
      <c r="K11" s="330">
        <f>'Operating Efficiency(%)'!K11*' Capacity by Company'!K11</f>
        <v>0.24</v>
      </c>
      <c r="L11" s="330">
        <f>'Operating Efficiency(%)'!L11*' Capacity by Company'!L11</f>
        <v>0.24</v>
      </c>
      <c r="M11" s="330">
        <f>'Operating Efficiency(%)'!M11*' Capacity by Company'!M11</f>
        <v>0.3</v>
      </c>
      <c r="N11" s="330">
        <f>'Operating Efficiency(%)'!N11*' Capacity by Company'!N11</f>
        <v>0.3</v>
      </c>
      <c r="O11" s="330">
        <f>'Operating Efficiency(%)'!O11*' Capacity by Company'!O11</f>
        <v>0.3</v>
      </c>
      <c r="P11" s="330">
        <f>'Operating Efficiency(%)'!P11*' Capacity by Company'!P11</f>
        <v>0.3</v>
      </c>
      <c r="Q11" s="330">
        <f>'Operating Efficiency(%)'!Q11*' Capacity by Company'!Q11</f>
        <v>0.3</v>
      </c>
      <c r="R11" s="330">
        <f>'Operating Efficiency(%)'!R11*' Capacity by Company'!R11</f>
        <v>0.3</v>
      </c>
      <c r="S11" s="330">
        <f>'Operating Efficiency(%)'!S11*' Capacity by Company'!S11</f>
        <v>0.3</v>
      </c>
    </row>
    <row r="12" spans="1:38" x14ac:dyDescent="0.25">
      <c r="A12" s="287" t="s">
        <v>30</v>
      </c>
      <c r="B12" s="287" t="s">
        <v>31</v>
      </c>
      <c r="C12" s="288" t="s">
        <v>58</v>
      </c>
      <c r="D12" s="289">
        <f>SUM(D2:D11)</f>
        <v>5.9996079999999994</v>
      </c>
      <c r="E12" s="289">
        <f t="shared" ref="E12:S12" si="1">SUM(E2:E11)</f>
        <v>6.2044880000000004</v>
      </c>
      <c r="F12" s="289">
        <f t="shared" si="1"/>
        <v>6.2009920000000003</v>
      </c>
      <c r="G12" s="289">
        <f t="shared" si="1"/>
        <v>6.497376</v>
      </c>
      <c r="H12" s="289">
        <f t="shared" si="1"/>
        <v>6.6068439999999997</v>
      </c>
      <c r="I12" s="289">
        <f t="shared" si="1"/>
        <v>5.0680000000000005</v>
      </c>
      <c r="J12" s="289">
        <f t="shared" si="1"/>
        <v>5.9074919999999995</v>
      </c>
      <c r="K12" s="289">
        <f t="shared" si="1"/>
        <v>6.2626200000000001</v>
      </c>
      <c r="L12" s="289">
        <f t="shared" si="1"/>
        <v>6.4915399999999996</v>
      </c>
      <c r="M12" s="289">
        <f t="shared" si="1"/>
        <v>6.5672799999999993</v>
      </c>
      <c r="N12" s="289">
        <f t="shared" si="1"/>
        <v>6.6931879999999992</v>
      </c>
      <c r="O12" s="289">
        <f t="shared" si="1"/>
        <v>6.8079280000000004</v>
      </c>
      <c r="P12" s="289">
        <f t="shared" si="1"/>
        <v>6.8566600000000006</v>
      </c>
      <c r="Q12" s="289">
        <f t="shared" si="1"/>
        <v>6.8954560000000011</v>
      </c>
      <c r="R12" s="289">
        <f t="shared" si="1"/>
        <v>7.0001240000000005</v>
      </c>
      <c r="S12" s="289">
        <f t="shared" si="1"/>
        <v>7.1466199999999995</v>
      </c>
    </row>
    <row r="13" spans="1:38" s="162" customFormat="1" x14ac:dyDescent="0.25">
      <c r="A13" s="86" t="s">
        <v>30</v>
      </c>
      <c r="B13" s="86" t="s">
        <v>33</v>
      </c>
      <c r="C13" s="119" t="s">
        <v>264</v>
      </c>
      <c r="D13" s="113">
        <f>' Capacity by Company'!D13*'Operating Efficiency(%)'!D13</f>
        <v>28.580000000000002</v>
      </c>
      <c r="E13" s="113">
        <f>' Capacity by Company'!E13*'Operating Efficiency(%)'!E13</f>
        <v>29.6</v>
      </c>
      <c r="F13" s="113">
        <f>' Capacity by Company'!F13*'Operating Efficiency(%)'!F13</f>
        <v>31.200000000000003</v>
      </c>
      <c r="G13" s="113">
        <f>' Capacity by Company'!G13*'Operating Efficiency(%)'!G13</f>
        <v>32</v>
      </c>
      <c r="H13" s="113">
        <f>' Capacity by Company'!H13*'Operating Efficiency(%)'!H13</f>
        <v>32.688172043010752</v>
      </c>
      <c r="I13" s="113">
        <f>' Capacity by Company'!I13*'Operating Efficiency(%)'!I13</f>
        <v>28.584946236559119</v>
      </c>
      <c r="J13" s="113">
        <f>' Capacity by Company'!J13*'Operating Efficiency(%)'!J13</f>
        <v>29.16559139784944</v>
      </c>
      <c r="K13" s="113">
        <f>' Capacity by Company'!K13*'Operating Efficiency(%)'!K13</f>
        <v>29.466666666666683</v>
      </c>
      <c r="L13" s="113">
        <f>' Capacity by Company'!L13*'Operating Efficiency(%)'!L13</f>
        <v>30.107526881720432</v>
      </c>
      <c r="M13" s="113">
        <f>' Capacity by Company'!M13*'Operating Efficiency(%)'!M13</f>
        <v>30.967741935483872</v>
      </c>
      <c r="N13" s="113">
        <f>' Capacity by Company'!N13*'Operating Efficiency(%)'!N13</f>
        <v>32</v>
      </c>
      <c r="O13" s="113">
        <f>' Capacity by Company'!O13*'Operating Efficiency(%)'!O13</f>
        <v>33.548387096774192</v>
      </c>
      <c r="P13" s="113">
        <f>' Capacity by Company'!P13*'Operating Efficiency(%)'!P13</f>
        <v>34.408602150537632</v>
      </c>
      <c r="Q13" s="113">
        <f>' Capacity by Company'!Q13*'Operating Efficiency(%)'!Q13</f>
        <v>35.268817204301072</v>
      </c>
      <c r="R13" s="113">
        <f>' Capacity by Company'!R13*'Operating Efficiency(%)'!R13</f>
        <v>36.129032258064512</v>
      </c>
      <c r="S13" s="113">
        <f>' Capacity by Company'!S13*'Operating Efficiency(%)'!S13</f>
        <v>36.989247311827953</v>
      </c>
    </row>
    <row r="14" spans="1:38" x14ac:dyDescent="0.25">
      <c r="A14" s="86" t="s">
        <v>30</v>
      </c>
      <c r="B14" s="86" t="s">
        <v>33</v>
      </c>
      <c r="C14" s="120" t="s">
        <v>235</v>
      </c>
      <c r="D14" s="112">
        <f>ROUND('Operating Efficiency(%)'!D14*' Capacity by Company'!D14,4)</f>
        <v>15.288</v>
      </c>
      <c r="E14" s="112">
        <f>ROUND('Operating Efficiency(%)'!E14*' Capacity by Company'!E14,4)</f>
        <v>15.568</v>
      </c>
      <c r="F14" s="112">
        <f>ROUND('Operating Efficiency(%)'!F14*' Capacity by Company'!F14,4)</f>
        <v>15.997999999999999</v>
      </c>
      <c r="G14" s="112">
        <f>ROUND('Operating Efficiency(%)'!G14*' Capacity by Company'!G14,4)</f>
        <v>16.327999999999999</v>
      </c>
      <c r="H14" s="112">
        <f>ROUND('Operating Efficiency(%)'!H14*' Capacity by Company'!H14,4)</f>
        <v>16.117999999999999</v>
      </c>
      <c r="I14" s="112">
        <f>ROUND('Operating Efficiency(%)'!I14*' Capacity by Company'!I14,4)</f>
        <v>14.678000000000001</v>
      </c>
      <c r="J14" s="112">
        <f>ROUND('Operating Efficiency(%)'!J14*' Capacity by Company'!J14,4)</f>
        <v>15.602</v>
      </c>
      <c r="K14" s="112">
        <f>ROUND('Operating Efficiency(%)'!K14*' Capacity by Company'!K14,4)</f>
        <v>15.747999999999999</v>
      </c>
      <c r="L14" s="112">
        <f>ROUND('Operating Efficiency(%)'!L14*' Capacity by Company'!L14,4)</f>
        <v>16.148</v>
      </c>
      <c r="M14" s="112">
        <f>ROUND('Operating Efficiency(%)'!M14*' Capacity by Company'!M14,4)</f>
        <v>16.148</v>
      </c>
      <c r="N14" s="112">
        <f>ROUND('Operating Efficiency(%)'!N14*' Capacity by Company'!N14,4)</f>
        <v>16.547999999999998</v>
      </c>
      <c r="O14" s="112">
        <f>ROUND('Operating Efficiency(%)'!O14*' Capacity by Company'!O14,4)</f>
        <v>16.547999999999998</v>
      </c>
      <c r="P14" s="112">
        <f>ROUND('Operating Efficiency(%)'!P14*' Capacity by Company'!P14,4)</f>
        <v>17.148</v>
      </c>
      <c r="Q14" s="112">
        <f>ROUND('Operating Efficiency(%)'!Q14*' Capacity by Company'!Q14,4)</f>
        <v>17.148</v>
      </c>
      <c r="R14" s="112">
        <f>ROUND('Operating Efficiency(%)'!R14*' Capacity by Company'!R14,4)</f>
        <v>17.748000000000001</v>
      </c>
      <c r="S14" s="112">
        <f>ROUND('Operating Efficiency(%)'!S14*' Capacity by Company'!S14,4)</f>
        <v>17.748000000000001</v>
      </c>
    </row>
    <row r="15" spans="1:38" x14ac:dyDescent="0.25">
      <c r="A15" s="86" t="s">
        <v>30</v>
      </c>
      <c r="B15" s="86" t="s">
        <v>33</v>
      </c>
      <c r="C15" s="120" t="s">
        <v>253</v>
      </c>
      <c r="D15" s="112">
        <f>ROUND('Operating Efficiency(%)'!D15*' Capacity by Company'!D15,4)</f>
        <v>8.1829999999999998</v>
      </c>
      <c r="E15" s="112">
        <f>ROUND('Operating Efficiency(%)'!E15*' Capacity by Company'!E15,4)</f>
        <v>8.24</v>
      </c>
      <c r="F15" s="112">
        <f>ROUND('Operating Efficiency(%)'!F15*' Capacity by Company'!F15,4)</f>
        <v>8.2949999999999999</v>
      </c>
      <c r="G15" s="112">
        <f>ROUND('Operating Efficiency(%)'!G15*' Capacity by Company'!G15,4)</f>
        <v>8.3740000000000006</v>
      </c>
      <c r="H15" s="112">
        <f>ROUND('Operating Efficiency(%)'!H15*' Capacity by Company'!H15,4)</f>
        <v>8.08</v>
      </c>
      <c r="I15" s="112">
        <f>ROUND('Operating Efficiency(%)'!I15*' Capacity by Company'!I15,4)</f>
        <v>7.65</v>
      </c>
      <c r="J15" s="112">
        <f>ROUND('Operating Efficiency(%)'!J15*' Capacity by Company'!J15,4)</f>
        <v>7.9279999999999999</v>
      </c>
      <c r="K15" s="112">
        <f>ROUND('Operating Efficiency(%)'!K15*' Capacity by Company'!K15,4)</f>
        <v>8.0739999999999998</v>
      </c>
      <c r="L15" s="112">
        <f>ROUND('Operating Efficiency(%)'!L15*' Capacity by Company'!L15,4)</f>
        <v>8.0739999999999998</v>
      </c>
      <c r="M15" s="112">
        <f>ROUND('Operating Efficiency(%)'!M15*' Capacity by Company'!M15,4)</f>
        <v>8.2739999999999991</v>
      </c>
      <c r="N15" s="112">
        <f>ROUND('Operating Efficiency(%)'!N15*' Capacity by Company'!N15,4)</f>
        <v>8.2739999999999991</v>
      </c>
      <c r="O15" s="112">
        <f>ROUND('Operating Efficiency(%)'!O15*' Capacity by Company'!O15,4)</f>
        <v>8.5739999999999998</v>
      </c>
      <c r="P15" s="112">
        <f>ROUND('Operating Efficiency(%)'!P15*' Capacity by Company'!P15,4)</f>
        <v>8.5739999999999998</v>
      </c>
      <c r="Q15" s="112">
        <f>ROUND('Operating Efficiency(%)'!Q15*' Capacity by Company'!Q15,4)</f>
        <v>8.8740000000000006</v>
      </c>
      <c r="R15" s="112">
        <f>ROUND('Operating Efficiency(%)'!R15*' Capacity by Company'!R15,4)</f>
        <v>8.8740000000000006</v>
      </c>
      <c r="S15" s="112">
        <f>ROUND('Operating Efficiency(%)'!S15*' Capacity by Company'!S15,4)</f>
        <v>9.0739999999999998</v>
      </c>
    </row>
    <row r="16" spans="1:38" x14ac:dyDescent="0.25">
      <c r="A16" s="86" t="s">
        <v>30</v>
      </c>
      <c r="B16" s="86" t="s">
        <v>33</v>
      </c>
      <c r="C16" s="119" t="s">
        <v>254</v>
      </c>
      <c r="D16" s="112">
        <f>ROUND('Operating Efficiency(%)'!D16*' Capacity by Company'!D16,4)</f>
        <v>15.77</v>
      </c>
      <c r="E16" s="112">
        <f>ROUND('Operating Efficiency(%)'!E16*' Capacity by Company'!E16,4)</f>
        <v>16.329999999999998</v>
      </c>
      <c r="F16" s="112">
        <f>ROUND('Operating Efficiency(%)'!F16*' Capacity by Company'!F16,4)</f>
        <v>16.405999999999999</v>
      </c>
      <c r="G16" s="112">
        <f>ROUND('Operating Efficiency(%)'!G16*' Capacity by Company'!G16,4)</f>
        <v>16.603999999999999</v>
      </c>
      <c r="H16" s="112">
        <f>ROUND('Operating Efficiency(%)'!H16*' Capacity by Company'!H16,4)</f>
        <v>16.738</v>
      </c>
      <c r="I16" s="112">
        <f>ROUND('Operating Efficiency(%)'!I16*' Capacity by Company'!I16,4)</f>
        <v>15.837999999999999</v>
      </c>
      <c r="J16" s="112">
        <f>ROUND('Operating Efficiency(%)'!J16*' Capacity by Company'!J16,4)</f>
        <v>42.03</v>
      </c>
      <c r="K16" s="112">
        <f>ROUND('Operating Efficiency(%)'!K16*' Capacity by Company'!K16,4)</f>
        <v>42.87</v>
      </c>
      <c r="L16" s="112">
        <f>ROUND('Operating Efficiency(%)'!L16*' Capacity by Company'!L16,4)</f>
        <v>42.87</v>
      </c>
      <c r="M16" s="112">
        <f>ROUND('Operating Efficiency(%)'!M16*' Capacity by Company'!M16,4)</f>
        <v>44.37</v>
      </c>
      <c r="N16" s="112">
        <f>ROUND('Operating Efficiency(%)'!N16*' Capacity by Company'!N16,4)</f>
        <v>44.37</v>
      </c>
      <c r="O16" s="112">
        <f>ROUND('Operating Efficiency(%)'!O16*' Capacity by Company'!O16,4)</f>
        <v>45.37</v>
      </c>
      <c r="P16" s="112">
        <f>ROUND('Operating Efficiency(%)'!P16*' Capacity by Company'!P16,4)</f>
        <v>45.37</v>
      </c>
      <c r="Q16" s="112">
        <f>ROUND('Operating Efficiency(%)'!Q16*' Capacity by Company'!Q16,4)</f>
        <v>46.37</v>
      </c>
      <c r="R16" s="112">
        <f>ROUND('Operating Efficiency(%)'!R16*' Capacity by Company'!R16,4)</f>
        <v>46.37</v>
      </c>
      <c r="S16" s="112">
        <f>ROUND('Operating Efficiency(%)'!S16*' Capacity by Company'!S16,4)</f>
        <v>47.87</v>
      </c>
    </row>
    <row r="17" spans="1:36" s="303" customFormat="1" x14ac:dyDescent="0.25">
      <c r="A17" s="322" t="s">
        <v>30</v>
      </c>
      <c r="B17" s="322" t="s">
        <v>33</v>
      </c>
      <c r="C17" s="349" t="s">
        <v>341</v>
      </c>
      <c r="D17" s="330">
        <f>ROUND('Operating Efficiency(%)'!D17*' Capacity by Company'!D17,4)</f>
        <v>57.792000000000002</v>
      </c>
      <c r="E17" s="330">
        <f>ROUND('Operating Efficiency(%)'!E17*' Capacity by Company'!E17,4)</f>
        <v>58.1</v>
      </c>
      <c r="F17" s="330">
        <f>ROUND('Operating Efficiency(%)'!F17*' Capacity by Company'!F17,4)</f>
        <v>59.5</v>
      </c>
      <c r="G17" s="330">
        <f>ROUND('Operating Efficiency(%)'!G17*' Capacity by Company'!G17,4)</f>
        <v>59.85</v>
      </c>
      <c r="H17" s="330">
        <f>ROUND('Operating Efficiency(%)'!H17*' Capacity by Company'!H17,4)</f>
        <v>60.494</v>
      </c>
      <c r="I17" s="330">
        <f>ROUND('Operating Efficiency(%)'!I17*' Capacity by Company'!I17,4)</f>
        <v>52.5</v>
      </c>
      <c r="J17" s="330">
        <f>ROUND('Operating Efficiency(%)'!J17*' Capacity by Company'!J17,4)</f>
        <v>53.2</v>
      </c>
      <c r="K17" s="330">
        <f>ROUND('Operating Efficiency(%)'!K17*' Capacity by Company'!K17,4)</f>
        <v>53.9</v>
      </c>
      <c r="L17" s="330">
        <f>ROUND('Operating Efficiency(%)'!L17*' Capacity by Company'!L17,4)</f>
        <v>53.9</v>
      </c>
      <c r="M17" s="330">
        <f>ROUND('Operating Efficiency(%)'!M17*' Capacity by Company'!M17,4)</f>
        <v>56</v>
      </c>
      <c r="N17" s="330">
        <f>ROUND('Operating Efficiency(%)'!N17*' Capacity by Company'!N17,4)</f>
        <v>60.9</v>
      </c>
      <c r="O17" s="330">
        <f>ROUND('Operating Efficiency(%)'!O17*' Capacity by Company'!O17,4)</f>
        <v>62.3</v>
      </c>
      <c r="P17" s="330">
        <f>ROUND('Operating Efficiency(%)'!P17*' Capacity by Company'!P17,4)</f>
        <v>63.7</v>
      </c>
      <c r="Q17" s="330">
        <f>ROUND('Operating Efficiency(%)'!Q17*' Capacity by Company'!Q17,4)</f>
        <v>65.099999999999994</v>
      </c>
      <c r="R17" s="330">
        <f>ROUND('Operating Efficiency(%)'!R17*' Capacity by Company'!R17,4)</f>
        <v>66.5</v>
      </c>
      <c r="S17" s="330">
        <f>ROUND('Operating Efficiency(%)'!S17*' Capacity by Company'!S17,4)</f>
        <v>68.599999999999994</v>
      </c>
    </row>
    <row r="18" spans="1:36" x14ac:dyDescent="0.25">
      <c r="A18" s="86" t="s">
        <v>30</v>
      </c>
      <c r="B18" s="87" t="s">
        <v>33</v>
      </c>
      <c r="C18" s="121" t="s">
        <v>12</v>
      </c>
      <c r="D18" s="330">
        <v>20.509104000000001</v>
      </c>
      <c r="E18" s="112">
        <v>20.858588000000001</v>
      </c>
      <c r="F18" s="112">
        <v>21.096888</v>
      </c>
      <c r="G18" s="112">
        <v>19.797848000000002</v>
      </c>
      <c r="H18" s="112">
        <v>20.223572000000001</v>
      </c>
      <c r="I18" s="112">
        <v>17.703880000000002</v>
      </c>
      <c r="J18" s="112">
        <v>19.787299999999998</v>
      </c>
      <c r="K18" s="112">
        <v>20.668928000000001</v>
      </c>
      <c r="L18" s="112">
        <v>21.905608000000001</v>
      </c>
      <c r="M18" s="112">
        <v>13.181308</v>
      </c>
      <c r="N18" s="112">
        <v>17.67304</v>
      </c>
      <c r="O18" s="112">
        <v>21.227039999999999</v>
      </c>
      <c r="P18" s="112">
        <v>22.136748000000001</v>
      </c>
      <c r="Q18" s="112">
        <v>22.135092</v>
      </c>
      <c r="R18" s="112">
        <v>22.122204</v>
      </c>
      <c r="S18" s="112">
        <v>22.093547999999998</v>
      </c>
      <c r="U18" s="512"/>
      <c r="V18" s="512"/>
      <c r="W18" s="512"/>
      <c r="X18" s="512"/>
      <c r="Y18" s="512"/>
      <c r="Z18" s="512"/>
      <c r="AA18" s="512"/>
      <c r="AB18" s="512"/>
      <c r="AC18" s="512"/>
      <c r="AD18" s="512"/>
      <c r="AE18" s="512"/>
      <c r="AF18" s="512"/>
      <c r="AG18" s="512"/>
      <c r="AH18" s="512"/>
      <c r="AI18" s="512"/>
      <c r="AJ18" s="512"/>
    </row>
    <row r="19" spans="1:36" x14ac:dyDescent="0.25">
      <c r="A19" s="287" t="s">
        <v>30</v>
      </c>
      <c r="B19" s="290" t="s">
        <v>33</v>
      </c>
      <c r="C19" s="291" t="s">
        <v>58</v>
      </c>
      <c r="D19" s="289">
        <f>SUM(D13:D18)</f>
        <v>146.12210400000001</v>
      </c>
      <c r="E19" s="289">
        <f t="shared" ref="E19:S19" si="2">SUM(E13:E18)</f>
        <v>148.69658799999999</v>
      </c>
      <c r="F19" s="289">
        <f t="shared" si="2"/>
        <v>152.49588800000001</v>
      </c>
      <c r="G19" s="289">
        <f t="shared" si="2"/>
        <v>152.95384799999999</v>
      </c>
      <c r="H19" s="289">
        <f t="shared" si="2"/>
        <v>154.34174404301075</v>
      </c>
      <c r="I19" s="289">
        <f t="shared" si="2"/>
        <v>136.95482623655911</v>
      </c>
      <c r="J19" s="289">
        <f t="shared" si="2"/>
        <v>167.71289139784943</v>
      </c>
      <c r="K19" s="289">
        <f t="shared" si="2"/>
        <v>170.72759466666668</v>
      </c>
      <c r="L19" s="289">
        <f t="shared" si="2"/>
        <v>173.00513488172044</v>
      </c>
      <c r="M19" s="289">
        <f t="shared" si="2"/>
        <v>168.94104993548387</v>
      </c>
      <c r="N19" s="289">
        <f t="shared" si="2"/>
        <v>179.76504</v>
      </c>
      <c r="O19" s="289">
        <f t="shared" si="2"/>
        <v>187.56742709677417</v>
      </c>
      <c r="P19" s="289">
        <f t="shared" si="2"/>
        <v>191.33735015053765</v>
      </c>
      <c r="Q19" s="289">
        <f t="shared" si="2"/>
        <v>194.89590920430106</v>
      </c>
      <c r="R19" s="289">
        <f t="shared" si="2"/>
        <v>197.74323625806454</v>
      </c>
      <c r="S19" s="289">
        <f t="shared" si="2"/>
        <v>202.37479531182794</v>
      </c>
    </row>
    <row r="20" spans="1:36" x14ac:dyDescent="0.25">
      <c r="A20" s="86" t="s">
        <v>30</v>
      </c>
      <c r="B20" s="86" t="s">
        <v>41</v>
      </c>
      <c r="C20" s="122" t="s">
        <v>255</v>
      </c>
      <c r="D20" s="112">
        <f>ROUND('Operating Efficiency(%)'!D20*' Capacity by Company'!D20,4)</f>
        <v>22.481999999999999</v>
      </c>
      <c r="E20" s="112">
        <f>ROUND('Operating Efficiency(%)'!E20*' Capacity by Company'!E20,4)</f>
        <v>24.465</v>
      </c>
      <c r="F20" s="112">
        <f>ROUND('Operating Efficiency(%)'!F20*' Capacity by Company'!F20,4)</f>
        <v>24.696000000000002</v>
      </c>
      <c r="G20" s="112">
        <f>ROUND('Operating Efficiency(%)'!G20*' Capacity by Company'!G20,4)</f>
        <v>24.9</v>
      </c>
      <c r="H20" s="112">
        <f>ROUND('Operating Efficiency(%)'!H20*' Capacity by Company'!H20,4)</f>
        <v>24.954000000000001</v>
      </c>
      <c r="I20" s="112">
        <f>ROUND('Operating Efficiency(%)'!I20*' Capacity by Company'!I20,4)</f>
        <v>23.681999999999999</v>
      </c>
      <c r="J20" s="112">
        <f>ROUND('Operating Efficiency(%)'!J20*' Capacity by Company'!J20,4)</f>
        <v>24.609000000000002</v>
      </c>
      <c r="K20" s="112">
        <f>ROUND('Operating Efficiency(%)'!K20*' Capacity by Company'!K20,4)</f>
        <v>24.821999999999999</v>
      </c>
      <c r="L20" s="112">
        <f>ROUND('Operating Efficiency(%)'!L20*' Capacity by Company'!L20,4)</f>
        <v>24.821999999999999</v>
      </c>
      <c r="M20" s="112">
        <f>ROUND('Operating Efficiency(%)'!M20*' Capacity by Company'!M20,4)</f>
        <v>25.722000000000001</v>
      </c>
      <c r="N20" s="112">
        <f>ROUND('Operating Efficiency(%)'!N20*' Capacity by Company'!N20,4)</f>
        <v>25.722000000000001</v>
      </c>
      <c r="O20" s="112">
        <f>ROUND('Operating Efficiency(%)'!O20*' Capacity by Company'!O20,4)</f>
        <v>26.622</v>
      </c>
      <c r="P20" s="112">
        <f>ROUND('Operating Efficiency(%)'!P20*' Capacity by Company'!P20,4)</f>
        <v>26.622</v>
      </c>
      <c r="Q20" s="112">
        <f>ROUND('Operating Efficiency(%)'!Q20*' Capacity by Company'!Q20,4)</f>
        <v>27.222000000000001</v>
      </c>
      <c r="R20" s="112">
        <f>ROUND('Operating Efficiency(%)'!R20*' Capacity by Company'!R20,4)</f>
        <v>27.222000000000001</v>
      </c>
      <c r="S20" s="112">
        <f>ROUND('Operating Efficiency(%)'!S20*' Capacity by Company'!S20,4)</f>
        <v>27.222000000000001</v>
      </c>
    </row>
    <row r="21" spans="1:36" x14ac:dyDescent="0.25">
      <c r="A21" s="86" t="s">
        <v>30</v>
      </c>
      <c r="B21" s="86" t="s">
        <v>41</v>
      </c>
      <c r="C21" s="122" t="s">
        <v>256</v>
      </c>
      <c r="D21" s="112">
        <f>ROUND('Operating Efficiency(%)'!D21*' Capacity by Company'!D21,4)</f>
        <v>15.944000000000001</v>
      </c>
      <c r="E21" s="112">
        <f>ROUND('Operating Efficiency(%)'!E21*' Capacity by Company'!E21,4)</f>
        <v>15.962</v>
      </c>
      <c r="F21" s="112">
        <f>ROUND('Operating Efficiency(%)'!F21*' Capacity by Company'!F21,4)</f>
        <v>16.38</v>
      </c>
      <c r="G21" s="112">
        <f>ROUND('Operating Efficiency(%)'!G21*' Capacity by Company'!G21,4)</f>
        <v>16.602</v>
      </c>
      <c r="H21" s="112">
        <f>ROUND('Operating Efficiency(%)'!H21*' Capacity by Company'!H21,4)</f>
        <v>16.82</v>
      </c>
      <c r="I21" s="112">
        <f>ROUND('Operating Efficiency(%)'!I21*' Capacity by Company'!I21,4)</f>
        <v>16.196000000000002</v>
      </c>
      <c r="J21" s="112">
        <f>ROUND('Operating Efficiency(%)'!J21*' Capacity by Company'!J21,4)</f>
        <v>16.384</v>
      </c>
      <c r="K21" s="112">
        <f>ROUND('Operating Efficiency(%)'!K21*' Capacity by Company'!K21,4)</f>
        <v>16.547999999999998</v>
      </c>
      <c r="L21" s="112">
        <f>ROUND('Operating Efficiency(%)'!L21*' Capacity by Company'!L21,4)</f>
        <v>16.547999999999998</v>
      </c>
      <c r="M21" s="112">
        <f>ROUND('Operating Efficiency(%)'!M21*' Capacity by Company'!M21,4)</f>
        <v>17.148</v>
      </c>
      <c r="N21" s="112">
        <f>ROUND('Operating Efficiency(%)'!N21*' Capacity by Company'!N21,4)</f>
        <v>17.148</v>
      </c>
      <c r="O21" s="112">
        <f>ROUND('Operating Efficiency(%)'!O21*' Capacity by Company'!O21,4)</f>
        <v>17.748000000000001</v>
      </c>
      <c r="P21" s="112">
        <f>ROUND('Operating Efficiency(%)'!P21*' Capacity by Company'!P21,4)</f>
        <v>17.748000000000001</v>
      </c>
      <c r="Q21" s="112">
        <f>ROUND('Operating Efficiency(%)'!Q21*' Capacity by Company'!Q21,4)</f>
        <v>18.148</v>
      </c>
      <c r="R21" s="112">
        <f>ROUND('Operating Efficiency(%)'!R21*' Capacity by Company'!R21,4)</f>
        <v>18.148</v>
      </c>
      <c r="S21" s="112">
        <f>ROUND('Operating Efficiency(%)'!S21*' Capacity by Company'!S21,4)</f>
        <v>18.547999999999998</v>
      </c>
    </row>
    <row r="22" spans="1:36" x14ac:dyDescent="0.25">
      <c r="A22" s="86" t="s">
        <v>30</v>
      </c>
      <c r="B22" s="86" t="s">
        <v>41</v>
      </c>
      <c r="C22" s="121" t="s">
        <v>12</v>
      </c>
      <c r="D22" s="112">
        <f>ROUND('Operating Efficiency(%)'!D22*' Capacity by Company'!D22,4)</f>
        <v>8.06</v>
      </c>
      <c r="E22" s="112">
        <f>ROUND('Operating Efficiency(%)'!E22*' Capacity by Company'!E22,4)</f>
        <v>8.3810000000000002</v>
      </c>
      <c r="F22" s="112">
        <f>ROUND('Operating Efficiency(%)'!F22*' Capacity by Company'!F22,4)</f>
        <v>8.7970000000000006</v>
      </c>
      <c r="G22" s="112">
        <f>ROUND('Operating Efficiency(%)'!G22*' Capacity by Company'!G22,4)</f>
        <v>8.8949999999999996</v>
      </c>
      <c r="H22" s="112">
        <f>ROUND('Operating Efficiency(%)'!H22*' Capacity by Company'!H22,4)</f>
        <v>8.99</v>
      </c>
      <c r="I22" s="112">
        <f>ROUND('Operating Efficiency(%)'!I22*' Capacity by Company'!I22,4)</f>
        <v>8.0739999999999998</v>
      </c>
      <c r="J22" s="112">
        <f>ROUND('Operating Efficiency(%)'!J22*' Capacity by Company'!J22,4)</f>
        <v>8.6880000000000006</v>
      </c>
      <c r="K22" s="112">
        <f>ROUND('Operating Efficiency(%)'!K22*' Capacity by Company'!K22,4)</f>
        <v>8.7680000000000007</v>
      </c>
      <c r="L22" s="112">
        <f>ROUND('Operating Efficiency(%)'!L22*' Capacity by Company'!L22,4)</f>
        <v>8.7680000000000007</v>
      </c>
      <c r="M22" s="112">
        <f>ROUND('Operating Efficiency(%)'!M22*' Capacity by Company'!M22,4)</f>
        <v>9.0679999999999996</v>
      </c>
      <c r="N22" s="112">
        <f>ROUND('Operating Efficiency(%)'!N22*' Capacity by Company'!N22,4)</f>
        <v>9.0679999999999996</v>
      </c>
      <c r="O22" s="112">
        <f>ROUND('Operating Efficiency(%)'!O22*' Capacity by Company'!O22,4)</f>
        <v>9.3680000000000003</v>
      </c>
      <c r="P22" s="112">
        <f>ROUND('Operating Efficiency(%)'!P22*' Capacity by Company'!P22,4)</f>
        <v>9.3680000000000003</v>
      </c>
      <c r="Q22" s="112">
        <f>ROUND('Operating Efficiency(%)'!Q22*' Capacity by Company'!Q22,4)</f>
        <v>9.3680000000000003</v>
      </c>
      <c r="R22" s="112">
        <f>ROUND('Operating Efficiency(%)'!R22*' Capacity by Company'!R22,4)</f>
        <v>9.5679999999999996</v>
      </c>
      <c r="S22" s="112">
        <f>ROUND('Operating Efficiency(%)'!S22*' Capacity by Company'!S22,4)</f>
        <v>9.5679999999999996</v>
      </c>
    </row>
    <row r="23" spans="1:36" x14ac:dyDescent="0.25">
      <c r="A23" s="287" t="s">
        <v>30</v>
      </c>
      <c r="B23" s="287" t="s">
        <v>41</v>
      </c>
      <c r="C23" s="293" t="s">
        <v>58</v>
      </c>
      <c r="D23" s="294">
        <f>SUM(D20:D22)</f>
        <v>46.486000000000004</v>
      </c>
      <c r="E23" s="294">
        <f t="shared" ref="E23:S23" si="3">SUM(E20:E22)</f>
        <v>48.808</v>
      </c>
      <c r="F23" s="294">
        <f t="shared" si="3"/>
        <v>49.873000000000005</v>
      </c>
      <c r="G23" s="294">
        <f t="shared" si="3"/>
        <v>50.396999999999991</v>
      </c>
      <c r="H23" s="294">
        <f t="shared" si="3"/>
        <v>50.764000000000003</v>
      </c>
      <c r="I23" s="294">
        <f t="shared" si="3"/>
        <v>47.951999999999998</v>
      </c>
      <c r="J23" s="294">
        <f t="shared" si="3"/>
        <v>49.681000000000004</v>
      </c>
      <c r="K23" s="294">
        <f t="shared" si="3"/>
        <v>50.137999999999998</v>
      </c>
      <c r="L23" s="294">
        <f t="shared" si="3"/>
        <v>50.137999999999998</v>
      </c>
      <c r="M23" s="294">
        <f t="shared" si="3"/>
        <v>51.938000000000002</v>
      </c>
      <c r="N23" s="294">
        <f t="shared" si="3"/>
        <v>51.938000000000002</v>
      </c>
      <c r="O23" s="294">
        <f t="shared" si="3"/>
        <v>53.738000000000007</v>
      </c>
      <c r="P23" s="294">
        <f t="shared" si="3"/>
        <v>53.738000000000007</v>
      </c>
      <c r="Q23" s="294">
        <f t="shared" si="3"/>
        <v>54.738000000000007</v>
      </c>
      <c r="R23" s="294">
        <f t="shared" si="3"/>
        <v>54.938000000000002</v>
      </c>
      <c r="S23" s="294">
        <f t="shared" si="3"/>
        <v>55.337999999999994</v>
      </c>
    </row>
    <row r="24" spans="1:36" x14ac:dyDescent="0.25">
      <c r="A24" s="86" t="s">
        <v>30</v>
      </c>
      <c r="B24" s="86" t="s">
        <v>49</v>
      </c>
      <c r="C24" s="124" t="s">
        <v>257</v>
      </c>
      <c r="D24" s="114">
        <f>ROUND('Operating Efficiency(%)'!D24*' Capacity by Company'!D24,4)</f>
        <v>2.4359999999999999</v>
      </c>
      <c r="E24" s="114">
        <f>ROUND('Operating Efficiency(%)'!E24*' Capacity by Company'!E24,4)</f>
        <v>2.5596000000000001</v>
      </c>
      <c r="F24" s="114">
        <f>ROUND('Operating Efficiency(%)'!F24*' Capacity by Company'!F24,4)</f>
        <v>2.5884</v>
      </c>
      <c r="G24" s="114">
        <f>ROUND('Operating Efficiency(%)'!G24*' Capacity by Company'!G24,4)</f>
        <v>2.6168999999999998</v>
      </c>
      <c r="H24" s="114">
        <f>ROUND('Operating Efficiency(%)'!H24*' Capacity by Company'!H24,4)</f>
        <v>2.6459999999999999</v>
      </c>
      <c r="I24" s="114">
        <f>ROUND('Operating Efficiency(%)'!I24*' Capacity by Company'!I24,4)</f>
        <v>2.5299</v>
      </c>
      <c r="J24" s="114">
        <f>ROUND('Operating Efficiency(%)'!J24*' Capacity by Company'!J24,4)</f>
        <v>2.6198999999999999</v>
      </c>
      <c r="K24" s="114">
        <f>ROUND('Operating Efficiency(%)'!K24*' Capacity by Company'!K24,4)</f>
        <v>2.67</v>
      </c>
      <c r="L24" s="114">
        <f>ROUND('Operating Efficiency(%)'!L24*' Capacity by Company'!L24,4)</f>
        <v>2.67</v>
      </c>
      <c r="M24" s="114">
        <f>ROUND('Operating Efficiency(%)'!M24*' Capacity by Company'!M24,4)</f>
        <v>2.76</v>
      </c>
      <c r="N24" s="114">
        <f>ROUND('Operating Efficiency(%)'!N24*' Capacity by Company'!N24,4)</f>
        <v>2.76</v>
      </c>
      <c r="O24" s="114">
        <f>ROUND('Operating Efficiency(%)'!O24*' Capacity by Company'!O24,4)</f>
        <v>2.82</v>
      </c>
      <c r="P24" s="114">
        <f>ROUND('Operating Efficiency(%)'!P24*' Capacity by Company'!P24,4)</f>
        <v>2.82</v>
      </c>
      <c r="Q24" s="114">
        <f>ROUND('Operating Efficiency(%)'!Q24*' Capacity by Company'!Q24,4)</f>
        <v>2.88</v>
      </c>
      <c r="R24" s="114">
        <f>ROUND('Operating Efficiency(%)'!R24*' Capacity by Company'!R24,4)</f>
        <v>2.88</v>
      </c>
      <c r="S24" s="114">
        <f>ROUND('Operating Efficiency(%)'!S24*' Capacity by Company'!S24,4)</f>
        <v>2.88</v>
      </c>
    </row>
    <row r="25" spans="1:36" x14ac:dyDescent="0.25">
      <c r="A25" s="86" t="s">
        <v>30</v>
      </c>
      <c r="B25" s="86" t="s">
        <v>49</v>
      </c>
      <c r="C25" s="120" t="s">
        <v>12</v>
      </c>
      <c r="D25" s="114">
        <f>ROUND('Operating Efficiency(%)'!D25*' Capacity by Company'!D25,4)</f>
        <v>15.007999999999999</v>
      </c>
      <c r="E25" s="114">
        <f>ROUND('Operating Efficiency(%)'!E25*' Capacity by Company'!E25,4)</f>
        <v>15.782</v>
      </c>
      <c r="F25" s="114">
        <f>ROUND('Operating Efficiency(%)'!F25*' Capacity by Company'!F25,4)</f>
        <v>16.12</v>
      </c>
      <c r="G25" s="114">
        <f>ROUND('Operating Efficiency(%)'!G25*' Capacity by Company'!G25,4)</f>
        <v>16.821999999999999</v>
      </c>
      <c r="H25" s="114">
        <f>ROUND('Operating Efficiency(%)'!H25*' Capacity by Company'!H25,4)</f>
        <v>17.007999999999999</v>
      </c>
      <c r="I25" s="114">
        <f>ROUND('Operating Efficiency(%)'!I25*' Capacity by Company'!I25,4)</f>
        <v>16.161999999999999</v>
      </c>
      <c r="J25" s="114">
        <f>ROUND('Operating Efficiency(%)'!J25*' Capacity by Company'!J25,4)</f>
        <v>17.78</v>
      </c>
      <c r="K25" s="114">
        <f>ROUND('Operating Efficiency(%)'!K25*' Capacity by Company'!K25,4)</f>
        <v>18</v>
      </c>
      <c r="L25" s="114">
        <f>ROUND('Operating Efficiency(%)'!L25*' Capacity by Company'!L25,4)</f>
        <v>18</v>
      </c>
      <c r="M25" s="114">
        <f>ROUND('Operating Efficiency(%)'!M25*' Capacity by Company'!M25,4)</f>
        <v>18.399999999999999</v>
      </c>
      <c r="N25" s="114">
        <f>ROUND('Operating Efficiency(%)'!N25*' Capacity by Company'!N25,4)</f>
        <v>18.399999999999999</v>
      </c>
      <c r="O25" s="114">
        <f>ROUND('Operating Efficiency(%)'!O25*' Capacity by Company'!O25,4)</f>
        <v>18.8</v>
      </c>
      <c r="P25" s="114">
        <f>ROUND('Operating Efficiency(%)'!P25*' Capacity by Company'!P25,4)</f>
        <v>18.8</v>
      </c>
      <c r="Q25" s="114">
        <f>ROUND('Operating Efficiency(%)'!Q25*' Capacity by Company'!Q25,4)</f>
        <v>19.399999999999999</v>
      </c>
      <c r="R25" s="114">
        <f>ROUND('Operating Efficiency(%)'!R25*' Capacity by Company'!R25,4)</f>
        <v>19.399999999999999</v>
      </c>
      <c r="S25" s="114">
        <f>ROUND('Operating Efficiency(%)'!S25*' Capacity by Company'!S25,4)</f>
        <v>19.399999999999999</v>
      </c>
    </row>
    <row r="26" spans="1:36" x14ac:dyDescent="0.25">
      <c r="A26" s="287" t="s">
        <v>30</v>
      </c>
      <c r="B26" s="287" t="s">
        <v>49</v>
      </c>
      <c r="C26" s="288" t="s">
        <v>58</v>
      </c>
      <c r="D26" s="294">
        <f>SUM(D24:D25)</f>
        <v>17.443999999999999</v>
      </c>
      <c r="E26" s="294">
        <f t="shared" ref="E26:S26" si="4">SUM(E24:E25)</f>
        <v>18.3416</v>
      </c>
      <c r="F26" s="294">
        <f t="shared" si="4"/>
        <v>18.708400000000001</v>
      </c>
      <c r="G26" s="294">
        <f t="shared" si="4"/>
        <v>19.4389</v>
      </c>
      <c r="H26" s="294">
        <f t="shared" si="4"/>
        <v>19.654</v>
      </c>
      <c r="I26" s="294">
        <f t="shared" si="4"/>
        <v>18.6919</v>
      </c>
      <c r="J26" s="294">
        <f t="shared" si="4"/>
        <v>20.399900000000002</v>
      </c>
      <c r="K26" s="294">
        <f t="shared" si="4"/>
        <v>20.67</v>
      </c>
      <c r="L26" s="294">
        <f t="shared" si="4"/>
        <v>20.67</v>
      </c>
      <c r="M26" s="294">
        <f t="shared" si="4"/>
        <v>21.159999999999997</v>
      </c>
      <c r="N26" s="294">
        <f t="shared" si="4"/>
        <v>21.159999999999997</v>
      </c>
      <c r="O26" s="294">
        <f t="shared" si="4"/>
        <v>21.62</v>
      </c>
      <c r="P26" s="294">
        <f t="shared" si="4"/>
        <v>21.62</v>
      </c>
      <c r="Q26" s="294">
        <f t="shared" si="4"/>
        <v>22.279999999999998</v>
      </c>
      <c r="R26" s="294">
        <f t="shared" si="4"/>
        <v>22.279999999999998</v>
      </c>
      <c r="S26" s="294">
        <f t="shared" si="4"/>
        <v>22.279999999999998</v>
      </c>
    </row>
    <row r="27" spans="1:36" x14ac:dyDescent="0.25">
      <c r="A27" s="86" t="s">
        <v>30</v>
      </c>
      <c r="B27" s="86" t="s">
        <v>104</v>
      </c>
      <c r="C27" s="119" t="s">
        <v>254</v>
      </c>
      <c r="D27" s="114">
        <f>ROUND('Operating Efficiency(%)'!D27*' Capacity by Company'!D27,4)</f>
        <v>11.82</v>
      </c>
      <c r="E27" s="114">
        <f>ROUND('Operating Efficiency(%)'!E27*' Capacity by Company'!E27,4)</f>
        <v>12.727499999999999</v>
      </c>
      <c r="F27" s="114">
        <f>ROUND('Operating Efficiency(%)'!F27*' Capacity by Company'!F27,4)</f>
        <v>12.9495</v>
      </c>
      <c r="G27" s="114">
        <f>ROUND('Operating Efficiency(%)'!G27*' Capacity by Company'!G27,4)</f>
        <v>13.17</v>
      </c>
      <c r="H27" s="114">
        <f>ROUND('Operating Efficiency(%)'!H27*' Capacity by Company'!H27,4)</f>
        <v>13.391999999999999</v>
      </c>
      <c r="I27" s="114">
        <f>ROUND('Operating Efficiency(%)'!I27*' Capacity by Company'!I27,4)</f>
        <v>13.038</v>
      </c>
      <c r="J27" s="114">
        <f>ROUND('Operating Efficiency(%)'!J27*' Capacity by Company'!J27,4)</f>
        <v>12.7575</v>
      </c>
      <c r="K27" s="114">
        <f>ROUND('Operating Efficiency(%)'!K27*' Capacity by Company'!K27,4)</f>
        <v>13.2</v>
      </c>
      <c r="L27" s="114">
        <f>ROUND('Operating Efficiency(%)'!L27*' Capacity by Company'!L27,4)</f>
        <v>13.2</v>
      </c>
      <c r="M27" s="114">
        <f>ROUND('Operating Efficiency(%)'!M27*' Capacity by Company'!M27,4)</f>
        <v>13.5</v>
      </c>
      <c r="N27" s="114">
        <f>ROUND('Operating Efficiency(%)'!N27*' Capacity by Company'!N27,4)</f>
        <v>13.5</v>
      </c>
      <c r="O27" s="114">
        <f>ROUND('Operating Efficiency(%)'!O27*' Capacity by Company'!O27,4)</f>
        <v>13.8</v>
      </c>
      <c r="P27" s="114">
        <f>ROUND('Operating Efficiency(%)'!P27*' Capacity by Company'!P27,4)</f>
        <v>13.8</v>
      </c>
      <c r="Q27" s="114">
        <f>ROUND('Operating Efficiency(%)'!Q27*' Capacity by Company'!Q27,4)</f>
        <v>14.25</v>
      </c>
      <c r="R27" s="114">
        <f>ROUND('Operating Efficiency(%)'!R27*' Capacity by Company'!R27,4)</f>
        <v>14.25</v>
      </c>
      <c r="S27" s="114">
        <f>ROUND('Operating Efficiency(%)'!S27*' Capacity by Company'!S27,4)</f>
        <v>14.25</v>
      </c>
    </row>
    <row r="28" spans="1:36" x14ac:dyDescent="0.25">
      <c r="A28" s="86" t="s">
        <v>30</v>
      </c>
      <c r="B28" s="86" t="s">
        <v>104</v>
      </c>
      <c r="C28" s="119" t="s">
        <v>12</v>
      </c>
      <c r="D28" s="114">
        <f>ROUND('Operating Efficiency(%)'!D28*' Capacity by Company'!D28,4)</f>
        <v>3.5750000000000002</v>
      </c>
      <c r="E28" s="114">
        <f>ROUND('Operating Efficiency(%)'!E28*' Capacity by Company'!E28,4)</f>
        <v>3.7549999999999999</v>
      </c>
      <c r="F28" s="114">
        <f>ROUND('Operating Efficiency(%)'!F28*' Capacity by Company'!F28,4)</f>
        <v>4.1165000000000003</v>
      </c>
      <c r="G28" s="114">
        <f>ROUND('Operating Efficiency(%)'!G28*' Capacity by Company'!G28,4)</f>
        <v>4.1900000000000004</v>
      </c>
      <c r="H28" s="114">
        <f>ROUND('Operating Efficiency(%)'!H28*' Capacity by Company'!H28,4)</f>
        <v>4.2640000000000002</v>
      </c>
      <c r="I28" s="114">
        <f>ROUND('Operating Efficiency(%)'!I28*' Capacity by Company'!I28,4)</f>
        <v>4.1459999999999999</v>
      </c>
      <c r="J28" s="114">
        <f>ROUND('Operating Efficiency(%)'!J28*' Capacity by Company'!J28,4)</f>
        <v>4.0525000000000002</v>
      </c>
      <c r="K28" s="114">
        <f>ROUND('Operating Efficiency(%)'!K28*' Capacity by Company'!K28,4)</f>
        <v>4.2</v>
      </c>
      <c r="L28" s="114">
        <f>ROUND('Operating Efficiency(%)'!L28*' Capacity by Company'!L28,4)</f>
        <v>4.2</v>
      </c>
      <c r="M28" s="114">
        <f>ROUND('Operating Efficiency(%)'!M28*' Capacity by Company'!M28,4)</f>
        <v>4.3</v>
      </c>
      <c r="N28" s="114">
        <f>ROUND('Operating Efficiency(%)'!N28*' Capacity by Company'!N28,4)</f>
        <v>4.3</v>
      </c>
      <c r="O28" s="114">
        <f>ROUND('Operating Efficiency(%)'!O28*' Capacity by Company'!O28,4)</f>
        <v>4.4000000000000004</v>
      </c>
      <c r="P28" s="114">
        <f>ROUND('Operating Efficiency(%)'!P28*' Capacity by Company'!P28,4)</f>
        <v>4.4000000000000004</v>
      </c>
      <c r="Q28" s="114">
        <f>ROUND('Operating Efficiency(%)'!Q28*' Capacity by Company'!Q28,4)</f>
        <v>4.55</v>
      </c>
      <c r="R28" s="114">
        <f>ROUND('Operating Efficiency(%)'!R28*' Capacity by Company'!R28,4)</f>
        <v>4.55</v>
      </c>
      <c r="S28" s="114">
        <f>ROUND('Operating Efficiency(%)'!S28*' Capacity by Company'!S28,4)</f>
        <v>4.55</v>
      </c>
    </row>
    <row r="29" spans="1:36" x14ac:dyDescent="0.25">
      <c r="A29" s="287" t="s">
        <v>30</v>
      </c>
      <c r="B29" s="287" t="s">
        <v>104</v>
      </c>
      <c r="C29" s="288" t="s">
        <v>58</v>
      </c>
      <c r="D29" s="294">
        <f>SUM(D27:D28)</f>
        <v>15.395</v>
      </c>
      <c r="E29" s="294">
        <f t="shared" ref="E29:S29" si="5">SUM(E27:E28)</f>
        <v>16.482499999999998</v>
      </c>
      <c r="F29" s="294">
        <f t="shared" si="5"/>
        <v>17.066000000000003</v>
      </c>
      <c r="G29" s="294">
        <f t="shared" si="5"/>
        <v>17.36</v>
      </c>
      <c r="H29" s="294">
        <f t="shared" si="5"/>
        <v>17.655999999999999</v>
      </c>
      <c r="I29" s="294">
        <f t="shared" si="5"/>
        <v>17.184000000000001</v>
      </c>
      <c r="J29" s="294">
        <f t="shared" si="5"/>
        <v>16.810000000000002</v>
      </c>
      <c r="K29" s="294">
        <f t="shared" si="5"/>
        <v>17.399999999999999</v>
      </c>
      <c r="L29" s="294">
        <f t="shared" si="5"/>
        <v>17.399999999999999</v>
      </c>
      <c r="M29" s="294">
        <f t="shared" si="5"/>
        <v>17.8</v>
      </c>
      <c r="N29" s="294">
        <f t="shared" si="5"/>
        <v>17.8</v>
      </c>
      <c r="O29" s="294">
        <f t="shared" si="5"/>
        <v>18.200000000000003</v>
      </c>
      <c r="P29" s="294">
        <f t="shared" si="5"/>
        <v>18.200000000000003</v>
      </c>
      <c r="Q29" s="294">
        <f t="shared" si="5"/>
        <v>18.8</v>
      </c>
      <c r="R29" s="294">
        <f t="shared" si="5"/>
        <v>18.8</v>
      </c>
      <c r="S29" s="294">
        <f t="shared" si="5"/>
        <v>18.8</v>
      </c>
    </row>
    <row r="30" spans="1:36" x14ac:dyDescent="0.25">
      <c r="A30" s="86" t="s">
        <v>30</v>
      </c>
      <c r="B30" s="86" t="s">
        <v>51</v>
      </c>
      <c r="C30" s="125" t="s">
        <v>259</v>
      </c>
      <c r="D30" s="114">
        <f>ROUND('Operating Efficiency(%)'!D30*' Capacity by Company'!D30,4)</f>
        <v>14.981999999999999</v>
      </c>
      <c r="E30" s="114">
        <f>ROUND('Operating Efficiency(%)'!E30*' Capacity by Company'!E30,4)</f>
        <v>15.382</v>
      </c>
      <c r="F30" s="114">
        <f>ROUND('Operating Efficiency(%)'!F30*' Capacity by Company'!F30,4)</f>
        <v>15.808</v>
      </c>
      <c r="G30" s="114">
        <f>ROUND('Operating Efficiency(%)'!G30*' Capacity by Company'!G30,4)</f>
        <v>15.586</v>
      </c>
      <c r="H30" s="114">
        <f>ROUND('Operating Efficiency(%)'!H30*' Capacity by Company'!H30,4)</f>
        <v>15.981999999999999</v>
      </c>
      <c r="I30" s="114">
        <f>ROUND('Operating Efficiency(%)'!I30*' Capacity by Company'!I30,4)</f>
        <v>14.981999999999999</v>
      </c>
      <c r="J30" s="114">
        <f>ROUND('Operating Efficiency(%)'!J30*' Capacity by Company'!J30,4)</f>
        <v>15.41</v>
      </c>
      <c r="K30" s="114">
        <f>ROUND('Operating Efficiency(%)'!K30*' Capacity by Company'!K30,4)</f>
        <v>16.0182</v>
      </c>
      <c r="L30" s="114">
        <f>ROUND('Operating Efficiency(%)'!L30*' Capacity by Company'!L30,4)</f>
        <v>17.399999999999999</v>
      </c>
      <c r="M30" s="114">
        <f>ROUND('Operating Efficiency(%)'!M30*' Capacity by Company'!M30,4)</f>
        <v>18</v>
      </c>
      <c r="N30" s="114">
        <f>ROUND('Operating Efficiency(%)'!N30*' Capacity by Company'!N30,4)</f>
        <v>18</v>
      </c>
      <c r="O30" s="114">
        <f>ROUND('Operating Efficiency(%)'!O30*' Capacity by Company'!O30,4)</f>
        <v>18.399999999999999</v>
      </c>
      <c r="P30" s="114">
        <f>ROUND('Operating Efficiency(%)'!P30*' Capacity by Company'!P30,4)</f>
        <v>18.399999999999999</v>
      </c>
      <c r="Q30" s="114">
        <f>ROUND('Operating Efficiency(%)'!Q30*' Capacity by Company'!Q30,4)</f>
        <v>18.8</v>
      </c>
      <c r="R30" s="114">
        <f>ROUND('Operating Efficiency(%)'!R30*' Capacity by Company'!R30,4)</f>
        <v>18.8</v>
      </c>
      <c r="S30" s="114">
        <f>ROUND('Operating Efficiency(%)'!S30*' Capacity by Company'!S30,4)</f>
        <v>18.8</v>
      </c>
      <c r="T30" s="109"/>
    </row>
    <row r="31" spans="1:36" s="303" customFormat="1" x14ac:dyDescent="0.25">
      <c r="A31" s="322" t="s">
        <v>30</v>
      </c>
      <c r="B31" s="322" t="s">
        <v>51</v>
      </c>
      <c r="C31" s="125" t="s">
        <v>329</v>
      </c>
      <c r="D31" s="332">
        <f>ROUND('Operating Efficiency(%)'!D31*' Capacity by Company'!D31,4)</f>
        <v>7.2229999999999999</v>
      </c>
      <c r="E31" s="332">
        <f>ROUND('Operating Efficiency(%)'!E31*' Capacity by Company'!E31,4)</f>
        <v>7.4039999999999999</v>
      </c>
      <c r="F31" s="332">
        <f>ROUND('Operating Efficiency(%)'!F31*' Capacity by Company'!F31,4)</f>
        <v>7.5960000000000001</v>
      </c>
      <c r="G31" s="332">
        <f>ROUND('Operating Efficiency(%)'!G31*' Capacity by Company'!G31,4)</f>
        <v>8.077</v>
      </c>
      <c r="H31" s="332">
        <f>ROUND('Operating Efficiency(%)'!H31*' Capacity by Company'!H31,4)</f>
        <v>8.4619999999999997</v>
      </c>
      <c r="I31" s="332">
        <f>ROUND('Operating Efficiency(%)'!I31*' Capacity by Company'!I31,4)</f>
        <v>7.3079999999999998</v>
      </c>
      <c r="J31" s="332">
        <f>ROUND('Operating Efficiency(%)'!J31*' Capacity by Company'!J31,4)</f>
        <v>7.6920000000000002</v>
      </c>
      <c r="K31" s="332">
        <f>ROUND('Operating Efficiency(%)'!K31*' Capacity by Company'!K31,4)</f>
        <v>8.077</v>
      </c>
      <c r="L31" s="332">
        <f>ROUND('Operating Efficiency(%)'!L31*' Capacity by Company'!L31,4)</f>
        <v>8.4619999999999997</v>
      </c>
      <c r="M31" s="332">
        <f>ROUND('Operating Efficiency(%)'!M31*' Capacity by Company'!M31,4)</f>
        <v>8.5920000000000005</v>
      </c>
      <c r="N31" s="332">
        <f>ROUND('Operating Efficiency(%)'!N31*' Capacity by Company'!N31,4)</f>
        <v>8.6769999999999996</v>
      </c>
      <c r="O31" s="332">
        <f>ROUND('Operating Efficiency(%)'!O31*' Capacity by Company'!O31,4)</f>
        <v>8.8040000000000003</v>
      </c>
      <c r="P31" s="332">
        <f>ROUND('Operating Efficiency(%)'!P31*' Capacity by Company'!P31,4)</f>
        <v>8.8650000000000002</v>
      </c>
      <c r="Q31" s="332">
        <f>ROUND('Operating Efficiency(%)'!Q31*' Capacity by Company'!Q31,4)</f>
        <v>8.9459999999999997</v>
      </c>
      <c r="R31" s="332">
        <f>ROUND('Operating Efficiency(%)'!R31*' Capacity by Company'!R31,4)</f>
        <v>9.1460000000000008</v>
      </c>
      <c r="S31" s="332">
        <f>ROUND('Operating Efficiency(%)'!S31*' Capacity by Company'!S31,4)</f>
        <v>9.2729999999999997</v>
      </c>
      <c r="T31" s="329"/>
    </row>
    <row r="32" spans="1:36" s="303" customFormat="1" x14ac:dyDescent="0.25">
      <c r="A32" s="322" t="s">
        <v>30</v>
      </c>
      <c r="B32" s="322" t="s">
        <v>51</v>
      </c>
      <c r="C32" s="125" t="s">
        <v>330</v>
      </c>
      <c r="D32" s="332">
        <f>ROUND('Operating Efficiency(%)'!D32*' Capacity by Company'!D32,4)</f>
        <v>43.89</v>
      </c>
      <c r="E32" s="332">
        <f>ROUND('Operating Efficiency(%)'!E32*' Capacity by Company'!E32,4)</f>
        <v>47.148000000000003</v>
      </c>
      <c r="F32" s="332">
        <f>ROUND('Operating Efficiency(%)'!F32*' Capacity by Company'!F32,4)</f>
        <v>50.148000000000003</v>
      </c>
      <c r="G32" s="332">
        <f>ROUND('Operating Efficiency(%)'!G32*' Capacity by Company'!G32,4)</f>
        <v>50.765999999999998</v>
      </c>
      <c r="H32" s="332">
        <f>ROUND('Operating Efficiency(%)'!H32*' Capacity by Company'!H32,4)</f>
        <v>60.081000000000003</v>
      </c>
      <c r="I32" s="332">
        <f>ROUND('Operating Efficiency(%)'!I32*' Capacity by Company'!I32,4)</f>
        <v>55.706000000000003</v>
      </c>
      <c r="J32" s="332">
        <f>ROUND('Operating Efficiency(%)'!J32*' Capacity by Company'!J32,4)</f>
        <v>58.506</v>
      </c>
      <c r="K32" s="332">
        <f>ROUND('Operating Efficiency(%)'!K32*' Capacity by Company'!K32,4)</f>
        <v>60.109000000000002</v>
      </c>
      <c r="L32" s="332">
        <f>ROUND('Operating Efficiency(%)'!L32*' Capacity by Company'!L32,4)</f>
        <v>61.579000000000001</v>
      </c>
      <c r="M32" s="332">
        <f>ROUND('Operating Efficiency(%)'!M32*' Capacity by Company'!M32,4)</f>
        <v>62.706000000000003</v>
      </c>
      <c r="N32" s="332">
        <f>ROUND('Operating Efficiency(%)'!N32*' Capacity by Company'!N32,4)</f>
        <v>63.048999999999999</v>
      </c>
      <c r="O32" s="332">
        <f>ROUND('Operating Efficiency(%)'!O32*' Capacity by Company'!O32,4)</f>
        <v>63.658000000000001</v>
      </c>
      <c r="P32" s="332">
        <f>ROUND('Operating Efficiency(%)'!P32*' Capacity by Company'!P32,4)</f>
        <v>64.105999999999995</v>
      </c>
      <c r="Q32" s="332">
        <f>ROUND('Operating Efficiency(%)'!Q32*' Capacity by Company'!Q32,4)</f>
        <v>65.506</v>
      </c>
      <c r="R32" s="332">
        <f>ROUND('Operating Efficiency(%)'!R32*' Capacity by Company'!R32,4)</f>
        <v>66.906000000000006</v>
      </c>
      <c r="S32" s="332">
        <f>ROUND('Operating Efficiency(%)'!S32*' Capacity by Company'!S32,4)</f>
        <v>66.906000000000006</v>
      </c>
      <c r="T32" s="329"/>
    </row>
    <row r="33" spans="1:20" x14ac:dyDescent="0.25">
      <c r="A33" s="86" t="s">
        <v>30</v>
      </c>
      <c r="B33" s="87" t="s">
        <v>51</v>
      </c>
      <c r="C33" s="120" t="s">
        <v>12</v>
      </c>
      <c r="D33" s="114">
        <f>ROUND('Operating Efficiency(%)'!D33*' Capacity by Company'!D33,4)</f>
        <v>11.115</v>
      </c>
      <c r="E33" s="114">
        <f>ROUND('Operating Efficiency(%)'!E33*' Capacity by Company'!E33,4)</f>
        <v>11.625</v>
      </c>
      <c r="F33" s="114">
        <f>ROUND('Operating Efficiency(%)'!F33*' Capacity by Company'!F33,4)</f>
        <v>12.645</v>
      </c>
      <c r="G33" s="114">
        <f>ROUND('Operating Efficiency(%)'!G33*' Capacity by Company'!G33,4)</f>
        <v>12.7905</v>
      </c>
      <c r="H33" s="114">
        <f>ROUND('Operating Efficiency(%)'!H33*' Capacity by Company'!H33,4)</f>
        <v>12.9345</v>
      </c>
      <c r="I33" s="114">
        <f>ROUND('Operating Efficiency(%)'!I33*' Capacity by Company'!I33,4)</f>
        <v>12.494999999999999</v>
      </c>
      <c r="J33" s="114">
        <f>ROUND('Operating Efficiency(%)'!J33*' Capacity by Company'!J33,4)</f>
        <v>12.63</v>
      </c>
      <c r="K33" s="114">
        <f>ROUND('Operating Efficiency(%)'!K33*' Capacity by Company'!K33,4)</f>
        <v>13.05</v>
      </c>
      <c r="L33" s="114">
        <f>ROUND('Operating Efficiency(%)'!L33*' Capacity by Company'!L33,4)</f>
        <v>13.05</v>
      </c>
      <c r="M33" s="114">
        <f>ROUND('Operating Efficiency(%)'!M33*' Capacity by Company'!M33,4)</f>
        <v>13.5</v>
      </c>
      <c r="N33" s="114">
        <f>ROUND('Operating Efficiency(%)'!N33*' Capacity by Company'!N33,4)</f>
        <v>13.5</v>
      </c>
      <c r="O33" s="114">
        <f>ROUND('Operating Efficiency(%)'!O33*' Capacity by Company'!O33,4)</f>
        <v>13.8</v>
      </c>
      <c r="P33" s="114">
        <f>ROUND('Operating Efficiency(%)'!P33*' Capacity by Company'!P33,4)</f>
        <v>13.8</v>
      </c>
      <c r="Q33" s="114">
        <f>ROUND('Operating Efficiency(%)'!Q33*' Capacity by Company'!Q33,4)</f>
        <v>14.1</v>
      </c>
      <c r="R33" s="114">
        <f>ROUND('Operating Efficiency(%)'!R33*' Capacity by Company'!R33,4)</f>
        <v>14.1</v>
      </c>
      <c r="S33" s="114">
        <f>ROUND('Operating Efficiency(%)'!S33*' Capacity by Company'!S33,4)</f>
        <v>14.55</v>
      </c>
      <c r="T33" s="109"/>
    </row>
    <row r="34" spans="1:20" x14ac:dyDescent="0.25">
      <c r="A34" s="287" t="s">
        <v>30</v>
      </c>
      <c r="B34" s="290" t="s">
        <v>51</v>
      </c>
      <c r="C34" s="288" t="s">
        <v>58</v>
      </c>
      <c r="D34" s="294">
        <f>SUM(D30:D33)</f>
        <v>77.209999999999994</v>
      </c>
      <c r="E34" s="294">
        <f t="shared" ref="E34:S34" si="6">SUM(E30:E33)</f>
        <v>81.558999999999997</v>
      </c>
      <c r="F34" s="294">
        <f t="shared" si="6"/>
        <v>86.197000000000003</v>
      </c>
      <c r="G34" s="294">
        <f t="shared" si="6"/>
        <v>87.219499999999996</v>
      </c>
      <c r="H34" s="294">
        <f t="shared" si="6"/>
        <v>97.459500000000006</v>
      </c>
      <c r="I34" s="294">
        <f t="shared" si="6"/>
        <v>90.491000000000014</v>
      </c>
      <c r="J34" s="294">
        <f t="shared" si="6"/>
        <v>94.238</v>
      </c>
      <c r="K34" s="294">
        <f t="shared" si="6"/>
        <v>97.254199999999997</v>
      </c>
      <c r="L34" s="294">
        <f t="shared" si="6"/>
        <v>100.491</v>
      </c>
      <c r="M34" s="294">
        <f t="shared" si="6"/>
        <v>102.798</v>
      </c>
      <c r="N34" s="294">
        <f t="shared" si="6"/>
        <v>103.226</v>
      </c>
      <c r="O34" s="294">
        <f t="shared" si="6"/>
        <v>104.66199999999999</v>
      </c>
      <c r="P34" s="294">
        <f t="shared" si="6"/>
        <v>105.17099999999999</v>
      </c>
      <c r="Q34" s="294">
        <f t="shared" si="6"/>
        <v>107.352</v>
      </c>
      <c r="R34" s="294">
        <f t="shared" si="6"/>
        <v>108.952</v>
      </c>
      <c r="S34" s="294">
        <f t="shared" si="6"/>
        <v>109.52900000000001</v>
      </c>
    </row>
    <row r="35" spans="1:20" x14ac:dyDescent="0.25">
      <c r="A35" s="86" t="s">
        <v>30</v>
      </c>
      <c r="B35" s="87" t="s">
        <v>158</v>
      </c>
      <c r="C35" s="119" t="s">
        <v>261</v>
      </c>
      <c r="D35" s="114">
        <f>ROUND('Operating Efficiency(%)'!D35*' Capacity by Company'!D35,4)</f>
        <v>7.7350000000000003</v>
      </c>
      <c r="E35" s="114">
        <f>ROUND('Operating Efficiency(%)'!E35*' Capacity by Company'!E35,4)</f>
        <v>7.8310000000000004</v>
      </c>
      <c r="F35" s="114">
        <f>ROUND('Operating Efficiency(%)'!F35*' Capacity by Company'!F35,4)</f>
        <v>7.9279999999999999</v>
      </c>
      <c r="G35" s="114">
        <f>ROUND('Operating Efficiency(%)'!G35*' Capacity by Company'!G35,4)</f>
        <v>8.0239999999999991</v>
      </c>
      <c r="H35" s="114">
        <f>ROUND('Operating Efficiency(%)'!H35*' Capacity by Company'!H35,4)</f>
        <v>12.18</v>
      </c>
      <c r="I35" s="114">
        <f>ROUND('Operating Efficiency(%)'!I35*' Capacity by Company'!I35,4)</f>
        <v>11.599500000000001</v>
      </c>
      <c r="J35" s="114">
        <f>ROUND('Operating Efficiency(%)'!J35*' Capacity by Company'!J35,4)</f>
        <v>12.0495</v>
      </c>
      <c r="K35" s="114">
        <f>ROUND('Operating Efficiency(%)'!K35*' Capacity by Company'!K35,4)</f>
        <v>12.3</v>
      </c>
      <c r="L35" s="114">
        <f>ROUND('Operating Efficiency(%)'!L35*' Capacity by Company'!L35,4)</f>
        <v>16.399999999999999</v>
      </c>
      <c r="M35" s="114">
        <f>ROUND('Operating Efficiency(%)'!M35*' Capacity by Company'!M35,4)</f>
        <v>16.8</v>
      </c>
      <c r="N35" s="114">
        <f>ROUND('Operating Efficiency(%)'!N35*' Capacity by Company'!N35,4)</f>
        <v>16.8</v>
      </c>
      <c r="O35" s="114">
        <f>ROUND('Operating Efficiency(%)'!O35*' Capacity by Company'!O35,4)</f>
        <v>17.399999999999999</v>
      </c>
      <c r="P35" s="114">
        <f>ROUND('Operating Efficiency(%)'!P35*' Capacity by Company'!P35,4)</f>
        <v>17.399999999999999</v>
      </c>
      <c r="Q35" s="114">
        <f>ROUND('Operating Efficiency(%)'!Q35*' Capacity by Company'!Q35,4)</f>
        <v>18</v>
      </c>
      <c r="R35" s="114">
        <f>ROUND('Operating Efficiency(%)'!R35*' Capacity by Company'!R35,4)</f>
        <v>18</v>
      </c>
      <c r="S35" s="114">
        <f>ROUND('Operating Efficiency(%)'!S35*' Capacity by Company'!S35,4)</f>
        <v>18.399999999999999</v>
      </c>
    </row>
    <row r="36" spans="1:20" x14ac:dyDescent="0.25">
      <c r="A36" s="86" t="s">
        <v>30</v>
      </c>
      <c r="B36" s="87" t="s">
        <v>158</v>
      </c>
      <c r="C36" s="119" t="s">
        <v>12</v>
      </c>
      <c r="D36" s="114">
        <f>ROUND('Operating Efficiency(%)'!D36*' Capacity by Company'!D36,4)</f>
        <v>0</v>
      </c>
      <c r="E36" s="114">
        <f>ROUND('Operating Efficiency(%)'!E36*' Capacity by Company'!E36,4)</f>
        <v>0</v>
      </c>
      <c r="F36" s="114">
        <f>ROUND('Operating Efficiency(%)'!F36*' Capacity by Company'!F36,4)</f>
        <v>0</v>
      </c>
      <c r="G36" s="114">
        <f>ROUND('Operating Efficiency(%)'!G36*' Capacity by Company'!G36,4)</f>
        <v>0</v>
      </c>
      <c r="H36" s="114">
        <f>ROUND('Operating Efficiency(%)'!H36*' Capacity by Company'!H36,4)</f>
        <v>0</v>
      </c>
      <c r="I36" s="114">
        <f>ROUND('Operating Efficiency(%)'!I36*' Capacity by Company'!I36,4)</f>
        <v>0</v>
      </c>
      <c r="J36" s="114">
        <f>ROUND('Operating Efficiency(%)'!J36*' Capacity by Company'!J36,4)</f>
        <v>0</v>
      </c>
      <c r="K36" s="114">
        <f>ROUND('Operating Efficiency(%)'!K36*' Capacity by Company'!K36,4)</f>
        <v>0</v>
      </c>
      <c r="L36" s="114">
        <f>ROUND('Operating Efficiency(%)'!L36*' Capacity by Company'!L36,4)</f>
        <v>0</v>
      </c>
      <c r="M36" s="114">
        <f>ROUND('Operating Efficiency(%)'!M36*' Capacity by Company'!M36,4)</f>
        <v>0</v>
      </c>
      <c r="N36" s="114">
        <f>ROUND('Operating Efficiency(%)'!N36*' Capacity by Company'!N36,4)</f>
        <v>0</v>
      </c>
      <c r="O36" s="114">
        <f>ROUND('Operating Efficiency(%)'!O36*' Capacity by Company'!O36,4)</f>
        <v>0</v>
      </c>
      <c r="P36" s="114">
        <f>ROUND('Operating Efficiency(%)'!P36*' Capacity by Company'!P36,4)</f>
        <v>0</v>
      </c>
      <c r="Q36" s="114">
        <f>ROUND('Operating Efficiency(%)'!Q36*' Capacity by Company'!Q36,4)</f>
        <v>0</v>
      </c>
      <c r="R36" s="114">
        <f>ROUND('Operating Efficiency(%)'!R36*' Capacity by Company'!R36,4)</f>
        <v>0</v>
      </c>
      <c r="S36" s="114">
        <f>ROUND('Operating Efficiency(%)'!S36*' Capacity by Company'!S36,4)</f>
        <v>0</v>
      </c>
    </row>
    <row r="37" spans="1:20" x14ac:dyDescent="0.25">
      <c r="A37" s="287" t="s">
        <v>30</v>
      </c>
      <c r="B37" s="290" t="s">
        <v>158</v>
      </c>
      <c r="C37" s="288" t="s">
        <v>58</v>
      </c>
      <c r="D37" s="294">
        <f>SUM(D35:D36)</f>
        <v>7.7350000000000003</v>
      </c>
      <c r="E37" s="294">
        <f t="shared" ref="E37:S37" si="7">SUM(E35:E36)</f>
        <v>7.8310000000000004</v>
      </c>
      <c r="F37" s="294">
        <f t="shared" si="7"/>
        <v>7.9279999999999999</v>
      </c>
      <c r="G37" s="294">
        <f t="shared" si="7"/>
        <v>8.0239999999999991</v>
      </c>
      <c r="H37" s="294">
        <f t="shared" si="7"/>
        <v>12.18</v>
      </c>
      <c r="I37" s="294">
        <f t="shared" si="7"/>
        <v>11.599500000000001</v>
      </c>
      <c r="J37" s="294">
        <f t="shared" si="7"/>
        <v>12.0495</v>
      </c>
      <c r="K37" s="294">
        <f t="shared" si="7"/>
        <v>12.3</v>
      </c>
      <c r="L37" s="294">
        <f t="shared" si="7"/>
        <v>16.399999999999999</v>
      </c>
      <c r="M37" s="294">
        <f t="shared" si="7"/>
        <v>16.8</v>
      </c>
      <c r="N37" s="294">
        <f t="shared" si="7"/>
        <v>16.8</v>
      </c>
      <c r="O37" s="294">
        <f t="shared" si="7"/>
        <v>17.399999999999999</v>
      </c>
      <c r="P37" s="294">
        <f t="shared" si="7"/>
        <v>17.399999999999999</v>
      </c>
      <c r="Q37" s="294">
        <f t="shared" si="7"/>
        <v>18</v>
      </c>
      <c r="R37" s="294">
        <f t="shared" si="7"/>
        <v>18</v>
      </c>
      <c r="S37" s="294">
        <f t="shared" si="7"/>
        <v>18.399999999999999</v>
      </c>
    </row>
    <row r="38" spans="1:20" x14ac:dyDescent="0.25">
      <c r="A38" s="287" t="s">
        <v>30</v>
      </c>
      <c r="B38" s="287" t="s">
        <v>52</v>
      </c>
      <c r="C38" s="288" t="s">
        <v>58</v>
      </c>
      <c r="D38" s="294">
        <f>ROUND('Operating Efficiency(%)'!D38*' Capacity by Company'!D38,4)</f>
        <v>14.346</v>
      </c>
      <c r="E38" s="294">
        <f>ROUND('Operating Efficiency(%)'!E38*' Capacity by Company'!E38,4)</f>
        <v>14.04</v>
      </c>
      <c r="F38" s="294">
        <f>ROUND('Operating Efficiency(%)'!F38*' Capacity by Company'!F38,4)</f>
        <v>14.946</v>
      </c>
      <c r="G38" s="294">
        <f>ROUND('Operating Efficiency(%)'!G38*' Capacity by Company'!G38,4)</f>
        <v>15.625999999999999</v>
      </c>
      <c r="H38" s="294">
        <f>ROUND('Operating Efficiency(%)'!H38*' Capacity by Company'!H38,4)</f>
        <v>15.366</v>
      </c>
      <c r="I38" s="294">
        <f>ROUND('Operating Efficiency(%)'!I38*' Capacity by Company'!I38,4)</f>
        <v>14.494</v>
      </c>
      <c r="J38" s="294">
        <f>ROUND('Operating Efficiency(%)'!J38*' Capacity by Company'!J38,4)</f>
        <v>14.773999999999999</v>
      </c>
      <c r="K38" s="294">
        <f>ROUND('Operating Efficiency(%)'!K38*' Capacity by Company'!K38,4)</f>
        <v>14.8</v>
      </c>
      <c r="L38" s="294">
        <f>ROUND('Operating Efficiency(%)'!L38*' Capacity by Company'!L38,4)</f>
        <v>15.4</v>
      </c>
      <c r="M38" s="294">
        <f>ROUND('Operating Efficiency(%)'!M38*' Capacity by Company'!M38,4)</f>
        <v>16</v>
      </c>
      <c r="N38" s="294">
        <f>ROUND('Operating Efficiency(%)'!N38*' Capacity by Company'!N38,4)</f>
        <v>16</v>
      </c>
      <c r="O38" s="294">
        <f>ROUND('Operating Efficiency(%)'!O38*' Capacity by Company'!O38,4)</f>
        <v>16.399999999999999</v>
      </c>
      <c r="P38" s="294">
        <f>ROUND('Operating Efficiency(%)'!P38*' Capacity by Company'!P38,4)</f>
        <v>16.399999999999999</v>
      </c>
      <c r="Q38" s="294">
        <f>ROUND('Operating Efficiency(%)'!Q38*' Capacity by Company'!Q38,4)</f>
        <v>16.8</v>
      </c>
      <c r="R38" s="294">
        <f>ROUND('Operating Efficiency(%)'!R38*' Capacity by Company'!R38,4)</f>
        <v>16.8</v>
      </c>
      <c r="S38" s="294">
        <f>ROUND('Operating Efficiency(%)'!S38*' Capacity by Company'!S38,4)</f>
        <v>17.399999999999999</v>
      </c>
    </row>
    <row r="39" spans="1:20" x14ac:dyDescent="0.25">
      <c r="A39" s="287" t="s">
        <v>30</v>
      </c>
      <c r="B39" s="298" t="s">
        <v>30</v>
      </c>
      <c r="C39" s="288" t="s">
        <v>58</v>
      </c>
      <c r="D39" s="294">
        <f>SUM(D37,D34,D29,D26,D23,D19,D12)</f>
        <v>316.39171200000004</v>
      </c>
      <c r="E39" s="294">
        <f t="shared" ref="E39:S39" si="8">SUM(E37,E34,E29,E26,E23,E19,E12)</f>
        <v>327.92317600000001</v>
      </c>
      <c r="F39" s="294">
        <f t="shared" si="8"/>
        <v>338.46927999999997</v>
      </c>
      <c r="G39" s="294">
        <f t="shared" si="8"/>
        <v>341.89062399999995</v>
      </c>
      <c r="H39" s="294">
        <f t="shared" si="8"/>
        <v>358.66208804301078</v>
      </c>
      <c r="I39" s="294">
        <f t="shared" si="8"/>
        <v>327.94122623655915</v>
      </c>
      <c r="J39" s="294">
        <f t="shared" si="8"/>
        <v>366.79878339784943</v>
      </c>
      <c r="K39" s="294">
        <f t="shared" si="8"/>
        <v>374.75241466666665</v>
      </c>
      <c r="L39" s="294">
        <f t="shared" si="8"/>
        <v>384.59567488172047</v>
      </c>
      <c r="M39" s="294">
        <f t="shared" si="8"/>
        <v>386.00432993548384</v>
      </c>
      <c r="N39" s="294">
        <f t="shared" si="8"/>
        <v>397.382228</v>
      </c>
      <c r="O39" s="294">
        <f t="shared" si="8"/>
        <v>409.99535509677418</v>
      </c>
      <c r="P39" s="294">
        <f t="shared" si="8"/>
        <v>414.32301015053764</v>
      </c>
      <c r="Q39" s="294">
        <f t="shared" si="8"/>
        <v>422.9613652043011</v>
      </c>
      <c r="R39" s="294">
        <f t="shared" si="8"/>
        <v>427.7133602580646</v>
      </c>
      <c r="S39" s="294">
        <f t="shared" si="8"/>
        <v>433.8684153118279</v>
      </c>
    </row>
    <row r="40" spans="1:20" x14ac:dyDescent="0.25">
      <c r="A40" s="86" t="s">
        <v>39</v>
      </c>
      <c r="B40" s="86" t="s">
        <v>36</v>
      </c>
      <c r="C40" s="119" t="s">
        <v>265</v>
      </c>
      <c r="D40" s="114">
        <f>ROUND('Operating Efficiency(%)'!D40*' Capacity by Company'!D40,4)</f>
        <v>18.057500000000001</v>
      </c>
      <c r="E40" s="114">
        <f>ROUND('Operating Efficiency(%)'!E40*' Capacity by Company'!E40,4)</f>
        <v>18.477499999999999</v>
      </c>
      <c r="F40" s="114">
        <f>ROUND('Operating Efficiency(%)'!F40*' Capacity by Company'!F40,4)</f>
        <v>18.645</v>
      </c>
      <c r="G40" s="114">
        <f>ROUND('Operating Efficiency(%)'!G40*' Capacity by Company'!G40,4)</f>
        <v>18.565000000000001</v>
      </c>
      <c r="H40" s="114">
        <f>ROUND('Operating Efficiency(%)'!H40*' Capacity by Company'!H40,4)</f>
        <v>18.86</v>
      </c>
      <c r="I40" s="114">
        <f>ROUND('Operating Efficiency(%)'!I40*' Capacity by Company'!I40,4)</f>
        <v>0</v>
      </c>
      <c r="J40" s="114">
        <f>ROUND('Operating Efficiency(%)'!J40*' Capacity by Company'!J40,4)</f>
        <v>0</v>
      </c>
      <c r="K40" s="114">
        <f>ROUND('Operating Efficiency(%)'!K40*' Capacity by Company'!K40,4)</f>
        <v>0</v>
      </c>
      <c r="L40" s="114">
        <f>ROUND('Operating Efficiency(%)'!L40*' Capacity by Company'!L40,4)</f>
        <v>0</v>
      </c>
      <c r="M40" s="114">
        <f>ROUND('Operating Efficiency(%)'!M40*' Capacity by Company'!M40,4)</f>
        <v>0</v>
      </c>
      <c r="N40" s="114">
        <f>ROUND('Operating Efficiency(%)'!N40*' Capacity by Company'!N40,4)</f>
        <v>0</v>
      </c>
      <c r="O40" s="114">
        <f>ROUND('Operating Efficiency(%)'!O40*' Capacity by Company'!O40,4)</f>
        <v>0</v>
      </c>
      <c r="P40" s="114">
        <f>ROUND('Operating Efficiency(%)'!P40*' Capacity by Company'!P40,4)</f>
        <v>0</v>
      </c>
      <c r="Q40" s="114">
        <f>ROUND('Operating Efficiency(%)'!Q40*' Capacity by Company'!Q40,4)</f>
        <v>0</v>
      </c>
      <c r="R40" s="114">
        <f>ROUND('Operating Efficiency(%)'!R40*' Capacity by Company'!R40,4)</f>
        <v>0</v>
      </c>
      <c r="S40" s="114">
        <f>ROUND('Operating Efficiency(%)'!S40*' Capacity by Company'!S40,4)</f>
        <v>0</v>
      </c>
    </row>
    <row r="41" spans="1:20" x14ac:dyDescent="0.25">
      <c r="A41" s="86" t="s">
        <v>39</v>
      </c>
      <c r="B41" s="86" t="s">
        <v>36</v>
      </c>
      <c r="C41" s="119" t="s">
        <v>264</v>
      </c>
      <c r="D41" s="114">
        <f>ROUND('Operating Efficiency(%)'!D41*' Capacity by Company'!D41,4)</f>
        <v>0</v>
      </c>
      <c r="E41" s="114">
        <f>ROUND('Operating Efficiency(%)'!E41*' Capacity by Company'!E41,4)</f>
        <v>0</v>
      </c>
      <c r="F41" s="114">
        <f>ROUND('Operating Efficiency(%)'!F41*' Capacity by Company'!F41,4)</f>
        <v>0</v>
      </c>
      <c r="G41" s="114">
        <f>ROUND('Operating Efficiency(%)'!G41*' Capacity by Company'!G41,4)</f>
        <v>0</v>
      </c>
      <c r="H41" s="114">
        <f>ROUND('Operating Efficiency(%)'!H41*' Capacity by Company'!H41,4)</f>
        <v>0</v>
      </c>
      <c r="I41" s="114">
        <f>ROUND('Operating Efficiency(%)'!I41*' Capacity by Company'!I41,4)</f>
        <v>23.37</v>
      </c>
      <c r="J41" s="114">
        <f>ROUND('Operating Efficiency(%)'!J41*' Capacity by Company'!J41,4)</f>
        <v>23.783999999999999</v>
      </c>
      <c r="K41" s="114">
        <f>ROUND('Operating Efficiency(%)'!K41*' Capacity by Company'!K41,4)</f>
        <v>24</v>
      </c>
      <c r="L41" s="114">
        <f>ROUND('Operating Efficiency(%)'!L41*' Capacity by Company'!L41,4)</f>
        <v>24</v>
      </c>
      <c r="M41" s="114">
        <f>ROUND('Operating Efficiency(%)'!M41*' Capacity by Company'!M41,4)</f>
        <v>24.6</v>
      </c>
      <c r="N41" s="114">
        <f>ROUND('Operating Efficiency(%)'!N41*' Capacity by Company'!N41,4)</f>
        <v>24.6</v>
      </c>
      <c r="O41" s="114">
        <f>ROUND('Operating Efficiency(%)'!O41*' Capacity by Company'!O41,4)</f>
        <v>25.2</v>
      </c>
      <c r="P41" s="114">
        <f>ROUND('Operating Efficiency(%)'!P41*' Capacity by Company'!P41,4)</f>
        <v>25.2</v>
      </c>
      <c r="Q41" s="114">
        <f>ROUND('Operating Efficiency(%)'!Q41*' Capacity by Company'!Q41,4)</f>
        <v>26.1</v>
      </c>
      <c r="R41" s="114">
        <f>ROUND('Operating Efficiency(%)'!R41*' Capacity by Company'!R41,4)</f>
        <v>27</v>
      </c>
      <c r="S41" s="114">
        <f>ROUND('Operating Efficiency(%)'!S41*' Capacity by Company'!S41,4)</f>
        <v>27</v>
      </c>
    </row>
    <row r="42" spans="1:20" x14ac:dyDescent="0.25">
      <c r="A42" s="86" t="s">
        <v>39</v>
      </c>
      <c r="B42" s="86" t="s">
        <v>36</v>
      </c>
      <c r="C42" s="119" t="s">
        <v>269</v>
      </c>
      <c r="D42" s="114">
        <f>ROUND('Operating Efficiency(%)'!D42*' Capacity by Company'!D42,4)</f>
        <v>14.906000000000001</v>
      </c>
      <c r="E42" s="114">
        <f>ROUND('Operating Efficiency(%)'!E42*' Capacity by Company'!E42,4)</f>
        <v>15.246</v>
      </c>
      <c r="F42" s="114">
        <f>ROUND('Operating Efficiency(%)'!F42*' Capacity by Company'!F42,4)</f>
        <v>14.986000000000001</v>
      </c>
      <c r="G42" s="114">
        <f>ROUND('Operating Efficiency(%)'!G42*' Capacity by Company'!G42,4)</f>
        <v>15.326000000000001</v>
      </c>
      <c r="H42" s="114">
        <f>ROUND('Operating Efficiency(%)'!H42*' Capacity by Company'!H42,4)</f>
        <v>15.666</v>
      </c>
      <c r="I42" s="114">
        <f>ROUND('Operating Efficiency(%)'!I42*' Capacity by Company'!I42,4)</f>
        <v>14.423999999999999</v>
      </c>
      <c r="J42" s="114">
        <f>ROUND('Operating Efficiency(%)'!J42*' Capacity by Company'!J42,4)</f>
        <v>14.584</v>
      </c>
      <c r="K42" s="114">
        <f>ROUND('Operating Efficiency(%)'!K42*' Capacity by Company'!K42,4)</f>
        <v>14.8</v>
      </c>
      <c r="L42" s="114">
        <f>ROUND('Operating Efficiency(%)'!L42*' Capacity by Company'!L42,4)</f>
        <v>15.4</v>
      </c>
      <c r="M42" s="114">
        <f>ROUND('Operating Efficiency(%)'!M42*' Capacity by Company'!M42,4)</f>
        <v>15.4</v>
      </c>
      <c r="N42" s="114">
        <f>ROUND('Operating Efficiency(%)'!N42*' Capacity by Company'!N42,4)</f>
        <v>16</v>
      </c>
      <c r="O42" s="114">
        <f>ROUND('Operating Efficiency(%)'!O42*' Capacity by Company'!O42,4)</f>
        <v>16.399999999999999</v>
      </c>
      <c r="P42" s="114">
        <f>ROUND('Operating Efficiency(%)'!P42*' Capacity by Company'!P42,4)</f>
        <v>16.8</v>
      </c>
      <c r="Q42" s="114">
        <f>ROUND('Operating Efficiency(%)'!Q42*' Capacity by Company'!Q42,4)</f>
        <v>17.399999999999999</v>
      </c>
      <c r="R42" s="114">
        <f>ROUND('Operating Efficiency(%)'!R42*' Capacity by Company'!R42,4)</f>
        <v>17.399999999999999</v>
      </c>
      <c r="S42" s="114">
        <f>ROUND('Operating Efficiency(%)'!S42*' Capacity by Company'!S42,4)</f>
        <v>18</v>
      </c>
    </row>
    <row r="43" spans="1:20" x14ac:dyDescent="0.25">
      <c r="A43" s="86" t="s">
        <v>39</v>
      </c>
      <c r="B43" s="86" t="s">
        <v>36</v>
      </c>
      <c r="C43" s="119" t="s">
        <v>270</v>
      </c>
      <c r="D43" s="114">
        <f>ROUND('Operating Efficiency(%)'!D43*' Capacity by Company'!D43,4)</f>
        <v>15.444000000000001</v>
      </c>
      <c r="E43" s="114">
        <f>ROUND('Operating Efficiency(%)'!E43*' Capacity by Company'!E43,4)</f>
        <v>15.804</v>
      </c>
      <c r="F43" s="114">
        <f>ROUND('Operating Efficiency(%)'!F43*' Capacity by Company'!F43,4)</f>
        <v>15.964</v>
      </c>
      <c r="G43" s="114">
        <f>ROUND('Operating Efficiency(%)'!G43*' Capacity by Company'!G43,4)</f>
        <v>15.923999999999999</v>
      </c>
      <c r="H43" s="114">
        <f>ROUND('Operating Efficiency(%)'!H43*' Capacity by Company'!H43,4)</f>
        <v>16.286000000000001</v>
      </c>
      <c r="I43" s="114">
        <f>ROUND('Operating Efficiency(%)'!I43*' Capacity by Company'!I43,4)</f>
        <v>14.846</v>
      </c>
      <c r="J43" s="114">
        <f>ROUND('Operating Efficiency(%)'!J43*' Capacity by Company'!J43,4)</f>
        <v>15.646000000000001</v>
      </c>
      <c r="K43" s="114">
        <f>ROUND('Operating Efficiency(%)'!K43*' Capacity by Company'!K43,4)</f>
        <v>16</v>
      </c>
      <c r="L43" s="114">
        <f>ROUND('Operating Efficiency(%)'!L43*' Capacity by Company'!L43,4)</f>
        <v>16</v>
      </c>
      <c r="M43" s="114">
        <f>ROUND('Operating Efficiency(%)'!M43*' Capacity by Company'!M43,4)</f>
        <v>16.399999999999999</v>
      </c>
      <c r="N43" s="114">
        <f>ROUND('Operating Efficiency(%)'!N43*' Capacity by Company'!N43,4)</f>
        <v>16.399999999999999</v>
      </c>
      <c r="O43" s="114">
        <f>ROUND('Operating Efficiency(%)'!O43*' Capacity by Company'!O43,4)</f>
        <v>16.8</v>
      </c>
      <c r="P43" s="114">
        <f>ROUND('Operating Efficiency(%)'!P43*' Capacity by Company'!P43,4)</f>
        <v>16.8</v>
      </c>
      <c r="Q43" s="114">
        <f>ROUND('Operating Efficiency(%)'!Q43*' Capacity by Company'!Q43,4)</f>
        <v>17.399999999999999</v>
      </c>
      <c r="R43" s="114">
        <f>ROUND('Operating Efficiency(%)'!R43*' Capacity by Company'!R43,4)</f>
        <v>18</v>
      </c>
      <c r="S43" s="114">
        <f>ROUND('Operating Efficiency(%)'!S43*' Capacity by Company'!S43,4)</f>
        <v>18</v>
      </c>
    </row>
    <row r="44" spans="1:20" x14ac:dyDescent="0.25">
      <c r="A44" s="86" t="s">
        <v>39</v>
      </c>
      <c r="B44" s="86" t="s">
        <v>36</v>
      </c>
      <c r="C44" s="120" t="s">
        <v>12</v>
      </c>
      <c r="D44" s="114">
        <f>ROUND('Operating Efficiency(%)'!D44*' Capacity by Company'!D44,4)</f>
        <v>7.45</v>
      </c>
      <c r="E44" s="114">
        <f>ROUND('Operating Efficiency(%)'!E44*' Capacity by Company'!E44,4)</f>
        <v>7.7409999999999997</v>
      </c>
      <c r="F44" s="114">
        <f>ROUND('Operating Efficiency(%)'!F44*' Capacity by Company'!F44,4)</f>
        <v>7.5209999999999999</v>
      </c>
      <c r="G44" s="114">
        <f>ROUND('Operating Efficiency(%)'!G44*' Capacity by Company'!G44,4)</f>
        <v>7.5</v>
      </c>
      <c r="H44" s="114">
        <f>ROUND('Operating Efficiency(%)'!H44*' Capacity by Company'!H44,4)</f>
        <v>7.306</v>
      </c>
      <c r="I44" s="114">
        <f>ROUND('Operating Efficiency(%)'!I44*' Capacity by Company'!I44,4)</f>
        <v>6.7759999999999998</v>
      </c>
      <c r="J44" s="114">
        <f>ROUND('Operating Efficiency(%)'!J44*' Capacity by Company'!J44,4)</f>
        <v>7.0540000000000003</v>
      </c>
      <c r="K44" s="114">
        <f>ROUND('Operating Efficiency(%)'!K44*' Capacity by Company'!K44,4)</f>
        <v>7.2</v>
      </c>
      <c r="L44" s="114">
        <f>ROUND('Operating Efficiency(%)'!L44*' Capacity by Company'!L44,4)</f>
        <v>7.2</v>
      </c>
      <c r="M44" s="114">
        <f>ROUND('Operating Efficiency(%)'!M44*' Capacity by Company'!M44,4)</f>
        <v>7.4</v>
      </c>
      <c r="N44" s="114">
        <f>ROUND('Operating Efficiency(%)'!N44*' Capacity by Company'!N44,4)</f>
        <v>7.4</v>
      </c>
      <c r="O44" s="114">
        <f>ROUND('Operating Efficiency(%)'!O44*' Capacity by Company'!O44,4)</f>
        <v>7.7</v>
      </c>
      <c r="P44" s="114">
        <f>ROUND('Operating Efficiency(%)'!P44*' Capacity by Company'!P44,4)</f>
        <v>7.7</v>
      </c>
      <c r="Q44" s="114">
        <f>ROUND('Operating Efficiency(%)'!Q44*' Capacity by Company'!Q44,4)</f>
        <v>8</v>
      </c>
      <c r="R44" s="114">
        <f>ROUND('Operating Efficiency(%)'!R44*' Capacity by Company'!R44,4)</f>
        <v>8</v>
      </c>
      <c r="S44" s="114">
        <f>ROUND('Operating Efficiency(%)'!S44*' Capacity by Company'!S44,4)</f>
        <v>8.1999999999999993</v>
      </c>
    </row>
    <row r="45" spans="1:20" x14ac:dyDescent="0.25">
      <c r="A45" s="287" t="s">
        <v>39</v>
      </c>
      <c r="B45" s="287" t="s">
        <v>36</v>
      </c>
      <c r="C45" s="288" t="s">
        <v>58</v>
      </c>
      <c r="D45" s="289">
        <f>SUM(D40:D44)</f>
        <v>55.857500000000009</v>
      </c>
      <c r="E45" s="289">
        <f t="shared" ref="E45:S45" si="9">SUM(E40:E44)</f>
        <v>57.268500000000003</v>
      </c>
      <c r="F45" s="289">
        <f t="shared" si="9"/>
        <v>57.116</v>
      </c>
      <c r="G45" s="289">
        <f t="shared" si="9"/>
        <v>57.315000000000005</v>
      </c>
      <c r="H45" s="289">
        <f t="shared" si="9"/>
        <v>58.117999999999995</v>
      </c>
      <c r="I45" s="289">
        <f t="shared" si="9"/>
        <v>59.415999999999997</v>
      </c>
      <c r="J45" s="289">
        <f t="shared" si="9"/>
        <v>61.067999999999998</v>
      </c>
      <c r="K45" s="289">
        <f t="shared" si="9"/>
        <v>62</v>
      </c>
      <c r="L45" s="289">
        <f t="shared" si="9"/>
        <v>62.6</v>
      </c>
      <c r="M45" s="289">
        <f t="shared" si="9"/>
        <v>63.8</v>
      </c>
      <c r="N45" s="289">
        <f t="shared" si="9"/>
        <v>64.400000000000006</v>
      </c>
      <c r="O45" s="289">
        <f t="shared" si="9"/>
        <v>66.099999999999994</v>
      </c>
      <c r="P45" s="289">
        <f t="shared" si="9"/>
        <v>66.5</v>
      </c>
      <c r="Q45" s="289">
        <f t="shared" si="9"/>
        <v>68.900000000000006</v>
      </c>
      <c r="R45" s="289">
        <f t="shared" si="9"/>
        <v>70.400000000000006</v>
      </c>
      <c r="S45" s="289">
        <f t="shared" si="9"/>
        <v>71.2</v>
      </c>
    </row>
    <row r="46" spans="1:20" s="303" customFormat="1" x14ac:dyDescent="0.25">
      <c r="A46" s="322" t="s">
        <v>39</v>
      </c>
      <c r="B46" s="322" t="s">
        <v>53</v>
      </c>
      <c r="C46" s="119" t="s">
        <v>268</v>
      </c>
      <c r="D46" s="332">
        <f>ROUND('Operating Efficiency(%)'!D46*' Capacity by Company'!D46,4)</f>
        <v>12.3345</v>
      </c>
      <c r="E46" s="332">
        <f>ROUND('Operating Efficiency(%)'!E46*' Capacity by Company'!E46,4)</f>
        <v>12.585000000000001</v>
      </c>
      <c r="F46" s="332">
        <f>ROUND('Operating Efficiency(%)'!F46*' Capacity by Company'!F46,4)</f>
        <v>12.682499999999999</v>
      </c>
      <c r="G46" s="332">
        <f>ROUND('Operating Efficiency(%)'!G46*' Capacity by Company'!G46,4)</f>
        <v>12.631500000000001</v>
      </c>
      <c r="H46" s="332">
        <f>ROUND('Operating Efficiency(%)'!H46*' Capacity by Company'!H46,4)</f>
        <v>12.879</v>
      </c>
      <c r="I46" s="332">
        <f>ROUND('Operating Efficiency(%)'!I46*' Capacity by Company'!I46,4)</f>
        <v>12.372</v>
      </c>
      <c r="J46" s="332">
        <f>ROUND('Operating Efficiency(%)'!J46*' Capacity by Company'!J46,4)</f>
        <v>12.579000000000001</v>
      </c>
      <c r="K46" s="332">
        <f>ROUND('Operating Efficiency(%)'!K46*' Capacity by Company'!K46,4)</f>
        <v>12.686999999999999</v>
      </c>
      <c r="L46" s="332">
        <f>ROUND('Operating Efficiency(%)'!L46*' Capacity by Company'!L46,4)</f>
        <v>12.686999999999999</v>
      </c>
      <c r="M46" s="332">
        <f>ROUND('Operating Efficiency(%)'!M46*' Capacity by Company'!M46,4)</f>
        <v>12.987</v>
      </c>
      <c r="N46" s="332">
        <f>ROUND('Operating Efficiency(%)'!N46*' Capacity by Company'!N46,4)</f>
        <v>12.987</v>
      </c>
      <c r="O46" s="332">
        <f>ROUND('Operating Efficiency(%)'!O46*' Capacity by Company'!O46,4)</f>
        <v>13.287000000000001</v>
      </c>
      <c r="P46" s="332">
        <f>ROUND('Operating Efficiency(%)'!P46*' Capacity by Company'!P46,4)</f>
        <v>13.287000000000001</v>
      </c>
      <c r="Q46" s="332">
        <f>ROUND('Operating Efficiency(%)'!Q46*' Capacity by Company'!Q46,4)</f>
        <v>13.737</v>
      </c>
      <c r="R46" s="332">
        <f>ROUND('Operating Efficiency(%)'!R46*' Capacity by Company'!R46,4)</f>
        <v>14.186999999999999</v>
      </c>
      <c r="S46" s="332">
        <f>ROUND('Operating Efficiency(%)'!S46*' Capacity by Company'!S46,4)</f>
        <v>14.186999999999999</v>
      </c>
    </row>
    <row r="47" spans="1:20" s="303" customFormat="1" x14ac:dyDescent="0.25">
      <c r="A47" s="322" t="s">
        <v>39</v>
      </c>
      <c r="B47" s="322" t="s">
        <v>53</v>
      </c>
      <c r="C47" s="119" t="s">
        <v>345</v>
      </c>
      <c r="D47" s="332">
        <f>ROUND('Operating Efficiency(%)'!D47*' Capacity by Company'!D47,4)</f>
        <v>3.5059999999999998</v>
      </c>
      <c r="E47" s="332">
        <f>ROUND('Operating Efficiency(%)'!E47*' Capacity by Company'!E47,4)</f>
        <v>3.5674999999999999</v>
      </c>
      <c r="F47" s="332">
        <f>ROUND('Operating Efficiency(%)'!F47*' Capacity by Company'!F47,4)</f>
        <v>3.5954999999999999</v>
      </c>
      <c r="G47" s="332">
        <f>ROUND('Operating Efficiency(%)'!G47*' Capacity by Company'!G47,4)</f>
        <v>3.5914999999999999</v>
      </c>
      <c r="H47" s="332">
        <f>ROUND('Operating Efficiency(%)'!H47*' Capacity by Company'!H47,4)</f>
        <v>3.6835</v>
      </c>
      <c r="I47" s="332">
        <f>ROUND('Operating Efficiency(%)'!I47*' Capacity by Company'!I47,4)</f>
        <v>3.3965000000000001</v>
      </c>
      <c r="J47" s="332">
        <f>ROUND('Operating Efficiency(%)'!J47*' Capacity by Company'!J47,4)</f>
        <v>3.5409999999999999</v>
      </c>
      <c r="K47" s="332">
        <f>ROUND('Operating Efficiency(%)'!K47*' Capacity by Company'!K47,4)</f>
        <v>3.673</v>
      </c>
      <c r="L47" s="332">
        <f>ROUND('Operating Efficiency(%)'!L47*' Capacity by Company'!L47,4)</f>
        <v>3.8</v>
      </c>
      <c r="M47" s="332">
        <f>ROUND('Operating Efficiency(%)'!M47*' Capacity by Company'!M47,4)</f>
        <v>4</v>
      </c>
      <c r="N47" s="332">
        <f>ROUND('Operating Efficiency(%)'!N47*' Capacity by Company'!N47,4)</f>
        <v>4.6929999999999996</v>
      </c>
      <c r="O47" s="332">
        <f>ROUND('Operating Efficiency(%)'!O47*' Capacity by Company'!O47,4)</f>
        <v>4.8499999999999996</v>
      </c>
      <c r="P47" s="332">
        <f>ROUND('Operating Efficiency(%)'!P47*' Capacity by Company'!P47,4)</f>
        <v>4.9000000000000004</v>
      </c>
      <c r="Q47" s="332">
        <f>ROUND('Operating Efficiency(%)'!Q47*' Capacity by Company'!Q47,4)</f>
        <v>4.95</v>
      </c>
      <c r="R47" s="332">
        <f>ROUND('Operating Efficiency(%)'!R47*' Capacity by Company'!R47,4)</f>
        <v>4.9740000000000002</v>
      </c>
      <c r="S47" s="332">
        <f>ROUND('Operating Efficiency(%)'!S47*' Capacity by Company'!S47,4)</f>
        <v>5</v>
      </c>
    </row>
    <row r="48" spans="1:20" s="303" customFormat="1" x14ac:dyDescent="0.25">
      <c r="A48" s="287" t="s">
        <v>39</v>
      </c>
      <c r="B48" s="287" t="s">
        <v>53</v>
      </c>
      <c r="C48" s="288" t="s">
        <v>58</v>
      </c>
      <c r="D48" s="289">
        <f>SUM(D46:D47)</f>
        <v>15.8405</v>
      </c>
      <c r="E48" s="289">
        <f t="shared" ref="E48:S48" si="10">SUM(E46:E47)</f>
        <v>16.1525</v>
      </c>
      <c r="F48" s="289">
        <f t="shared" si="10"/>
        <v>16.277999999999999</v>
      </c>
      <c r="G48" s="289">
        <f t="shared" si="10"/>
        <v>16.222999999999999</v>
      </c>
      <c r="H48" s="289">
        <f t="shared" si="10"/>
        <v>16.5625</v>
      </c>
      <c r="I48" s="289">
        <f t="shared" si="10"/>
        <v>15.7685</v>
      </c>
      <c r="J48" s="289">
        <f t="shared" si="10"/>
        <v>16.12</v>
      </c>
      <c r="K48" s="289">
        <f t="shared" si="10"/>
        <v>16.36</v>
      </c>
      <c r="L48" s="289">
        <f t="shared" si="10"/>
        <v>16.486999999999998</v>
      </c>
      <c r="M48" s="289">
        <f t="shared" si="10"/>
        <v>16.987000000000002</v>
      </c>
      <c r="N48" s="289">
        <f t="shared" si="10"/>
        <v>17.68</v>
      </c>
      <c r="O48" s="289">
        <f t="shared" si="10"/>
        <v>18.137</v>
      </c>
      <c r="P48" s="289">
        <f t="shared" si="10"/>
        <v>18.187000000000001</v>
      </c>
      <c r="Q48" s="289">
        <f t="shared" si="10"/>
        <v>18.687000000000001</v>
      </c>
      <c r="R48" s="289">
        <f t="shared" si="10"/>
        <v>19.161000000000001</v>
      </c>
      <c r="S48" s="289">
        <f t="shared" si="10"/>
        <v>19.186999999999998</v>
      </c>
    </row>
    <row r="49" spans="1:16383" x14ac:dyDescent="0.25">
      <c r="A49" s="86" t="s">
        <v>39</v>
      </c>
      <c r="B49" s="86" t="s">
        <v>42</v>
      </c>
      <c r="C49" s="120" t="s">
        <v>235</v>
      </c>
      <c r="D49" s="114">
        <f>ROUND('Operating Efficiency(%)'!D49*' Capacity by Company'!D49,4)</f>
        <v>15.147</v>
      </c>
      <c r="E49" s="114">
        <f>ROUND('Operating Efficiency(%)'!E49*' Capacity by Company'!E49,4)</f>
        <v>15.363</v>
      </c>
      <c r="F49" s="114">
        <f>ROUND('Operating Efficiency(%)'!F49*' Capacity by Company'!F49,4)</f>
        <v>15.398999999999999</v>
      </c>
      <c r="G49" s="114">
        <f>ROUND('Operating Efficiency(%)'!G49*' Capacity by Company'!G49,4)</f>
        <v>15.255000000000001</v>
      </c>
      <c r="H49" s="114">
        <f>ROUND('Operating Efficiency(%)'!H49*' Capacity by Company'!H49,4)</f>
        <v>15.4709</v>
      </c>
      <c r="I49" s="114">
        <f>ROUND('Operating Efficiency(%)'!I49*' Capacity by Company'!I49,4)</f>
        <v>14.4269</v>
      </c>
      <c r="J49" s="114">
        <f>ROUND('Operating Efficiency(%)'!J49*' Capacity by Company'!J49,4)</f>
        <v>15.3629</v>
      </c>
      <c r="K49" s="114">
        <f>ROUND('Operating Efficiency(%)'!K49*' Capacity by Company'!K49,4)</f>
        <v>15.3988</v>
      </c>
      <c r="L49" s="114">
        <f>ROUND('Operating Efficiency(%)'!L49*' Capacity by Company'!L49,4)</f>
        <v>15.434799999999999</v>
      </c>
      <c r="M49" s="114">
        <f>ROUND('Operating Efficiency(%)'!M49*' Capacity by Company'!M49,4)</f>
        <v>15.470800000000001</v>
      </c>
      <c r="N49" s="114">
        <f>ROUND('Operating Efficiency(%)'!N49*' Capacity by Company'!N49,4)</f>
        <v>15.5068</v>
      </c>
      <c r="O49" s="114">
        <f>ROUND('Operating Efficiency(%)'!O49*' Capacity by Company'!O49,4)</f>
        <v>15.5427</v>
      </c>
      <c r="P49" s="114">
        <f>ROUND('Operating Efficiency(%)'!P49*' Capacity by Company'!P49,4)</f>
        <v>15.5787</v>
      </c>
      <c r="Q49" s="114">
        <f>ROUND('Operating Efficiency(%)'!Q49*' Capacity by Company'!Q49,4)</f>
        <v>15.614699999999999</v>
      </c>
      <c r="R49" s="114">
        <f>ROUND('Operating Efficiency(%)'!R49*' Capacity by Company'!R49,4)</f>
        <v>15.650700000000001</v>
      </c>
      <c r="S49" s="114">
        <f>ROUND('Operating Efficiency(%)'!S49*' Capacity by Company'!S49,4)</f>
        <v>15.6866</v>
      </c>
    </row>
    <row r="50" spans="1:16383" x14ac:dyDescent="0.25">
      <c r="A50" s="86" t="s">
        <v>39</v>
      </c>
      <c r="B50" s="86" t="s">
        <v>42</v>
      </c>
      <c r="C50" s="120" t="s">
        <v>267</v>
      </c>
      <c r="D50" s="114">
        <f>ROUND('Operating Efficiency(%)'!D50*' Capacity by Company'!D50,4)</f>
        <v>4.3094999999999999</v>
      </c>
      <c r="E50" s="114">
        <f>ROUND('Operating Efficiency(%)'!E50*' Capacity by Company'!E50,4)</f>
        <v>4.4000000000000004</v>
      </c>
      <c r="F50" s="114">
        <f>ROUND('Operating Efficiency(%)'!F50*' Capacity by Company'!F50,4)</f>
        <v>4.4405000000000001</v>
      </c>
      <c r="G50" s="114">
        <f>ROUND('Operating Efficiency(%)'!G50*' Capacity by Company'!G50,4)</f>
        <v>4.431</v>
      </c>
      <c r="H50" s="114">
        <f>ROUND('Operating Efficiency(%)'!H50*' Capacity by Company'!H50,4)</f>
        <v>4.5213999999999999</v>
      </c>
      <c r="I50" s="114">
        <f>ROUND('Operating Efficiency(%)'!I50*' Capacity by Company'!I50,4)</f>
        <v>4.2618999999999998</v>
      </c>
      <c r="J50" s="114">
        <f>ROUND('Operating Efficiency(%)'!J50*' Capacity by Company'!J50,4)</f>
        <v>4.5523999999999996</v>
      </c>
      <c r="K50" s="114">
        <f>ROUND('Operating Efficiency(%)'!K50*' Capacity by Company'!K50,4)</f>
        <v>4.5929000000000002</v>
      </c>
      <c r="L50" s="114">
        <f>ROUND('Operating Efficiency(%)'!L50*' Capacity by Company'!L50,4)</f>
        <v>4.6334</v>
      </c>
      <c r="M50" s="114">
        <f>ROUND('Operating Efficiency(%)'!M50*' Capacity by Company'!M50,4)</f>
        <v>4.6738</v>
      </c>
      <c r="N50" s="114">
        <f>ROUND('Operating Efficiency(%)'!N50*' Capacity by Company'!N50,4)</f>
        <v>4.7142999999999997</v>
      </c>
      <c r="O50" s="114">
        <f>ROUND('Operating Efficiency(%)'!O50*' Capacity by Company'!O50,4)</f>
        <v>4.7548000000000004</v>
      </c>
      <c r="P50" s="114">
        <f>ROUND('Operating Efficiency(%)'!P50*' Capacity by Company'!P50,4)</f>
        <v>4.8152999999999997</v>
      </c>
      <c r="Q50" s="114">
        <f>ROUND('Operating Efficiency(%)'!Q50*' Capacity by Company'!Q50,4)</f>
        <v>4.8357999999999999</v>
      </c>
      <c r="R50" s="114">
        <f>ROUND('Operating Efficiency(%)'!R50*' Capacity by Company'!R50,4)</f>
        <v>4.8761999999999999</v>
      </c>
      <c r="S50" s="114">
        <f>ROUND('Operating Efficiency(%)'!S50*' Capacity by Company'!S50,4)</f>
        <v>4.9166999999999996</v>
      </c>
    </row>
    <row r="51" spans="1:16383" x14ac:dyDescent="0.25">
      <c r="A51" s="86" t="s">
        <v>39</v>
      </c>
      <c r="B51" s="86" t="s">
        <v>42</v>
      </c>
      <c r="C51" s="120" t="s">
        <v>12</v>
      </c>
      <c r="D51" s="114">
        <f>ROUND('Operating Efficiency(%)'!D51*' Capacity by Company'!D51,4)</f>
        <v>0</v>
      </c>
      <c r="E51" s="114">
        <f>ROUND('Operating Efficiency(%)'!E51*' Capacity by Company'!E51,4)</f>
        <v>0</v>
      </c>
      <c r="F51" s="114">
        <f>ROUND('Operating Efficiency(%)'!F51*' Capacity by Company'!F51,4)</f>
        <v>0</v>
      </c>
      <c r="G51" s="114">
        <f>ROUND('Operating Efficiency(%)'!G51*' Capacity by Company'!G51,4)</f>
        <v>0</v>
      </c>
      <c r="H51" s="114">
        <f>ROUND('Operating Efficiency(%)'!H51*' Capacity by Company'!H51,4)</f>
        <v>0</v>
      </c>
      <c r="I51" s="114">
        <f>ROUND('Operating Efficiency(%)'!I51*' Capacity by Company'!I51,4)</f>
        <v>0</v>
      </c>
      <c r="J51" s="114">
        <f>ROUND('Operating Efficiency(%)'!J51*' Capacity by Company'!J51,4)</f>
        <v>0</v>
      </c>
      <c r="K51" s="114">
        <f>ROUND('Operating Efficiency(%)'!K51*' Capacity by Company'!K51,4)</f>
        <v>0</v>
      </c>
      <c r="L51" s="114">
        <f>ROUND('Operating Efficiency(%)'!L51*' Capacity by Company'!L51,4)</f>
        <v>0</v>
      </c>
      <c r="M51" s="114">
        <f>ROUND('Operating Efficiency(%)'!M51*' Capacity by Company'!M51,4)</f>
        <v>0</v>
      </c>
      <c r="N51" s="114">
        <f>ROUND('Operating Efficiency(%)'!N51*' Capacity by Company'!N51,4)</f>
        <v>0</v>
      </c>
      <c r="O51" s="114">
        <f>ROUND('Operating Efficiency(%)'!O51*' Capacity by Company'!O51,4)</f>
        <v>0</v>
      </c>
      <c r="P51" s="114">
        <f>ROUND('Operating Efficiency(%)'!P51*' Capacity by Company'!P51,4)</f>
        <v>0</v>
      </c>
      <c r="Q51" s="114">
        <f>ROUND('Operating Efficiency(%)'!Q51*' Capacity by Company'!Q51,4)</f>
        <v>0</v>
      </c>
      <c r="R51" s="114">
        <f>ROUND('Operating Efficiency(%)'!R51*' Capacity by Company'!R51,4)</f>
        <v>0</v>
      </c>
      <c r="S51" s="114">
        <f>ROUND('Operating Efficiency(%)'!S51*' Capacity by Company'!S51,4)</f>
        <v>0</v>
      </c>
    </row>
    <row r="52" spans="1:16383" x14ac:dyDescent="0.25">
      <c r="A52" s="287" t="s">
        <v>39</v>
      </c>
      <c r="B52" s="287" t="s">
        <v>42</v>
      </c>
      <c r="C52" s="288" t="s">
        <v>58</v>
      </c>
      <c r="D52" s="294">
        <f>SUM(D49:D51)</f>
        <v>19.456499999999998</v>
      </c>
      <c r="E52" s="294">
        <f t="shared" ref="E52:S52" si="11">SUM(E49:E51)</f>
        <v>19.762999999999998</v>
      </c>
      <c r="F52" s="294">
        <f t="shared" si="11"/>
        <v>19.839500000000001</v>
      </c>
      <c r="G52" s="294">
        <f t="shared" si="11"/>
        <v>19.686</v>
      </c>
      <c r="H52" s="294">
        <f t="shared" si="11"/>
        <v>19.9923</v>
      </c>
      <c r="I52" s="294">
        <f t="shared" si="11"/>
        <v>18.688800000000001</v>
      </c>
      <c r="J52" s="294">
        <f t="shared" si="11"/>
        <v>19.915299999999998</v>
      </c>
      <c r="K52" s="294">
        <f t="shared" si="11"/>
        <v>19.991700000000002</v>
      </c>
      <c r="L52" s="294">
        <f t="shared" si="11"/>
        <v>20.068199999999997</v>
      </c>
      <c r="M52" s="294">
        <f t="shared" si="11"/>
        <v>20.144600000000001</v>
      </c>
      <c r="N52" s="294">
        <f t="shared" si="11"/>
        <v>20.2211</v>
      </c>
      <c r="O52" s="294">
        <f t="shared" si="11"/>
        <v>20.297499999999999</v>
      </c>
      <c r="P52" s="294">
        <f t="shared" si="11"/>
        <v>20.393999999999998</v>
      </c>
      <c r="Q52" s="294">
        <f t="shared" si="11"/>
        <v>20.450499999999998</v>
      </c>
      <c r="R52" s="294">
        <f t="shared" si="11"/>
        <v>20.526900000000001</v>
      </c>
      <c r="S52" s="294">
        <f t="shared" si="11"/>
        <v>20.603300000000001</v>
      </c>
    </row>
    <row r="53" spans="1:16383" x14ac:dyDescent="0.25">
      <c r="A53" s="86" t="s">
        <v>39</v>
      </c>
      <c r="B53" s="105" t="s">
        <v>109</v>
      </c>
      <c r="C53" s="119" t="s">
        <v>251</v>
      </c>
      <c r="D53" s="114">
        <f>ROUND('Operating Efficiency(%)'!D53*' Capacity by Company'!D53,4)</f>
        <v>4.0876999999999999</v>
      </c>
      <c r="E53" s="114">
        <f>ROUND('Operating Efficiency(%)'!E53*' Capacity by Company'!E53,4)</f>
        <v>4.1871999999999998</v>
      </c>
      <c r="F53" s="114">
        <f>ROUND('Operating Efficiency(%)'!F53*' Capacity by Company'!F53,4)</f>
        <v>4.2366000000000001</v>
      </c>
      <c r="G53" s="114">
        <f>ROUND('Operating Efficiency(%)'!G53*' Capacity by Company'!G53,4)</f>
        <v>4.2361000000000004</v>
      </c>
      <c r="H53" s="114">
        <f>ROUND('Operating Efficiency(%)'!H53*' Capacity by Company'!H53,4)</f>
        <v>4.2946999999999997</v>
      </c>
      <c r="I53" s="114">
        <f>ROUND('Operating Efficiency(%)'!I53*' Capacity by Company'!I53,4)</f>
        <v>4.1032999999999999</v>
      </c>
      <c r="J53" s="114">
        <f>ROUND('Operating Efficiency(%)'!J53*' Capacity by Company'!J53,4)</f>
        <v>4.2618999999999998</v>
      </c>
      <c r="K53" s="114">
        <f>ROUND('Operating Efficiency(%)'!K53*' Capacity by Company'!K53,4)</f>
        <v>4.2704000000000004</v>
      </c>
      <c r="L53" s="114">
        <f>ROUND('Operating Efficiency(%)'!L53*' Capacity by Company'!L53,4)</f>
        <v>4.2789999999999999</v>
      </c>
      <c r="M53" s="114">
        <f>ROUND('Operating Efficiency(%)'!M53*' Capacity by Company'!M53,4)</f>
        <v>4.2876000000000003</v>
      </c>
      <c r="N53" s="114">
        <f>ROUND('Operating Efficiency(%)'!N53*' Capacity by Company'!N53,4)</f>
        <v>4.2961999999999998</v>
      </c>
      <c r="O53" s="114">
        <f>ROUND('Operating Efficiency(%)'!O53*' Capacity by Company'!O53,4)</f>
        <v>4.3048000000000002</v>
      </c>
      <c r="P53" s="114">
        <f>ROUND('Operating Efficiency(%)'!P53*' Capacity by Company'!P53,4)</f>
        <v>4.3133999999999997</v>
      </c>
      <c r="Q53" s="114">
        <f>ROUND('Operating Efficiency(%)'!Q53*' Capacity by Company'!Q53,4)</f>
        <v>4.3220000000000001</v>
      </c>
      <c r="R53" s="114">
        <f>ROUND('Operating Efficiency(%)'!R53*' Capacity by Company'!R53,4)</f>
        <v>4.3305999999999996</v>
      </c>
      <c r="S53" s="114">
        <f>ROUND('Operating Efficiency(%)'!S53*' Capacity by Company'!S53,4)</f>
        <v>4.3391999999999999</v>
      </c>
    </row>
    <row r="54" spans="1:16383" x14ac:dyDescent="0.25">
      <c r="A54" s="86" t="s">
        <v>39</v>
      </c>
      <c r="B54" s="105" t="s">
        <v>109</v>
      </c>
      <c r="C54" s="120" t="s">
        <v>12</v>
      </c>
      <c r="D54" s="114">
        <f>ROUND('Operating Efficiency(%)'!D54*' Capacity by Company'!D54,4)</f>
        <v>0</v>
      </c>
      <c r="E54" s="114">
        <f>ROUND('Operating Efficiency(%)'!E54*' Capacity by Company'!E54,4)</f>
        <v>0</v>
      </c>
      <c r="F54" s="114">
        <f>ROUND('Operating Efficiency(%)'!F54*' Capacity by Company'!F54,4)</f>
        <v>0</v>
      </c>
      <c r="G54" s="114">
        <f>ROUND('Operating Efficiency(%)'!G54*' Capacity by Company'!G54,4)</f>
        <v>0</v>
      </c>
      <c r="H54" s="114">
        <f>ROUND('Operating Efficiency(%)'!H54*' Capacity by Company'!H54,4)</f>
        <v>0</v>
      </c>
      <c r="I54" s="114">
        <f>ROUND('Operating Efficiency(%)'!I54*' Capacity by Company'!I54,4)</f>
        <v>0</v>
      </c>
      <c r="J54" s="114">
        <f>ROUND('Operating Efficiency(%)'!J54*' Capacity by Company'!J54,4)</f>
        <v>0</v>
      </c>
      <c r="K54" s="114">
        <f>ROUND('Operating Efficiency(%)'!K54*' Capacity by Company'!K54,4)</f>
        <v>0</v>
      </c>
      <c r="L54" s="114">
        <f>ROUND('Operating Efficiency(%)'!L54*' Capacity by Company'!L54,4)</f>
        <v>0</v>
      </c>
      <c r="M54" s="114">
        <f>ROUND('Operating Efficiency(%)'!M54*' Capacity by Company'!M54,4)</f>
        <v>0</v>
      </c>
      <c r="N54" s="114">
        <f>ROUND('Operating Efficiency(%)'!N54*' Capacity by Company'!N54,4)</f>
        <v>0</v>
      </c>
      <c r="O54" s="114">
        <f>ROUND('Operating Efficiency(%)'!O54*' Capacity by Company'!O54,4)</f>
        <v>0</v>
      </c>
      <c r="P54" s="114">
        <f>ROUND('Operating Efficiency(%)'!P54*' Capacity by Company'!P54,4)</f>
        <v>0</v>
      </c>
      <c r="Q54" s="114">
        <f>ROUND('Operating Efficiency(%)'!Q54*' Capacity by Company'!Q54,4)</f>
        <v>0</v>
      </c>
      <c r="R54" s="114">
        <f>ROUND('Operating Efficiency(%)'!R54*' Capacity by Company'!R54,4)</f>
        <v>0</v>
      </c>
      <c r="S54" s="114">
        <f>ROUND('Operating Efficiency(%)'!S54*' Capacity by Company'!S54,4)</f>
        <v>0</v>
      </c>
    </row>
    <row r="55" spans="1:16383" x14ac:dyDescent="0.25">
      <c r="A55" s="287" t="s">
        <v>39</v>
      </c>
      <c r="B55" s="295" t="s">
        <v>109</v>
      </c>
      <c r="C55" s="288" t="s">
        <v>58</v>
      </c>
      <c r="D55" s="289">
        <f>SUM(D53:D54)</f>
        <v>4.0876999999999999</v>
      </c>
      <c r="E55" s="289">
        <f t="shared" ref="E55:S55" si="12">SUM(E53:E54)</f>
        <v>4.1871999999999998</v>
      </c>
      <c r="F55" s="289">
        <f t="shared" si="12"/>
        <v>4.2366000000000001</v>
      </c>
      <c r="G55" s="289">
        <f t="shared" si="12"/>
        <v>4.2361000000000004</v>
      </c>
      <c r="H55" s="289">
        <f t="shared" si="12"/>
        <v>4.2946999999999997</v>
      </c>
      <c r="I55" s="289">
        <f t="shared" si="12"/>
        <v>4.1032999999999999</v>
      </c>
      <c r="J55" s="289">
        <f t="shared" si="12"/>
        <v>4.2618999999999998</v>
      </c>
      <c r="K55" s="289">
        <f t="shared" si="12"/>
        <v>4.2704000000000004</v>
      </c>
      <c r="L55" s="289">
        <f t="shared" si="12"/>
        <v>4.2789999999999999</v>
      </c>
      <c r="M55" s="289">
        <f t="shared" si="12"/>
        <v>4.2876000000000003</v>
      </c>
      <c r="N55" s="289">
        <f t="shared" si="12"/>
        <v>4.2961999999999998</v>
      </c>
      <c r="O55" s="289">
        <f t="shared" si="12"/>
        <v>4.3048000000000002</v>
      </c>
      <c r="P55" s="289">
        <f t="shared" si="12"/>
        <v>4.3133999999999997</v>
      </c>
      <c r="Q55" s="289">
        <f t="shared" si="12"/>
        <v>4.3220000000000001</v>
      </c>
      <c r="R55" s="289">
        <f t="shared" si="12"/>
        <v>4.3305999999999996</v>
      </c>
      <c r="S55" s="289">
        <f t="shared" si="12"/>
        <v>4.3391999999999999</v>
      </c>
    </row>
    <row r="56" spans="1:16383" x14ac:dyDescent="0.25">
      <c r="A56" s="86" t="s">
        <v>39</v>
      </c>
      <c r="B56" s="86" t="s">
        <v>106</v>
      </c>
      <c r="C56" s="120" t="s">
        <v>160</v>
      </c>
      <c r="D56" s="114">
        <f>ROUND('Operating Efficiency(%)'!D56*' Capacity by Company'!D56,4)</f>
        <v>23.8247</v>
      </c>
      <c r="E56" s="114">
        <f>ROUND('Operating Efficiency(%)'!E56*' Capacity by Company'!E56,4)</f>
        <v>24.308700000000002</v>
      </c>
      <c r="F56" s="114">
        <f>ROUND('Operating Efficiency(%)'!F56*' Capacity by Company'!F56,4)</f>
        <v>24.492799999999999</v>
      </c>
      <c r="G56" s="114">
        <f>ROUND('Operating Efficiency(%)'!G56*' Capacity by Company'!G56,4)</f>
        <v>24.376799999999999</v>
      </c>
      <c r="H56" s="114">
        <f>ROUND('Operating Efficiency(%)'!H56*' Capacity by Company'!H56,4)</f>
        <v>25.037600000000001</v>
      </c>
      <c r="I56" s="114">
        <f>ROUND('Operating Efficiency(%)'!I56*' Capacity by Company'!I56,4)</f>
        <v>23.899699999999999</v>
      </c>
      <c r="J56" s="114">
        <f>ROUND('Operating Efficiency(%)'!J56*' Capacity by Company'!J56,4)</f>
        <v>24.861799999999999</v>
      </c>
      <c r="K56" s="114">
        <f>ROUND('Operating Efficiency(%)'!K56*' Capacity by Company'!K56,4)</f>
        <v>24.9239</v>
      </c>
      <c r="L56" s="114">
        <f>ROUND('Operating Efficiency(%)'!L56*' Capacity by Company'!L56,4)</f>
        <v>24.986000000000001</v>
      </c>
      <c r="M56" s="114">
        <f>ROUND('Operating Efficiency(%)'!M56*' Capacity by Company'!M56,4)</f>
        <v>25.048100000000002</v>
      </c>
      <c r="N56" s="114">
        <f>ROUND('Operating Efficiency(%)'!N56*' Capacity by Company'!N56,4)</f>
        <v>25.110199999999999</v>
      </c>
      <c r="O56" s="114">
        <f>ROUND('Operating Efficiency(%)'!O56*' Capacity by Company'!O56,4)</f>
        <v>25.1723</v>
      </c>
      <c r="P56" s="114">
        <f>ROUND('Operating Efficiency(%)'!P56*' Capacity by Company'!P56,4)</f>
        <v>25.234400000000001</v>
      </c>
      <c r="Q56" s="114">
        <f>ROUND('Operating Efficiency(%)'!Q56*' Capacity by Company'!Q56,4)</f>
        <v>25.296500000000002</v>
      </c>
      <c r="R56" s="114">
        <f>ROUND('Operating Efficiency(%)'!R56*' Capacity by Company'!R56,4)</f>
        <v>25.358599999999999</v>
      </c>
      <c r="S56" s="114">
        <f>ROUND('Operating Efficiency(%)'!S56*' Capacity by Company'!S56,4)</f>
        <v>25.4207</v>
      </c>
    </row>
    <row r="57" spans="1:16383" x14ac:dyDescent="0.25">
      <c r="A57" s="86" t="s">
        <v>39</v>
      </c>
      <c r="B57" s="86" t="s">
        <v>106</v>
      </c>
      <c r="C57" s="120" t="s">
        <v>12</v>
      </c>
      <c r="D57" s="114">
        <f>ROUND('Operating Efficiency(%)'!D57*' Capacity by Company'!D57,4)</f>
        <v>0</v>
      </c>
      <c r="E57" s="114">
        <f>ROUND('Operating Efficiency(%)'!E57*' Capacity by Company'!E57,4)</f>
        <v>0</v>
      </c>
      <c r="F57" s="114">
        <f>ROUND('Operating Efficiency(%)'!F57*' Capacity by Company'!F57,4)</f>
        <v>0</v>
      </c>
      <c r="G57" s="114">
        <f>ROUND('Operating Efficiency(%)'!G57*' Capacity by Company'!G57,4)</f>
        <v>0</v>
      </c>
      <c r="H57" s="114">
        <f>ROUND('Operating Efficiency(%)'!H57*' Capacity by Company'!H57,4)</f>
        <v>0</v>
      </c>
      <c r="I57" s="114">
        <f>ROUND('Operating Efficiency(%)'!I57*' Capacity by Company'!I57,4)</f>
        <v>0</v>
      </c>
      <c r="J57" s="114">
        <f>ROUND('Operating Efficiency(%)'!J57*' Capacity by Company'!J57,4)</f>
        <v>0</v>
      </c>
      <c r="K57" s="114">
        <f>ROUND('Operating Efficiency(%)'!K57*' Capacity by Company'!K57,4)</f>
        <v>0</v>
      </c>
      <c r="L57" s="114">
        <f>ROUND('Operating Efficiency(%)'!L57*' Capacity by Company'!L57,4)</f>
        <v>0</v>
      </c>
      <c r="M57" s="114">
        <f>ROUND('Operating Efficiency(%)'!M57*' Capacity by Company'!M57,4)</f>
        <v>0</v>
      </c>
      <c r="N57" s="114">
        <f>ROUND('Operating Efficiency(%)'!N57*' Capacity by Company'!N57,4)</f>
        <v>0</v>
      </c>
      <c r="O57" s="114">
        <f>ROUND('Operating Efficiency(%)'!O57*' Capacity by Company'!O57,4)</f>
        <v>0</v>
      </c>
      <c r="P57" s="114">
        <f>ROUND('Operating Efficiency(%)'!P57*' Capacity by Company'!P57,4)</f>
        <v>0</v>
      </c>
      <c r="Q57" s="114">
        <f>ROUND('Operating Efficiency(%)'!Q57*' Capacity by Company'!Q57,4)</f>
        <v>0</v>
      </c>
      <c r="R57" s="114">
        <f>ROUND('Operating Efficiency(%)'!R57*' Capacity by Company'!R57,4)</f>
        <v>0</v>
      </c>
      <c r="S57" s="114">
        <f>ROUND('Operating Efficiency(%)'!S57*' Capacity by Company'!S57,4)</f>
        <v>0</v>
      </c>
    </row>
    <row r="58" spans="1:16383" x14ac:dyDescent="0.25">
      <c r="A58" s="287" t="s">
        <v>39</v>
      </c>
      <c r="B58" s="287" t="s">
        <v>106</v>
      </c>
      <c r="C58" s="288" t="s">
        <v>58</v>
      </c>
      <c r="D58" s="294">
        <f>SUM(D56:D57)</f>
        <v>23.8247</v>
      </c>
      <c r="E58" s="294">
        <f t="shared" ref="E58:S58" si="13">SUM(E56:E57)</f>
        <v>24.308700000000002</v>
      </c>
      <c r="F58" s="294">
        <f t="shared" si="13"/>
        <v>24.492799999999999</v>
      </c>
      <c r="G58" s="294">
        <f t="shared" si="13"/>
        <v>24.376799999999999</v>
      </c>
      <c r="H58" s="294">
        <f t="shared" si="13"/>
        <v>25.037600000000001</v>
      </c>
      <c r="I58" s="294">
        <f t="shared" si="13"/>
        <v>23.899699999999999</v>
      </c>
      <c r="J58" s="294">
        <f t="shared" si="13"/>
        <v>24.861799999999999</v>
      </c>
      <c r="K58" s="294">
        <f t="shared" si="13"/>
        <v>24.9239</v>
      </c>
      <c r="L58" s="294">
        <f t="shared" si="13"/>
        <v>24.986000000000001</v>
      </c>
      <c r="M58" s="294">
        <f t="shared" si="13"/>
        <v>25.048100000000002</v>
      </c>
      <c r="N58" s="294">
        <f t="shared" si="13"/>
        <v>25.110199999999999</v>
      </c>
      <c r="O58" s="294">
        <f t="shared" si="13"/>
        <v>25.1723</v>
      </c>
      <c r="P58" s="294">
        <f t="shared" si="13"/>
        <v>25.234400000000001</v>
      </c>
      <c r="Q58" s="294">
        <f t="shared" si="13"/>
        <v>25.296500000000002</v>
      </c>
      <c r="R58" s="294">
        <f t="shared" si="13"/>
        <v>25.358599999999999</v>
      </c>
      <c r="S58" s="294">
        <f t="shared" si="13"/>
        <v>25.4207</v>
      </c>
    </row>
    <row r="59" spans="1:16383" x14ac:dyDescent="0.25">
      <c r="A59" s="86" t="s">
        <v>39</v>
      </c>
      <c r="B59" s="86" t="s">
        <v>225</v>
      </c>
      <c r="C59" s="26" t="s">
        <v>274</v>
      </c>
      <c r="D59" s="114">
        <f>ROUND('Operating Efficiency(%)'!D59*' Capacity by Company'!D59,4)</f>
        <v>13.229699999999999</v>
      </c>
      <c r="E59" s="114">
        <f>ROUND('Operating Efficiency(%)'!E59*' Capacity by Company'!E59,4)</f>
        <v>13.237</v>
      </c>
      <c r="F59" s="114">
        <f>ROUND('Operating Efficiency(%)'!F59*' Capacity by Company'!F59,4)</f>
        <v>13.244300000000001</v>
      </c>
      <c r="G59" s="114">
        <f>ROUND('Operating Efficiency(%)'!G59*' Capacity by Company'!G59,4)</f>
        <v>13.2517</v>
      </c>
      <c r="H59" s="114">
        <f>ROUND('Operating Efficiency(%)'!H59*' Capacity by Company'!H59,4)</f>
        <v>13.409000000000001</v>
      </c>
      <c r="I59" s="114">
        <f>ROUND('Operating Efficiency(%)'!I59*' Capacity by Company'!I59,4)</f>
        <v>12.8163</v>
      </c>
      <c r="J59" s="114">
        <f>ROUND('Operating Efficiency(%)'!J59*' Capacity by Company'!J59,4)</f>
        <v>13.2736</v>
      </c>
      <c r="K59" s="114">
        <f>ROUND('Operating Efficiency(%)'!K59*' Capacity by Company'!K59,4)</f>
        <v>13.280900000000001</v>
      </c>
      <c r="L59" s="114">
        <f>ROUND('Operating Efficiency(%)'!L59*' Capacity by Company'!L59,4)</f>
        <v>13.2883</v>
      </c>
      <c r="M59" s="114">
        <f>ROUND('Operating Efficiency(%)'!M59*' Capacity by Company'!M59,4)</f>
        <v>13.2956</v>
      </c>
      <c r="N59" s="114">
        <f>ROUND('Operating Efficiency(%)'!N59*' Capacity by Company'!N59,4)</f>
        <v>13.302899999999999</v>
      </c>
      <c r="O59" s="114">
        <f>ROUND('Operating Efficiency(%)'!O59*' Capacity by Company'!O59,4)</f>
        <v>13.3102</v>
      </c>
      <c r="P59" s="114">
        <f>ROUND('Operating Efficiency(%)'!P59*' Capacity by Company'!P59,4)</f>
        <v>13.317600000000001</v>
      </c>
      <c r="Q59" s="114">
        <f>ROUND('Operating Efficiency(%)'!Q59*' Capacity by Company'!Q59,4)</f>
        <v>13.3249</v>
      </c>
      <c r="R59" s="114">
        <f>ROUND('Operating Efficiency(%)'!R59*' Capacity by Company'!R59,4)</f>
        <v>13.3322</v>
      </c>
      <c r="S59" s="114">
        <f>ROUND('Operating Efficiency(%)'!S59*' Capacity by Company'!S59,4)</f>
        <v>13.339499999999999</v>
      </c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  <c r="CF59" s="102"/>
      <c r="CG59" s="102"/>
      <c r="CH59" s="102"/>
      <c r="CI59" s="102"/>
      <c r="CJ59" s="102"/>
      <c r="CK59" s="102"/>
      <c r="CL59" s="102"/>
      <c r="CM59" s="102"/>
      <c r="CN59" s="102"/>
      <c r="CO59" s="102"/>
      <c r="CP59" s="102"/>
      <c r="CQ59" s="102"/>
      <c r="CR59" s="102"/>
      <c r="CS59" s="102"/>
      <c r="CT59" s="102"/>
      <c r="CU59" s="102"/>
      <c r="CV59" s="102"/>
      <c r="CW59" s="102"/>
      <c r="CX59" s="102"/>
      <c r="CY59" s="102"/>
      <c r="CZ59" s="102"/>
      <c r="DA59" s="102"/>
      <c r="DB59" s="102"/>
      <c r="DC59" s="102"/>
      <c r="DD59" s="102"/>
      <c r="DE59" s="102"/>
      <c r="DF59" s="102"/>
      <c r="DG59" s="102"/>
      <c r="DH59" s="102"/>
      <c r="DI59" s="102"/>
      <c r="DJ59" s="102"/>
      <c r="DK59" s="102"/>
      <c r="DL59" s="102"/>
      <c r="DM59" s="102"/>
      <c r="DN59" s="102"/>
      <c r="DO59" s="102"/>
      <c r="DP59" s="102"/>
      <c r="DQ59" s="102"/>
      <c r="DR59" s="102"/>
      <c r="DS59" s="102"/>
      <c r="DT59" s="102"/>
      <c r="DU59" s="102"/>
      <c r="DV59" s="102"/>
      <c r="DW59" s="102"/>
      <c r="DX59" s="102"/>
      <c r="DY59" s="102"/>
      <c r="DZ59" s="102"/>
      <c r="EA59" s="102"/>
      <c r="EB59" s="102"/>
      <c r="EC59" s="102"/>
      <c r="ED59" s="102"/>
      <c r="EE59" s="102"/>
      <c r="EF59" s="102"/>
      <c r="EG59" s="102"/>
      <c r="EH59" s="102"/>
      <c r="EI59" s="102"/>
      <c r="EJ59" s="102"/>
      <c r="EK59" s="102"/>
      <c r="EL59" s="102"/>
      <c r="EM59" s="102"/>
      <c r="EN59" s="102"/>
      <c r="EO59" s="102"/>
      <c r="EP59" s="102"/>
      <c r="EQ59" s="102"/>
      <c r="ER59" s="102"/>
      <c r="ES59" s="102"/>
      <c r="ET59" s="102"/>
      <c r="EU59" s="102"/>
      <c r="EV59" s="102"/>
      <c r="EW59" s="102"/>
      <c r="EX59" s="102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  <c r="FI59" s="102"/>
      <c r="FJ59" s="102"/>
      <c r="FK59" s="102"/>
      <c r="FL59" s="102"/>
      <c r="FM59" s="102"/>
      <c r="FN59" s="102"/>
      <c r="FO59" s="102"/>
      <c r="FP59" s="102"/>
      <c r="FQ59" s="102"/>
      <c r="FR59" s="102"/>
      <c r="FS59" s="102"/>
      <c r="FT59" s="102"/>
      <c r="FU59" s="102"/>
      <c r="FV59" s="102"/>
      <c r="FW59" s="102"/>
      <c r="FX59" s="102"/>
      <c r="FY59" s="102"/>
      <c r="FZ59" s="102"/>
      <c r="GA59" s="102"/>
      <c r="GB59" s="102"/>
      <c r="GC59" s="102"/>
      <c r="GD59" s="102"/>
      <c r="GE59" s="102"/>
      <c r="GF59" s="102"/>
      <c r="GG59" s="102"/>
      <c r="GH59" s="102"/>
      <c r="GI59" s="102"/>
      <c r="GJ59" s="102"/>
      <c r="GK59" s="102"/>
      <c r="GL59" s="102"/>
      <c r="GM59" s="102"/>
      <c r="GN59" s="102"/>
      <c r="GO59" s="102"/>
      <c r="GP59" s="102"/>
      <c r="GQ59" s="102"/>
      <c r="GR59" s="102"/>
      <c r="GS59" s="102"/>
      <c r="GT59" s="102"/>
      <c r="GU59" s="102"/>
      <c r="GV59" s="102"/>
      <c r="GW59" s="102"/>
      <c r="GX59" s="102"/>
      <c r="GY59" s="102"/>
      <c r="GZ59" s="102"/>
      <c r="HA59" s="102"/>
      <c r="HB59" s="102"/>
      <c r="HC59" s="102"/>
      <c r="HD59" s="102"/>
      <c r="HE59" s="102"/>
      <c r="HF59" s="102"/>
      <c r="HG59" s="102"/>
      <c r="HH59" s="102"/>
      <c r="HI59" s="102"/>
      <c r="HJ59" s="102"/>
      <c r="HK59" s="102"/>
      <c r="HL59" s="102"/>
      <c r="HM59" s="102"/>
      <c r="HN59" s="102"/>
      <c r="HO59" s="102"/>
      <c r="HP59" s="102"/>
      <c r="HQ59" s="102"/>
      <c r="HR59" s="102"/>
      <c r="HS59" s="102"/>
      <c r="HT59" s="102"/>
      <c r="HU59" s="102"/>
      <c r="HV59" s="102"/>
      <c r="HW59" s="102"/>
      <c r="HX59" s="102"/>
      <c r="HY59" s="102"/>
      <c r="HZ59" s="102"/>
      <c r="IA59" s="102"/>
      <c r="IB59" s="102"/>
      <c r="IC59" s="102"/>
      <c r="ID59" s="102"/>
      <c r="IE59" s="102"/>
      <c r="IF59" s="102"/>
      <c r="IG59" s="102"/>
      <c r="IH59" s="102"/>
      <c r="II59" s="102"/>
      <c r="IJ59" s="102"/>
      <c r="IK59" s="102"/>
      <c r="IL59" s="102"/>
      <c r="IM59" s="102"/>
      <c r="IN59" s="102"/>
      <c r="IO59" s="102"/>
      <c r="IP59" s="102"/>
      <c r="IQ59" s="102"/>
      <c r="IR59" s="102"/>
      <c r="IS59" s="102"/>
      <c r="IT59" s="102"/>
      <c r="IU59" s="102"/>
      <c r="IV59" s="102"/>
      <c r="IW59" s="102"/>
      <c r="IX59" s="102"/>
      <c r="IY59" s="102"/>
      <c r="IZ59" s="102"/>
      <c r="JA59" s="102"/>
      <c r="JB59" s="102"/>
      <c r="JC59" s="102"/>
      <c r="JD59" s="102"/>
      <c r="JE59" s="102"/>
      <c r="JF59" s="102"/>
      <c r="JG59" s="102"/>
      <c r="JH59" s="102"/>
      <c r="JI59" s="102"/>
      <c r="JJ59" s="102"/>
      <c r="JK59" s="102"/>
      <c r="JL59" s="102"/>
      <c r="JM59" s="102"/>
      <c r="JN59" s="102"/>
      <c r="JO59" s="102"/>
      <c r="JP59" s="102"/>
      <c r="JQ59" s="102"/>
      <c r="JR59" s="102"/>
      <c r="JS59" s="102"/>
      <c r="JT59" s="102"/>
      <c r="JU59" s="102"/>
      <c r="JV59" s="102"/>
      <c r="JW59" s="102"/>
      <c r="JX59" s="102"/>
      <c r="JY59" s="102"/>
      <c r="JZ59" s="102"/>
      <c r="KA59" s="102"/>
      <c r="KB59" s="102"/>
      <c r="KC59" s="102"/>
      <c r="KD59" s="102"/>
      <c r="KE59" s="102"/>
      <c r="KF59" s="102"/>
      <c r="KG59" s="102"/>
      <c r="KH59" s="102"/>
      <c r="KI59" s="102"/>
      <c r="KJ59" s="102"/>
      <c r="KK59" s="102"/>
      <c r="KL59" s="102"/>
      <c r="KM59" s="102"/>
      <c r="KN59" s="102"/>
      <c r="KO59" s="102"/>
      <c r="KP59" s="102"/>
      <c r="KQ59" s="102"/>
      <c r="KR59" s="102"/>
      <c r="KS59" s="102"/>
      <c r="KT59" s="102"/>
      <c r="KU59" s="102"/>
      <c r="KV59" s="102"/>
      <c r="KW59" s="102"/>
      <c r="KX59" s="102"/>
      <c r="KY59" s="102"/>
      <c r="KZ59" s="102"/>
      <c r="LA59" s="102"/>
      <c r="LB59" s="102"/>
      <c r="LC59" s="102"/>
      <c r="LD59" s="102"/>
      <c r="LE59" s="102"/>
      <c r="LF59" s="102"/>
      <c r="LG59" s="102"/>
      <c r="LH59" s="102"/>
      <c r="LI59" s="102"/>
      <c r="LJ59" s="102"/>
      <c r="LK59" s="102"/>
      <c r="LL59" s="102"/>
      <c r="LM59" s="102"/>
      <c r="LN59" s="102"/>
      <c r="LO59" s="102"/>
      <c r="LP59" s="102"/>
      <c r="LQ59" s="102"/>
      <c r="LR59" s="102"/>
      <c r="LS59" s="102"/>
      <c r="LT59" s="102"/>
      <c r="LU59" s="102"/>
      <c r="LV59" s="102"/>
      <c r="LW59" s="102"/>
      <c r="LX59" s="102"/>
      <c r="LY59" s="102"/>
      <c r="LZ59" s="102"/>
      <c r="MA59" s="102"/>
      <c r="MB59" s="102"/>
      <c r="MC59" s="102"/>
      <c r="MD59" s="102"/>
      <c r="ME59" s="102"/>
      <c r="MF59" s="102"/>
      <c r="MG59" s="102"/>
      <c r="MH59" s="102"/>
      <c r="MI59" s="102"/>
      <c r="MJ59" s="102"/>
      <c r="MK59" s="102"/>
      <c r="ML59" s="102"/>
      <c r="MM59" s="102"/>
      <c r="MN59" s="102"/>
      <c r="MO59" s="102"/>
      <c r="MP59" s="102"/>
      <c r="MQ59" s="102"/>
      <c r="MR59" s="102"/>
      <c r="MS59" s="102"/>
      <c r="MT59" s="102"/>
      <c r="MU59" s="102"/>
      <c r="MV59" s="102"/>
      <c r="MW59" s="102"/>
      <c r="MX59" s="102"/>
      <c r="MY59" s="102"/>
      <c r="MZ59" s="102"/>
      <c r="NA59" s="102"/>
      <c r="NB59" s="102"/>
      <c r="NC59" s="102"/>
      <c r="ND59" s="102"/>
      <c r="NE59" s="102"/>
      <c r="NF59" s="102"/>
      <c r="NG59" s="102"/>
      <c r="NH59" s="102"/>
      <c r="NI59" s="102"/>
      <c r="NJ59" s="102"/>
      <c r="NK59" s="102"/>
      <c r="NL59" s="102"/>
      <c r="NM59" s="102"/>
      <c r="NN59" s="102"/>
      <c r="NO59" s="102"/>
      <c r="NP59" s="102"/>
      <c r="NQ59" s="102"/>
      <c r="NR59" s="102"/>
      <c r="NS59" s="102"/>
      <c r="NT59" s="102"/>
      <c r="NU59" s="102"/>
      <c r="NV59" s="102"/>
      <c r="NW59" s="102"/>
      <c r="NX59" s="102"/>
      <c r="NY59" s="102"/>
      <c r="NZ59" s="102"/>
      <c r="OA59" s="102"/>
      <c r="OB59" s="102"/>
      <c r="OC59" s="102"/>
      <c r="OD59" s="102"/>
      <c r="OE59" s="102"/>
      <c r="OF59" s="102"/>
      <c r="OG59" s="102"/>
      <c r="OH59" s="102"/>
      <c r="OI59" s="102"/>
      <c r="OJ59" s="102"/>
      <c r="OK59" s="102"/>
      <c r="OL59" s="102"/>
      <c r="OM59" s="102"/>
      <c r="ON59" s="102"/>
      <c r="OO59" s="102"/>
      <c r="OP59" s="102"/>
      <c r="OQ59" s="102"/>
      <c r="OR59" s="102"/>
      <c r="OS59" s="102"/>
      <c r="OT59" s="102"/>
      <c r="OU59" s="102"/>
      <c r="OV59" s="102"/>
      <c r="OW59" s="102"/>
      <c r="OX59" s="102"/>
      <c r="OY59" s="102"/>
      <c r="OZ59" s="102"/>
      <c r="PA59" s="102"/>
      <c r="PB59" s="102"/>
      <c r="PC59" s="102"/>
      <c r="PD59" s="102"/>
      <c r="PE59" s="102"/>
      <c r="PF59" s="102"/>
      <c r="PG59" s="102"/>
      <c r="PH59" s="102"/>
      <c r="PI59" s="102"/>
      <c r="PJ59" s="102"/>
      <c r="PK59" s="102"/>
      <c r="PL59" s="102"/>
      <c r="PM59" s="102"/>
      <c r="PN59" s="102"/>
      <c r="PO59" s="102"/>
      <c r="PP59" s="102"/>
      <c r="PQ59" s="102"/>
      <c r="PR59" s="102"/>
      <c r="PS59" s="102"/>
      <c r="PT59" s="102"/>
      <c r="PU59" s="102"/>
      <c r="PV59" s="102"/>
      <c r="PW59" s="102"/>
      <c r="PX59" s="102"/>
      <c r="PY59" s="102"/>
      <c r="PZ59" s="102"/>
      <c r="QA59" s="102"/>
      <c r="QB59" s="102"/>
      <c r="QC59" s="102"/>
      <c r="QD59" s="102"/>
      <c r="QE59" s="102"/>
      <c r="QF59" s="102"/>
      <c r="QG59" s="102"/>
      <c r="QH59" s="102"/>
      <c r="QI59" s="102"/>
      <c r="QJ59" s="102"/>
      <c r="QK59" s="102"/>
      <c r="QL59" s="102"/>
      <c r="QM59" s="102"/>
      <c r="QN59" s="102"/>
      <c r="QO59" s="102"/>
      <c r="QP59" s="102"/>
      <c r="QQ59" s="102"/>
      <c r="QR59" s="102"/>
      <c r="QS59" s="102"/>
      <c r="QT59" s="102"/>
      <c r="QU59" s="102"/>
      <c r="QV59" s="102"/>
      <c r="QW59" s="102"/>
      <c r="QX59" s="102"/>
      <c r="QY59" s="102"/>
      <c r="QZ59" s="102"/>
      <c r="RA59" s="102"/>
      <c r="RB59" s="102"/>
      <c r="RC59" s="102"/>
      <c r="RD59" s="102"/>
      <c r="RE59" s="102"/>
      <c r="RF59" s="102"/>
      <c r="RG59" s="102"/>
      <c r="RH59" s="102"/>
      <c r="RI59" s="102"/>
      <c r="RJ59" s="102"/>
      <c r="RK59" s="102"/>
      <c r="RL59" s="102"/>
      <c r="RM59" s="102"/>
      <c r="RN59" s="102"/>
      <c r="RO59" s="102"/>
      <c r="RP59" s="102"/>
      <c r="RQ59" s="102"/>
      <c r="RR59" s="102"/>
      <c r="RS59" s="102"/>
      <c r="RT59" s="102"/>
      <c r="RU59" s="102"/>
      <c r="RV59" s="102"/>
      <c r="RW59" s="102"/>
      <c r="RX59" s="102"/>
      <c r="RY59" s="102"/>
      <c r="RZ59" s="102"/>
      <c r="SA59" s="102"/>
      <c r="SB59" s="102"/>
      <c r="SC59" s="102"/>
      <c r="SD59" s="102"/>
      <c r="SE59" s="102"/>
      <c r="SF59" s="102"/>
      <c r="SG59" s="102"/>
      <c r="SH59" s="102"/>
      <c r="SI59" s="102"/>
      <c r="SJ59" s="102"/>
      <c r="SK59" s="102"/>
      <c r="SL59" s="102"/>
      <c r="SM59" s="102"/>
      <c r="SN59" s="102"/>
      <c r="SO59" s="102"/>
      <c r="SP59" s="102"/>
      <c r="SQ59" s="102"/>
      <c r="SR59" s="102"/>
      <c r="SS59" s="102"/>
      <c r="ST59" s="102"/>
      <c r="SU59" s="102"/>
      <c r="SV59" s="102"/>
      <c r="SW59" s="102"/>
      <c r="SX59" s="102"/>
      <c r="SY59" s="102"/>
      <c r="SZ59" s="102"/>
      <c r="TA59" s="102"/>
      <c r="TB59" s="102"/>
      <c r="TC59" s="102"/>
      <c r="TD59" s="102"/>
      <c r="TE59" s="102"/>
      <c r="TF59" s="102"/>
      <c r="TG59" s="102"/>
      <c r="TH59" s="102"/>
      <c r="TI59" s="102"/>
      <c r="TJ59" s="102"/>
      <c r="TK59" s="102"/>
      <c r="TL59" s="102"/>
      <c r="TM59" s="102"/>
      <c r="TN59" s="102"/>
      <c r="TO59" s="102"/>
      <c r="TP59" s="102"/>
      <c r="TQ59" s="102"/>
      <c r="TR59" s="102"/>
      <c r="TS59" s="102"/>
      <c r="TT59" s="102"/>
      <c r="TU59" s="102"/>
      <c r="TV59" s="102"/>
      <c r="TW59" s="102"/>
      <c r="TX59" s="102"/>
      <c r="TY59" s="102"/>
      <c r="TZ59" s="102"/>
      <c r="UA59" s="102"/>
      <c r="UB59" s="102"/>
      <c r="UC59" s="102"/>
      <c r="UD59" s="102"/>
      <c r="UE59" s="102"/>
      <c r="UF59" s="102"/>
      <c r="UG59" s="102"/>
      <c r="UH59" s="102"/>
      <c r="UI59" s="102"/>
      <c r="UJ59" s="102"/>
      <c r="UK59" s="102"/>
      <c r="UL59" s="102"/>
      <c r="UM59" s="102"/>
      <c r="UN59" s="102"/>
      <c r="UO59" s="102"/>
      <c r="UP59" s="102"/>
      <c r="UQ59" s="102"/>
      <c r="UR59" s="102"/>
      <c r="US59" s="102"/>
      <c r="UT59" s="102"/>
      <c r="UU59" s="102"/>
      <c r="UV59" s="102"/>
      <c r="UW59" s="102"/>
      <c r="UX59" s="102"/>
      <c r="UY59" s="102"/>
      <c r="UZ59" s="102"/>
      <c r="VA59" s="102"/>
      <c r="VB59" s="102"/>
      <c r="VC59" s="102"/>
      <c r="VD59" s="102"/>
      <c r="VE59" s="102"/>
      <c r="VF59" s="102"/>
      <c r="VG59" s="102"/>
      <c r="VH59" s="102"/>
      <c r="VI59" s="102"/>
      <c r="VJ59" s="102"/>
      <c r="VK59" s="102"/>
      <c r="VL59" s="102"/>
      <c r="VM59" s="102"/>
      <c r="VN59" s="102"/>
      <c r="VO59" s="102"/>
      <c r="VP59" s="102"/>
      <c r="VQ59" s="102"/>
      <c r="VR59" s="102"/>
      <c r="VS59" s="102"/>
      <c r="VT59" s="102"/>
      <c r="VU59" s="102"/>
      <c r="VV59" s="102"/>
      <c r="VW59" s="102"/>
      <c r="VX59" s="102"/>
      <c r="VY59" s="102"/>
      <c r="VZ59" s="102"/>
      <c r="WA59" s="102"/>
      <c r="WB59" s="102"/>
      <c r="WC59" s="102"/>
      <c r="WD59" s="102"/>
      <c r="WE59" s="102"/>
      <c r="WF59" s="102"/>
      <c r="WG59" s="102"/>
      <c r="WH59" s="102"/>
      <c r="WI59" s="102"/>
      <c r="WJ59" s="102"/>
      <c r="WK59" s="102"/>
      <c r="WL59" s="102"/>
      <c r="WM59" s="102"/>
      <c r="WN59" s="102"/>
      <c r="WO59" s="102"/>
      <c r="WP59" s="102"/>
      <c r="WQ59" s="102"/>
      <c r="WR59" s="102"/>
      <c r="WS59" s="102"/>
      <c r="WT59" s="102"/>
      <c r="WU59" s="102"/>
      <c r="WV59" s="102"/>
      <c r="WW59" s="102"/>
      <c r="WX59" s="102"/>
      <c r="WY59" s="102"/>
      <c r="WZ59" s="102"/>
      <c r="XA59" s="102"/>
      <c r="XB59" s="102"/>
      <c r="XC59" s="102"/>
      <c r="XD59" s="102"/>
      <c r="XE59" s="102"/>
      <c r="XF59" s="102"/>
      <c r="XG59" s="102"/>
      <c r="XH59" s="102"/>
      <c r="XI59" s="102"/>
      <c r="XJ59" s="102"/>
      <c r="XK59" s="102"/>
      <c r="XL59" s="102"/>
      <c r="XM59" s="102"/>
      <c r="XN59" s="102"/>
      <c r="XO59" s="102"/>
      <c r="XP59" s="102"/>
      <c r="XQ59" s="102"/>
      <c r="XR59" s="102"/>
      <c r="XS59" s="102"/>
      <c r="XT59" s="102"/>
      <c r="XU59" s="102"/>
      <c r="XV59" s="102"/>
      <c r="XW59" s="102"/>
      <c r="XX59" s="102"/>
      <c r="XY59" s="102"/>
      <c r="XZ59" s="102"/>
      <c r="YA59" s="102"/>
      <c r="YB59" s="102"/>
      <c r="YC59" s="102"/>
      <c r="YD59" s="102"/>
      <c r="YE59" s="102"/>
      <c r="YF59" s="102"/>
      <c r="YG59" s="102"/>
      <c r="YH59" s="102"/>
      <c r="YI59" s="102"/>
      <c r="YJ59" s="102"/>
      <c r="YK59" s="102"/>
      <c r="YL59" s="102"/>
      <c r="YM59" s="102"/>
      <c r="YN59" s="102"/>
      <c r="YO59" s="102"/>
      <c r="YP59" s="102"/>
      <c r="YQ59" s="102"/>
      <c r="YR59" s="102"/>
      <c r="YS59" s="102"/>
      <c r="YT59" s="102"/>
      <c r="YU59" s="102"/>
      <c r="YV59" s="102"/>
      <c r="YW59" s="102"/>
      <c r="YX59" s="102"/>
      <c r="YY59" s="102"/>
      <c r="YZ59" s="102"/>
      <c r="ZA59" s="102"/>
      <c r="ZB59" s="102"/>
      <c r="ZC59" s="102"/>
      <c r="ZD59" s="102"/>
      <c r="ZE59" s="102"/>
      <c r="ZF59" s="102"/>
      <c r="ZG59" s="102"/>
      <c r="ZH59" s="102"/>
      <c r="ZI59" s="102"/>
      <c r="ZJ59" s="102"/>
      <c r="ZK59" s="102"/>
      <c r="ZL59" s="102"/>
      <c r="ZM59" s="102"/>
      <c r="ZN59" s="102"/>
      <c r="ZO59" s="102"/>
      <c r="ZP59" s="102"/>
      <c r="ZQ59" s="102"/>
      <c r="ZR59" s="102"/>
      <c r="ZS59" s="102"/>
      <c r="ZT59" s="102"/>
      <c r="ZU59" s="102"/>
      <c r="ZV59" s="102"/>
      <c r="ZW59" s="102"/>
      <c r="ZX59" s="102"/>
      <c r="ZY59" s="102"/>
      <c r="ZZ59" s="102"/>
      <c r="AAA59" s="102"/>
      <c r="AAB59" s="102"/>
      <c r="AAC59" s="102"/>
      <c r="AAD59" s="102"/>
      <c r="AAE59" s="102"/>
      <c r="AAF59" s="102"/>
      <c r="AAG59" s="102"/>
      <c r="AAH59" s="102"/>
      <c r="AAI59" s="102"/>
      <c r="AAJ59" s="102"/>
      <c r="AAK59" s="102"/>
      <c r="AAL59" s="102"/>
      <c r="AAM59" s="102"/>
      <c r="AAN59" s="102"/>
      <c r="AAO59" s="102"/>
      <c r="AAP59" s="102"/>
      <c r="AAQ59" s="102"/>
      <c r="AAR59" s="102"/>
      <c r="AAS59" s="102"/>
      <c r="AAT59" s="102"/>
      <c r="AAU59" s="102"/>
      <c r="AAV59" s="102"/>
      <c r="AAW59" s="102"/>
      <c r="AAX59" s="102"/>
      <c r="AAY59" s="102"/>
      <c r="AAZ59" s="102"/>
      <c r="ABA59" s="102"/>
      <c r="ABB59" s="102"/>
      <c r="ABC59" s="102"/>
      <c r="ABD59" s="102"/>
      <c r="ABE59" s="102"/>
      <c r="ABF59" s="102"/>
      <c r="ABG59" s="102"/>
      <c r="ABH59" s="102"/>
      <c r="ABI59" s="102"/>
      <c r="ABJ59" s="102"/>
      <c r="ABK59" s="102"/>
      <c r="ABL59" s="102"/>
      <c r="ABM59" s="102"/>
      <c r="ABN59" s="102"/>
      <c r="ABO59" s="102"/>
      <c r="ABP59" s="102"/>
      <c r="ABQ59" s="102"/>
      <c r="ABR59" s="102"/>
      <c r="ABS59" s="102"/>
      <c r="ABT59" s="102"/>
      <c r="ABU59" s="102"/>
      <c r="ABV59" s="102"/>
      <c r="ABW59" s="102"/>
      <c r="ABX59" s="102"/>
      <c r="ABY59" s="102"/>
      <c r="ABZ59" s="102"/>
      <c r="ACA59" s="102"/>
      <c r="ACB59" s="102"/>
      <c r="ACC59" s="102"/>
      <c r="ACD59" s="102"/>
      <c r="ACE59" s="102"/>
      <c r="ACF59" s="102"/>
      <c r="ACG59" s="102"/>
      <c r="ACH59" s="102"/>
      <c r="ACI59" s="102"/>
      <c r="ACJ59" s="102"/>
      <c r="ACK59" s="102"/>
      <c r="ACL59" s="102"/>
      <c r="ACM59" s="102"/>
      <c r="ACN59" s="102"/>
      <c r="ACO59" s="102"/>
      <c r="ACP59" s="102"/>
      <c r="ACQ59" s="102"/>
      <c r="ACR59" s="102"/>
      <c r="ACS59" s="102"/>
      <c r="ACT59" s="102"/>
      <c r="ACU59" s="102"/>
      <c r="ACV59" s="102"/>
      <c r="ACW59" s="102"/>
      <c r="ACX59" s="102"/>
      <c r="ACY59" s="102"/>
      <c r="ACZ59" s="102"/>
      <c r="ADA59" s="102"/>
      <c r="ADB59" s="102"/>
      <c r="ADC59" s="102"/>
      <c r="ADD59" s="102"/>
      <c r="ADE59" s="102"/>
      <c r="ADF59" s="102"/>
      <c r="ADG59" s="102"/>
      <c r="ADH59" s="102"/>
      <c r="ADI59" s="102"/>
      <c r="ADJ59" s="102"/>
      <c r="ADK59" s="102"/>
      <c r="ADL59" s="102"/>
      <c r="ADM59" s="102"/>
      <c r="ADN59" s="102"/>
      <c r="ADO59" s="102"/>
      <c r="ADP59" s="102"/>
      <c r="ADQ59" s="102"/>
      <c r="ADR59" s="102"/>
      <c r="ADS59" s="102"/>
      <c r="ADT59" s="102"/>
      <c r="ADU59" s="102"/>
      <c r="ADV59" s="102"/>
      <c r="ADW59" s="102"/>
      <c r="ADX59" s="102"/>
      <c r="ADY59" s="102"/>
      <c r="ADZ59" s="102"/>
      <c r="AEA59" s="102"/>
      <c r="AEB59" s="102"/>
      <c r="AEC59" s="102"/>
      <c r="AED59" s="102"/>
      <c r="AEE59" s="102"/>
      <c r="AEF59" s="102"/>
      <c r="AEG59" s="102"/>
      <c r="AEH59" s="102"/>
      <c r="AEI59" s="102"/>
      <c r="AEJ59" s="102"/>
      <c r="AEK59" s="102"/>
      <c r="AEL59" s="102"/>
      <c r="AEM59" s="102"/>
      <c r="AEN59" s="102"/>
      <c r="AEO59" s="102"/>
      <c r="AEP59" s="102"/>
      <c r="AEQ59" s="102"/>
      <c r="AER59" s="102"/>
      <c r="AES59" s="102"/>
      <c r="AET59" s="102"/>
      <c r="AEU59" s="102"/>
      <c r="AEV59" s="102"/>
      <c r="AEW59" s="102"/>
      <c r="AEX59" s="102"/>
      <c r="AEY59" s="102"/>
      <c r="AEZ59" s="102"/>
      <c r="AFA59" s="102"/>
      <c r="AFB59" s="102"/>
      <c r="AFC59" s="102"/>
      <c r="AFD59" s="102"/>
      <c r="AFE59" s="102"/>
      <c r="AFF59" s="102"/>
      <c r="AFG59" s="102"/>
      <c r="AFH59" s="102"/>
      <c r="AFI59" s="102"/>
      <c r="AFJ59" s="102"/>
      <c r="AFK59" s="102"/>
      <c r="AFL59" s="102"/>
      <c r="AFM59" s="102"/>
      <c r="AFN59" s="102"/>
      <c r="AFO59" s="102"/>
      <c r="AFP59" s="102"/>
      <c r="AFQ59" s="102"/>
      <c r="AFR59" s="102"/>
      <c r="AFS59" s="102"/>
      <c r="AFT59" s="102"/>
      <c r="AFU59" s="102"/>
      <c r="AFV59" s="102"/>
      <c r="AFW59" s="102"/>
      <c r="AFX59" s="102"/>
      <c r="AFY59" s="102"/>
      <c r="AFZ59" s="102"/>
      <c r="AGA59" s="102"/>
      <c r="AGB59" s="102"/>
      <c r="AGC59" s="102"/>
      <c r="AGD59" s="102"/>
      <c r="AGE59" s="102"/>
      <c r="AGF59" s="102"/>
      <c r="AGG59" s="102"/>
      <c r="AGH59" s="102"/>
      <c r="AGI59" s="102"/>
      <c r="AGJ59" s="102"/>
      <c r="AGK59" s="102"/>
      <c r="AGL59" s="102"/>
      <c r="AGM59" s="102"/>
      <c r="AGN59" s="102"/>
      <c r="AGO59" s="102"/>
      <c r="AGP59" s="102"/>
      <c r="AGQ59" s="102"/>
      <c r="AGR59" s="102"/>
      <c r="AGS59" s="102"/>
      <c r="AGT59" s="102"/>
      <c r="AGU59" s="102"/>
      <c r="AGV59" s="102"/>
      <c r="AGW59" s="102"/>
      <c r="AGX59" s="102"/>
      <c r="AGY59" s="102"/>
      <c r="AGZ59" s="102"/>
      <c r="AHA59" s="102"/>
      <c r="AHB59" s="102"/>
      <c r="AHC59" s="102"/>
      <c r="AHD59" s="102"/>
      <c r="AHE59" s="102"/>
      <c r="AHF59" s="102"/>
      <c r="AHG59" s="102"/>
      <c r="AHH59" s="102"/>
      <c r="AHI59" s="102"/>
      <c r="AHJ59" s="102"/>
      <c r="AHK59" s="102"/>
      <c r="AHL59" s="102"/>
      <c r="AHM59" s="102"/>
      <c r="AHN59" s="102"/>
      <c r="AHO59" s="102"/>
      <c r="AHP59" s="102"/>
      <c r="AHQ59" s="102"/>
      <c r="AHR59" s="102"/>
      <c r="AHS59" s="102"/>
      <c r="AHT59" s="102"/>
      <c r="AHU59" s="102"/>
      <c r="AHV59" s="102"/>
      <c r="AHW59" s="102"/>
      <c r="AHX59" s="102"/>
      <c r="AHY59" s="102"/>
      <c r="AHZ59" s="102"/>
      <c r="AIA59" s="102"/>
      <c r="AIB59" s="102"/>
      <c r="AIC59" s="102"/>
      <c r="AID59" s="102"/>
      <c r="AIE59" s="102"/>
      <c r="AIF59" s="102"/>
      <c r="AIG59" s="102"/>
      <c r="AIH59" s="102"/>
      <c r="AII59" s="102"/>
      <c r="AIJ59" s="102"/>
      <c r="AIK59" s="102"/>
      <c r="AIL59" s="102"/>
      <c r="AIM59" s="102"/>
      <c r="AIN59" s="102"/>
      <c r="AIO59" s="102"/>
      <c r="AIP59" s="102"/>
      <c r="AIQ59" s="102"/>
      <c r="AIR59" s="102"/>
      <c r="AIS59" s="102"/>
      <c r="AIT59" s="102"/>
      <c r="AIU59" s="102"/>
      <c r="AIV59" s="102"/>
      <c r="AIW59" s="102"/>
      <c r="AIX59" s="102"/>
      <c r="AIY59" s="102"/>
      <c r="AIZ59" s="102"/>
      <c r="AJA59" s="102"/>
      <c r="AJB59" s="102"/>
      <c r="AJC59" s="102"/>
      <c r="AJD59" s="102"/>
      <c r="AJE59" s="102"/>
      <c r="AJF59" s="102"/>
      <c r="AJG59" s="102"/>
      <c r="AJH59" s="102"/>
      <c r="AJI59" s="102"/>
      <c r="AJJ59" s="102"/>
      <c r="AJK59" s="102"/>
      <c r="AJL59" s="102"/>
      <c r="AJM59" s="102"/>
      <c r="AJN59" s="102"/>
      <c r="AJO59" s="102"/>
      <c r="AJP59" s="102"/>
      <c r="AJQ59" s="102"/>
      <c r="AJR59" s="102"/>
      <c r="AJS59" s="102"/>
      <c r="AJT59" s="102"/>
      <c r="AJU59" s="102"/>
      <c r="AJV59" s="102"/>
      <c r="AJW59" s="102"/>
      <c r="AJX59" s="102"/>
      <c r="AJY59" s="102"/>
      <c r="AJZ59" s="102"/>
      <c r="AKA59" s="102"/>
      <c r="AKB59" s="102"/>
      <c r="AKC59" s="102"/>
      <c r="AKD59" s="102"/>
      <c r="AKE59" s="102"/>
      <c r="AKF59" s="102"/>
      <c r="AKG59" s="102"/>
      <c r="AKH59" s="102"/>
      <c r="AKI59" s="102"/>
      <c r="AKJ59" s="102"/>
      <c r="AKK59" s="102"/>
      <c r="AKL59" s="102"/>
      <c r="AKM59" s="102"/>
      <c r="AKN59" s="102"/>
      <c r="AKO59" s="102"/>
      <c r="AKP59" s="102"/>
      <c r="AKQ59" s="102"/>
      <c r="AKR59" s="102"/>
      <c r="AKS59" s="102"/>
      <c r="AKT59" s="102"/>
      <c r="AKU59" s="102"/>
      <c r="AKV59" s="102"/>
      <c r="AKW59" s="102"/>
      <c r="AKX59" s="102"/>
      <c r="AKY59" s="102"/>
      <c r="AKZ59" s="102"/>
      <c r="ALA59" s="102"/>
      <c r="ALB59" s="102"/>
      <c r="ALC59" s="102"/>
      <c r="ALD59" s="102"/>
      <c r="ALE59" s="102"/>
      <c r="ALF59" s="102"/>
      <c r="ALG59" s="102"/>
      <c r="ALH59" s="102"/>
      <c r="ALI59" s="102"/>
      <c r="ALJ59" s="102"/>
      <c r="ALK59" s="102"/>
      <c r="ALL59" s="102"/>
      <c r="ALM59" s="102"/>
      <c r="ALN59" s="102"/>
      <c r="ALO59" s="102"/>
      <c r="ALP59" s="102"/>
      <c r="ALQ59" s="102"/>
      <c r="ALR59" s="102"/>
      <c r="ALS59" s="102"/>
      <c r="ALT59" s="102"/>
      <c r="ALU59" s="102"/>
      <c r="ALV59" s="102"/>
      <c r="ALW59" s="102"/>
      <c r="ALX59" s="102"/>
      <c r="ALY59" s="102"/>
      <c r="ALZ59" s="102"/>
      <c r="AMA59" s="102"/>
      <c r="AMB59" s="102"/>
      <c r="AMC59" s="102"/>
      <c r="AMD59" s="102"/>
      <c r="AME59" s="102"/>
      <c r="AMF59" s="102"/>
      <c r="AMG59" s="102"/>
      <c r="AMH59" s="102"/>
      <c r="AMI59" s="102"/>
      <c r="AMJ59" s="102"/>
      <c r="AMK59" s="102"/>
      <c r="AML59" s="102"/>
      <c r="AMM59" s="102"/>
      <c r="AMN59" s="102"/>
      <c r="AMO59" s="102"/>
      <c r="AMP59" s="102"/>
      <c r="AMQ59" s="102"/>
      <c r="AMR59" s="102"/>
      <c r="AMS59" s="102"/>
      <c r="AMT59" s="102"/>
      <c r="AMU59" s="102"/>
      <c r="AMV59" s="102"/>
      <c r="AMW59" s="102"/>
      <c r="AMX59" s="102"/>
      <c r="AMY59" s="102"/>
      <c r="AMZ59" s="102"/>
      <c r="ANA59" s="102"/>
      <c r="ANB59" s="102"/>
      <c r="ANC59" s="102"/>
      <c r="AND59" s="102"/>
      <c r="ANE59" s="102"/>
      <c r="ANF59" s="102"/>
      <c r="ANG59" s="102"/>
      <c r="ANH59" s="102"/>
      <c r="ANI59" s="102"/>
      <c r="ANJ59" s="102"/>
      <c r="ANK59" s="102"/>
      <c r="ANL59" s="102"/>
      <c r="ANM59" s="102"/>
      <c r="ANN59" s="102"/>
      <c r="ANO59" s="102"/>
      <c r="ANP59" s="102"/>
      <c r="ANQ59" s="102"/>
      <c r="ANR59" s="102"/>
      <c r="ANS59" s="102"/>
      <c r="ANT59" s="102"/>
      <c r="ANU59" s="102"/>
      <c r="ANV59" s="102"/>
      <c r="ANW59" s="102"/>
      <c r="ANX59" s="102"/>
      <c r="ANY59" s="102"/>
      <c r="ANZ59" s="102"/>
      <c r="AOA59" s="102"/>
      <c r="AOB59" s="102"/>
      <c r="AOC59" s="102"/>
      <c r="AOD59" s="102"/>
      <c r="AOE59" s="102"/>
      <c r="AOF59" s="102"/>
      <c r="AOG59" s="102"/>
      <c r="AOH59" s="102"/>
      <c r="AOI59" s="102"/>
      <c r="AOJ59" s="102"/>
      <c r="AOK59" s="102"/>
      <c r="AOL59" s="102"/>
      <c r="AOM59" s="102"/>
      <c r="AON59" s="102"/>
      <c r="AOO59" s="102"/>
      <c r="AOP59" s="102"/>
      <c r="AOQ59" s="102"/>
      <c r="AOR59" s="102"/>
      <c r="AOS59" s="102"/>
      <c r="AOT59" s="102"/>
      <c r="AOU59" s="102"/>
      <c r="AOV59" s="102"/>
      <c r="AOW59" s="102"/>
      <c r="AOX59" s="102"/>
      <c r="AOY59" s="102"/>
      <c r="AOZ59" s="102"/>
      <c r="APA59" s="102"/>
      <c r="APB59" s="102"/>
      <c r="APC59" s="102"/>
      <c r="APD59" s="102"/>
      <c r="APE59" s="102"/>
      <c r="APF59" s="102"/>
      <c r="APG59" s="102"/>
      <c r="APH59" s="102"/>
      <c r="API59" s="102"/>
      <c r="APJ59" s="102"/>
      <c r="APK59" s="102"/>
      <c r="APL59" s="102"/>
      <c r="APM59" s="102"/>
      <c r="APN59" s="102"/>
      <c r="APO59" s="102"/>
      <c r="APP59" s="102"/>
      <c r="APQ59" s="102"/>
      <c r="APR59" s="102"/>
      <c r="APS59" s="102"/>
      <c r="APT59" s="102"/>
      <c r="APU59" s="102"/>
      <c r="APV59" s="102"/>
      <c r="APW59" s="102"/>
      <c r="APX59" s="102"/>
      <c r="APY59" s="102"/>
      <c r="APZ59" s="102"/>
      <c r="AQA59" s="102"/>
      <c r="AQB59" s="102"/>
      <c r="AQC59" s="102"/>
      <c r="AQD59" s="102"/>
      <c r="AQE59" s="102"/>
      <c r="AQF59" s="102"/>
      <c r="AQG59" s="102"/>
      <c r="AQH59" s="102"/>
      <c r="AQI59" s="102"/>
      <c r="AQJ59" s="102"/>
      <c r="AQK59" s="102"/>
      <c r="AQL59" s="102"/>
      <c r="AQM59" s="102"/>
      <c r="AQN59" s="102"/>
      <c r="AQO59" s="102"/>
      <c r="AQP59" s="102"/>
      <c r="AQQ59" s="102"/>
      <c r="AQR59" s="102"/>
      <c r="AQS59" s="102"/>
      <c r="AQT59" s="102"/>
      <c r="AQU59" s="102"/>
      <c r="AQV59" s="102"/>
      <c r="AQW59" s="102"/>
      <c r="AQX59" s="102"/>
      <c r="AQY59" s="102"/>
      <c r="AQZ59" s="102"/>
      <c r="ARA59" s="102"/>
      <c r="ARB59" s="102"/>
      <c r="ARC59" s="102"/>
      <c r="ARD59" s="102"/>
      <c r="ARE59" s="102"/>
      <c r="ARF59" s="102"/>
      <c r="ARG59" s="102"/>
      <c r="ARH59" s="102"/>
      <c r="ARI59" s="102"/>
      <c r="ARJ59" s="102"/>
      <c r="ARK59" s="102"/>
      <c r="ARL59" s="102"/>
      <c r="ARM59" s="102"/>
      <c r="ARN59" s="102"/>
      <c r="ARO59" s="102"/>
      <c r="ARP59" s="102"/>
      <c r="ARQ59" s="102"/>
      <c r="ARR59" s="102"/>
      <c r="ARS59" s="102"/>
      <c r="ART59" s="102"/>
      <c r="ARU59" s="102"/>
      <c r="ARV59" s="102"/>
      <c r="ARW59" s="102"/>
      <c r="ARX59" s="102"/>
      <c r="ARY59" s="102"/>
      <c r="ARZ59" s="102"/>
      <c r="ASA59" s="102"/>
      <c r="ASB59" s="102"/>
      <c r="ASC59" s="102"/>
      <c r="ASD59" s="102"/>
      <c r="ASE59" s="102"/>
      <c r="ASF59" s="102"/>
      <c r="ASG59" s="102"/>
      <c r="ASH59" s="102"/>
      <c r="ASI59" s="102"/>
      <c r="ASJ59" s="102"/>
      <c r="ASK59" s="102"/>
      <c r="ASL59" s="102"/>
      <c r="ASM59" s="102"/>
      <c r="ASN59" s="102"/>
      <c r="ASO59" s="102"/>
      <c r="ASP59" s="102"/>
      <c r="ASQ59" s="102"/>
      <c r="ASR59" s="102"/>
      <c r="ASS59" s="102"/>
      <c r="AST59" s="102"/>
      <c r="ASU59" s="102"/>
      <c r="ASV59" s="102"/>
      <c r="ASW59" s="102"/>
      <c r="ASX59" s="102"/>
      <c r="ASY59" s="102"/>
      <c r="ASZ59" s="102"/>
      <c r="ATA59" s="102"/>
      <c r="ATB59" s="102"/>
      <c r="ATC59" s="102"/>
      <c r="ATD59" s="102"/>
      <c r="ATE59" s="102"/>
      <c r="ATF59" s="102"/>
      <c r="ATG59" s="102"/>
      <c r="ATH59" s="102"/>
      <c r="ATI59" s="102"/>
      <c r="ATJ59" s="102"/>
      <c r="ATK59" s="102"/>
      <c r="ATL59" s="102"/>
      <c r="ATM59" s="102"/>
      <c r="ATN59" s="102"/>
      <c r="ATO59" s="102"/>
      <c r="ATP59" s="102"/>
      <c r="ATQ59" s="102"/>
      <c r="ATR59" s="102"/>
      <c r="ATS59" s="102"/>
      <c r="ATT59" s="102"/>
      <c r="ATU59" s="102"/>
      <c r="ATV59" s="102"/>
      <c r="ATW59" s="102"/>
      <c r="ATX59" s="102"/>
      <c r="ATY59" s="102"/>
      <c r="ATZ59" s="102"/>
      <c r="AUA59" s="102"/>
      <c r="AUB59" s="102"/>
      <c r="AUC59" s="102"/>
      <c r="AUD59" s="102"/>
      <c r="AUE59" s="102"/>
      <c r="AUF59" s="102"/>
      <c r="AUG59" s="102"/>
      <c r="AUH59" s="102"/>
      <c r="AUI59" s="102"/>
      <c r="AUJ59" s="102"/>
      <c r="AUK59" s="102"/>
      <c r="AUL59" s="102"/>
      <c r="AUM59" s="102"/>
      <c r="AUN59" s="102"/>
      <c r="AUO59" s="102"/>
      <c r="AUP59" s="102"/>
      <c r="AUQ59" s="102"/>
      <c r="AUR59" s="102"/>
      <c r="AUS59" s="102"/>
      <c r="AUT59" s="102"/>
      <c r="AUU59" s="102"/>
      <c r="AUV59" s="102"/>
      <c r="AUW59" s="102"/>
      <c r="AUX59" s="102"/>
      <c r="AUY59" s="102"/>
      <c r="AUZ59" s="102"/>
      <c r="AVA59" s="102"/>
      <c r="AVB59" s="102"/>
      <c r="AVC59" s="102"/>
      <c r="AVD59" s="102"/>
      <c r="AVE59" s="102"/>
      <c r="AVF59" s="102"/>
      <c r="AVG59" s="102"/>
      <c r="AVH59" s="102"/>
      <c r="AVI59" s="102"/>
      <c r="AVJ59" s="102"/>
      <c r="AVK59" s="102"/>
      <c r="AVL59" s="102"/>
      <c r="AVM59" s="102"/>
      <c r="AVN59" s="102"/>
      <c r="AVO59" s="102"/>
      <c r="AVP59" s="102"/>
      <c r="AVQ59" s="102"/>
      <c r="AVR59" s="102"/>
      <c r="AVS59" s="102"/>
      <c r="AVT59" s="102"/>
      <c r="AVU59" s="102"/>
      <c r="AVV59" s="102"/>
      <c r="AVW59" s="102"/>
      <c r="AVX59" s="102"/>
      <c r="AVY59" s="102"/>
      <c r="AVZ59" s="102"/>
      <c r="AWA59" s="102"/>
      <c r="AWB59" s="102"/>
      <c r="AWC59" s="102"/>
      <c r="AWD59" s="102"/>
      <c r="AWE59" s="102"/>
      <c r="AWF59" s="102"/>
      <c r="AWG59" s="102"/>
      <c r="AWH59" s="102"/>
      <c r="AWI59" s="102"/>
      <c r="AWJ59" s="102"/>
      <c r="AWK59" s="102"/>
      <c r="AWL59" s="102"/>
      <c r="AWM59" s="102"/>
      <c r="AWN59" s="102"/>
      <c r="AWO59" s="102"/>
      <c r="AWP59" s="102"/>
      <c r="AWQ59" s="102"/>
      <c r="AWR59" s="102"/>
      <c r="AWS59" s="102"/>
      <c r="AWT59" s="102"/>
      <c r="AWU59" s="102"/>
      <c r="AWV59" s="102"/>
      <c r="AWW59" s="102"/>
      <c r="AWX59" s="102"/>
      <c r="AWY59" s="102"/>
      <c r="AWZ59" s="102"/>
      <c r="AXA59" s="102"/>
      <c r="AXB59" s="102"/>
      <c r="AXC59" s="102"/>
      <c r="AXD59" s="102"/>
      <c r="AXE59" s="102"/>
      <c r="AXF59" s="102"/>
      <c r="AXG59" s="102"/>
      <c r="AXH59" s="102"/>
      <c r="AXI59" s="102"/>
      <c r="AXJ59" s="102"/>
      <c r="AXK59" s="102"/>
      <c r="AXL59" s="102"/>
      <c r="AXM59" s="102"/>
      <c r="AXN59" s="102"/>
      <c r="AXO59" s="102"/>
      <c r="AXP59" s="102"/>
      <c r="AXQ59" s="102"/>
      <c r="AXR59" s="102"/>
      <c r="AXS59" s="102"/>
      <c r="AXT59" s="102"/>
      <c r="AXU59" s="102"/>
      <c r="AXV59" s="102"/>
      <c r="AXW59" s="102"/>
      <c r="AXX59" s="102"/>
      <c r="AXY59" s="102"/>
      <c r="AXZ59" s="102"/>
      <c r="AYA59" s="102"/>
      <c r="AYB59" s="102"/>
      <c r="AYC59" s="102"/>
      <c r="AYD59" s="102"/>
      <c r="AYE59" s="102"/>
      <c r="AYF59" s="102"/>
      <c r="AYG59" s="102"/>
      <c r="AYH59" s="102"/>
      <c r="AYI59" s="102"/>
      <c r="AYJ59" s="102"/>
      <c r="AYK59" s="102"/>
      <c r="AYL59" s="102"/>
      <c r="AYM59" s="102"/>
      <c r="AYN59" s="102"/>
      <c r="AYO59" s="102"/>
      <c r="AYP59" s="102"/>
      <c r="AYQ59" s="102"/>
      <c r="AYR59" s="102"/>
      <c r="AYS59" s="102"/>
      <c r="AYT59" s="102"/>
      <c r="AYU59" s="102"/>
      <c r="AYV59" s="102"/>
      <c r="AYW59" s="102"/>
      <c r="AYX59" s="102"/>
      <c r="AYY59" s="102"/>
      <c r="AYZ59" s="102"/>
      <c r="AZA59" s="102"/>
      <c r="AZB59" s="102"/>
      <c r="AZC59" s="102"/>
      <c r="AZD59" s="102"/>
      <c r="AZE59" s="102"/>
      <c r="AZF59" s="102"/>
      <c r="AZG59" s="102"/>
      <c r="AZH59" s="102"/>
      <c r="AZI59" s="102"/>
      <c r="AZJ59" s="102"/>
      <c r="AZK59" s="102"/>
      <c r="AZL59" s="102"/>
      <c r="AZM59" s="102"/>
      <c r="AZN59" s="102"/>
      <c r="AZO59" s="102"/>
      <c r="AZP59" s="102"/>
      <c r="AZQ59" s="102"/>
      <c r="AZR59" s="102"/>
      <c r="AZS59" s="102"/>
      <c r="AZT59" s="102"/>
      <c r="AZU59" s="102"/>
      <c r="AZV59" s="102"/>
      <c r="AZW59" s="102"/>
      <c r="AZX59" s="102"/>
      <c r="AZY59" s="102"/>
      <c r="AZZ59" s="102"/>
      <c r="BAA59" s="102"/>
      <c r="BAB59" s="102"/>
      <c r="BAC59" s="102"/>
      <c r="BAD59" s="102"/>
      <c r="BAE59" s="102"/>
      <c r="BAF59" s="102"/>
      <c r="BAG59" s="102"/>
      <c r="BAH59" s="102"/>
      <c r="BAI59" s="102"/>
      <c r="BAJ59" s="102"/>
      <c r="BAK59" s="102"/>
      <c r="BAL59" s="102"/>
      <c r="BAM59" s="102"/>
      <c r="BAN59" s="102"/>
      <c r="BAO59" s="102"/>
      <c r="BAP59" s="102"/>
      <c r="BAQ59" s="102"/>
      <c r="BAR59" s="102"/>
      <c r="BAS59" s="102"/>
      <c r="BAT59" s="102"/>
      <c r="BAU59" s="102"/>
      <c r="BAV59" s="102"/>
      <c r="BAW59" s="102"/>
      <c r="BAX59" s="102"/>
      <c r="BAY59" s="102"/>
      <c r="BAZ59" s="102"/>
      <c r="BBA59" s="102"/>
      <c r="BBB59" s="102"/>
      <c r="BBC59" s="102"/>
      <c r="BBD59" s="102"/>
      <c r="BBE59" s="102"/>
      <c r="BBF59" s="102"/>
      <c r="BBG59" s="102"/>
      <c r="BBH59" s="102"/>
      <c r="BBI59" s="102"/>
      <c r="BBJ59" s="102"/>
      <c r="BBK59" s="102"/>
      <c r="BBL59" s="102"/>
      <c r="BBM59" s="102"/>
      <c r="BBN59" s="102"/>
      <c r="BBO59" s="102"/>
      <c r="BBP59" s="102"/>
      <c r="BBQ59" s="102"/>
      <c r="BBR59" s="102"/>
      <c r="BBS59" s="102"/>
      <c r="BBT59" s="102"/>
      <c r="BBU59" s="102"/>
      <c r="BBV59" s="102"/>
      <c r="BBW59" s="102"/>
      <c r="BBX59" s="102"/>
      <c r="BBY59" s="102"/>
      <c r="BBZ59" s="102"/>
      <c r="BCA59" s="102"/>
      <c r="BCB59" s="102"/>
      <c r="BCC59" s="102"/>
      <c r="BCD59" s="102"/>
      <c r="BCE59" s="102"/>
      <c r="BCF59" s="102"/>
      <c r="BCG59" s="102"/>
      <c r="BCH59" s="102"/>
      <c r="BCI59" s="102"/>
      <c r="BCJ59" s="102"/>
      <c r="BCK59" s="102"/>
      <c r="BCL59" s="102"/>
      <c r="BCM59" s="102"/>
      <c r="BCN59" s="102"/>
      <c r="BCO59" s="102"/>
      <c r="BCP59" s="102"/>
      <c r="BCQ59" s="102"/>
      <c r="BCR59" s="102"/>
      <c r="BCS59" s="102"/>
      <c r="BCT59" s="102"/>
      <c r="BCU59" s="102"/>
      <c r="BCV59" s="102"/>
      <c r="BCW59" s="102"/>
      <c r="BCX59" s="102"/>
      <c r="BCY59" s="102"/>
      <c r="BCZ59" s="102"/>
      <c r="BDA59" s="102"/>
      <c r="BDB59" s="102"/>
      <c r="BDC59" s="102"/>
      <c r="BDD59" s="102"/>
      <c r="BDE59" s="102"/>
      <c r="BDF59" s="102"/>
      <c r="BDG59" s="102"/>
      <c r="BDH59" s="102"/>
      <c r="BDI59" s="102"/>
      <c r="BDJ59" s="102"/>
      <c r="BDK59" s="102"/>
      <c r="BDL59" s="102"/>
      <c r="BDM59" s="102"/>
      <c r="BDN59" s="102"/>
      <c r="BDO59" s="102"/>
      <c r="BDP59" s="102"/>
      <c r="BDQ59" s="102"/>
      <c r="BDR59" s="102"/>
      <c r="BDS59" s="102"/>
      <c r="BDT59" s="102"/>
      <c r="BDU59" s="102"/>
      <c r="BDV59" s="102"/>
      <c r="BDW59" s="102"/>
      <c r="BDX59" s="102"/>
      <c r="BDY59" s="102"/>
      <c r="BDZ59" s="102"/>
      <c r="BEA59" s="102"/>
      <c r="BEB59" s="102"/>
      <c r="BEC59" s="102"/>
      <c r="BED59" s="102"/>
      <c r="BEE59" s="102"/>
      <c r="BEF59" s="102"/>
      <c r="BEG59" s="102"/>
      <c r="BEH59" s="102"/>
      <c r="BEI59" s="102"/>
      <c r="BEJ59" s="102"/>
      <c r="BEK59" s="102"/>
      <c r="BEL59" s="102"/>
      <c r="BEM59" s="102"/>
      <c r="BEN59" s="102"/>
      <c r="BEO59" s="102"/>
      <c r="BEP59" s="102"/>
      <c r="BEQ59" s="102"/>
      <c r="BER59" s="102"/>
      <c r="BES59" s="102"/>
      <c r="BET59" s="102"/>
      <c r="BEU59" s="102"/>
      <c r="BEV59" s="102"/>
      <c r="BEW59" s="102"/>
      <c r="BEX59" s="102"/>
      <c r="BEY59" s="102"/>
      <c r="BEZ59" s="102"/>
      <c r="BFA59" s="102"/>
      <c r="BFB59" s="102"/>
      <c r="BFC59" s="102"/>
      <c r="BFD59" s="102"/>
      <c r="BFE59" s="102"/>
      <c r="BFF59" s="102"/>
      <c r="BFG59" s="102"/>
      <c r="BFH59" s="102"/>
      <c r="BFI59" s="102"/>
      <c r="BFJ59" s="102"/>
      <c r="BFK59" s="102"/>
      <c r="BFL59" s="102"/>
      <c r="BFM59" s="102"/>
      <c r="BFN59" s="102"/>
      <c r="BFO59" s="102"/>
      <c r="BFP59" s="102"/>
      <c r="BFQ59" s="102"/>
      <c r="BFR59" s="102"/>
      <c r="BFS59" s="102"/>
      <c r="BFT59" s="102"/>
      <c r="BFU59" s="102"/>
      <c r="BFV59" s="102"/>
      <c r="BFW59" s="102"/>
      <c r="BFX59" s="102"/>
      <c r="BFY59" s="102"/>
      <c r="BFZ59" s="102"/>
      <c r="BGA59" s="102"/>
      <c r="BGB59" s="102"/>
      <c r="BGC59" s="102"/>
      <c r="BGD59" s="102"/>
      <c r="BGE59" s="102"/>
      <c r="BGF59" s="102"/>
      <c r="BGG59" s="102"/>
      <c r="BGH59" s="102"/>
      <c r="BGI59" s="102"/>
      <c r="BGJ59" s="102"/>
      <c r="BGK59" s="102"/>
      <c r="BGL59" s="102"/>
      <c r="BGM59" s="102"/>
      <c r="BGN59" s="102"/>
      <c r="BGO59" s="102"/>
      <c r="BGP59" s="102"/>
      <c r="BGQ59" s="102"/>
      <c r="BGR59" s="102"/>
      <c r="BGS59" s="102"/>
      <c r="BGT59" s="102"/>
      <c r="BGU59" s="102"/>
      <c r="BGV59" s="102"/>
      <c r="BGW59" s="102"/>
      <c r="BGX59" s="102"/>
      <c r="BGY59" s="102"/>
      <c r="BGZ59" s="102"/>
      <c r="BHA59" s="102"/>
      <c r="BHB59" s="102"/>
      <c r="BHC59" s="102"/>
      <c r="BHD59" s="102"/>
      <c r="BHE59" s="102"/>
      <c r="BHF59" s="102"/>
      <c r="BHG59" s="102"/>
      <c r="BHH59" s="102"/>
      <c r="BHI59" s="102"/>
      <c r="BHJ59" s="102"/>
      <c r="BHK59" s="102"/>
      <c r="BHL59" s="102"/>
      <c r="BHM59" s="102"/>
      <c r="BHN59" s="102"/>
      <c r="BHO59" s="102"/>
      <c r="BHP59" s="102"/>
      <c r="BHQ59" s="102"/>
      <c r="BHR59" s="102"/>
      <c r="BHS59" s="102"/>
      <c r="BHT59" s="102"/>
      <c r="BHU59" s="102"/>
      <c r="BHV59" s="102"/>
      <c r="BHW59" s="102"/>
      <c r="BHX59" s="102"/>
      <c r="BHY59" s="102"/>
      <c r="BHZ59" s="102"/>
      <c r="BIA59" s="102"/>
      <c r="BIB59" s="102"/>
      <c r="BIC59" s="102"/>
      <c r="BID59" s="102"/>
      <c r="BIE59" s="102"/>
      <c r="BIF59" s="102"/>
      <c r="BIG59" s="102"/>
      <c r="BIH59" s="102"/>
      <c r="BII59" s="102"/>
      <c r="BIJ59" s="102"/>
      <c r="BIK59" s="102"/>
      <c r="BIL59" s="102"/>
      <c r="BIM59" s="102"/>
      <c r="BIN59" s="102"/>
      <c r="BIO59" s="102"/>
      <c r="BIP59" s="102"/>
      <c r="BIQ59" s="102"/>
      <c r="BIR59" s="102"/>
      <c r="BIS59" s="102"/>
      <c r="BIT59" s="102"/>
      <c r="BIU59" s="102"/>
      <c r="BIV59" s="102"/>
      <c r="BIW59" s="102"/>
      <c r="BIX59" s="102"/>
      <c r="BIY59" s="102"/>
      <c r="BIZ59" s="102"/>
      <c r="BJA59" s="102"/>
      <c r="BJB59" s="102"/>
      <c r="BJC59" s="102"/>
      <c r="BJD59" s="102"/>
      <c r="BJE59" s="102"/>
      <c r="BJF59" s="102"/>
      <c r="BJG59" s="102"/>
      <c r="BJH59" s="102"/>
      <c r="BJI59" s="102"/>
      <c r="BJJ59" s="102"/>
      <c r="BJK59" s="102"/>
      <c r="BJL59" s="102"/>
      <c r="BJM59" s="102"/>
      <c r="BJN59" s="102"/>
      <c r="BJO59" s="102"/>
      <c r="BJP59" s="102"/>
      <c r="BJQ59" s="102"/>
      <c r="BJR59" s="102"/>
      <c r="BJS59" s="102"/>
      <c r="BJT59" s="102"/>
      <c r="BJU59" s="102"/>
      <c r="BJV59" s="102"/>
      <c r="BJW59" s="102"/>
      <c r="BJX59" s="102"/>
      <c r="BJY59" s="102"/>
      <c r="BJZ59" s="102"/>
      <c r="BKA59" s="102"/>
      <c r="BKB59" s="102"/>
      <c r="BKC59" s="102"/>
      <c r="BKD59" s="102"/>
      <c r="BKE59" s="102"/>
      <c r="BKF59" s="102"/>
      <c r="BKG59" s="102"/>
      <c r="BKH59" s="102"/>
      <c r="BKI59" s="102"/>
      <c r="BKJ59" s="102"/>
      <c r="BKK59" s="102"/>
      <c r="BKL59" s="102"/>
      <c r="BKM59" s="102"/>
      <c r="BKN59" s="102"/>
      <c r="BKO59" s="102"/>
      <c r="BKP59" s="102"/>
      <c r="BKQ59" s="102"/>
      <c r="BKR59" s="102"/>
      <c r="BKS59" s="102"/>
      <c r="BKT59" s="102"/>
      <c r="BKU59" s="102"/>
      <c r="BKV59" s="102"/>
      <c r="BKW59" s="102"/>
      <c r="BKX59" s="102"/>
      <c r="BKY59" s="102"/>
      <c r="BKZ59" s="102"/>
      <c r="BLA59" s="102"/>
      <c r="BLB59" s="102"/>
      <c r="BLC59" s="102"/>
      <c r="BLD59" s="102"/>
      <c r="BLE59" s="102"/>
      <c r="BLF59" s="102"/>
      <c r="BLG59" s="102"/>
      <c r="BLH59" s="102"/>
      <c r="BLI59" s="102"/>
      <c r="BLJ59" s="102"/>
      <c r="BLK59" s="102"/>
      <c r="BLL59" s="102"/>
      <c r="BLM59" s="102"/>
      <c r="BLN59" s="102"/>
      <c r="BLO59" s="102"/>
      <c r="BLP59" s="102"/>
      <c r="BLQ59" s="102"/>
      <c r="BLR59" s="102"/>
      <c r="BLS59" s="102"/>
      <c r="BLT59" s="102"/>
      <c r="BLU59" s="102"/>
      <c r="BLV59" s="102"/>
      <c r="BLW59" s="102"/>
      <c r="BLX59" s="102"/>
      <c r="BLY59" s="102"/>
      <c r="BLZ59" s="102"/>
      <c r="BMA59" s="102"/>
      <c r="BMB59" s="102"/>
      <c r="BMC59" s="102"/>
      <c r="BMD59" s="102"/>
      <c r="BME59" s="102"/>
      <c r="BMF59" s="102"/>
      <c r="BMG59" s="102"/>
      <c r="BMH59" s="102"/>
      <c r="BMI59" s="102"/>
      <c r="BMJ59" s="102"/>
      <c r="BMK59" s="102"/>
      <c r="BML59" s="102"/>
      <c r="BMM59" s="102"/>
      <c r="BMN59" s="102"/>
      <c r="BMO59" s="102"/>
      <c r="BMP59" s="102"/>
      <c r="BMQ59" s="102"/>
      <c r="BMR59" s="102"/>
      <c r="BMS59" s="102"/>
      <c r="BMT59" s="102"/>
      <c r="BMU59" s="102"/>
      <c r="BMV59" s="102"/>
      <c r="BMW59" s="102"/>
      <c r="BMX59" s="102"/>
      <c r="BMY59" s="102"/>
      <c r="BMZ59" s="102"/>
      <c r="BNA59" s="102"/>
      <c r="BNB59" s="102"/>
      <c r="BNC59" s="102"/>
      <c r="BND59" s="102"/>
      <c r="BNE59" s="102"/>
      <c r="BNF59" s="102"/>
      <c r="BNG59" s="102"/>
      <c r="BNH59" s="102"/>
      <c r="BNI59" s="102"/>
      <c r="BNJ59" s="102"/>
      <c r="BNK59" s="102"/>
      <c r="BNL59" s="102"/>
      <c r="BNM59" s="102"/>
      <c r="BNN59" s="102"/>
      <c r="BNO59" s="102"/>
      <c r="BNP59" s="102"/>
      <c r="BNQ59" s="102"/>
      <c r="BNR59" s="102"/>
      <c r="BNS59" s="102"/>
      <c r="BNT59" s="102"/>
      <c r="BNU59" s="102"/>
      <c r="BNV59" s="102"/>
      <c r="BNW59" s="102"/>
      <c r="BNX59" s="102"/>
      <c r="BNY59" s="102"/>
      <c r="BNZ59" s="102"/>
      <c r="BOA59" s="102"/>
      <c r="BOB59" s="102"/>
      <c r="BOC59" s="102"/>
      <c r="BOD59" s="102"/>
      <c r="BOE59" s="102"/>
      <c r="BOF59" s="102"/>
      <c r="BOG59" s="102"/>
      <c r="BOH59" s="102"/>
      <c r="BOI59" s="102"/>
      <c r="BOJ59" s="102"/>
      <c r="BOK59" s="102"/>
      <c r="BOL59" s="102"/>
      <c r="BOM59" s="102"/>
      <c r="BON59" s="102"/>
      <c r="BOO59" s="102"/>
      <c r="BOP59" s="102"/>
      <c r="BOQ59" s="102"/>
      <c r="BOR59" s="102"/>
      <c r="BOS59" s="102"/>
      <c r="BOT59" s="102"/>
      <c r="BOU59" s="102"/>
      <c r="BOV59" s="102"/>
      <c r="BOW59" s="102"/>
      <c r="BOX59" s="102"/>
      <c r="BOY59" s="102"/>
      <c r="BOZ59" s="102"/>
      <c r="BPA59" s="102"/>
      <c r="BPB59" s="102"/>
      <c r="BPC59" s="102"/>
      <c r="BPD59" s="102"/>
      <c r="BPE59" s="102"/>
      <c r="BPF59" s="102"/>
      <c r="BPG59" s="102"/>
      <c r="BPH59" s="102"/>
      <c r="BPI59" s="102"/>
      <c r="BPJ59" s="102"/>
      <c r="BPK59" s="102"/>
      <c r="BPL59" s="102"/>
      <c r="BPM59" s="102"/>
      <c r="BPN59" s="102"/>
      <c r="BPO59" s="102"/>
      <c r="BPP59" s="102"/>
      <c r="BPQ59" s="102"/>
      <c r="BPR59" s="102"/>
      <c r="BPS59" s="102"/>
      <c r="BPT59" s="102"/>
      <c r="BPU59" s="102"/>
      <c r="BPV59" s="102"/>
      <c r="BPW59" s="102"/>
      <c r="BPX59" s="102"/>
      <c r="BPY59" s="102"/>
      <c r="BPZ59" s="102"/>
      <c r="BQA59" s="102"/>
      <c r="BQB59" s="102"/>
      <c r="BQC59" s="102"/>
      <c r="BQD59" s="102"/>
      <c r="BQE59" s="102"/>
      <c r="BQF59" s="102"/>
      <c r="BQG59" s="102"/>
      <c r="BQH59" s="102"/>
      <c r="BQI59" s="102"/>
      <c r="BQJ59" s="102"/>
      <c r="BQK59" s="102"/>
      <c r="BQL59" s="102"/>
      <c r="BQM59" s="102"/>
      <c r="BQN59" s="102"/>
      <c r="BQO59" s="102"/>
      <c r="BQP59" s="102"/>
      <c r="BQQ59" s="102"/>
      <c r="BQR59" s="102"/>
      <c r="BQS59" s="102"/>
      <c r="BQT59" s="102"/>
      <c r="BQU59" s="102"/>
      <c r="BQV59" s="102"/>
      <c r="BQW59" s="102"/>
      <c r="BQX59" s="102"/>
      <c r="BQY59" s="102"/>
      <c r="BQZ59" s="102"/>
      <c r="BRA59" s="102"/>
      <c r="BRB59" s="102"/>
      <c r="BRC59" s="102"/>
      <c r="BRD59" s="102"/>
      <c r="BRE59" s="102"/>
      <c r="BRF59" s="102"/>
      <c r="BRG59" s="102"/>
      <c r="BRH59" s="102"/>
      <c r="BRI59" s="102"/>
      <c r="BRJ59" s="102"/>
      <c r="BRK59" s="102"/>
      <c r="BRL59" s="102"/>
      <c r="BRM59" s="102"/>
      <c r="BRN59" s="102"/>
      <c r="BRO59" s="102"/>
      <c r="BRP59" s="102"/>
      <c r="BRQ59" s="102"/>
      <c r="BRR59" s="102"/>
      <c r="BRS59" s="102"/>
      <c r="BRT59" s="102"/>
      <c r="BRU59" s="102"/>
      <c r="BRV59" s="102"/>
      <c r="BRW59" s="102"/>
      <c r="BRX59" s="102"/>
      <c r="BRY59" s="102"/>
      <c r="BRZ59" s="102"/>
      <c r="BSA59" s="102"/>
      <c r="BSB59" s="102"/>
      <c r="BSC59" s="102"/>
      <c r="BSD59" s="102"/>
      <c r="BSE59" s="102"/>
      <c r="BSF59" s="102"/>
      <c r="BSG59" s="102"/>
      <c r="BSH59" s="102"/>
      <c r="BSI59" s="102"/>
      <c r="BSJ59" s="102"/>
      <c r="BSK59" s="102"/>
      <c r="BSL59" s="102"/>
      <c r="BSM59" s="102"/>
      <c r="BSN59" s="102"/>
      <c r="BSO59" s="102"/>
      <c r="BSP59" s="102"/>
      <c r="BSQ59" s="102"/>
      <c r="BSR59" s="102"/>
      <c r="BSS59" s="102"/>
      <c r="BST59" s="102"/>
      <c r="BSU59" s="102"/>
      <c r="BSV59" s="102"/>
      <c r="BSW59" s="102"/>
      <c r="BSX59" s="102"/>
      <c r="BSY59" s="102"/>
      <c r="BSZ59" s="102"/>
      <c r="BTA59" s="102"/>
      <c r="BTB59" s="102"/>
      <c r="BTC59" s="102"/>
      <c r="BTD59" s="102"/>
      <c r="BTE59" s="102"/>
      <c r="BTF59" s="102"/>
      <c r="BTG59" s="102"/>
      <c r="BTH59" s="102"/>
      <c r="BTI59" s="102"/>
      <c r="BTJ59" s="102"/>
      <c r="BTK59" s="102"/>
      <c r="BTL59" s="102"/>
      <c r="BTM59" s="102"/>
      <c r="BTN59" s="102"/>
      <c r="BTO59" s="102"/>
      <c r="BTP59" s="102"/>
      <c r="BTQ59" s="102"/>
      <c r="BTR59" s="102"/>
      <c r="BTS59" s="102"/>
      <c r="BTT59" s="102"/>
      <c r="BTU59" s="102"/>
      <c r="BTV59" s="102"/>
      <c r="BTW59" s="102"/>
      <c r="BTX59" s="102"/>
      <c r="BTY59" s="102"/>
      <c r="BTZ59" s="102"/>
      <c r="BUA59" s="102"/>
      <c r="BUB59" s="102"/>
      <c r="BUC59" s="102"/>
      <c r="BUD59" s="102"/>
      <c r="BUE59" s="102"/>
      <c r="BUF59" s="102"/>
      <c r="BUG59" s="102"/>
      <c r="BUH59" s="102"/>
      <c r="BUI59" s="102"/>
      <c r="BUJ59" s="102"/>
      <c r="BUK59" s="102"/>
      <c r="BUL59" s="102"/>
      <c r="BUM59" s="102"/>
      <c r="BUN59" s="102"/>
      <c r="BUO59" s="102"/>
      <c r="BUP59" s="102"/>
      <c r="BUQ59" s="102"/>
      <c r="BUR59" s="102"/>
      <c r="BUS59" s="102"/>
      <c r="BUT59" s="102"/>
      <c r="BUU59" s="102"/>
      <c r="BUV59" s="102"/>
      <c r="BUW59" s="102"/>
      <c r="BUX59" s="102"/>
      <c r="BUY59" s="102"/>
      <c r="BUZ59" s="102"/>
      <c r="BVA59" s="102"/>
      <c r="BVB59" s="102"/>
      <c r="BVC59" s="102"/>
      <c r="BVD59" s="102"/>
      <c r="BVE59" s="102"/>
      <c r="BVF59" s="102"/>
      <c r="BVG59" s="102"/>
      <c r="BVH59" s="102"/>
      <c r="BVI59" s="102"/>
      <c r="BVJ59" s="102"/>
      <c r="BVK59" s="102"/>
      <c r="BVL59" s="102"/>
      <c r="BVM59" s="102"/>
      <c r="BVN59" s="102"/>
      <c r="BVO59" s="102"/>
      <c r="BVP59" s="102"/>
      <c r="BVQ59" s="102"/>
      <c r="BVR59" s="102"/>
      <c r="BVS59" s="102"/>
      <c r="BVT59" s="102"/>
      <c r="BVU59" s="102"/>
      <c r="BVV59" s="102"/>
      <c r="BVW59" s="102"/>
      <c r="BVX59" s="102"/>
      <c r="BVY59" s="102"/>
      <c r="BVZ59" s="102"/>
      <c r="BWA59" s="102"/>
      <c r="BWB59" s="102"/>
      <c r="BWC59" s="102"/>
      <c r="BWD59" s="102"/>
      <c r="BWE59" s="102"/>
      <c r="BWF59" s="102"/>
      <c r="BWG59" s="102"/>
      <c r="BWH59" s="102"/>
      <c r="BWI59" s="102"/>
      <c r="BWJ59" s="102"/>
      <c r="BWK59" s="102"/>
      <c r="BWL59" s="102"/>
      <c r="BWM59" s="102"/>
      <c r="BWN59" s="102"/>
      <c r="BWO59" s="102"/>
      <c r="BWP59" s="102"/>
      <c r="BWQ59" s="102"/>
      <c r="BWR59" s="102"/>
      <c r="BWS59" s="102"/>
      <c r="BWT59" s="102"/>
      <c r="BWU59" s="102"/>
      <c r="BWV59" s="102"/>
      <c r="BWW59" s="102"/>
      <c r="BWX59" s="102"/>
      <c r="BWY59" s="102"/>
      <c r="BWZ59" s="102"/>
      <c r="BXA59" s="102"/>
      <c r="BXB59" s="102"/>
      <c r="BXC59" s="102"/>
      <c r="BXD59" s="102"/>
      <c r="BXE59" s="102"/>
      <c r="BXF59" s="102"/>
      <c r="BXG59" s="102"/>
      <c r="BXH59" s="102"/>
      <c r="BXI59" s="102"/>
      <c r="BXJ59" s="102"/>
      <c r="BXK59" s="102"/>
      <c r="BXL59" s="102"/>
      <c r="BXM59" s="102"/>
      <c r="BXN59" s="102"/>
      <c r="BXO59" s="102"/>
      <c r="BXP59" s="102"/>
      <c r="BXQ59" s="102"/>
      <c r="BXR59" s="102"/>
      <c r="BXS59" s="102"/>
      <c r="BXT59" s="102"/>
      <c r="BXU59" s="102"/>
      <c r="BXV59" s="102"/>
      <c r="BXW59" s="102"/>
      <c r="BXX59" s="102"/>
      <c r="BXY59" s="102"/>
      <c r="BXZ59" s="102"/>
      <c r="BYA59" s="102"/>
      <c r="BYB59" s="102"/>
      <c r="BYC59" s="102"/>
      <c r="BYD59" s="102"/>
      <c r="BYE59" s="102"/>
      <c r="BYF59" s="102"/>
      <c r="BYG59" s="102"/>
      <c r="BYH59" s="102"/>
      <c r="BYI59" s="102"/>
      <c r="BYJ59" s="102"/>
      <c r="BYK59" s="102"/>
      <c r="BYL59" s="102"/>
      <c r="BYM59" s="102"/>
      <c r="BYN59" s="102"/>
      <c r="BYO59" s="102"/>
      <c r="BYP59" s="102"/>
      <c r="BYQ59" s="102"/>
      <c r="BYR59" s="102"/>
      <c r="BYS59" s="102"/>
      <c r="BYT59" s="102"/>
      <c r="BYU59" s="102"/>
      <c r="BYV59" s="102"/>
      <c r="BYW59" s="102"/>
      <c r="BYX59" s="102"/>
      <c r="BYY59" s="102"/>
      <c r="BYZ59" s="102"/>
      <c r="BZA59" s="102"/>
      <c r="BZB59" s="102"/>
      <c r="BZC59" s="102"/>
      <c r="BZD59" s="102"/>
      <c r="BZE59" s="102"/>
      <c r="BZF59" s="102"/>
      <c r="BZG59" s="102"/>
      <c r="BZH59" s="102"/>
      <c r="BZI59" s="102"/>
      <c r="BZJ59" s="102"/>
      <c r="BZK59" s="102"/>
      <c r="BZL59" s="102"/>
      <c r="BZM59" s="102"/>
      <c r="BZN59" s="102"/>
      <c r="BZO59" s="102"/>
      <c r="BZP59" s="102"/>
      <c r="BZQ59" s="102"/>
      <c r="BZR59" s="102"/>
      <c r="BZS59" s="102"/>
      <c r="BZT59" s="102"/>
      <c r="BZU59" s="102"/>
      <c r="BZV59" s="102"/>
      <c r="BZW59" s="102"/>
      <c r="BZX59" s="102"/>
      <c r="BZY59" s="102"/>
      <c r="BZZ59" s="102"/>
      <c r="CAA59" s="102"/>
      <c r="CAB59" s="102"/>
      <c r="CAC59" s="102"/>
      <c r="CAD59" s="102"/>
      <c r="CAE59" s="102"/>
      <c r="CAF59" s="102"/>
      <c r="CAG59" s="102"/>
      <c r="CAH59" s="102"/>
      <c r="CAI59" s="102"/>
      <c r="CAJ59" s="102"/>
      <c r="CAK59" s="102"/>
      <c r="CAL59" s="102"/>
      <c r="CAM59" s="102"/>
      <c r="CAN59" s="102"/>
      <c r="CAO59" s="102"/>
      <c r="CAP59" s="102"/>
      <c r="CAQ59" s="102"/>
      <c r="CAR59" s="102"/>
      <c r="CAS59" s="102"/>
      <c r="CAT59" s="102"/>
      <c r="CAU59" s="102"/>
      <c r="CAV59" s="102"/>
      <c r="CAW59" s="102"/>
      <c r="CAX59" s="102"/>
      <c r="CAY59" s="102"/>
      <c r="CAZ59" s="102"/>
      <c r="CBA59" s="102"/>
      <c r="CBB59" s="102"/>
      <c r="CBC59" s="102"/>
      <c r="CBD59" s="102"/>
      <c r="CBE59" s="102"/>
      <c r="CBF59" s="102"/>
      <c r="CBG59" s="102"/>
      <c r="CBH59" s="102"/>
      <c r="CBI59" s="102"/>
      <c r="CBJ59" s="102"/>
      <c r="CBK59" s="102"/>
      <c r="CBL59" s="102"/>
      <c r="CBM59" s="102"/>
      <c r="CBN59" s="102"/>
      <c r="CBO59" s="102"/>
      <c r="CBP59" s="102"/>
      <c r="CBQ59" s="102"/>
      <c r="CBR59" s="102"/>
      <c r="CBS59" s="102"/>
      <c r="CBT59" s="102"/>
      <c r="CBU59" s="102"/>
      <c r="CBV59" s="102"/>
      <c r="CBW59" s="102"/>
      <c r="CBX59" s="102"/>
      <c r="CBY59" s="102"/>
      <c r="CBZ59" s="102"/>
      <c r="CCA59" s="102"/>
      <c r="CCB59" s="102"/>
      <c r="CCC59" s="102"/>
      <c r="CCD59" s="102"/>
      <c r="CCE59" s="102"/>
      <c r="CCF59" s="102"/>
      <c r="CCG59" s="102"/>
      <c r="CCH59" s="102"/>
      <c r="CCI59" s="102"/>
      <c r="CCJ59" s="102"/>
      <c r="CCK59" s="102"/>
      <c r="CCL59" s="102"/>
      <c r="CCM59" s="102"/>
      <c r="CCN59" s="102"/>
      <c r="CCO59" s="102"/>
      <c r="CCP59" s="102"/>
      <c r="CCQ59" s="102"/>
      <c r="CCR59" s="102"/>
      <c r="CCS59" s="102"/>
      <c r="CCT59" s="102"/>
      <c r="CCU59" s="102"/>
      <c r="CCV59" s="102"/>
      <c r="CCW59" s="102"/>
      <c r="CCX59" s="102"/>
      <c r="CCY59" s="102"/>
      <c r="CCZ59" s="102"/>
      <c r="CDA59" s="102"/>
      <c r="CDB59" s="102"/>
      <c r="CDC59" s="102"/>
      <c r="CDD59" s="102"/>
      <c r="CDE59" s="102"/>
      <c r="CDF59" s="102"/>
      <c r="CDG59" s="102"/>
      <c r="CDH59" s="102"/>
      <c r="CDI59" s="102"/>
      <c r="CDJ59" s="102"/>
      <c r="CDK59" s="102"/>
      <c r="CDL59" s="102"/>
      <c r="CDM59" s="102"/>
      <c r="CDN59" s="102"/>
      <c r="CDO59" s="102"/>
      <c r="CDP59" s="102"/>
      <c r="CDQ59" s="102"/>
      <c r="CDR59" s="102"/>
      <c r="CDS59" s="102"/>
      <c r="CDT59" s="102"/>
      <c r="CDU59" s="102"/>
      <c r="CDV59" s="102"/>
      <c r="CDW59" s="102"/>
      <c r="CDX59" s="102"/>
      <c r="CDY59" s="102"/>
      <c r="CDZ59" s="102"/>
      <c r="CEA59" s="102"/>
      <c r="CEB59" s="102"/>
      <c r="CEC59" s="102"/>
      <c r="CED59" s="102"/>
      <c r="CEE59" s="102"/>
      <c r="CEF59" s="102"/>
      <c r="CEG59" s="102"/>
      <c r="CEH59" s="102"/>
      <c r="CEI59" s="102"/>
      <c r="CEJ59" s="102"/>
      <c r="CEK59" s="102"/>
      <c r="CEL59" s="102"/>
      <c r="CEM59" s="102"/>
      <c r="CEN59" s="102"/>
      <c r="CEO59" s="102"/>
      <c r="CEP59" s="102"/>
      <c r="CEQ59" s="102"/>
      <c r="CER59" s="102"/>
      <c r="CES59" s="102"/>
      <c r="CET59" s="102"/>
      <c r="CEU59" s="102"/>
      <c r="CEV59" s="102"/>
      <c r="CEW59" s="102"/>
      <c r="CEX59" s="102"/>
      <c r="CEY59" s="102"/>
      <c r="CEZ59" s="102"/>
      <c r="CFA59" s="102"/>
      <c r="CFB59" s="102"/>
      <c r="CFC59" s="102"/>
      <c r="CFD59" s="102"/>
      <c r="CFE59" s="102"/>
      <c r="CFF59" s="102"/>
      <c r="CFG59" s="102"/>
      <c r="CFH59" s="102"/>
      <c r="CFI59" s="102"/>
      <c r="CFJ59" s="102"/>
      <c r="CFK59" s="102"/>
      <c r="CFL59" s="102"/>
      <c r="CFM59" s="102"/>
      <c r="CFN59" s="102"/>
      <c r="CFO59" s="102"/>
      <c r="CFP59" s="102"/>
      <c r="CFQ59" s="102"/>
      <c r="CFR59" s="102"/>
      <c r="CFS59" s="102"/>
      <c r="CFT59" s="102"/>
      <c r="CFU59" s="102"/>
      <c r="CFV59" s="102"/>
      <c r="CFW59" s="102"/>
      <c r="CFX59" s="102"/>
      <c r="CFY59" s="102"/>
      <c r="CFZ59" s="102"/>
      <c r="CGA59" s="102"/>
      <c r="CGB59" s="102"/>
      <c r="CGC59" s="102"/>
      <c r="CGD59" s="102"/>
      <c r="CGE59" s="102"/>
      <c r="CGF59" s="102"/>
      <c r="CGG59" s="102"/>
      <c r="CGH59" s="102"/>
      <c r="CGI59" s="102"/>
      <c r="CGJ59" s="102"/>
      <c r="CGK59" s="102"/>
      <c r="CGL59" s="102"/>
      <c r="CGM59" s="102"/>
      <c r="CGN59" s="102"/>
      <c r="CGO59" s="102"/>
      <c r="CGP59" s="102"/>
      <c r="CGQ59" s="102"/>
      <c r="CGR59" s="102"/>
      <c r="CGS59" s="102"/>
      <c r="CGT59" s="102"/>
      <c r="CGU59" s="102"/>
      <c r="CGV59" s="102"/>
      <c r="CGW59" s="102"/>
      <c r="CGX59" s="102"/>
      <c r="CGY59" s="102"/>
      <c r="CGZ59" s="102"/>
      <c r="CHA59" s="102"/>
      <c r="CHB59" s="102"/>
      <c r="CHC59" s="102"/>
      <c r="CHD59" s="102"/>
      <c r="CHE59" s="102"/>
      <c r="CHF59" s="102"/>
      <c r="CHG59" s="102"/>
      <c r="CHH59" s="102"/>
      <c r="CHI59" s="102"/>
      <c r="CHJ59" s="102"/>
      <c r="CHK59" s="102"/>
      <c r="CHL59" s="102"/>
      <c r="CHM59" s="102"/>
      <c r="CHN59" s="102"/>
      <c r="CHO59" s="102"/>
      <c r="CHP59" s="102"/>
      <c r="CHQ59" s="102"/>
      <c r="CHR59" s="102"/>
      <c r="CHS59" s="102"/>
      <c r="CHT59" s="102"/>
      <c r="CHU59" s="102"/>
      <c r="CHV59" s="102"/>
      <c r="CHW59" s="102"/>
      <c r="CHX59" s="102"/>
      <c r="CHY59" s="102"/>
      <c r="CHZ59" s="102"/>
      <c r="CIA59" s="102"/>
      <c r="CIB59" s="102"/>
      <c r="CIC59" s="102"/>
      <c r="CID59" s="102"/>
      <c r="CIE59" s="102"/>
      <c r="CIF59" s="102"/>
      <c r="CIG59" s="102"/>
      <c r="CIH59" s="102"/>
      <c r="CII59" s="102"/>
      <c r="CIJ59" s="102"/>
      <c r="CIK59" s="102"/>
      <c r="CIL59" s="102"/>
      <c r="CIM59" s="102"/>
      <c r="CIN59" s="102"/>
      <c r="CIO59" s="102"/>
      <c r="CIP59" s="102"/>
      <c r="CIQ59" s="102"/>
      <c r="CIR59" s="102"/>
      <c r="CIS59" s="102"/>
      <c r="CIT59" s="102"/>
      <c r="CIU59" s="102"/>
      <c r="CIV59" s="102"/>
      <c r="CIW59" s="102"/>
      <c r="CIX59" s="102"/>
      <c r="CIY59" s="102"/>
      <c r="CIZ59" s="102"/>
      <c r="CJA59" s="102"/>
      <c r="CJB59" s="102"/>
      <c r="CJC59" s="102"/>
      <c r="CJD59" s="102"/>
      <c r="CJE59" s="102"/>
      <c r="CJF59" s="102"/>
      <c r="CJG59" s="102"/>
      <c r="CJH59" s="102"/>
      <c r="CJI59" s="102"/>
      <c r="CJJ59" s="102"/>
      <c r="CJK59" s="102"/>
      <c r="CJL59" s="102"/>
      <c r="CJM59" s="102"/>
      <c r="CJN59" s="102"/>
      <c r="CJO59" s="102"/>
      <c r="CJP59" s="102"/>
      <c r="CJQ59" s="102"/>
      <c r="CJR59" s="102"/>
      <c r="CJS59" s="102"/>
      <c r="CJT59" s="102"/>
      <c r="CJU59" s="102"/>
      <c r="CJV59" s="102"/>
      <c r="CJW59" s="102"/>
      <c r="CJX59" s="102"/>
      <c r="CJY59" s="102"/>
      <c r="CJZ59" s="102"/>
      <c r="CKA59" s="102"/>
      <c r="CKB59" s="102"/>
      <c r="CKC59" s="102"/>
      <c r="CKD59" s="102"/>
      <c r="CKE59" s="102"/>
      <c r="CKF59" s="102"/>
      <c r="CKG59" s="102"/>
      <c r="CKH59" s="102"/>
      <c r="CKI59" s="102"/>
      <c r="CKJ59" s="102"/>
      <c r="CKK59" s="102"/>
      <c r="CKL59" s="102"/>
      <c r="CKM59" s="102"/>
      <c r="CKN59" s="102"/>
      <c r="CKO59" s="102"/>
      <c r="CKP59" s="102"/>
      <c r="CKQ59" s="102"/>
      <c r="CKR59" s="102"/>
      <c r="CKS59" s="102"/>
      <c r="CKT59" s="102"/>
      <c r="CKU59" s="102"/>
      <c r="CKV59" s="102"/>
      <c r="CKW59" s="102"/>
      <c r="CKX59" s="102"/>
      <c r="CKY59" s="102"/>
      <c r="CKZ59" s="102"/>
      <c r="CLA59" s="102"/>
      <c r="CLB59" s="102"/>
      <c r="CLC59" s="102"/>
      <c r="CLD59" s="102"/>
      <c r="CLE59" s="102"/>
      <c r="CLF59" s="102"/>
      <c r="CLG59" s="102"/>
      <c r="CLH59" s="102"/>
      <c r="CLI59" s="102"/>
      <c r="CLJ59" s="102"/>
      <c r="CLK59" s="102"/>
      <c r="CLL59" s="102"/>
      <c r="CLM59" s="102"/>
      <c r="CLN59" s="102"/>
      <c r="CLO59" s="102"/>
      <c r="CLP59" s="102"/>
      <c r="CLQ59" s="102"/>
      <c r="CLR59" s="102"/>
      <c r="CLS59" s="102"/>
      <c r="CLT59" s="102"/>
      <c r="CLU59" s="102"/>
      <c r="CLV59" s="102"/>
      <c r="CLW59" s="102"/>
      <c r="CLX59" s="102"/>
      <c r="CLY59" s="102"/>
      <c r="CLZ59" s="102"/>
      <c r="CMA59" s="102"/>
      <c r="CMB59" s="102"/>
      <c r="CMC59" s="102"/>
      <c r="CMD59" s="102"/>
      <c r="CME59" s="102"/>
      <c r="CMF59" s="102"/>
      <c r="CMG59" s="102"/>
      <c r="CMH59" s="102"/>
      <c r="CMI59" s="102"/>
      <c r="CMJ59" s="102"/>
      <c r="CMK59" s="102"/>
      <c r="CML59" s="102"/>
      <c r="CMM59" s="102"/>
      <c r="CMN59" s="102"/>
      <c r="CMO59" s="102"/>
      <c r="CMP59" s="102"/>
      <c r="CMQ59" s="102"/>
      <c r="CMR59" s="102"/>
      <c r="CMS59" s="102"/>
      <c r="CMT59" s="102"/>
      <c r="CMU59" s="102"/>
      <c r="CMV59" s="102"/>
      <c r="CMW59" s="102"/>
      <c r="CMX59" s="102"/>
      <c r="CMY59" s="102"/>
      <c r="CMZ59" s="102"/>
      <c r="CNA59" s="102"/>
      <c r="CNB59" s="102"/>
      <c r="CNC59" s="102"/>
      <c r="CND59" s="102"/>
      <c r="CNE59" s="102"/>
      <c r="CNF59" s="102"/>
      <c r="CNG59" s="102"/>
      <c r="CNH59" s="102"/>
      <c r="CNI59" s="102"/>
      <c r="CNJ59" s="102"/>
      <c r="CNK59" s="102"/>
      <c r="CNL59" s="102"/>
      <c r="CNM59" s="102"/>
      <c r="CNN59" s="102"/>
      <c r="CNO59" s="102"/>
      <c r="CNP59" s="102"/>
      <c r="CNQ59" s="102"/>
      <c r="CNR59" s="102"/>
      <c r="CNS59" s="102"/>
      <c r="CNT59" s="102"/>
      <c r="CNU59" s="102"/>
      <c r="CNV59" s="102"/>
      <c r="CNW59" s="102"/>
      <c r="CNX59" s="102"/>
      <c r="CNY59" s="102"/>
      <c r="CNZ59" s="102"/>
      <c r="COA59" s="102"/>
      <c r="COB59" s="102"/>
      <c r="COC59" s="102"/>
      <c r="COD59" s="102"/>
      <c r="COE59" s="102"/>
      <c r="COF59" s="102"/>
      <c r="COG59" s="102"/>
      <c r="COH59" s="102"/>
      <c r="COI59" s="102"/>
      <c r="COJ59" s="102"/>
      <c r="COK59" s="102"/>
      <c r="COL59" s="102"/>
      <c r="COM59" s="102"/>
      <c r="CON59" s="102"/>
      <c r="COO59" s="102"/>
      <c r="COP59" s="102"/>
      <c r="COQ59" s="102"/>
      <c r="COR59" s="102"/>
      <c r="COS59" s="102"/>
      <c r="COT59" s="102"/>
      <c r="COU59" s="102"/>
      <c r="COV59" s="102"/>
      <c r="COW59" s="102"/>
      <c r="COX59" s="102"/>
      <c r="COY59" s="102"/>
      <c r="COZ59" s="102"/>
      <c r="CPA59" s="102"/>
      <c r="CPB59" s="102"/>
      <c r="CPC59" s="102"/>
      <c r="CPD59" s="102"/>
      <c r="CPE59" s="102"/>
      <c r="CPF59" s="102"/>
      <c r="CPG59" s="102"/>
      <c r="CPH59" s="102"/>
      <c r="CPI59" s="102"/>
      <c r="CPJ59" s="102"/>
      <c r="CPK59" s="102"/>
      <c r="CPL59" s="102"/>
      <c r="CPM59" s="102"/>
      <c r="CPN59" s="102"/>
      <c r="CPO59" s="102"/>
      <c r="CPP59" s="102"/>
      <c r="CPQ59" s="102"/>
      <c r="CPR59" s="102"/>
      <c r="CPS59" s="102"/>
      <c r="CPT59" s="102"/>
      <c r="CPU59" s="102"/>
      <c r="CPV59" s="102"/>
      <c r="CPW59" s="102"/>
      <c r="CPX59" s="102"/>
      <c r="CPY59" s="102"/>
      <c r="CPZ59" s="102"/>
      <c r="CQA59" s="102"/>
      <c r="CQB59" s="102"/>
      <c r="CQC59" s="102"/>
      <c r="CQD59" s="102"/>
      <c r="CQE59" s="102"/>
      <c r="CQF59" s="102"/>
      <c r="CQG59" s="102"/>
      <c r="CQH59" s="102"/>
      <c r="CQI59" s="102"/>
      <c r="CQJ59" s="102"/>
      <c r="CQK59" s="102"/>
      <c r="CQL59" s="102"/>
      <c r="CQM59" s="102"/>
      <c r="CQN59" s="102"/>
      <c r="CQO59" s="102"/>
      <c r="CQP59" s="102"/>
      <c r="CQQ59" s="102"/>
      <c r="CQR59" s="102"/>
      <c r="CQS59" s="102"/>
      <c r="CQT59" s="102"/>
      <c r="CQU59" s="102"/>
      <c r="CQV59" s="102"/>
      <c r="CQW59" s="102"/>
      <c r="CQX59" s="102"/>
      <c r="CQY59" s="102"/>
      <c r="CQZ59" s="102"/>
      <c r="CRA59" s="102"/>
      <c r="CRB59" s="102"/>
      <c r="CRC59" s="102"/>
      <c r="CRD59" s="102"/>
      <c r="CRE59" s="102"/>
      <c r="CRF59" s="102"/>
      <c r="CRG59" s="102"/>
      <c r="CRH59" s="102"/>
      <c r="CRI59" s="102"/>
      <c r="CRJ59" s="102"/>
      <c r="CRK59" s="102"/>
      <c r="CRL59" s="102"/>
      <c r="CRM59" s="102"/>
      <c r="CRN59" s="102"/>
      <c r="CRO59" s="102"/>
      <c r="CRP59" s="102"/>
      <c r="CRQ59" s="102"/>
      <c r="CRR59" s="102"/>
      <c r="CRS59" s="102"/>
      <c r="CRT59" s="102"/>
      <c r="CRU59" s="102"/>
      <c r="CRV59" s="102"/>
      <c r="CRW59" s="102"/>
      <c r="CRX59" s="102"/>
      <c r="CRY59" s="102"/>
      <c r="CRZ59" s="102"/>
      <c r="CSA59" s="102"/>
      <c r="CSB59" s="102"/>
      <c r="CSC59" s="102"/>
      <c r="CSD59" s="102"/>
      <c r="CSE59" s="102"/>
      <c r="CSF59" s="102"/>
      <c r="CSG59" s="102"/>
      <c r="CSH59" s="102"/>
      <c r="CSI59" s="102"/>
      <c r="CSJ59" s="102"/>
      <c r="CSK59" s="102"/>
      <c r="CSL59" s="102"/>
      <c r="CSM59" s="102"/>
      <c r="CSN59" s="102"/>
      <c r="CSO59" s="102"/>
      <c r="CSP59" s="102"/>
      <c r="CSQ59" s="102"/>
      <c r="CSR59" s="102"/>
      <c r="CSS59" s="102"/>
      <c r="CST59" s="102"/>
      <c r="CSU59" s="102"/>
      <c r="CSV59" s="102"/>
      <c r="CSW59" s="102"/>
      <c r="CSX59" s="102"/>
      <c r="CSY59" s="102"/>
      <c r="CSZ59" s="102"/>
      <c r="CTA59" s="102"/>
      <c r="CTB59" s="102"/>
      <c r="CTC59" s="102"/>
      <c r="CTD59" s="102"/>
      <c r="CTE59" s="102"/>
      <c r="CTF59" s="102"/>
      <c r="CTG59" s="102"/>
      <c r="CTH59" s="102"/>
      <c r="CTI59" s="102"/>
      <c r="CTJ59" s="102"/>
      <c r="CTK59" s="102"/>
      <c r="CTL59" s="102"/>
      <c r="CTM59" s="102"/>
      <c r="CTN59" s="102"/>
      <c r="CTO59" s="102"/>
      <c r="CTP59" s="102"/>
      <c r="CTQ59" s="102"/>
      <c r="CTR59" s="102"/>
      <c r="CTS59" s="102"/>
      <c r="CTT59" s="102"/>
      <c r="CTU59" s="102"/>
      <c r="CTV59" s="102"/>
      <c r="CTW59" s="102"/>
      <c r="CTX59" s="102"/>
      <c r="CTY59" s="102"/>
      <c r="CTZ59" s="102"/>
      <c r="CUA59" s="102"/>
      <c r="CUB59" s="102"/>
      <c r="CUC59" s="102"/>
      <c r="CUD59" s="102"/>
      <c r="CUE59" s="102"/>
      <c r="CUF59" s="102"/>
      <c r="CUG59" s="102"/>
      <c r="CUH59" s="102"/>
      <c r="CUI59" s="102"/>
      <c r="CUJ59" s="102"/>
      <c r="CUK59" s="102"/>
      <c r="CUL59" s="102"/>
      <c r="CUM59" s="102"/>
      <c r="CUN59" s="102"/>
      <c r="CUO59" s="102"/>
      <c r="CUP59" s="102"/>
      <c r="CUQ59" s="102"/>
      <c r="CUR59" s="102"/>
      <c r="CUS59" s="102"/>
      <c r="CUT59" s="102"/>
      <c r="CUU59" s="102"/>
      <c r="CUV59" s="102"/>
      <c r="CUW59" s="102"/>
      <c r="CUX59" s="102"/>
      <c r="CUY59" s="102"/>
      <c r="CUZ59" s="102"/>
      <c r="CVA59" s="102"/>
      <c r="CVB59" s="102"/>
      <c r="CVC59" s="102"/>
      <c r="CVD59" s="102"/>
      <c r="CVE59" s="102"/>
      <c r="CVF59" s="102"/>
      <c r="CVG59" s="102"/>
      <c r="CVH59" s="102"/>
      <c r="CVI59" s="102"/>
      <c r="CVJ59" s="102"/>
      <c r="CVK59" s="102"/>
      <c r="CVL59" s="102"/>
      <c r="CVM59" s="102"/>
      <c r="CVN59" s="102"/>
      <c r="CVO59" s="102"/>
      <c r="CVP59" s="102"/>
      <c r="CVQ59" s="102"/>
      <c r="CVR59" s="102"/>
      <c r="CVS59" s="102"/>
      <c r="CVT59" s="102"/>
      <c r="CVU59" s="102"/>
      <c r="CVV59" s="102"/>
      <c r="CVW59" s="102"/>
      <c r="CVX59" s="102"/>
      <c r="CVY59" s="102"/>
      <c r="CVZ59" s="102"/>
      <c r="CWA59" s="102"/>
      <c r="CWB59" s="102"/>
      <c r="CWC59" s="102"/>
      <c r="CWD59" s="102"/>
      <c r="CWE59" s="102"/>
      <c r="CWF59" s="102"/>
      <c r="CWG59" s="102"/>
      <c r="CWH59" s="102"/>
      <c r="CWI59" s="102"/>
      <c r="CWJ59" s="102"/>
      <c r="CWK59" s="102"/>
      <c r="CWL59" s="102"/>
      <c r="CWM59" s="102"/>
      <c r="CWN59" s="102"/>
      <c r="CWO59" s="102"/>
      <c r="CWP59" s="102"/>
      <c r="CWQ59" s="102"/>
      <c r="CWR59" s="102"/>
      <c r="CWS59" s="102"/>
      <c r="CWT59" s="102"/>
      <c r="CWU59" s="102"/>
      <c r="CWV59" s="102"/>
      <c r="CWW59" s="102"/>
      <c r="CWX59" s="102"/>
      <c r="CWY59" s="102"/>
      <c r="CWZ59" s="102"/>
      <c r="CXA59" s="102"/>
      <c r="CXB59" s="102"/>
      <c r="CXC59" s="102"/>
      <c r="CXD59" s="102"/>
      <c r="CXE59" s="102"/>
      <c r="CXF59" s="102"/>
      <c r="CXG59" s="102"/>
      <c r="CXH59" s="102"/>
      <c r="CXI59" s="102"/>
      <c r="CXJ59" s="102"/>
      <c r="CXK59" s="102"/>
      <c r="CXL59" s="102"/>
      <c r="CXM59" s="102"/>
      <c r="CXN59" s="102"/>
      <c r="CXO59" s="102"/>
      <c r="CXP59" s="102"/>
      <c r="CXQ59" s="102"/>
      <c r="CXR59" s="102"/>
      <c r="CXS59" s="102"/>
      <c r="CXT59" s="102"/>
      <c r="CXU59" s="102"/>
      <c r="CXV59" s="102"/>
      <c r="CXW59" s="102"/>
      <c r="CXX59" s="102"/>
      <c r="CXY59" s="102"/>
      <c r="CXZ59" s="102"/>
      <c r="CYA59" s="102"/>
      <c r="CYB59" s="102"/>
      <c r="CYC59" s="102"/>
      <c r="CYD59" s="102"/>
      <c r="CYE59" s="102"/>
      <c r="CYF59" s="102"/>
      <c r="CYG59" s="102"/>
      <c r="CYH59" s="102"/>
      <c r="CYI59" s="102"/>
      <c r="CYJ59" s="102"/>
      <c r="CYK59" s="102"/>
      <c r="CYL59" s="102"/>
      <c r="CYM59" s="102"/>
      <c r="CYN59" s="102"/>
      <c r="CYO59" s="102"/>
      <c r="CYP59" s="102"/>
      <c r="CYQ59" s="102"/>
      <c r="CYR59" s="102"/>
      <c r="CYS59" s="102"/>
      <c r="CYT59" s="102"/>
      <c r="CYU59" s="102"/>
      <c r="CYV59" s="102"/>
      <c r="CYW59" s="102"/>
      <c r="CYX59" s="102"/>
      <c r="CYY59" s="102"/>
      <c r="CYZ59" s="102"/>
      <c r="CZA59" s="102"/>
      <c r="CZB59" s="102"/>
      <c r="CZC59" s="102"/>
      <c r="CZD59" s="102"/>
      <c r="CZE59" s="102"/>
      <c r="CZF59" s="102"/>
      <c r="CZG59" s="102"/>
      <c r="CZH59" s="102"/>
      <c r="CZI59" s="102"/>
      <c r="CZJ59" s="102"/>
      <c r="CZK59" s="102"/>
      <c r="CZL59" s="102"/>
      <c r="CZM59" s="102"/>
      <c r="CZN59" s="102"/>
      <c r="CZO59" s="102"/>
      <c r="CZP59" s="102"/>
      <c r="CZQ59" s="102"/>
      <c r="CZR59" s="102"/>
      <c r="CZS59" s="102"/>
      <c r="CZT59" s="102"/>
      <c r="CZU59" s="102"/>
      <c r="CZV59" s="102"/>
      <c r="CZW59" s="102"/>
      <c r="CZX59" s="102"/>
      <c r="CZY59" s="102"/>
      <c r="CZZ59" s="102"/>
      <c r="DAA59" s="102"/>
      <c r="DAB59" s="102"/>
      <c r="DAC59" s="102"/>
      <c r="DAD59" s="102"/>
      <c r="DAE59" s="102"/>
      <c r="DAF59" s="102"/>
      <c r="DAG59" s="102"/>
      <c r="DAH59" s="102"/>
      <c r="DAI59" s="102"/>
      <c r="DAJ59" s="102"/>
      <c r="DAK59" s="102"/>
      <c r="DAL59" s="102"/>
      <c r="DAM59" s="102"/>
      <c r="DAN59" s="102"/>
      <c r="DAO59" s="102"/>
      <c r="DAP59" s="102"/>
      <c r="DAQ59" s="102"/>
      <c r="DAR59" s="102"/>
      <c r="DAS59" s="102"/>
      <c r="DAT59" s="102"/>
      <c r="DAU59" s="102"/>
      <c r="DAV59" s="102"/>
      <c r="DAW59" s="102"/>
      <c r="DAX59" s="102"/>
      <c r="DAY59" s="102"/>
      <c r="DAZ59" s="102"/>
      <c r="DBA59" s="102"/>
      <c r="DBB59" s="102"/>
      <c r="DBC59" s="102"/>
      <c r="DBD59" s="102"/>
      <c r="DBE59" s="102"/>
      <c r="DBF59" s="102"/>
      <c r="DBG59" s="102"/>
      <c r="DBH59" s="102"/>
      <c r="DBI59" s="102"/>
      <c r="DBJ59" s="102"/>
      <c r="DBK59" s="102"/>
      <c r="DBL59" s="102"/>
      <c r="DBM59" s="102"/>
      <c r="DBN59" s="102"/>
      <c r="DBO59" s="102"/>
      <c r="DBP59" s="102"/>
      <c r="DBQ59" s="102"/>
      <c r="DBR59" s="102"/>
      <c r="DBS59" s="102"/>
      <c r="DBT59" s="102"/>
      <c r="DBU59" s="102"/>
      <c r="DBV59" s="102"/>
      <c r="DBW59" s="102"/>
      <c r="DBX59" s="102"/>
      <c r="DBY59" s="102"/>
      <c r="DBZ59" s="102"/>
      <c r="DCA59" s="102"/>
      <c r="DCB59" s="102"/>
      <c r="DCC59" s="102"/>
      <c r="DCD59" s="102"/>
      <c r="DCE59" s="102"/>
      <c r="DCF59" s="102"/>
      <c r="DCG59" s="102"/>
      <c r="DCH59" s="102"/>
      <c r="DCI59" s="102"/>
      <c r="DCJ59" s="102"/>
      <c r="DCK59" s="102"/>
      <c r="DCL59" s="102"/>
      <c r="DCM59" s="102"/>
      <c r="DCN59" s="102"/>
      <c r="DCO59" s="102"/>
      <c r="DCP59" s="102"/>
      <c r="DCQ59" s="102"/>
      <c r="DCR59" s="102"/>
      <c r="DCS59" s="102"/>
      <c r="DCT59" s="102"/>
      <c r="DCU59" s="102"/>
      <c r="DCV59" s="102"/>
      <c r="DCW59" s="102"/>
      <c r="DCX59" s="102"/>
      <c r="DCY59" s="102"/>
      <c r="DCZ59" s="102"/>
      <c r="DDA59" s="102"/>
      <c r="DDB59" s="102"/>
      <c r="DDC59" s="102"/>
      <c r="DDD59" s="102"/>
      <c r="DDE59" s="102"/>
      <c r="DDF59" s="102"/>
      <c r="DDG59" s="102"/>
      <c r="DDH59" s="102"/>
      <c r="DDI59" s="102"/>
      <c r="DDJ59" s="102"/>
      <c r="DDK59" s="102"/>
      <c r="DDL59" s="102"/>
      <c r="DDM59" s="102"/>
      <c r="DDN59" s="102"/>
      <c r="DDO59" s="102"/>
      <c r="DDP59" s="102"/>
      <c r="DDQ59" s="102"/>
      <c r="DDR59" s="102"/>
      <c r="DDS59" s="102"/>
      <c r="DDT59" s="102"/>
      <c r="DDU59" s="102"/>
      <c r="DDV59" s="102"/>
      <c r="DDW59" s="102"/>
      <c r="DDX59" s="102"/>
      <c r="DDY59" s="102"/>
      <c r="DDZ59" s="102"/>
      <c r="DEA59" s="102"/>
      <c r="DEB59" s="102"/>
      <c r="DEC59" s="102"/>
      <c r="DED59" s="102"/>
      <c r="DEE59" s="102"/>
      <c r="DEF59" s="102"/>
      <c r="DEG59" s="102"/>
      <c r="DEH59" s="102"/>
      <c r="DEI59" s="102"/>
      <c r="DEJ59" s="102"/>
      <c r="DEK59" s="102"/>
      <c r="DEL59" s="102"/>
      <c r="DEM59" s="102"/>
      <c r="DEN59" s="102"/>
      <c r="DEO59" s="102"/>
      <c r="DEP59" s="102"/>
      <c r="DEQ59" s="102"/>
      <c r="DER59" s="102"/>
      <c r="DES59" s="102"/>
      <c r="DET59" s="102"/>
      <c r="DEU59" s="102"/>
      <c r="DEV59" s="102"/>
      <c r="DEW59" s="102"/>
      <c r="DEX59" s="102"/>
      <c r="DEY59" s="102"/>
      <c r="DEZ59" s="102"/>
      <c r="DFA59" s="102"/>
      <c r="DFB59" s="102"/>
      <c r="DFC59" s="102"/>
      <c r="DFD59" s="102"/>
      <c r="DFE59" s="102"/>
      <c r="DFF59" s="102"/>
      <c r="DFG59" s="102"/>
      <c r="DFH59" s="102"/>
      <c r="DFI59" s="102"/>
      <c r="DFJ59" s="102"/>
      <c r="DFK59" s="102"/>
      <c r="DFL59" s="102"/>
      <c r="DFM59" s="102"/>
      <c r="DFN59" s="102"/>
      <c r="DFO59" s="102"/>
      <c r="DFP59" s="102"/>
      <c r="DFQ59" s="102"/>
      <c r="DFR59" s="102"/>
      <c r="DFS59" s="102"/>
      <c r="DFT59" s="102"/>
      <c r="DFU59" s="102"/>
      <c r="DFV59" s="102"/>
      <c r="DFW59" s="102"/>
      <c r="DFX59" s="102"/>
      <c r="DFY59" s="102"/>
      <c r="DFZ59" s="102"/>
      <c r="DGA59" s="102"/>
      <c r="DGB59" s="102"/>
      <c r="DGC59" s="102"/>
      <c r="DGD59" s="102"/>
      <c r="DGE59" s="102"/>
      <c r="DGF59" s="102"/>
      <c r="DGG59" s="102"/>
      <c r="DGH59" s="102"/>
      <c r="DGI59" s="102"/>
      <c r="DGJ59" s="102"/>
      <c r="DGK59" s="102"/>
      <c r="DGL59" s="102"/>
      <c r="DGM59" s="102"/>
      <c r="DGN59" s="102"/>
      <c r="DGO59" s="102"/>
      <c r="DGP59" s="102"/>
      <c r="DGQ59" s="102"/>
      <c r="DGR59" s="102"/>
      <c r="DGS59" s="102"/>
      <c r="DGT59" s="102"/>
      <c r="DGU59" s="102"/>
      <c r="DGV59" s="102"/>
      <c r="DGW59" s="102"/>
      <c r="DGX59" s="102"/>
      <c r="DGY59" s="102"/>
      <c r="DGZ59" s="102"/>
      <c r="DHA59" s="102"/>
      <c r="DHB59" s="102"/>
      <c r="DHC59" s="102"/>
      <c r="DHD59" s="102"/>
      <c r="DHE59" s="102"/>
      <c r="DHF59" s="102"/>
      <c r="DHG59" s="102"/>
      <c r="DHH59" s="102"/>
      <c r="DHI59" s="102"/>
      <c r="DHJ59" s="102"/>
      <c r="DHK59" s="102"/>
      <c r="DHL59" s="102"/>
      <c r="DHM59" s="102"/>
      <c r="DHN59" s="102"/>
      <c r="DHO59" s="102"/>
      <c r="DHP59" s="102"/>
      <c r="DHQ59" s="102"/>
      <c r="DHR59" s="102"/>
      <c r="DHS59" s="102"/>
      <c r="DHT59" s="102"/>
      <c r="DHU59" s="102"/>
      <c r="DHV59" s="102"/>
      <c r="DHW59" s="102"/>
      <c r="DHX59" s="102"/>
      <c r="DHY59" s="102"/>
      <c r="DHZ59" s="102"/>
      <c r="DIA59" s="102"/>
      <c r="DIB59" s="102"/>
      <c r="DIC59" s="102"/>
      <c r="DID59" s="102"/>
      <c r="DIE59" s="102"/>
      <c r="DIF59" s="102"/>
      <c r="DIG59" s="102"/>
      <c r="DIH59" s="102"/>
      <c r="DII59" s="102"/>
      <c r="DIJ59" s="102"/>
      <c r="DIK59" s="102"/>
      <c r="DIL59" s="102"/>
      <c r="DIM59" s="102"/>
      <c r="DIN59" s="102"/>
      <c r="DIO59" s="102"/>
      <c r="DIP59" s="102"/>
      <c r="DIQ59" s="102"/>
      <c r="DIR59" s="102"/>
      <c r="DIS59" s="102"/>
      <c r="DIT59" s="102"/>
      <c r="DIU59" s="102"/>
      <c r="DIV59" s="102"/>
      <c r="DIW59" s="102"/>
      <c r="DIX59" s="102"/>
      <c r="DIY59" s="102"/>
      <c r="DIZ59" s="102"/>
      <c r="DJA59" s="102"/>
      <c r="DJB59" s="102"/>
      <c r="DJC59" s="102"/>
      <c r="DJD59" s="102"/>
      <c r="DJE59" s="102"/>
      <c r="DJF59" s="102"/>
      <c r="DJG59" s="102"/>
      <c r="DJH59" s="102"/>
      <c r="DJI59" s="102"/>
      <c r="DJJ59" s="102"/>
      <c r="DJK59" s="102"/>
      <c r="DJL59" s="102"/>
      <c r="DJM59" s="102"/>
      <c r="DJN59" s="102"/>
      <c r="DJO59" s="102"/>
      <c r="DJP59" s="102"/>
      <c r="DJQ59" s="102"/>
      <c r="DJR59" s="102"/>
      <c r="DJS59" s="102"/>
      <c r="DJT59" s="102"/>
      <c r="DJU59" s="102"/>
      <c r="DJV59" s="102"/>
      <c r="DJW59" s="102"/>
      <c r="DJX59" s="102"/>
      <c r="DJY59" s="102"/>
      <c r="DJZ59" s="102"/>
      <c r="DKA59" s="102"/>
      <c r="DKB59" s="102"/>
      <c r="DKC59" s="102"/>
      <c r="DKD59" s="102"/>
      <c r="DKE59" s="102"/>
      <c r="DKF59" s="102"/>
      <c r="DKG59" s="102"/>
      <c r="DKH59" s="102"/>
      <c r="DKI59" s="102"/>
      <c r="DKJ59" s="102"/>
      <c r="DKK59" s="102"/>
      <c r="DKL59" s="102"/>
      <c r="DKM59" s="102"/>
      <c r="DKN59" s="102"/>
      <c r="DKO59" s="102"/>
      <c r="DKP59" s="102"/>
      <c r="DKQ59" s="102"/>
      <c r="DKR59" s="102"/>
      <c r="DKS59" s="102"/>
      <c r="DKT59" s="102"/>
      <c r="DKU59" s="102"/>
      <c r="DKV59" s="102"/>
      <c r="DKW59" s="102"/>
      <c r="DKX59" s="102"/>
      <c r="DKY59" s="102"/>
      <c r="DKZ59" s="102"/>
      <c r="DLA59" s="102"/>
      <c r="DLB59" s="102"/>
      <c r="DLC59" s="102"/>
      <c r="DLD59" s="102"/>
      <c r="DLE59" s="102"/>
      <c r="DLF59" s="102"/>
      <c r="DLG59" s="102"/>
      <c r="DLH59" s="102"/>
      <c r="DLI59" s="102"/>
      <c r="DLJ59" s="102"/>
      <c r="DLK59" s="102"/>
      <c r="DLL59" s="102"/>
      <c r="DLM59" s="102"/>
      <c r="DLN59" s="102"/>
      <c r="DLO59" s="102"/>
      <c r="DLP59" s="102"/>
      <c r="DLQ59" s="102"/>
      <c r="DLR59" s="102"/>
      <c r="DLS59" s="102"/>
      <c r="DLT59" s="102"/>
      <c r="DLU59" s="102"/>
      <c r="DLV59" s="102"/>
      <c r="DLW59" s="102"/>
      <c r="DLX59" s="102"/>
      <c r="DLY59" s="102"/>
      <c r="DLZ59" s="102"/>
      <c r="DMA59" s="102"/>
      <c r="DMB59" s="102"/>
      <c r="DMC59" s="102"/>
      <c r="DMD59" s="102"/>
      <c r="DME59" s="102"/>
      <c r="DMF59" s="102"/>
      <c r="DMG59" s="102"/>
      <c r="DMH59" s="102"/>
      <c r="DMI59" s="102"/>
      <c r="DMJ59" s="102"/>
      <c r="DMK59" s="102"/>
      <c r="DML59" s="102"/>
      <c r="DMM59" s="102"/>
      <c r="DMN59" s="102"/>
      <c r="DMO59" s="102"/>
      <c r="DMP59" s="102"/>
      <c r="DMQ59" s="102"/>
      <c r="DMR59" s="102"/>
      <c r="DMS59" s="102"/>
      <c r="DMT59" s="102"/>
      <c r="DMU59" s="102"/>
      <c r="DMV59" s="102"/>
      <c r="DMW59" s="102"/>
      <c r="DMX59" s="102"/>
      <c r="DMY59" s="102"/>
      <c r="DMZ59" s="102"/>
      <c r="DNA59" s="102"/>
      <c r="DNB59" s="102"/>
      <c r="DNC59" s="102"/>
      <c r="DND59" s="102"/>
      <c r="DNE59" s="102"/>
      <c r="DNF59" s="102"/>
      <c r="DNG59" s="102"/>
      <c r="DNH59" s="102"/>
      <c r="DNI59" s="102"/>
      <c r="DNJ59" s="102"/>
      <c r="DNK59" s="102"/>
      <c r="DNL59" s="102"/>
      <c r="DNM59" s="102"/>
      <c r="DNN59" s="102"/>
      <c r="DNO59" s="102"/>
      <c r="DNP59" s="102"/>
      <c r="DNQ59" s="102"/>
      <c r="DNR59" s="102"/>
      <c r="DNS59" s="102"/>
      <c r="DNT59" s="102"/>
      <c r="DNU59" s="102"/>
      <c r="DNV59" s="102"/>
      <c r="DNW59" s="102"/>
      <c r="DNX59" s="102"/>
      <c r="DNY59" s="102"/>
      <c r="DNZ59" s="102"/>
      <c r="DOA59" s="102"/>
      <c r="DOB59" s="102"/>
      <c r="DOC59" s="102"/>
      <c r="DOD59" s="102"/>
      <c r="DOE59" s="102"/>
      <c r="DOF59" s="102"/>
      <c r="DOG59" s="102"/>
      <c r="DOH59" s="102"/>
      <c r="DOI59" s="102"/>
      <c r="DOJ59" s="102"/>
      <c r="DOK59" s="102"/>
      <c r="DOL59" s="102"/>
      <c r="DOM59" s="102"/>
      <c r="DON59" s="102"/>
      <c r="DOO59" s="102"/>
      <c r="DOP59" s="102"/>
      <c r="DOQ59" s="102"/>
      <c r="DOR59" s="102"/>
      <c r="DOS59" s="102"/>
      <c r="DOT59" s="102"/>
      <c r="DOU59" s="102"/>
      <c r="DOV59" s="102"/>
      <c r="DOW59" s="102"/>
      <c r="DOX59" s="102"/>
      <c r="DOY59" s="102"/>
      <c r="DOZ59" s="102"/>
      <c r="DPA59" s="102"/>
      <c r="DPB59" s="102"/>
      <c r="DPC59" s="102"/>
      <c r="DPD59" s="102"/>
      <c r="DPE59" s="102"/>
      <c r="DPF59" s="102"/>
      <c r="DPG59" s="102"/>
      <c r="DPH59" s="102"/>
      <c r="DPI59" s="102"/>
      <c r="DPJ59" s="102"/>
      <c r="DPK59" s="102"/>
      <c r="DPL59" s="102"/>
      <c r="DPM59" s="102"/>
      <c r="DPN59" s="102"/>
      <c r="DPO59" s="102"/>
      <c r="DPP59" s="102"/>
      <c r="DPQ59" s="102"/>
      <c r="DPR59" s="102"/>
      <c r="DPS59" s="102"/>
      <c r="DPT59" s="102"/>
      <c r="DPU59" s="102"/>
      <c r="DPV59" s="102"/>
      <c r="DPW59" s="102"/>
      <c r="DPX59" s="102"/>
      <c r="DPY59" s="102"/>
      <c r="DPZ59" s="102"/>
      <c r="DQA59" s="102"/>
      <c r="DQB59" s="102"/>
      <c r="DQC59" s="102"/>
      <c r="DQD59" s="102"/>
      <c r="DQE59" s="102"/>
      <c r="DQF59" s="102"/>
      <c r="DQG59" s="102"/>
      <c r="DQH59" s="102"/>
      <c r="DQI59" s="102"/>
      <c r="DQJ59" s="102"/>
      <c r="DQK59" s="102"/>
      <c r="DQL59" s="102"/>
      <c r="DQM59" s="102"/>
      <c r="DQN59" s="102"/>
      <c r="DQO59" s="102"/>
      <c r="DQP59" s="102"/>
      <c r="DQQ59" s="102"/>
      <c r="DQR59" s="102"/>
      <c r="DQS59" s="102"/>
      <c r="DQT59" s="102"/>
      <c r="DQU59" s="102"/>
      <c r="DQV59" s="102"/>
      <c r="DQW59" s="102"/>
      <c r="DQX59" s="102"/>
      <c r="DQY59" s="102"/>
      <c r="DQZ59" s="102"/>
      <c r="DRA59" s="102"/>
      <c r="DRB59" s="102"/>
      <c r="DRC59" s="102"/>
      <c r="DRD59" s="102"/>
      <c r="DRE59" s="102"/>
      <c r="DRF59" s="102"/>
      <c r="DRG59" s="102"/>
      <c r="DRH59" s="102"/>
      <c r="DRI59" s="102"/>
      <c r="DRJ59" s="102"/>
      <c r="DRK59" s="102"/>
      <c r="DRL59" s="102"/>
      <c r="DRM59" s="102"/>
      <c r="DRN59" s="102"/>
      <c r="DRO59" s="102"/>
      <c r="DRP59" s="102"/>
      <c r="DRQ59" s="102"/>
      <c r="DRR59" s="102"/>
      <c r="DRS59" s="102"/>
      <c r="DRT59" s="102"/>
      <c r="DRU59" s="102"/>
      <c r="DRV59" s="102"/>
      <c r="DRW59" s="102"/>
      <c r="DRX59" s="102"/>
      <c r="DRY59" s="102"/>
      <c r="DRZ59" s="102"/>
      <c r="DSA59" s="102"/>
      <c r="DSB59" s="102"/>
      <c r="DSC59" s="102"/>
      <c r="DSD59" s="102"/>
      <c r="DSE59" s="102"/>
      <c r="DSF59" s="102"/>
      <c r="DSG59" s="102"/>
      <c r="DSH59" s="102"/>
      <c r="DSI59" s="102"/>
      <c r="DSJ59" s="102"/>
      <c r="DSK59" s="102"/>
      <c r="DSL59" s="102"/>
      <c r="DSM59" s="102"/>
      <c r="DSN59" s="102"/>
      <c r="DSO59" s="102"/>
      <c r="DSP59" s="102"/>
      <c r="DSQ59" s="102"/>
      <c r="DSR59" s="102"/>
      <c r="DSS59" s="102"/>
      <c r="DST59" s="102"/>
      <c r="DSU59" s="102"/>
      <c r="DSV59" s="102"/>
      <c r="DSW59" s="102"/>
      <c r="DSX59" s="102"/>
      <c r="DSY59" s="102"/>
      <c r="DSZ59" s="102"/>
      <c r="DTA59" s="102"/>
      <c r="DTB59" s="102"/>
      <c r="DTC59" s="102"/>
      <c r="DTD59" s="102"/>
      <c r="DTE59" s="102"/>
      <c r="DTF59" s="102"/>
      <c r="DTG59" s="102"/>
      <c r="DTH59" s="102"/>
      <c r="DTI59" s="102"/>
      <c r="DTJ59" s="102"/>
      <c r="DTK59" s="102"/>
      <c r="DTL59" s="102"/>
      <c r="DTM59" s="102"/>
      <c r="DTN59" s="102"/>
      <c r="DTO59" s="102"/>
      <c r="DTP59" s="102"/>
      <c r="DTQ59" s="102"/>
      <c r="DTR59" s="102"/>
      <c r="DTS59" s="102"/>
      <c r="DTT59" s="102"/>
      <c r="DTU59" s="102"/>
      <c r="DTV59" s="102"/>
      <c r="DTW59" s="102"/>
      <c r="DTX59" s="102"/>
      <c r="DTY59" s="102"/>
      <c r="DTZ59" s="102"/>
      <c r="DUA59" s="102"/>
      <c r="DUB59" s="102"/>
      <c r="DUC59" s="102"/>
      <c r="DUD59" s="102"/>
      <c r="DUE59" s="102"/>
      <c r="DUF59" s="102"/>
      <c r="DUG59" s="102"/>
      <c r="DUH59" s="102"/>
      <c r="DUI59" s="102"/>
      <c r="DUJ59" s="102"/>
      <c r="DUK59" s="102"/>
      <c r="DUL59" s="102"/>
      <c r="DUM59" s="102"/>
      <c r="DUN59" s="102"/>
      <c r="DUO59" s="102"/>
      <c r="DUP59" s="102"/>
      <c r="DUQ59" s="102"/>
      <c r="DUR59" s="102"/>
      <c r="DUS59" s="102"/>
      <c r="DUT59" s="102"/>
      <c r="DUU59" s="102"/>
      <c r="DUV59" s="102"/>
      <c r="DUW59" s="102"/>
      <c r="DUX59" s="102"/>
      <c r="DUY59" s="102"/>
      <c r="DUZ59" s="102"/>
      <c r="DVA59" s="102"/>
      <c r="DVB59" s="102"/>
      <c r="DVC59" s="102"/>
      <c r="DVD59" s="102"/>
      <c r="DVE59" s="102"/>
      <c r="DVF59" s="102"/>
      <c r="DVG59" s="102"/>
      <c r="DVH59" s="102"/>
      <c r="DVI59" s="102"/>
      <c r="DVJ59" s="102"/>
      <c r="DVK59" s="102"/>
      <c r="DVL59" s="102"/>
      <c r="DVM59" s="102"/>
      <c r="DVN59" s="102"/>
      <c r="DVO59" s="102"/>
      <c r="DVP59" s="102"/>
      <c r="DVQ59" s="102"/>
      <c r="DVR59" s="102"/>
      <c r="DVS59" s="102"/>
      <c r="DVT59" s="102"/>
      <c r="DVU59" s="102"/>
      <c r="DVV59" s="102"/>
      <c r="DVW59" s="102"/>
      <c r="DVX59" s="102"/>
      <c r="DVY59" s="102"/>
      <c r="DVZ59" s="102"/>
      <c r="DWA59" s="102"/>
      <c r="DWB59" s="102"/>
      <c r="DWC59" s="102"/>
      <c r="DWD59" s="102"/>
      <c r="DWE59" s="102"/>
      <c r="DWF59" s="102"/>
      <c r="DWG59" s="102"/>
      <c r="DWH59" s="102"/>
      <c r="DWI59" s="102"/>
      <c r="DWJ59" s="102"/>
      <c r="DWK59" s="102"/>
      <c r="DWL59" s="102"/>
      <c r="DWM59" s="102"/>
      <c r="DWN59" s="102"/>
      <c r="DWO59" s="102"/>
      <c r="DWP59" s="102"/>
      <c r="DWQ59" s="102"/>
      <c r="DWR59" s="102"/>
      <c r="DWS59" s="102"/>
      <c r="DWT59" s="102"/>
      <c r="DWU59" s="102"/>
      <c r="DWV59" s="102"/>
      <c r="DWW59" s="102"/>
      <c r="DWX59" s="102"/>
      <c r="DWY59" s="102"/>
      <c r="DWZ59" s="102"/>
      <c r="DXA59" s="102"/>
      <c r="DXB59" s="102"/>
      <c r="DXC59" s="102"/>
      <c r="DXD59" s="102"/>
      <c r="DXE59" s="102"/>
      <c r="DXF59" s="102"/>
      <c r="DXG59" s="102"/>
      <c r="DXH59" s="102"/>
      <c r="DXI59" s="102"/>
      <c r="DXJ59" s="102"/>
      <c r="DXK59" s="102"/>
      <c r="DXL59" s="102"/>
      <c r="DXM59" s="102"/>
      <c r="DXN59" s="102"/>
      <c r="DXO59" s="102"/>
      <c r="DXP59" s="102"/>
      <c r="DXQ59" s="102"/>
      <c r="DXR59" s="102"/>
      <c r="DXS59" s="102"/>
      <c r="DXT59" s="102"/>
      <c r="DXU59" s="102"/>
      <c r="DXV59" s="102"/>
      <c r="DXW59" s="102"/>
      <c r="DXX59" s="102"/>
      <c r="DXY59" s="102"/>
      <c r="DXZ59" s="102"/>
      <c r="DYA59" s="102"/>
      <c r="DYB59" s="102"/>
      <c r="DYC59" s="102"/>
      <c r="DYD59" s="102"/>
      <c r="DYE59" s="102"/>
      <c r="DYF59" s="102"/>
      <c r="DYG59" s="102"/>
      <c r="DYH59" s="102"/>
      <c r="DYI59" s="102"/>
      <c r="DYJ59" s="102"/>
      <c r="DYK59" s="102"/>
      <c r="DYL59" s="102"/>
      <c r="DYM59" s="102"/>
      <c r="DYN59" s="102"/>
      <c r="DYO59" s="102"/>
      <c r="DYP59" s="102"/>
      <c r="DYQ59" s="102"/>
      <c r="DYR59" s="102"/>
      <c r="DYS59" s="102"/>
      <c r="DYT59" s="102"/>
      <c r="DYU59" s="102"/>
      <c r="DYV59" s="102"/>
      <c r="DYW59" s="102"/>
      <c r="DYX59" s="102"/>
      <c r="DYY59" s="102"/>
      <c r="DYZ59" s="102"/>
      <c r="DZA59" s="102"/>
      <c r="DZB59" s="102"/>
      <c r="DZC59" s="102"/>
      <c r="DZD59" s="102"/>
      <c r="DZE59" s="102"/>
      <c r="DZF59" s="102"/>
      <c r="DZG59" s="102"/>
      <c r="DZH59" s="102"/>
      <c r="DZI59" s="102"/>
      <c r="DZJ59" s="102"/>
      <c r="DZK59" s="102"/>
      <c r="DZL59" s="102"/>
      <c r="DZM59" s="102"/>
      <c r="DZN59" s="102"/>
      <c r="DZO59" s="102"/>
      <c r="DZP59" s="102"/>
      <c r="DZQ59" s="102"/>
      <c r="DZR59" s="102"/>
      <c r="DZS59" s="102"/>
      <c r="DZT59" s="102"/>
      <c r="DZU59" s="102"/>
      <c r="DZV59" s="102"/>
      <c r="DZW59" s="102"/>
      <c r="DZX59" s="102"/>
      <c r="DZY59" s="102"/>
      <c r="DZZ59" s="102"/>
      <c r="EAA59" s="102"/>
      <c r="EAB59" s="102"/>
      <c r="EAC59" s="102"/>
      <c r="EAD59" s="102"/>
      <c r="EAE59" s="102"/>
      <c r="EAF59" s="102"/>
      <c r="EAG59" s="102"/>
      <c r="EAH59" s="102"/>
      <c r="EAI59" s="102"/>
      <c r="EAJ59" s="102"/>
      <c r="EAK59" s="102"/>
      <c r="EAL59" s="102"/>
      <c r="EAM59" s="102"/>
      <c r="EAN59" s="102"/>
      <c r="EAO59" s="102"/>
      <c r="EAP59" s="102"/>
      <c r="EAQ59" s="102"/>
      <c r="EAR59" s="102"/>
      <c r="EAS59" s="102"/>
      <c r="EAT59" s="102"/>
      <c r="EAU59" s="102"/>
      <c r="EAV59" s="102"/>
      <c r="EAW59" s="102"/>
      <c r="EAX59" s="102"/>
      <c r="EAY59" s="102"/>
      <c r="EAZ59" s="102"/>
      <c r="EBA59" s="102"/>
      <c r="EBB59" s="102"/>
      <c r="EBC59" s="102"/>
      <c r="EBD59" s="102"/>
      <c r="EBE59" s="102"/>
      <c r="EBF59" s="102"/>
      <c r="EBG59" s="102"/>
      <c r="EBH59" s="102"/>
      <c r="EBI59" s="102"/>
      <c r="EBJ59" s="102"/>
      <c r="EBK59" s="102"/>
      <c r="EBL59" s="102"/>
      <c r="EBM59" s="102"/>
      <c r="EBN59" s="102"/>
      <c r="EBO59" s="102"/>
      <c r="EBP59" s="102"/>
      <c r="EBQ59" s="102"/>
      <c r="EBR59" s="102"/>
      <c r="EBS59" s="102"/>
      <c r="EBT59" s="102"/>
      <c r="EBU59" s="102"/>
      <c r="EBV59" s="102"/>
      <c r="EBW59" s="102"/>
      <c r="EBX59" s="102"/>
      <c r="EBY59" s="102"/>
      <c r="EBZ59" s="102"/>
      <c r="ECA59" s="102"/>
      <c r="ECB59" s="102"/>
      <c r="ECC59" s="102"/>
      <c r="ECD59" s="102"/>
      <c r="ECE59" s="102"/>
      <c r="ECF59" s="102"/>
      <c r="ECG59" s="102"/>
      <c r="ECH59" s="102"/>
      <c r="ECI59" s="102"/>
      <c r="ECJ59" s="102"/>
      <c r="ECK59" s="102"/>
      <c r="ECL59" s="102"/>
      <c r="ECM59" s="102"/>
      <c r="ECN59" s="102"/>
      <c r="ECO59" s="102"/>
      <c r="ECP59" s="102"/>
      <c r="ECQ59" s="102"/>
      <c r="ECR59" s="102"/>
      <c r="ECS59" s="102"/>
      <c r="ECT59" s="102"/>
      <c r="ECU59" s="102"/>
      <c r="ECV59" s="102"/>
      <c r="ECW59" s="102"/>
      <c r="ECX59" s="102"/>
      <c r="ECY59" s="102"/>
      <c r="ECZ59" s="102"/>
      <c r="EDA59" s="102"/>
      <c r="EDB59" s="102"/>
      <c r="EDC59" s="102"/>
      <c r="EDD59" s="102"/>
      <c r="EDE59" s="102"/>
      <c r="EDF59" s="102"/>
      <c r="EDG59" s="102"/>
      <c r="EDH59" s="102"/>
      <c r="EDI59" s="102"/>
      <c r="EDJ59" s="102"/>
      <c r="EDK59" s="102"/>
      <c r="EDL59" s="102"/>
      <c r="EDM59" s="102"/>
      <c r="EDN59" s="102"/>
      <c r="EDO59" s="102"/>
      <c r="EDP59" s="102"/>
      <c r="EDQ59" s="102"/>
      <c r="EDR59" s="102"/>
      <c r="EDS59" s="102"/>
      <c r="EDT59" s="102"/>
      <c r="EDU59" s="102"/>
      <c r="EDV59" s="102"/>
      <c r="EDW59" s="102"/>
      <c r="EDX59" s="102"/>
      <c r="EDY59" s="102"/>
      <c r="EDZ59" s="102"/>
      <c r="EEA59" s="102"/>
      <c r="EEB59" s="102"/>
      <c r="EEC59" s="102"/>
      <c r="EED59" s="102"/>
      <c r="EEE59" s="102"/>
      <c r="EEF59" s="102"/>
      <c r="EEG59" s="102"/>
      <c r="EEH59" s="102"/>
      <c r="EEI59" s="102"/>
      <c r="EEJ59" s="102"/>
      <c r="EEK59" s="102"/>
      <c r="EEL59" s="102"/>
      <c r="EEM59" s="102"/>
      <c r="EEN59" s="102"/>
      <c r="EEO59" s="102"/>
      <c r="EEP59" s="102"/>
      <c r="EEQ59" s="102"/>
      <c r="EER59" s="102"/>
      <c r="EES59" s="102"/>
      <c r="EET59" s="102"/>
      <c r="EEU59" s="102"/>
      <c r="EEV59" s="102"/>
      <c r="EEW59" s="102"/>
      <c r="EEX59" s="102"/>
      <c r="EEY59" s="102"/>
      <c r="EEZ59" s="102"/>
      <c r="EFA59" s="102"/>
      <c r="EFB59" s="102"/>
      <c r="EFC59" s="102"/>
      <c r="EFD59" s="102"/>
      <c r="EFE59" s="102"/>
      <c r="EFF59" s="102"/>
      <c r="EFG59" s="102"/>
      <c r="EFH59" s="102"/>
      <c r="EFI59" s="102"/>
      <c r="EFJ59" s="102"/>
      <c r="EFK59" s="102"/>
      <c r="EFL59" s="102"/>
      <c r="EFM59" s="102"/>
      <c r="EFN59" s="102"/>
      <c r="EFO59" s="102"/>
      <c r="EFP59" s="102"/>
      <c r="EFQ59" s="102"/>
      <c r="EFR59" s="102"/>
      <c r="EFS59" s="102"/>
      <c r="EFT59" s="102"/>
      <c r="EFU59" s="102"/>
      <c r="EFV59" s="102"/>
      <c r="EFW59" s="102"/>
      <c r="EFX59" s="102"/>
      <c r="EFY59" s="102"/>
      <c r="EFZ59" s="102"/>
      <c r="EGA59" s="102"/>
      <c r="EGB59" s="102"/>
      <c r="EGC59" s="102"/>
      <c r="EGD59" s="102"/>
      <c r="EGE59" s="102"/>
      <c r="EGF59" s="102"/>
      <c r="EGG59" s="102"/>
      <c r="EGH59" s="102"/>
      <c r="EGI59" s="102"/>
      <c r="EGJ59" s="102"/>
      <c r="EGK59" s="102"/>
      <c r="EGL59" s="102"/>
      <c r="EGM59" s="102"/>
      <c r="EGN59" s="102"/>
      <c r="EGO59" s="102"/>
      <c r="EGP59" s="102"/>
      <c r="EGQ59" s="102"/>
      <c r="EGR59" s="102"/>
      <c r="EGS59" s="102"/>
      <c r="EGT59" s="102"/>
      <c r="EGU59" s="102"/>
      <c r="EGV59" s="102"/>
      <c r="EGW59" s="102"/>
      <c r="EGX59" s="102"/>
      <c r="EGY59" s="102"/>
      <c r="EGZ59" s="102"/>
      <c r="EHA59" s="102"/>
      <c r="EHB59" s="102"/>
      <c r="EHC59" s="102"/>
      <c r="EHD59" s="102"/>
      <c r="EHE59" s="102"/>
      <c r="EHF59" s="102"/>
      <c r="EHG59" s="102"/>
      <c r="EHH59" s="102"/>
      <c r="EHI59" s="102"/>
      <c r="EHJ59" s="102"/>
      <c r="EHK59" s="102"/>
      <c r="EHL59" s="102"/>
      <c r="EHM59" s="102"/>
      <c r="EHN59" s="102"/>
      <c r="EHO59" s="102"/>
      <c r="EHP59" s="102"/>
      <c r="EHQ59" s="102"/>
      <c r="EHR59" s="102"/>
      <c r="EHS59" s="102"/>
      <c r="EHT59" s="102"/>
      <c r="EHU59" s="102"/>
      <c r="EHV59" s="102"/>
      <c r="EHW59" s="102"/>
      <c r="EHX59" s="102"/>
      <c r="EHY59" s="102"/>
      <c r="EHZ59" s="102"/>
      <c r="EIA59" s="102"/>
      <c r="EIB59" s="102"/>
      <c r="EIC59" s="102"/>
      <c r="EID59" s="102"/>
      <c r="EIE59" s="102"/>
      <c r="EIF59" s="102"/>
      <c r="EIG59" s="102"/>
      <c r="EIH59" s="102"/>
      <c r="EII59" s="102"/>
      <c r="EIJ59" s="102"/>
      <c r="EIK59" s="102"/>
      <c r="EIL59" s="102"/>
      <c r="EIM59" s="102"/>
      <c r="EIN59" s="102"/>
      <c r="EIO59" s="102"/>
      <c r="EIP59" s="102"/>
      <c r="EIQ59" s="102"/>
      <c r="EIR59" s="102"/>
      <c r="EIS59" s="102"/>
      <c r="EIT59" s="102"/>
      <c r="EIU59" s="102"/>
      <c r="EIV59" s="102"/>
      <c r="EIW59" s="102"/>
      <c r="EIX59" s="102"/>
      <c r="EIY59" s="102"/>
      <c r="EIZ59" s="102"/>
      <c r="EJA59" s="102"/>
      <c r="EJB59" s="102"/>
      <c r="EJC59" s="102"/>
      <c r="EJD59" s="102"/>
      <c r="EJE59" s="102"/>
      <c r="EJF59" s="102"/>
      <c r="EJG59" s="102"/>
      <c r="EJH59" s="102"/>
      <c r="EJI59" s="102"/>
      <c r="EJJ59" s="102"/>
      <c r="EJK59" s="102"/>
      <c r="EJL59" s="102"/>
      <c r="EJM59" s="102"/>
      <c r="EJN59" s="102"/>
      <c r="EJO59" s="102"/>
      <c r="EJP59" s="102"/>
      <c r="EJQ59" s="102"/>
      <c r="EJR59" s="102"/>
      <c r="EJS59" s="102"/>
      <c r="EJT59" s="102"/>
      <c r="EJU59" s="102"/>
      <c r="EJV59" s="102"/>
      <c r="EJW59" s="102"/>
      <c r="EJX59" s="102"/>
      <c r="EJY59" s="102"/>
      <c r="EJZ59" s="102"/>
      <c r="EKA59" s="102"/>
      <c r="EKB59" s="102"/>
      <c r="EKC59" s="102"/>
      <c r="EKD59" s="102"/>
      <c r="EKE59" s="102"/>
      <c r="EKF59" s="102"/>
      <c r="EKG59" s="102"/>
      <c r="EKH59" s="102"/>
      <c r="EKI59" s="102"/>
      <c r="EKJ59" s="102"/>
      <c r="EKK59" s="102"/>
      <c r="EKL59" s="102"/>
      <c r="EKM59" s="102"/>
      <c r="EKN59" s="102"/>
      <c r="EKO59" s="102"/>
      <c r="EKP59" s="102"/>
      <c r="EKQ59" s="102"/>
      <c r="EKR59" s="102"/>
      <c r="EKS59" s="102"/>
      <c r="EKT59" s="102"/>
      <c r="EKU59" s="102"/>
      <c r="EKV59" s="102"/>
      <c r="EKW59" s="102"/>
      <c r="EKX59" s="102"/>
      <c r="EKY59" s="102"/>
      <c r="EKZ59" s="102"/>
      <c r="ELA59" s="102"/>
      <c r="ELB59" s="102"/>
      <c r="ELC59" s="102"/>
      <c r="ELD59" s="102"/>
      <c r="ELE59" s="102"/>
      <c r="ELF59" s="102"/>
      <c r="ELG59" s="102"/>
      <c r="ELH59" s="102"/>
      <c r="ELI59" s="102"/>
      <c r="ELJ59" s="102"/>
      <c r="ELK59" s="102"/>
      <c r="ELL59" s="102"/>
      <c r="ELM59" s="102"/>
      <c r="ELN59" s="102"/>
      <c r="ELO59" s="102"/>
      <c r="ELP59" s="102"/>
      <c r="ELQ59" s="102"/>
      <c r="ELR59" s="102"/>
      <c r="ELS59" s="102"/>
      <c r="ELT59" s="102"/>
      <c r="ELU59" s="102"/>
      <c r="ELV59" s="102"/>
      <c r="ELW59" s="102"/>
      <c r="ELX59" s="102"/>
      <c r="ELY59" s="102"/>
      <c r="ELZ59" s="102"/>
      <c r="EMA59" s="102"/>
      <c r="EMB59" s="102"/>
      <c r="EMC59" s="102"/>
      <c r="EMD59" s="102"/>
      <c r="EME59" s="102"/>
      <c r="EMF59" s="102"/>
      <c r="EMG59" s="102"/>
      <c r="EMH59" s="102"/>
      <c r="EMI59" s="102"/>
      <c r="EMJ59" s="102"/>
      <c r="EMK59" s="102"/>
      <c r="EML59" s="102"/>
      <c r="EMM59" s="102"/>
      <c r="EMN59" s="102"/>
      <c r="EMO59" s="102"/>
      <c r="EMP59" s="102"/>
      <c r="EMQ59" s="102"/>
      <c r="EMR59" s="102"/>
      <c r="EMS59" s="102"/>
      <c r="EMT59" s="102"/>
      <c r="EMU59" s="102"/>
      <c r="EMV59" s="102"/>
      <c r="EMW59" s="102"/>
      <c r="EMX59" s="102"/>
      <c r="EMY59" s="102"/>
      <c r="EMZ59" s="102"/>
      <c r="ENA59" s="102"/>
      <c r="ENB59" s="102"/>
      <c r="ENC59" s="102"/>
      <c r="END59" s="102"/>
      <c r="ENE59" s="102"/>
      <c r="ENF59" s="102"/>
      <c r="ENG59" s="102"/>
      <c r="ENH59" s="102"/>
      <c r="ENI59" s="102"/>
      <c r="ENJ59" s="102"/>
      <c r="ENK59" s="102"/>
      <c r="ENL59" s="102"/>
      <c r="ENM59" s="102"/>
      <c r="ENN59" s="102"/>
      <c r="ENO59" s="102"/>
      <c r="ENP59" s="102"/>
      <c r="ENQ59" s="102"/>
      <c r="ENR59" s="102"/>
      <c r="ENS59" s="102"/>
      <c r="ENT59" s="102"/>
      <c r="ENU59" s="102"/>
      <c r="ENV59" s="102"/>
      <c r="ENW59" s="102"/>
      <c r="ENX59" s="102"/>
      <c r="ENY59" s="102"/>
      <c r="ENZ59" s="102"/>
      <c r="EOA59" s="102"/>
      <c r="EOB59" s="102"/>
      <c r="EOC59" s="102"/>
      <c r="EOD59" s="102"/>
      <c r="EOE59" s="102"/>
      <c r="EOF59" s="102"/>
      <c r="EOG59" s="102"/>
      <c r="EOH59" s="102"/>
      <c r="EOI59" s="102"/>
      <c r="EOJ59" s="102"/>
      <c r="EOK59" s="102"/>
      <c r="EOL59" s="102"/>
      <c r="EOM59" s="102"/>
      <c r="EON59" s="102"/>
      <c r="EOO59" s="102"/>
      <c r="EOP59" s="102"/>
      <c r="EOQ59" s="102"/>
      <c r="EOR59" s="102"/>
      <c r="EOS59" s="102"/>
      <c r="EOT59" s="102"/>
      <c r="EOU59" s="102"/>
      <c r="EOV59" s="102"/>
      <c r="EOW59" s="102"/>
      <c r="EOX59" s="102"/>
      <c r="EOY59" s="102"/>
      <c r="EOZ59" s="102"/>
      <c r="EPA59" s="102"/>
      <c r="EPB59" s="102"/>
      <c r="EPC59" s="102"/>
      <c r="EPD59" s="102"/>
      <c r="EPE59" s="102"/>
      <c r="EPF59" s="102"/>
      <c r="EPG59" s="102"/>
      <c r="EPH59" s="102"/>
      <c r="EPI59" s="102"/>
      <c r="EPJ59" s="102"/>
      <c r="EPK59" s="102"/>
      <c r="EPL59" s="102"/>
      <c r="EPM59" s="102"/>
      <c r="EPN59" s="102"/>
      <c r="EPO59" s="102"/>
      <c r="EPP59" s="102"/>
      <c r="EPQ59" s="102"/>
      <c r="EPR59" s="102"/>
      <c r="EPS59" s="102"/>
      <c r="EPT59" s="102"/>
      <c r="EPU59" s="102"/>
      <c r="EPV59" s="102"/>
      <c r="EPW59" s="102"/>
      <c r="EPX59" s="102"/>
      <c r="EPY59" s="102"/>
      <c r="EPZ59" s="102"/>
      <c r="EQA59" s="102"/>
      <c r="EQB59" s="102"/>
      <c r="EQC59" s="102"/>
      <c r="EQD59" s="102"/>
      <c r="EQE59" s="102"/>
      <c r="EQF59" s="102"/>
      <c r="EQG59" s="102"/>
      <c r="EQH59" s="102"/>
      <c r="EQI59" s="102"/>
      <c r="EQJ59" s="102"/>
      <c r="EQK59" s="102"/>
      <c r="EQL59" s="102"/>
      <c r="EQM59" s="102"/>
      <c r="EQN59" s="102"/>
      <c r="EQO59" s="102"/>
      <c r="EQP59" s="102"/>
      <c r="EQQ59" s="102"/>
      <c r="EQR59" s="102"/>
      <c r="EQS59" s="102"/>
      <c r="EQT59" s="102"/>
      <c r="EQU59" s="102"/>
      <c r="EQV59" s="102"/>
      <c r="EQW59" s="102"/>
      <c r="EQX59" s="102"/>
      <c r="EQY59" s="102"/>
      <c r="EQZ59" s="102"/>
      <c r="ERA59" s="102"/>
      <c r="ERB59" s="102"/>
      <c r="ERC59" s="102"/>
      <c r="ERD59" s="102"/>
      <c r="ERE59" s="102"/>
      <c r="ERF59" s="102"/>
      <c r="ERG59" s="102"/>
      <c r="ERH59" s="102"/>
      <c r="ERI59" s="102"/>
      <c r="ERJ59" s="102"/>
      <c r="ERK59" s="102"/>
      <c r="ERL59" s="102"/>
      <c r="ERM59" s="102"/>
      <c r="ERN59" s="102"/>
      <c r="ERO59" s="102"/>
      <c r="ERP59" s="102"/>
      <c r="ERQ59" s="102"/>
      <c r="ERR59" s="102"/>
      <c r="ERS59" s="102"/>
      <c r="ERT59" s="102"/>
      <c r="ERU59" s="102"/>
      <c r="ERV59" s="102"/>
      <c r="ERW59" s="102"/>
      <c r="ERX59" s="102"/>
      <c r="ERY59" s="102"/>
      <c r="ERZ59" s="102"/>
      <c r="ESA59" s="102"/>
      <c r="ESB59" s="102"/>
      <c r="ESC59" s="102"/>
      <c r="ESD59" s="102"/>
      <c r="ESE59" s="102"/>
      <c r="ESF59" s="102"/>
      <c r="ESG59" s="102"/>
      <c r="ESH59" s="102"/>
      <c r="ESI59" s="102"/>
      <c r="ESJ59" s="102"/>
      <c r="ESK59" s="102"/>
      <c r="ESL59" s="102"/>
      <c r="ESM59" s="102"/>
      <c r="ESN59" s="102"/>
      <c r="ESO59" s="102"/>
      <c r="ESP59" s="102"/>
      <c r="ESQ59" s="102"/>
      <c r="ESR59" s="102"/>
      <c r="ESS59" s="102"/>
      <c r="EST59" s="102"/>
      <c r="ESU59" s="102"/>
      <c r="ESV59" s="102"/>
      <c r="ESW59" s="102"/>
      <c r="ESX59" s="102"/>
      <c r="ESY59" s="102"/>
      <c r="ESZ59" s="102"/>
      <c r="ETA59" s="102"/>
      <c r="ETB59" s="102"/>
      <c r="ETC59" s="102"/>
      <c r="ETD59" s="102"/>
      <c r="ETE59" s="102"/>
      <c r="ETF59" s="102"/>
      <c r="ETG59" s="102"/>
      <c r="ETH59" s="102"/>
      <c r="ETI59" s="102"/>
      <c r="ETJ59" s="102"/>
      <c r="ETK59" s="102"/>
      <c r="ETL59" s="102"/>
      <c r="ETM59" s="102"/>
      <c r="ETN59" s="102"/>
      <c r="ETO59" s="102"/>
      <c r="ETP59" s="102"/>
      <c r="ETQ59" s="102"/>
      <c r="ETR59" s="102"/>
      <c r="ETS59" s="102"/>
      <c r="ETT59" s="102"/>
      <c r="ETU59" s="102"/>
      <c r="ETV59" s="102"/>
      <c r="ETW59" s="102"/>
      <c r="ETX59" s="102"/>
      <c r="ETY59" s="102"/>
      <c r="ETZ59" s="102"/>
      <c r="EUA59" s="102"/>
      <c r="EUB59" s="102"/>
      <c r="EUC59" s="102"/>
      <c r="EUD59" s="102"/>
      <c r="EUE59" s="102"/>
      <c r="EUF59" s="102"/>
      <c r="EUG59" s="102"/>
      <c r="EUH59" s="102"/>
      <c r="EUI59" s="102"/>
      <c r="EUJ59" s="102"/>
      <c r="EUK59" s="102"/>
      <c r="EUL59" s="102"/>
      <c r="EUM59" s="102"/>
      <c r="EUN59" s="102"/>
      <c r="EUO59" s="102"/>
      <c r="EUP59" s="102"/>
      <c r="EUQ59" s="102"/>
      <c r="EUR59" s="102"/>
      <c r="EUS59" s="102"/>
      <c r="EUT59" s="102"/>
      <c r="EUU59" s="102"/>
      <c r="EUV59" s="102"/>
      <c r="EUW59" s="102"/>
      <c r="EUX59" s="102"/>
      <c r="EUY59" s="102"/>
      <c r="EUZ59" s="102"/>
      <c r="EVA59" s="102"/>
      <c r="EVB59" s="102"/>
      <c r="EVC59" s="102"/>
      <c r="EVD59" s="102"/>
      <c r="EVE59" s="102"/>
      <c r="EVF59" s="102"/>
      <c r="EVG59" s="102"/>
      <c r="EVH59" s="102"/>
      <c r="EVI59" s="102"/>
      <c r="EVJ59" s="102"/>
      <c r="EVK59" s="102"/>
      <c r="EVL59" s="102"/>
      <c r="EVM59" s="102"/>
      <c r="EVN59" s="102"/>
      <c r="EVO59" s="102"/>
      <c r="EVP59" s="102"/>
      <c r="EVQ59" s="102"/>
      <c r="EVR59" s="102"/>
      <c r="EVS59" s="102"/>
      <c r="EVT59" s="102"/>
      <c r="EVU59" s="102"/>
      <c r="EVV59" s="102"/>
      <c r="EVW59" s="102"/>
      <c r="EVX59" s="102"/>
      <c r="EVY59" s="102"/>
      <c r="EVZ59" s="102"/>
      <c r="EWA59" s="102"/>
      <c r="EWB59" s="102"/>
      <c r="EWC59" s="102"/>
      <c r="EWD59" s="102"/>
      <c r="EWE59" s="102"/>
      <c r="EWF59" s="102"/>
      <c r="EWG59" s="102"/>
      <c r="EWH59" s="102"/>
      <c r="EWI59" s="102"/>
      <c r="EWJ59" s="102"/>
      <c r="EWK59" s="102"/>
      <c r="EWL59" s="102"/>
      <c r="EWM59" s="102"/>
      <c r="EWN59" s="102"/>
      <c r="EWO59" s="102"/>
      <c r="EWP59" s="102"/>
      <c r="EWQ59" s="102"/>
      <c r="EWR59" s="102"/>
      <c r="EWS59" s="102"/>
      <c r="EWT59" s="102"/>
      <c r="EWU59" s="102"/>
      <c r="EWV59" s="102"/>
      <c r="EWW59" s="102"/>
      <c r="EWX59" s="102"/>
      <c r="EWY59" s="102"/>
      <c r="EWZ59" s="102"/>
      <c r="EXA59" s="102"/>
      <c r="EXB59" s="102"/>
      <c r="EXC59" s="102"/>
      <c r="EXD59" s="102"/>
      <c r="EXE59" s="102"/>
      <c r="EXF59" s="102"/>
      <c r="EXG59" s="102"/>
      <c r="EXH59" s="102"/>
      <c r="EXI59" s="102"/>
      <c r="EXJ59" s="102"/>
      <c r="EXK59" s="102"/>
      <c r="EXL59" s="102"/>
      <c r="EXM59" s="102"/>
      <c r="EXN59" s="102"/>
      <c r="EXO59" s="102"/>
      <c r="EXP59" s="102"/>
      <c r="EXQ59" s="102"/>
      <c r="EXR59" s="102"/>
      <c r="EXS59" s="102"/>
      <c r="EXT59" s="102"/>
      <c r="EXU59" s="102"/>
      <c r="EXV59" s="102"/>
      <c r="EXW59" s="102"/>
      <c r="EXX59" s="102"/>
      <c r="EXY59" s="102"/>
      <c r="EXZ59" s="102"/>
      <c r="EYA59" s="102"/>
      <c r="EYB59" s="102"/>
      <c r="EYC59" s="102"/>
      <c r="EYD59" s="102"/>
      <c r="EYE59" s="102"/>
      <c r="EYF59" s="102"/>
      <c r="EYG59" s="102"/>
      <c r="EYH59" s="102"/>
      <c r="EYI59" s="102"/>
      <c r="EYJ59" s="102"/>
      <c r="EYK59" s="102"/>
      <c r="EYL59" s="102"/>
      <c r="EYM59" s="102"/>
      <c r="EYN59" s="102"/>
      <c r="EYO59" s="102"/>
      <c r="EYP59" s="102"/>
      <c r="EYQ59" s="102"/>
      <c r="EYR59" s="102"/>
      <c r="EYS59" s="102"/>
      <c r="EYT59" s="102"/>
      <c r="EYU59" s="102"/>
      <c r="EYV59" s="102"/>
      <c r="EYW59" s="102"/>
      <c r="EYX59" s="102"/>
      <c r="EYY59" s="102"/>
      <c r="EYZ59" s="102"/>
      <c r="EZA59" s="102"/>
      <c r="EZB59" s="102"/>
      <c r="EZC59" s="102"/>
      <c r="EZD59" s="102"/>
      <c r="EZE59" s="102"/>
      <c r="EZF59" s="102"/>
      <c r="EZG59" s="102"/>
      <c r="EZH59" s="102"/>
      <c r="EZI59" s="102"/>
      <c r="EZJ59" s="102"/>
      <c r="EZK59" s="102"/>
      <c r="EZL59" s="102"/>
      <c r="EZM59" s="102"/>
      <c r="EZN59" s="102"/>
      <c r="EZO59" s="102"/>
      <c r="EZP59" s="102"/>
      <c r="EZQ59" s="102"/>
      <c r="EZR59" s="102"/>
      <c r="EZS59" s="102"/>
      <c r="EZT59" s="102"/>
      <c r="EZU59" s="102"/>
      <c r="EZV59" s="102"/>
      <c r="EZW59" s="102"/>
      <c r="EZX59" s="102"/>
      <c r="EZY59" s="102"/>
      <c r="EZZ59" s="102"/>
      <c r="FAA59" s="102"/>
      <c r="FAB59" s="102"/>
      <c r="FAC59" s="102"/>
      <c r="FAD59" s="102"/>
      <c r="FAE59" s="102"/>
      <c r="FAF59" s="102"/>
      <c r="FAG59" s="102"/>
      <c r="FAH59" s="102"/>
      <c r="FAI59" s="102"/>
      <c r="FAJ59" s="102"/>
      <c r="FAK59" s="102"/>
      <c r="FAL59" s="102"/>
      <c r="FAM59" s="102"/>
      <c r="FAN59" s="102"/>
      <c r="FAO59" s="102"/>
      <c r="FAP59" s="102"/>
      <c r="FAQ59" s="102"/>
      <c r="FAR59" s="102"/>
      <c r="FAS59" s="102"/>
      <c r="FAT59" s="102"/>
      <c r="FAU59" s="102"/>
      <c r="FAV59" s="102"/>
      <c r="FAW59" s="102"/>
      <c r="FAX59" s="102"/>
      <c r="FAY59" s="102"/>
      <c r="FAZ59" s="102"/>
      <c r="FBA59" s="102"/>
      <c r="FBB59" s="102"/>
      <c r="FBC59" s="102"/>
      <c r="FBD59" s="102"/>
      <c r="FBE59" s="102"/>
      <c r="FBF59" s="102"/>
      <c r="FBG59" s="102"/>
      <c r="FBH59" s="102"/>
      <c r="FBI59" s="102"/>
      <c r="FBJ59" s="102"/>
      <c r="FBK59" s="102"/>
      <c r="FBL59" s="102"/>
      <c r="FBM59" s="102"/>
      <c r="FBN59" s="102"/>
      <c r="FBO59" s="102"/>
      <c r="FBP59" s="102"/>
      <c r="FBQ59" s="102"/>
      <c r="FBR59" s="102"/>
      <c r="FBS59" s="102"/>
      <c r="FBT59" s="102"/>
      <c r="FBU59" s="102"/>
      <c r="FBV59" s="102"/>
      <c r="FBW59" s="102"/>
      <c r="FBX59" s="102"/>
      <c r="FBY59" s="102"/>
      <c r="FBZ59" s="102"/>
      <c r="FCA59" s="102"/>
      <c r="FCB59" s="102"/>
      <c r="FCC59" s="102"/>
      <c r="FCD59" s="102"/>
      <c r="FCE59" s="102"/>
      <c r="FCF59" s="102"/>
      <c r="FCG59" s="102"/>
      <c r="FCH59" s="102"/>
      <c r="FCI59" s="102"/>
      <c r="FCJ59" s="102"/>
      <c r="FCK59" s="102"/>
      <c r="FCL59" s="102"/>
      <c r="FCM59" s="102"/>
      <c r="FCN59" s="102"/>
      <c r="FCO59" s="102"/>
      <c r="FCP59" s="102"/>
      <c r="FCQ59" s="102"/>
      <c r="FCR59" s="102"/>
      <c r="FCS59" s="102"/>
      <c r="FCT59" s="102"/>
      <c r="FCU59" s="102"/>
      <c r="FCV59" s="102"/>
      <c r="FCW59" s="102"/>
      <c r="FCX59" s="102"/>
      <c r="FCY59" s="102"/>
      <c r="FCZ59" s="102"/>
      <c r="FDA59" s="102"/>
      <c r="FDB59" s="102"/>
      <c r="FDC59" s="102"/>
      <c r="FDD59" s="102"/>
      <c r="FDE59" s="102"/>
      <c r="FDF59" s="102"/>
      <c r="FDG59" s="102"/>
      <c r="FDH59" s="102"/>
      <c r="FDI59" s="102"/>
      <c r="FDJ59" s="102"/>
      <c r="FDK59" s="102"/>
      <c r="FDL59" s="102"/>
      <c r="FDM59" s="102"/>
      <c r="FDN59" s="102"/>
      <c r="FDO59" s="102"/>
      <c r="FDP59" s="102"/>
      <c r="FDQ59" s="102"/>
      <c r="FDR59" s="102"/>
      <c r="FDS59" s="102"/>
      <c r="FDT59" s="102"/>
      <c r="FDU59" s="102"/>
      <c r="FDV59" s="102"/>
      <c r="FDW59" s="102"/>
      <c r="FDX59" s="102"/>
      <c r="FDY59" s="102"/>
      <c r="FDZ59" s="102"/>
      <c r="FEA59" s="102"/>
      <c r="FEB59" s="102"/>
      <c r="FEC59" s="102"/>
      <c r="FED59" s="102"/>
      <c r="FEE59" s="102"/>
      <c r="FEF59" s="102"/>
      <c r="FEG59" s="102"/>
      <c r="FEH59" s="102"/>
      <c r="FEI59" s="102"/>
      <c r="FEJ59" s="102"/>
      <c r="FEK59" s="102"/>
      <c r="FEL59" s="102"/>
      <c r="FEM59" s="102"/>
      <c r="FEN59" s="102"/>
      <c r="FEO59" s="102"/>
      <c r="FEP59" s="102"/>
      <c r="FEQ59" s="102"/>
      <c r="FER59" s="102"/>
      <c r="FES59" s="102"/>
      <c r="FET59" s="102"/>
      <c r="FEU59" s="102"/>
      <c r="FEV59" s="102"/>
      <c r="FEW59" s="102"/>
      <c r="FEX59" s="102"/>
      <c r="FEY59" s="102"/>
      <c r="FEZ59" s="102"/>
      <c r="FFA59" s="102"/>
      <c r="FFB59" s="102"/>
      <c r="FFC59" s="102"/>
      <c r="FFD59" s="102"/>
      <c r="FFE59" s="102"/>
      <c r="FFF59" s="102"/>
      <c r="FFG59" s="102"/>
      <c r="FFH59" s="102"/>
      <c r="FFI59" s="102"/>
      <c r="FFJ59" s="102"/>
      <c r="FFK59" s="102"/>
      <c r="FFL59" s="102"/>
      <c r="FFM59" s="102"/>
      <c r="FFN59" s="102"/>
      <c r="FFO59" s="102"/>
      <c r="FFP59" s="102"/>
      <c r="FFQ59" s="102"/>
      <c r="FFR59" s="102"/>
      <c r="FFS59" s="102"/>
      <c r="FFT59" s="102"/>
      <c r="FFU59" s="102"/>
      <c r="FFV59" s="102"/>
      <c r="FFW59" s="102"/>
      <c r="FFX59" s="102"/>
      <c r="FFY59" s="102"/>
      <c r="FFZ59" s="102"/>
      <c r="FGA59" s="102"/>
      <c r="FGB59" s="102"/>
      <c r="FGC59" s="102"/>
      <c r="FGD59" s="102"/>
      <c r="FGE59" s="102"/>
      <c r="FGF59" s="102"/>
      <c r="FGG59" s="102"/>
      <c r="FGH59" s="102"/>
      <c r="FGI59" s="102"/>
      <c r="FGJ59" s="102"/>
      <c r="FGK59" s="102"/>
      <c r="FGL59" s="102"/>
      <c r="FGM59" s="102"/>
      <c r="FGN59" s="102"/>
      <c r="FGO59" s="102"/>
      <c r="FGP59" s="102"/>
      <c r="FGQ59" s="102"/>
      <c r="FGR59" s="102"/>
      <c r="FGS59" s="102"/>
      <c r="FGT59" s="102"/>
      <c r="FGU59" s="102"/>
      <c r="FGV59" s="102"/>
      <c r="FGW59" s="102"/>
      <c r="FGX59" s="102"/>
      <c r="FGY59" s="102"/>
      <c r="FGZ59" s="102"/>
      <c r="FHA59" s="102"/>
      <c r="FHB59" s="102"/>
      <c r="FHC59" s="102"/>
      <c r="FHD59" s="102"/>
      <c r="FHE59" s="102"/>
      <c r="FHF59" s="102"/>
      <c r="FHG59" s="102"/>
      <c r="FHH59" s="102"/>
      <c r="FHI59" s="102"/>
      <c r="FHJ59" s="102"/>
      <c r="FHK59" s="102"/>
      <c r="FHL59" s="102"/>
      <c r="FHM59" s="102"/>
      <c r="FHN59" s="102"/>
      <c r="FHO59" s="102"/>
      <c r="FHP59" s="102"/>
      <c r="FHQ59" s="102"/>
      <c r="FHR59" s="102"/>
      <c r="FHS59" s="102"/>
      <c r="FHT59" s="102"/>
      <c r="FHU59" s="102"/>
      <c r="FHV59" s="102"/>
      <c r="FHW59" s="102"/>
      <c r="FHX59" s="102"/>
      <c r="FHY59" s="102"/>
      <c r="FHZ59" s="102"/>
      <c r="FIA59" s="102"/>
      <c r="FIB59" s="102"/>
      <c r="FIC59" s="102"/>
      <c r="FID59" s="102"/>
      <c r="FIE59" s="102"/>
      <c r="FIF59" s="102"/>
      <c r="FIG59" s="102"/>
      <c r="FIH59" s="102"/>
      <c r="FII59" s="102"/>
      <c r="FIJ59" s="102"/>
      <c r="FIK59" s="102"/>
      <c r="FIL59" s="102"/>
      <c r="FIM59" s="102"/>
      <c r="FIN59" s="102"/>
      <c r="FIO59" s="102"/>
      <c r="FIP59" s="102"/>
      <c r="FIQ59" s="102"/>
      <c r="FIR59" s="102"/>
      <c r="FIS59" s="102"/>
      <c r="FIT59" s="102"/>
      <c r="FIU59" s="102"/>
      <c r="FIV59" s="102"/>
      <c r="FIW59" s="102"/>
      <c r="FIX59" s="102"/>
      <c r="FIY59" s="102"/>
      <c r="FIZ59" s="102"/>
      <c r="FJA59" s="102"/>
      <c r="FJB59" s="102"/>
      <c r="FJC59" s="102"/>
      <c r="FJD59" s="102"/>
      <c r="FJE59" s="102"/>
      <c r="FJF59" s="102"/>
      <c r="FJG59" s="102"/>
      <c r="FJH59" s="102"/>
      <c r="FJI59" s="102"/>
      <c r="FJJ59" s="102"/>
      <c r="FJK59" s="102"/>
      <c r="FJL59" s="102"/>
      <c r="FJM59" s="102"/>
      <c r="FJN59" s="102"/>
      <c r="FJO59" s="102"/>
      <c r="FJP59" s="102"/>
      <c r="FJQ59" s="102"/>
      <c r="FJR59" s="102"/>
      <c r="FJS59" s="102"/>
      <c r="FJT59" s="102"/>
      <c r="FJU59" s="102"/>
      <c r="FJV59" s="102"/>
      <c r="FJW59" s="102"/>
      <c r="FJX59" s="102"/>
      <c r="FJY59" s="102"/>
      <c r="FJZ59" s="102"/>
      <c r="FKA59" s="102"/>
      <c r="FKB59" s="102"/>
      <c r="FKC59" s="102"/>
      <c r="FKD59" s="102"/>
      <c r="FKE59" s="102"/>
      <c r="FKF59" s="102"/>
      <c r="FKG59" s="102"/>
      <c r="FKH59" s="102"/>
      <c r="FKI59" s="102"/>
      <c r="FKJ59" s="102"/>
      <c r="FKK59" s="102"/>
      <c r="FKL59" s="102"/>
      <c r="FKM59" s="102"/>
      <c r="FKN59" s="102"/>
      <c r="FKO59" s="102"/>
      <c r="FKP59" s="102"/>
      <c r="FKQ59" s="102"/>
      <c r="FKR59" s="102"/>
      <c r="FKS59" s="102"/>
      <c r="FKT59" s="102"/>
      <c r="FKU59" s="102"/>
      <c r="FKV59" s="102"/>
      <c r="FKW59" s="102"/>
      <c r="FKX59" s="102"/>
      <c r="FKY59" s="102"/>
      <c r="FKZ59" s="102"/>
      <c r="FLA59" s="102"/>
      <c r="FLB59" s="102"/>
      <c r="FLC59" s="102"/>
      <c r="FLD59" s="102"/>
      <c r="FLE59" s="102"/>
      <c r="FLF59" s="102"/>
      <c r="FLG59" s="102"/>
      <c r="FLH59" s="102"/>
      <c r="FLI59" s="102"/>
      <c r="FLJ59" s="102"/>
      <c r="FLK59" s="102"/>
      <c r="FLL59" s="102"/>
      <c r="FLM59" s="102"/>
      <c r="FLN59" s="102"/>
      <c r="FLO59" s="102"/>
      <c r="FLP59" s="102"/>
      <c r="FLQ59" s="102"/>
      <c r="FLR59" s="102"/>
      <c r="FLS59" s="102"/>
      <c r="FLT59" s="102"/>
      <c r="FLU59" s="102"/>
      <c r="FLV59" s="102"/>
      <c r="FLW59" s="102"/>
      <c r="FLX59" s="102"/>
      <c r="FLY59" s="102"/>
      <c r="FLZ59" s="102"/>
      <c r="FMA59" s="102"/>
      <c r="FMB59" s="102"/>
      <c r="FMC59" s="102"/>
      <c r="FMD59" s="102"/>
      <c r="FME59" s="102"/>
      <c r="FMF59" s="102"/>
      <c r="FMG59" s="102"/>
      <c r="FMH59" s="102"/>
      <c r="FMI59" s="102"/>
      <c r="FMJ59" s="102"/>
      <c r="FMK59" s="102"/>
      <c r="FML59" s="102"/>
      <c r="FMM59" s="102"/>
      <c r="FMN59" s="102"/>
      <c r="FMO59" s="102"/>
      <c r="FMP59" s="102"/>
      <c r="FMQ59" s="102"/>
      <c r="FMR59" s="102"/>
      <c r="FMS59" s="102"/>
      <c r="FMT59" s="102"/>
      <c r="FMU59" s="102"/>
      <c r="FMV59" s="102"/>
      <c r="FMW59" s="102"/>
      <c r="FMX59" s="102"/>
      <c r="FMY59" s="102"/>
      <c r="FMZ59" s="102"/>
      <c r="FNA59" s="102"/>
      <c r="FNB59" s="102"/>
      <c r="FNC59" s="102"/>
      <c r="FND59" s="102"/>
      <c r="FNE59" s="102"/>
      <c r="FNF59" s="102"/>
      <c r="FNG59" s="102"/>
      <c r="FNH59" s="102"/>
      <c r="FNI59" s="102"/>
      <c r="FNJ59" s="102"/>
      <c r="FNK59" s="102"/>
      <c r="FNL59" s="102"/>
      <c r="FNM59" s="102"/>
      <c r="FNN59" s="102"/>
      <c r="FNO59" s="102"/>
      <c r="FNP59" s="102"/>
      <c r="FNQ59" s="102"/>
      <c r="FNR59" s="102"/>
      <c r="FNS59" s="102"/>
      <c r="FNT59" s="102"/>
      <c r="FNU59" s="102"/>
      <c r="FNV59" s="102"/>
      <c r="FNW59" s="102"/>
      <c r="FNX59" s="102"/>
      <c r="FNY59" s="102"/>
      <c r="FNZ59" s="102"/>
      <c r="FOA59" s="102"/>
      <c r="FOB59" s="102"/>
      <c r="FOC59" s="102"/>
      <c r="FOD59" s="102"/>
      <c r="FOE59" s="102"/>
      <c r="FOF59" s="102"/>
      <c r="FOG59" s="102"/>
      <c r="FOH59" s="102"/>
      <c r="FOI59" s="102"/>
      <c r="FOJ59" s="102"/>
      <c r="FOK59" s="102"/>
      <c r="FOL59" s="102"/>
      <c r="FOM59" s="102"/>
      <c r="FON59" s="102"/>
      <c r="FOO59" s="102"/>
      <c r="FOP59" s="102"/>
      <c r="FOQ59" s="102"/>
      <c r="FOR59" s="102"/>
      <c r="FOS59" s="102"/>
      <c r="FOT59" s="102"/>
      <c r="FOU59" s="102"/>
      <c r="FOV59" s="102"/>
      <c r="FOW59" s="102"/>
      <c r="FOX59" s="102"/>
      <c r="FOY59" s="102"/>
      <c r="FOZ59" s="102"/>
      <c r="FPA59" s="102"/>
      <c r="FPB59" s="102"/>
      <c r="FPC59" s="102"/>
      <c r="FPD59" s="102"/>
      <c r="FPE59" s="102"/>
      <c r="FPF59" s="102"/>
      <c r="FPG59" s="102"/>
      <c r="FPH59" s="102"/>
      <c r="FPI59" s="102"/>
      <c r="FPJ59" s="102"/>
      <c r="FPK59" s="102"/>
      <c r="FPL59" s="102"/>
      <c r="FPM59" s="102"/>
      <c r="FPN59" s="102"/>
      <c r="FPO59" s="102"/>
      <c r="FPP59" s="102"/>
      <c r="FPQ59" s="102"/>
      <c r="FPR59" s="102"/>
      <c r="FPS59" s="102"/>
      <c r="FPT59" s="102"/>
      <c r="FPU59" s="102"/>
      <c r="FPV59" s="102"/>
      <c r="FPW59" s="102"/>
      <c r="FPX59" s="102"/>
      <c r="FPY59" s="102"/>
      <c r="FPZ59" s="102"/>
      <c r="FQA59" s="102"/>
      <c r="FQB59" s="102"/>
      <c r="FQC59" s="102"/>
      <c r="FQD59" s="102"/>
      <c r="FQE59" s="102"/>
      <c r="FQF59" s="102"/>
      <c r="FQG59" s="102"/>
      <c r="FQH59" s="102"/>
      <c r="FQI59" s="102"/>
      <c r="FQJ59" s="102"/>
      <c r="FQK59" s="102"/>
      <c r="FQL59" s="102"/>
      <c r="FQM59" s="102"/>
      <c r="FQN59" s="102"/>
      <c r="FQO59" s="102"/>
      <c r="FQP59" s="102"/>
      <c r="FQQ59" s="102"/>
      <c r="FQR59" s="102"/>
      <c r="FQS59" s="102"/>
      <c r="FQT59" s="102"/>
      <c r="FQU59" s="102"/>
      <c r="FQV59" s="102"/>
      <c r="FQW59" s="102"/>
      <c r="FQX59" s="102"/>
      <c r="FQY59" s="102"/>
      <c r="FQZ59" s="102"/>
      <c r="FRA59" s="102"/>
      <c r="FRB59" s="102"/>
      <c r="FRC59" s="102"/>
      <c r="FRD59" s="102"/>
      <c r="FRE59" s="102"/>
      <c r="FRF59" s="102"/>
      <c r="FRG59" s="102"/>
      <c r="FRH59" s="102"/>
      <c r="FRI59" s="102"/>
      <c r="FRJ59" s="102"/>
      <c r="FRK59" s="102"/>
      <c r="FRL59" s="102"/>
      <c r="FRM59" s="102"/>
      <c r="FRN59" s="102"/>
      <c r="FRO59" s="102"/>
      <c r="FRP59" s="102"/>
      <c r="FRQ59" s="102"/>
      <c r="FRR59" s="102"/>
      <c r="FRS59" s="102"/>
      <c r="FRT59" s="102"/>
      <c r="FRU59" s="102"/>
      <c r="FRV59" s="102"/>
      <c r="FRW59" s="102"/>
      <c r="FRX59" s="102"/>
      <c r="FRY59" s="102"/>
      <c r="FRZ59" s="102"/>
      <c r="FSA59" s="102"/>
      <c r="FSB59" s="102"/>
      <c r="FSC59" s="102"/>
      <c r="FSD59" s="102"/>
      <c r="FSE59" s="102"/>
      <c r="FSF59" s="102"/>
      <c r="FSG59" s="102"/>
      <c r="FSH59" s="102"/>
      <c r="FSI59" s="102"/>
      <c r="FSJ59" s="102"/>
      <c r="FSK59" s="102"/>
      <c r="FSL59" s="102"/>
      <c r="FSM59" s="102"/>
      <c r="FSN59" s="102"/>
      <c r="FSO59" s="102"/>
      <c r="FSP59" s="102"/>
      <c r="FSQ59" s="102"/>
      <c r="FSR59" s="102"/>
      <c r="FSS59" s="102"/>
      <c r="FST59" s="102"/>
      <c r="FSU59" s="102"/>
      <c r="FSV59" s="102"/>
      <c r="FSW59" s="102"/>
      <c r="FSX59" s="102"/>
      <c r="FSY59" s="102"/>
      <c r="FSZ59" s="102"/>
      <c r="FTA59" s="102"/>
      <c r="FTB59" s="102"/>
      <c r="FTC59" s="102"/>
      <c r="FTD59" s="102"/>
      <c r="FTE59" s="102"/>
      <c r="FTF59" s="102"/>
      <c r="FTG59" s="102"/>
      <c r="FTH59" s="102"/>
      <c r="FTI59" s="102"/>
      <c r="FTJ59" s="102"/>
      <c r="FTK59" s="102"/>
      <c r="FTL59" s="102"/>
      <c r="FTM59" s="102"/>
      <c r="FTN59" s="102"/>
      <c r="FTO59" s="102"/>
      <c r="FTP59" s="102"/>
      <c r="FTQ59" s="102"/>
      <c r="FTR59" s="102"/>
      <c r="FTS59" s="102"/>
      <c r="FTT59" s="102"/>
      <c r="FTU59" s="102"/>
      <c r="FTV59" s="102"/>
      <c r="FTW59" s="102"/>
      <c r="FTX59" s="102"/>
      <c r="FTY59" s="102"/>
      <c r="FTZ59" s="102"/>
      <c r="FUA59" s="102"/>
      <c r="FUB59" s="102"/>
      <c r="FUC59" s="102"/>
      <c r="FUD59" s="102"/>
      <c r="FUE59" s="102"/>
      <c r="FUF59" s="102"/>
      <c r="FUG59" s="102"/>
      <c r="FUH59" s="102"/>
      <c r="FUI59" s="102"/>
      <c r="FUJ59" s="102"/>
      <c r="FUK59" s="102"/>
      <c r="FUL59" s="102"/>
      <c r="FUM59" s="102"/>
      <c r="FUN59" s="102"/>
      <c r="FUO59" s="102"/>
      <c r="FUP59" s="102"/>
      <c r="FUQ59" s="102"/>
      <c r="FUR59" s="102"/>
      <c r="FUS59" s="102"/>
      <c r="FUT59" s="102"/>
      <c r="FUU59" s="102"/>
      <c r="FUV59" s="102"/>
      <c r="FUW59" s="102"/>
      <c r="FUX59" s="102"/>
      <c r="FUY59" s="102"/>
      <c r="FUZ59" s="102"/>
      <c r="FVA59" s="102"/>
      <c r="FVB59" s="102"/>
      <c r="FVC59" s="102"/>
      <c r="FVD59" s="102"/>
      <c r="FVE59" s="102"/>
      <c r="FVF59" s="102"/>
      <c r="FVG59" s="102"/>
      <c r="FVH59" s="102"/>
      <c r="FVI59" s="102"/>
      <c r="FVJ59" s="102"/>
      <c r="FVK59" s="102"/>
      <c r="FVL59" s="102"/>
      <c r="FVM59" s="102"/>
      <c r="FVN59" s="102"/>
      <c r="FVO59" s="102"/>
      <c r="FVP59" s="102"/>
      <c r="FVQ59" s="102"/>
      <c r="FVR59" s="102"/>
      <c r="FVS59" s="102"/>
      <c r="FVT59" s="102"/>
      <c r="FVU59" s="102"/>
      <c r="FVV59" s="102"/>
      <c r="FVW59" s="102"/>
      <c r="FVX59" s="102"/>
      <c r="FVY59" s="102"/>
      <c r="FVZ59" s="102"/>
      <c r="FWA59" s="102"/>
      <c r="FWB59" s="102"/>
      <c r="FWC59" s="102"/>
      <c r="FWD59" s="102"/>
      <c r="FWE59" s="102"/>
      <c r="FWF59" s="102"/>
      <c r="FWG59" s="102"/>
      <c r="FWH59" s="102"/>
      <c r="FWI59" s="102"/>
      <c r="FWJ59" s="102"/>
      <c r="FWK59" s="102"/>
      <c r="FWL59" s="102"/>
      <c r="FWM59" s="102"/>
      <c r="FWN59" s="102"/>
      <c r="FWO59" s="102"/>
      <c r="FWP59" s="102"/>
      <c r="FWQ59" s="102"/>
      <c r="FWR59" s="102"/>
      <c r="FWS59" s="102"/>
      <c r="FWT59" s="102"/>
      <c r="FWU59" s="102"/>
      <c r="FWV59" s="102"/>
      <c r="FWW59" s="102"/>
      <c r="FWX59" s="102"/>
      <c r="FWY59" s="102"/>
      <c r="FWZ59" s="102"/>
      <c r="FXA59" s="102"/>
      <c r="FXB59" s="102"/>
      <c r="FXC59" s="102"/>
      <c r="FXD59" s="102"/>
      <c r="FXE59" s="102"/>
      <c r="FXF59" s="102"/>
      <c r="FXG59" s="102"/>
      <c r="FXH59" s="102"/>
      <c r="FXI59" s="102"/>
      <c r="FXJ59" s="102"/>
      <c r="FXK59" s="102"/>
      <c r="FXL59" s="102"/>
      <c r="FXM59" s="102"/>
      <c r="FXN59" s="102"/>
      <c r="FXO59" s="102"/>
      <c r="FXP59" s="102"/>
      <c r="FXQ59" s="102"/>
      <c r="FXR59" s="102"/>
      <c r="FXS59" s="102"/>
      <c r="FXT59" s="102"/>
      <c r="FXU59" s="102"/>
      <c r="FXV59" s="102"/>
      <c r="FXW59" s="102"/>
      <c r="FXX59" s="102"/>
      <c r="FXY59" s="102"/>
      <c r="FXZ59" s="102"/>
      <c r="FYA59" s="102"/>
      <c r="FYB59" s="102"/>
      <c r="FYC59" s="102"/>
      <c r="FYD59" s="102"/>
      <c r="FYE59" s="102"/>
      <c r="FYF59" s="102"/>
      <c r="FYG59" s="102"/>
      <c r="FYH59" s="102"/>
      <c r="FYI59" s="102"/>
      <c r="FYJ59" s="102"/>
      <c r="FYK59" s="102"/>
      <c r="FYL59" s="102"/>
      <c r="FYM59" s="102"/>
      <c r="FYN59" s="102"/>
      <c r="FYO59" s="102"/>
      <c r="FYP59" s="102"/>
      <c r="FYQ59" s="102"/>
      <c r="FYR59" s="102"/>
      <c r="FYS59" s="102"/>
      <c r="FYT59" s="102"/>
      <c r="FYU59" s="102"/>
      <c r="FYV59" s="102"/>
      <c r="FYW59" s="102"/>
      <c r="FYX59" s="102"/>
      <c r="FYY59" s="102"/>
      <c r="FYZ59" s="102"/>
      <c r="FZA59" s="102"/>
      <c r="FZB59" s="102"/>
      <c r="FZC59" s="102"/>
      <c r="FZD59" s="102"/>
      <c r="FZE59" s="102"/>
      <c r="FZF59" s="102"/>
      <c r="FZG59" s="102"/>
      <c r="FZH59" s="102"/>
      <c r="FZI59" s="102"/>
      <c r="FZJ59" s="102"/>
      <c r="FZK59" s="102"/>
      <c r="FZL59" s="102"/>
      <c r="FZM59" s="102"/>
      <c r="FZN59" s="102"/>
      <c r="FZO59" s="102"/>
      <c r="FZP59" s="102"/>
      <c r="FZQ59" s="102"/>
      <c r="FZR59" s="102"/>
      <c r="FZS59" s="102"/>
      <c r="FZT59" s="102"/>
      <c r="FZU59" s="102"/>
      <c r="FZV59" s="102"/>
      <c r="FZW59" s="102"/>
      <c r="FZX59" s="102"/>
      <c r="FZY59" s="102"/>
      <c r="FZZ59" s="102"/>
      <c r="GAA59" s="102"/>
      <c r="GAB59" s="102"/>
      <c r="GAC59" s="102"/>
      <c r="GAD59" s="102"/>
      <c r="GAE59" s="102"/>
      <c r="GAF59" s="102"/>
      <c r="GAG59" s="102"/>
      <c r="GAH59" s="102"/>
      <c r="GAI59" s="102"/>
      <c r="GAJ59" s="102"/>
      <c r="GAK59" s="102"/>
      <c r="GAL59" s="102"/>
      <c r="GAM59" s="102"/>
      <c r="GAN59" s="102"/>
      <c r="GAO59" s="102"/>
      <c r="GAP59" s="102"/>
      <c r="GAQ59" s="102"/>
      <c r="GAR59" s="102"/>
      <c r="GAS59" s="102"/>
      <c r="GAT59" s="102"/>
      <c r="GAU59" s="102"/>
      <c r="GAV59" s="102"/>
      <c r="GAW59" s="102"/>
      <c r="GAX59" s="102"/>
      <c r="GAY59" s="102"/>
      <c r="GAZ59" s="102"/>
      <c r="GBA59" s="102"/>
      <c r="GBB59" s="102"/>
      <c r="GBC59" s="102"/>
      <c r="GBD59" s="102"/>
      <c r="GBE59" s="102"/>
      <c r="GBF59" s="102"/>
      <c r="GBG59" s="102"/>
      <c r="GBH59" s="102"/>
      <c r="GBI59" s="102"/>
      <c r="GBJ59" s="102"/>
      <c r="GBK59" s="102"/>
      <c r="GBL59" s="102"/>
      <c r="GBM59" s="102"/>
      <c r="GBN59" s="102"/>
      <c r="GBO59" s="102"/>
      <c r="GBP59" s="102"/>
      <c r="GBQ59" s="102"/>
      <c r="GBR59" s="102"/>
      <c r="GBS59" s="102"/>
      <c r="GBT59" s="102"/>
      <c r="GBU59" s="102"/>
      <c r="GBV59" s="102"/>
      <c r="GBW59" s="102"/>
      <c r="GBX59" s="102"/>
      <c r="GBY59" s="102"/>
      <c r="GBZ59" s="102"/>
      <c r="GCA59" s="102"/>
      <c r="GCB59" s="102"/>
      <c r="GCC59" s="102"/>
      <c r="GCD59" s="102"/>
      <c r="GCE59" s="102"/>
      <c r="GCF59" s="102"/>
      <c r="GCG59" s="102"/>
      <c r="GCH59" s="102"/>
      <c r="GCI59" s="102"/>
      <c r="GCJ59" s="102"/>
      <c r="GCK59" s="102"/>
      <c r="GCL59" s="102"/>
      <c r="GCM59" s="102"/>
      <c r="GCN59" s="102"/>
      <c r="GCO59" s="102"/>
      <c r="GCP59" s="102"/>
      <c r="GCQ59" s="102"/>
      <c r="GCR59" s="102"/>
      <c r="GCS59" s="102"/>
      <c r="GCT59" s="102"/>
      <c r="GCU59" s="102"/>
      <c r="GCV59" s="102"/>
      <c r="GCW59" s="102"/>
      <c r="GCX59" s="102"/>
      <c r="GCY59" s="102"/>
      <c r="GCZ59" s="102"/>
      <c r="GDA59" s="102"/>
      <c r="GDB59" s="102"/>
      <c r="GDC59" s="102"/>
      <c r="GDD59" s="102"/>
      <c r="GDE59" s="102"/>
      <c r="GDF59" s="102"/>
      <c r="GDG59" s="102"/>
      <c r="GDH59" s="102"/>
      <c r="GDI59" s="102"/>
      <c r="GDJ59" s="102"/>
      <c r="GDK59" s="102"/>
      <c r="GDL59" s="102"/>
      <c r="GDM59" s="102"/>
      <c r="GDN59" s="102"/>
      <c r="GDO59" s="102"/>
      <c r="GDP59" s="102"/>
      <c r="GDQ59" s="102"/>
      <c r="GDR59" s="102"/>
      <c r="GDS59" s="102"/>
      <c r="GDT59" s="102"/>
      <c r="GDU59" s="102"/>
      <c r="GDV59" s="102"/>
      <c r="GDW59" s="102"/>
      <c r="GDX59" s="102"/>
      <c r="GDY59" s="102"/>
      <c r="GDZ59" s="102"/>
      <c r="GEA59" s="102"/>
      <c r="GEB59" s="102"/>
      <c r="GEC59" s="102"/>
      <c r="GED59" s="102"/>
      <c r="GEE59" s="102"/>
      <c r="GEF59" s="102"/>
      <c r="GEG59" s="102"/>
      <c r="GEH59" s="102"/>
      <c r="GEI59" s="102"/>
      <c r="GEJ59" s="102"/>
      <c r="GEK59" s="102"/>
      <c r="GEL59" s="102"/>
      <c r="GEM59" s="102"/>
      <c r="GEN59" s="102"/>
      <c r="GEO59" s="102"/>
      <c r="GEP59" s="102"/>
      <c r="GEQ59" s="102"/>
      <c r="GER59" s="102"/>
      <c r="GES59" s="102"/>
      <c r="GET59" s="102"/>
      <c r="GEU59" s="102"/>
      <c r="GEV59" s="102"/>
      <c r="GEW59" s="102"/>
      <c r="GEX59" s="102"/>
      <c r="GEY59" s="102"/>
      <c r="GEZ59" s="102"/>
      <c r="GFA59" s="102"/>
      <c r="GFB59" s="102"/>
      <c r="GFC59" s="102"/>
      <c r="GFD59" s="102"/>
      <c r="GFE59" s="102"/>
      <c r="GFF59" s="102"/>
      <c r="GFG59" s="102"/>
      <c r="GFH59" s="102"/>
      <c r="GFI59" s="102"/>
      <c r="GFJ59" s="102"/>
      <c r="GFK59" s="102"/>
      <c r="GFL59" s="102"/>
      <c r="GFM59" s="102"/>
      <c r="GFN59" s="102"/>
      <c r="GFO59" s="102"/>
      <c r="GFP59" s="102"/>
      <c r="GFQ59" s="102"/>
      <c r="GFR59" s="102"/>
      <c r="GFS59" s="102"/>
      <c r="GFT59" s="102"/>
      <c r="GFU59" s="102"/>
      <c r="GFV59" s="102"/>
      <c r="GFW59" s="102"/>
      <c r="GFX59" s="102"/>
      <c r="GFY59" s="102"/>
      <c r="GFZ59" s="102"/>
      <c r="GGA59" s="102"/>
      <c r="GGB59" s="102"/>
      <c r="GGC59" s="102"/>
      <c r="GGD59" s="102"/>
      <c r="GGE59" s="102"/>
      <c r="GGF59" s="102"/>
      <c r="GGG59" s="102"/>
      <c r="GGH59" s="102"/>
      <c r="GGI59" s="102"/>
      <c r="GGJ59" s="102"/>
      <c r="GGK59" s="102"/>
      <c r="GGL59" s="102"/>
      <c r="GGM59" s="102"/>
      <c r="GGN59" s="102"/>
      <c r="GGO59" s="102"/>
      <c r="GGP59" s="102"/>
      <c r="GGQ59" s="102"/>
      <c r="GGR59" s="102"/>
      <c r="GGS59" s="102"/>
      <c r="GGT59" s="102"/>
      <c r="GGU59" s="102"/>
      <c r="GGV59" s="102"/>
      <c r="GGW59" s="102"/>
      <c r="GGX59" s="102"/>
      <c r="GGY59" s="102"/>
      <c r="GGZ59" s="102"/>
      <c r="GHA59" s="102"/>
      <c r="GHB59" s="102"/>
      <c r="GHC59" s="102"/>
      <c r="GHD59" s="102"/>
      <c r="GHE59" s="102"/>
      <c r="GHF59" s="102"/>
      <c r="GHG59" s="102"/>
      <c r="GHH59" s="102"/>
      <c r="GHI59" s="102"/>
      <c r="GHJ59" s="102"/>
      <c r="GHK59" s="102"/>
      <c r="GHL59" s="102"/>
      <c r="GHM59" s="102"/>
      <c r="GHN59" s="102"/>
      <c r="GHO59" s="102"/>
      <c r="GHP59" s="102"/>
      <c r="GHQ59" s="102"/>
      <c r="GHR59" s="102"/>
      <c r="GHS59" s="102"/>
      <c r="GHT59" s="102"/>
      <c r="GHU59" s="102"/>
      <c r="GHV59" s="102"/>
      <c r="GHW59" s="102"/>
      <c r="GHX59" s="102"/>
      <c r="GHY59" s="102"/>
      <c r="GHZ59" s="102"/>
      <c r="GIA59" s="102"/>
      <c r="GIB59" s="102"/>
      <c r="GIC59" s="102"/>
      <c r="GID59" s="102"/>
      <c r="GIE59" s="102"/>
      <c r="GIF59" s="102"/>
      <c r="GIG59" s="102"/>
      <c r="GIH59" s="102"/>
      <c r="GII59" s="102"/>
      <c r="GIJ59" s="102"/>
      <c r="GIK59" s="102"/>
      <c r="GIL59" s="102"/>
      <c r="GIM59" s="102"/>
      <c r="GIN59" s="102"/>
      <c r="GIO59" s="102"/>
      <c r="GIP59" s="102"/>
      <c r="GIQ59" s="102"/>
      <c r="GIR59" s="102"/>
      <c r="GIS59" s="102"/>
      <c r="GIT59" s="102"/>
      <c r="GIU59" s="102"/>
      <c r="GIV59" s="102"/>
      <c r="GIW59" s="102"/>
      <c r="GIX59" s="102"/>
      <c r="GIY59" s="102"/>
      <c r="GIZ59" s="102"/>
      <c r="GJA59" s="102"/>
      <c r="GJB59" s="102"/>
      <c r="GJC59" s="102"/>
      <c r="GJD59" s="102"/>
      <c r="GJE59" s="102"/>
      <c r="GJF59" s="102"/>
      <c r="GJG59" s="102"/>
      <c r="GJH59" s="102"/>
      <c r="GJI59" s="102"/>
      <c r="GJJ59" s="102"/>
      <c r="GJK59" s="102"/>
      <c r="GJL59" s="102"/>
      <c r="GJM59" s="102"/>
      <c r="GJN59" s="102"/>
      <c r="GJO59" s="102"/>
      <c r="GJP59" s="102"/>
      <c r="GJQ59" s="102"/>
      <c r="GJR59" s="102"/>
      <c r="GJS59" s="102"/>
      <c r="GJT59" s="102"/>
      <c r="GJU59" s="102"/>
      <c r="GJV59" s="102"/>
      <c r="GJW59" s="102"/>
      <c r="GJX59" s="102"/>
      <c r="GJY59" s="102"/>
      <c r="GJZ59" s="102"/>
      <c r="GKA59" s="102"/>
      <c r="GKB59" s="102"/>
      <c r="GKC59" s="102"/>
      <c r="GKD59" s="102"/>
      <c r="GKE59" s="102"/>
      <c r="GKF59" s="102"/>
      <c r="GKG59" s="102"/>
      <c r="GKH59" s="102"/>
      <c r="GKI59" s="102"/>
      <c r="GKJ59" s="102"/>
      <c r="GKK59" s="102"/>
      <c r="GKL59" s="102"/>
      <c r="GKM59" s="102"/>
      <c r="GKN59" s="102"/>
      <c r="GKO59" s="102"/>
      <c r="GKP59" s="102"/>
      <c r="GKQ59" s="102"/>
      <c r="GKR59" s="102"/>
      <c r="GKS59" s="102"/>
      <c r="GKT59" s="102"/>
      <c r="GKU59" s="102"/>
      <c r="GKV59" s="102"/>
      <c r="GKW59" s="102"/>
      <c r="GKX59" s="102"/>
      <c r="GKY59" s="102"/>
      <c r="GKZ59" s="102"/>
      <c r="GLA59" s="102"/>
      <c r="GLB59" s="102"/>
      <c r="GLC59" s="102"/>
      <c r="GLD59" s="102"/>
      <c r="GLE59" s="102"/>
      <c r="GLF59" s="102"/>
      <c r="GLG59" s="102"/>
      <c r="GLH59" s="102"/>
      <c r="GLI59" s="102"/>
      <c r="GLJ59" s="102"/>
      <c r="GLK59" s="102"/>
      <c r="GLL59" s="102"/>
      <c r="GLM59" s="102"/>
      <c r="GLN59" s="102"/>
      <c r="GLO59" s="102"/>
      <c r="GLP59" s="102"/>
      <c r="GLQ59" s="102"/>
      <c r="GLR59" s="102"/>
      <c r="GLS59" s="102"/>
      <c r="GLT59" s="102"/>
      <c r="GLU59" s="102"/>
      <c r="GLV59" s="102"/>
      <c r="GLW59" s="102"/>
      <c r="GLX59" s="102"/>
      <c r="GLY59" s="102"/>
      <c r="GLZ59" s="102"/>
      <c r="GMA59" s="102"/>
      <c r="GMB59" s="102"/>
      <c r="GMC59" s="102"/>
      <c r="GMD59" s="102"/>
      <c r="GME59" s="102"/>
      <c r="GMF59" s="102"/>
      <c r="GMG59" s="102"/>
      <c r="GMH59" s="102"/>
      <c r="GMI59" s="102"/>
      <c r="GMJ59" s="102"/>
      <c r="GMK59" s="102"/>
      <c r="GML59" s="102"/>
      <c r="GMM59" s="102"/>
      <c r="GMN59" s="102"/>
      <c r="GMO59" s="102"/>
      <c r="GMP59" s="102"/>
      <c r="GMQ59" s="102"/>
      <c r="GMR59" s="102"/>
      <c r="GMS59" s="102"/>
      <c r="GMT59" s="102"/>
      <c r="GMU59" s="102"/>
      <c r="GMV59" s="102"/>
      <c r="GMW59" s="102"/>
      <c r="GMX59" s="102"/>
      <c r="GMY59" s="102"/>
      <c r="GMZ59" s="102"/>
      <c r="GNA59" s="102"/>
      <c r="GNB59" s="102"/>
      <c r="GNC59" s="102"/>
      <c r="GND59" s="102"/>
      <c r="GNE59" s="102"/>
      <c r="GNF59" s="102"/>
      <c r="GNG59" s="102"/>
      <c r="GNH59" s="102"/>
      <c r="GNI59" s="102"/>
      <c r="GNJ59" s="102"/>
      <c r="GNK59" s="102"/>
      <c r="GNL59" s="102"/>
      <c r="GNM59" s="102"/>
      <c r="GNN59" s="102"/>
      <c r="GNO59" s="102"/>
      <c r="GNP59" s="102"/>
      <c r="GNQ59" s="102"/>
      <c r="GNR59" s="102"/>
      <c r="GNS59" s="102"/>
      <c r="GNT59" s="102"/>
      <c r="GNU59" s="102"/>
      <c r="GNV59" s="102"/>
      <c r="GNW59" s="102"/>
      <c r="GNX59" s="102"/>
      <c r="GNY59" s="102"/>
      <c r="GNZ59" s="102"/>
      <c r="GOA59" s="102"/>
      <c r="GOB59" s="102"/>
      <c r="GOC59" s="102"/>
      <c r="GOD59" s="102"/>
      <c r="GOE59" s="102"/>
      <c r="GOF59" s="102"/>
      <c r="GOG59" s="102"/>
      <c r="GOH59" s="102"/>
      <c r="GOI59" s="102"/>
      <c r="GOJ59" s="102"/>
      <c r="GOK59" s="102"/>
      <c r="GOL59" s="102"/>
      <c r="GOM59" s="102"/>
      <c r="GON59" s="102"/>
      <c r="GOO59" s="102"/>
      <c r="GOP59" s="102"/>
      <c r="GOQ59" s="102"/>
      <c r="GOR59" s="102"/>
      <c r="GOS59" s="102"/>
      <c r="GOT59" s="102"/>
      <c r="GOU59" s="102"/>
      <c r="GOV59" s="102"/>
      <c r="GOW59" s="102"/>
      <c r="GOX59" s="102"/>
      <c r="GOY59" s="102"/>
      <c r="GOZ59" s="102"/>
      <c r="GPA59" s="102"/>
      <c r="GPB59" s="102"/>
      <c r="GPC59" s="102"/>
      <c r="GPD59" s="102"/>
      <c r="GPE59" s="102"/>
      <c r="GPF59" s="102"/>
      <c r="GPG59" s="102"/>
      <c r="GPH59" s="102"/>
      <c r="GPI59" s="102"/>
      <c r="GPJ59" s="102"/>
      <c r="GPK59" s="102"/>
      <c r="GPL59" s="102"/>
      <c r="GPM59" s="102"/>
      <c r="GPN59" s="102"/>
      <c r="GPO59" s="102"/>
      <c r="GPP59" s="102"/>
      <c r="GPQ59" s="102"/>
      <c r="GPR59" s="102"/>
      <c r="GPS59" s="102"/>
      <c r="GPT59" s="102"/>
      <c r="GPU59" s="102"/>
      <c r="GPV59" s="102"/>
      <c r="GPW59" s="102"/>
      <c r="GPX59" s="102"/>
      <c r="GPY59" s="102"/>
      <c r="GPZ59" s="102"/>
      <c r="GQA59" s="102"/>
      <c r="GQB59" s="102"/>
      <c r="GQC59" s="102"/>
      <c r="GQD59" s="102"/>
      <c r="GQE59" s="102"/>
      <c r="GQF59" s="102"/>
      <c r="GQG59" s="102"/>
      <c r="GQH59" s="102"/>
      <c r="GQI59" s="102"/>
      <c r="GQJ59" s="102"/>
      <c r="GQK59" s="102"/>
      <c r="GQL59" s="102"/>
      <c r="GQM59" s="102"/>
      <c r="GQN59" s="102"/>
      <c r="GQO59" s="102"/>
      <c r="GQP59" s="102"/>
      <c r="GQQ59" s="102"/>
      <c r="GQR59" s="102"/>
      <c r="GQS59" s="102"/>
      <c r="GQT59" s="102"/>
      <c r="GQU59" s="102"/>
      <c r="GQV59" s="102"/>
      <c r="GQW59" s="102"/>
      <c r="GQX59" s="102"/>
      <c r="GQY59" s="102"/>
      <c r="GQZ59" s="102"/>
      <c r="GRA59" s="102"/>
      <c r="GRB59" s="102"/>
      <c r="GRC59" s="102"/>
      <c r="GRD59" s="102"/>
      <c r="GRE59" s="102"/>
      <c r="GRF59" s="102"/>
      <c r="GRG59" s="102"/>
      <c r="GRH59" s="102"/>
      <c r="GRI59" s="102"/>
      <c r="GRJ59" s="102"/>
      <c r="GRK59" s="102"/>
      <c r="GRL59" s="102"/>
      <c r="GRM59" s="102"/>
      <c r="GRN59" s="102"/>
      <c r="GRO59" s="102"/>
      <c r="GRP59" s="102"/>
      <c r="GRQ59" s="102"/>
      <c r="GRR59" s="102"/>
      <c r="GRS59" s="102"/>
      <c r="GRT59" s="102"/>
      <c r="GRU59" s="102"/>
      <c r="GRV59" s="102"/>
      <c r="GRW59" s="102"/>
      <c r="GRX59" s="102"/>
      <c r="GRY59" s="102"/>
      <c r="GRZ59" s="102"/>
      <c r="GSA59" s="102"/>
      <c r="GSB59" s="102"/>
      <c r="GSC59" s="102"/>
      <c r="GSD59" s="102"/>
      <c r="GSE59" s="102"/>
      <c r="GSF59" s="102"/>
      <c r="GSG59" s="102"/>
      <c r="GSH59" s="102"/>
      <c r="GSI59" s="102"/>
      <c r="GSJ59" s="102"/>
      <c r="GSK59" s="102"/>
      <c r="GSL59" s="102"/>
      <c r="GSM59" s="102"/>
      <c r="GSN59" s="102"/>
      <c r="GSO59" s="102"/>
      <c r="GSP59" s="102"/>
      <c r="GSQ59" s="102"/>
      <c r="GSR59" s="102"/>
      <c r="GSS59" s="102"/>
      <c r="GST59" s="102"/>
      <c r="GSU59" s="102"/>
      <c r="GSV59" s="102"/>
      <c r="GSW59" s="102"/>
      <c r="GSX59" s="102"/>
      <c r="GSY59" s="102"/>
      <c r="GSZ59" s="102"/>
      <c r="GTA59" s="102"/>
      <c r="GTB59" s="102"/>
      <c r="GTC59" s="102"/>
      <c r="GTD59" s="102"/>
      <c r="GTE59" s="102"/>
      <c r="GTF59" s="102"/>
      <c r="GTG59" s="102"/>
      <c r="GTH59" s="102"/>
      <c r="GTI59" s="102"/>
      <c r="GTJ59" s="102"/>
      <c r="GTK59" s="102"/>
      <c r="GTL59" s="102"/>
      <c r="GTM59" s="102"/>
      <c r="GTN59" s="102"/>
      <c r="GTO59" s="102"/>
      <c r="GTP59" s="102"/>
      <c r="GTQ59" s="102"/>
      <c r="GTR59" s="102"/>
      <c r="GTS59" s="102"/>
      <c r="GTT59" s="102"/>
      <c r="GTU59" s="102"/>
      <c r="GTV59" s="102"/>
      <c r="GTW59" s="102"/>
      <c r="GTX59" s="102"/>
      <c r="GTY59" s="102"/>
      <c r="GTZ59" s="102"/>
      <c r="GUA59" s="102"/>
      <c r="GUB59" s="102"/>
      <c r="GUC59" s="102"/>
      <c r="GUD59" s="102"/>
      <c r="GUE59" s="102"/>
      <c r="GUF59" s="102"/>
      <c r="GUG59" s="102"/>
      <c r="GUH59" s="102"/>
      <c r="GUI59" s="102"/>
      <c r="GUJ59" s="102"/>
      <c r="GUK59" s="102"/>
      <c r="GUL59" s="102"/>
      <c r="GUM59" s="102"/>
      <c r="GUN59" s="102"/>
      <c r="GUO59" s="102"/>
      <c r="GUP59" s="102"/>
      <c r="GUQ59" s="102"/>
      <c r="GUR59" s="102"/>
      <c r="GUS59" s="102"/>
      <c r="GUT59" s="102"/>
      <c r="GUU59" s="102"/>
      <c r="GUV59" s="102"/>
      <c r="GUW59" s="102"/>
      <c r="GUX59" s="102"/>
      <c r="GUY59" s="102"/>
      <c r="GUZ59" s="102"/>
      <c r="GVA59" s="102"/>
      <c r="GVB59" s="102"/>
      <c r="GVC59" s="102"/>
      <c r="GVD59" s="102"/>
      <c r="GVE59" s="102"/>
      <c r="GVF59" s="102"/>
      <c r="GVG59" s="102"/>
      <c r="GVH59" s="102"/>
      <c r="GVI59" s="102"/>
      <c r="GVJ59" s="102"/>
      <c r="GVK59" s="102"/>
      <c r="GVL59" s="102"/>
      <c r="GVM59" s="102"/>
      <c r="GVN59" s="102"/>
      <c r="GVO59" s="102"/>
      <c r="GVP59" s="102"/>
      <c r="GVQ59" s="102"/>
      <c r="GVR59" s="102"/>
      <c r="GVS59" s="102"/>
      <c r="GVT59" s="102"/>
      <c r="GVU59" s="102"/>
      <c r="GVV59" s="102"/>
      <c r="GVW59" s="102"/>
      <c r="GVX59" s="102"/>
      <c r="GVY59" s="102"/>
      <c r="GVZ59" s="102"/>
      <c r="GWA59" s="102"/>
      <c r="GWB59" s="102"/>
      <c r="GWC59" s="102"/>
      <c r="GWD59" s="102"/>
      <c r="GWE59" s="102"/>
      <c r="GWF59" s="102"/>
      <c r="GWG59" s="102"/>
      <c r="GWH59" s="102"/>
      <c r="GWI59" s="102"/>
      <c r="GWJ59" s="102"/>
      <c r="GWK59" s="102"/>
      <c r="GWL59" s="102"/>
      <c r="GWM59" s="102"/>
      <c r="GWN59" s="102"/>
      <c r="GWO59" s="102"/>
      <c r="GWP59" s="102"/>
      <c r="GWQ59" s="102"/>
      <c r="GWR59" s="102"/>
      <c r="GWS59" s="102"/>
      <c r="GWT59" s="102"/>
      <c r="GWU59" s="102"/>
      <c r="GWV59" s="102"/>
      <c r="GWW59" s="102"/>
      <c r="GWX59" s="102"/>
      <c r="GWY59" s="102"/>
      <c r="GWZ59" s="102"/>
      <c r="GXA59" s="102"/>
      <c r="GXB59" s="102"/>
      <c r="GXC59" s="102"/>
      <c r="GXD59" s="102"/>
      <c r="GXE59" s="102"/>
      <c r="GXF59" s="102"/>
      <c r="GXG59" s="102"/>
      <c r="GXH59" s="102"/>
      <c r="GXI59" s="102"/>
      <c r="GXJ59" s="102"/>
      <c r="GXK59" s="102"/>
      <c r="GXL59" s="102"/>
      <c r="GXM59" s="102"/>
      <c r="GXN59" s="102"/>
      <c r="GXO59" s="102"/>
      <c r="GXP59" s="102"/>
      <c r="GXQ59" s="102"/>
      <c r="GXR59" s="102"/>
      <c r="GXS59" s="102"/>
      <c r="GXT59" s="102"/>
      <c r="GXU59" s="102"/>
      <c r="GXV59" s="102"/>
      <c r="GXW59" s="102"/>
      <c r="GXX59" s="102"/>
      <c r="GXY59" s="102"/>
      <c r="GXZ59" s="102"/>
      <c r="GYA59" s="102"/>
      <c r="GYB59" s="102"/>
      <c r="GYC59" s="102"/>
      <c r="GYD59" s="102"/>
      <c r="GYE59" s="102"/>
      <c r="GYF59" s="102"/>
      <c r="GYG59" s="102"/>
      <c r="GYH59" s="102"/>
      <c r="GYI59" s="102"/>
      <c r="GYJ59" s="102"/>
      <c r="GYK59" s="102"/>
      <c r="GYL59" s="102"/>
      <c r="GYM59" s="102"/>
      <c r="GYN59" s="102"/>
      <c r="GYO59" s="102"/>
      <c r="GYP59" s="102"/>
      <c r="GYQ59" s="102"/>
      <c r="GYR59" s="102"/>
      <c r="GYS59" s="102"/>
      <c r="GYT59" s="102"/>
      <c r="GYU59" s="102"/>
      <c r="GYV59" s="102"/>
      <c r="GYW59" s="102"/>
      <c r="GYX59" s="102"/>
      <c r="GYY59" s="102"/>
      <c r="GYZ59" s="102"/>
      <c r="GZA59" s="102"/>
      <c r="GZB59" s="102"/>
      <c r="GZC59" s="102"/>
      <c r="GZD59" s="102"/>
      <c r="GZE59" s="102"/>
      <c r="GZF59" s="102"/>
      <c r="GZG59" s="102"/>
      <c r="GZH59" s="102"/>
      <c r="GZI59" s="102"/>
      <c r="GZJ59" s="102"/>
      <c r="GZK59" s="102"/>
      <c r="GZL59" s="102"/>
      <c r="GZM59" s="102"/>
      <c r="GZN59" s="102"/>
      <c r="GZO59" s="102"/>
      <c r="GZP59" s="102"/>
      <c r="GZQ59" s="102"/>
      <c r="GZR59" s="102"/>
      <c r="GZS59" s="102"/>
      <c r="GZT59" s="102"/>
      <c r="GZU59" s="102"/>
      <c r="GZV59" s="102"/>
      <c r="GZW59" s="102"/>
      <c r="GZX59" s="102"/>
      <c r="GZY59" s="102"/>
      <c r="GZZ59" s="102"/>
      <c r="HAA59" s="102"/>
      <c r="HAB59" s="102"/>
      <c r="HAC59" s="102"/>
      <c r="HAD59" s="102"/>
      <c r="HAE59" s="102"/>
      <c r="HAF59" s="102"/>
      <c r="HAG59" s="102"/>
      <c r="HAH59" s="102"/>
      <c r="HAI59" s="102"/>
      <c r="HAJ59" s="102"/>
      <c r="HAK59" s="102"/>
      <c r="HAL59" s="102"/>
      <c r="HAM59" s="102"/>
      <c r="HAN59" s="102"/>
      <c r="HAO59" s="102"/>
      <c r="HAP59" s="102"/>
      <c r="HAQ59" s="102"/>
      <c r="HAR59" s="102"/>
      <c r="HAS59" s="102"/>
      <c r="HAT59" s="102"/>
      <c r="HAU59" s="102"/>
      <c r="HAV59" s="102"/>
      <c r="HAW59" s="102"/>
      <c r="HAX59" s="102"/>
      <c r="HAY59" s="102"/>
      <c r="HAZ59" s="102"/>
      <c r="HBA59" s="102"/>
      <c r="HBB59" s="102"/>
      <c r="HBC59" s="102"/>
      <c r="HBD59" s="102"/>
      <c r="HBE59" s="102"/>
      <c r="HBF59" s="102"/>
      <c r="HBG59" s="102"/>
      <c r="HBH59" s="102"/>
      <c r="HBI59" s="102"/>
      <c r="HBJ59" s="102"/>
      <c r="HBK59" s="102"/>
      <c r="HBL59" s="102"/>
      <c r="HBM59" s="102"/>
      <c r="HBN59" s="102"/>
      <c r="HBO59" s="102"/>
      <c r="HBP59" s="102"/>
      <c r="HBQ59" s="102"/>
      <c r="HBR59" s="102"/>
      <c r="HBS59" s="102"/>
      <c r="HBT59" s="102"/>
      <c r="HBU59" s="102"/>
      <c r="HBV59" s="102"/>
      <c r="HBW59" s="102"/>
      <c r="HBX59" s="102"/>
      <c r="HBY59" s="102"/>
      <c r="HBZ59" s="102"/>
      <c r="HCA59" s="102"/>
      <c r="HCB59" s="102"/>
      <c r="HCC59" s="102"/>
      <c r="HCD59" s="102"/>
      <c r="HCE59" s="102"/>
      <c r="HCF59" s="102"/>
      <c r="HCG59" s="102"/>
      <c r="HCH59" s="102"/>
      <c r="HCI59" s="102"/>
      <c r="HCJ59" s="102"/>
      <c r="HCK59" s="102"/>
      <c r="HCL59" s="102"/>
      <c r="HCM59" s="102"/>
      <c r="HCN59" s="102"/>
      <c r="HCO59" s="102"/>
      <c r="HCP59" s="102"/>
      <c r="HCQ59" s="102"/>
      <c r="HCR59" s="102"/>
      <c r="HCS59" s="102"/>
      <c r="HCT59" s="102"/>
      <c r="HCU59" s="102"/>
      <c r="HCV59" s="102"/>
      <c r="HCW59" s="102"/>
      <c r="HCX59" s="102"/>
      <c r="HCY59" s="102"/>
      <c r="HCZ59" s="102"/>
      <c r="HDA59" s="102"/>
      <c r="HDB59" s="102"/>
      <c r="HDC59" s="102"/>
      <c r="HDD59" s="102"/>
      <c r="HDE59" s="102"/>
      <c r="HDF59" s="102"/>
      <c r="HDG59" s="102"/>
      <c r="HDH59" s="102"/>
      <c r="HDI59" s="102"/>
      <c r="HDJ59" s="102"/>
      <c r="HDK59" s="102"/>
      <c r="HDL59" s="102"/>
      <c r="HDM59" s="102"/>
      <c r="HDN59" s="102"/>
      <c r="HDO59" s="102"/>
      <c r="HDP59" s="102"/>
      <c r="HDQ59" s="102"/>
      <c r="HDR59" s="102"/>
      <c r="HDS59" s="102"/>
      <c r="HDT59" s="102"/>
      <c r="HDU59" s="102"/>
      <c r="HDV59" s="102"/>
      <c r="HDW59" s="102"/>
      <c r="HDX59" s="102"/>
      <c r="HDY59" s="102"/>
      <c r="HDZ59" s="102"/>
      <c r="HEA59" s="102"/>
      <c r="HEB59" s="102"/>
      <c r="HEC59" s="102"/>
      <c r="HED59" s="102"/>
      <c r="HEE59" s="102"/>
      <c r="HEF59" s="102"/>
      <c r="HEG59" s="102"/>
      <c r="HEH59" s="102"/>
      <c r="HEI59" s="102"/>
      <c r="HEJ59" s="102"/>
      <c r="HEK59" s="102"/>
      <c r="HEL59" s="102"/>
      <c r="HEM59" s="102"/>
      <c r="HEN59" s="102"/>
      <c r="HEO59" s="102"/>
      <c r="HEP59" s="102"/>
      <c r="HEQ59" s="102"/>
      <c r="HER59" s="102"/>
      <c r="HES59" s="102"/>
      <c r="HET59" s="102"/>
      <c r="HEU59" s="102"/>
      <c r="HEV59" s="102"/>
      <c r="HEW59" s="102"/>
      <c r="HEX59" s="102"/>
      <c r="HEY59" s="102"/>
      <c r="HEZ59" s="102"/>
      <c r="HFA59" s="102"/>
      <c r="HFB59" s="102"/>
      <c r="HFC59" s="102"/>
      <c r="HFD59" s="102"/>
      <c r="HFE59" s="102"/>
      <c r="HFF59" s="102"/>
      <c r="HFG59" s="102"/>
      <c r="HFH59" s="102"/>
      <c r="HFI59" s="102"/>
      <c r="HFJ59" s="102"/>
      <c r="HFK59" s="102"/>
      <c r="HFL59" s="102"/>
      <c r="HFM59" s="102"/>
      <c r="HFN59" s="102"/>
      <c r="HFO59" s="102"/>
      <c r="HFP59" s="102"/>
      <c r="HFQ59" s="102"/>
      <c r="HFR59" s="102"/>
      <c r="HFS59" s="102"/>
      <c r="HFT59" s="102"/>
      <c r="HFU59" s="102"/>
      <c r="HFV59" s="102"/>
      <c r="HFW59" s="102"/>
      <c r="HFX59" s="102"/>
      <c r="HFY59" s="102"/>
      <c r="HFZ59" s="102"/>
      <c r="HGA59" s="102"/>
      <c r="HGB59" s="102"/>
      <c r="HGC59" s="102"/>
      <c r="HGD59" s="102"/>
      <c r="HGE59" s="102"/>
      <c r="HGF59" s="102"/>
      <c r="HGG59" s="102"/>
      <c r="HGH59" s="102"/>
      <c r="HGI59" s="102"/>
      <c r="HGJ59" s="102"/>
      <c r="HGK59" s="102"/>
      <c r="HGL59" s="102"/>
      <c r="HGM59" s="102"/>
      <c r="HGN59" s="102"/>
      <c r="HGO59" s="102"/>
      <c r="HGP59" s="102"/>
      <c r="HGQ59" s="102"/>
      <c r="HGR59" s="102"/>
      <c r="HGS59" s="102"/>
      <c r="HGT59" s="102"/>
      <c r="HGU59" s="102"/>
      <c r="HGV59" s="102"/>
      <c r="HGW59" s="102"/>
      <c r="HGX59" s="102"/>
      <c r="HGY59" s="102"/>
      <c r="HGZ59" s="102"/>
      <c r="HHA59" s="102"/>
      <c r="HHB59" s="102"/>
      <c r="HHC59" s="102"/>
      <c r="HHD59" s="102"/>
      <c r="HHE59" s="102"/>
      <c r="HHF59" s="102"/>
      <c r="HHG59" s="102"/>
      <c r="HHH59" s="102"/>
      <c r="HHI59" s="102"/>
      <c r="HHJ59" s="102"/>
      <c r="HHK59" s="102"/>
      <c r="HHL59" s="102"/>
      <c r="HHM59" s="102"/>
      <c r="HHN59" s="102"/>
      <c r="HHO59" s="102"/>
      <c r="HHP59" s="102"/>
      <c r="HHQ59" s="102"/>
      <c r="HHR59" s="102"/>
      <c r="HHS59" s="102"/>
      <c r="HHT59" s="102"/>
      <c r="HHU59" s="102"/>
      <c r="HHV59" s="102"/>
      <c r="HHW59" s="102"/>
      <c r="HHX59" s="102"/>
      <c r="HHY59" s="102"/>
      <c r="HHZ59" s="102"/>
      <c r="HIA59" s="102"/>
      <c r="HIB59" s="102"/>
      <c r="HIC59" s="102"/>
      <c r="HID59" s="102"/>
      <c r="HIE59" s="102"/>
      <c r="HIF59" s="102"/>
      <c r="HIG59" s="102"/>
      <c r="HIH59" s="102"/>
      <c r="HII59" s="102"/>
      <c r="HIJ59" s="102"/>
      <c r="HIK59" s="102"/>
      <c r="HIL59" s="102"/>
      <c r="HIM59" s="102"/>
      <c r="HIN59" s="102"/>
      <c r="HIO59" s="102"/>
      <c r="HIP59" s="102"/>
      <c r="HIQ59" s="102"/>
      <c r="HIR59" s="102"/>
      <c r="HIS59" s="102"/>
      <c r="HIT59" s="102"/>
      <c r="HIU59" s="102"/>
      <c r="HIV59" s="102"/>
      <c r="HIW59" s="102"/>
      <c r="HIX59" s="102"/>
      <c r="HIY59" s="102"/>
      <c r="HIZ59" s="102"/>
      <c r="HJA59" s="102"/>
      <c r="HJB59" s="102"/>
      <c r="HJC59" s="102"/>
      <c r="HJD59" s="102"/>
      <c r="HJE59" s="102"/>
      <c r="HJF59" s="102"/>
      <c r="HJG59" s="102"/>
      <c r="HJH59" s="102"/>
      <c r="HJI59" s="102"/>
      <c r="HJJ59" s="102"/>
      <c r="HJK59" s="102"/>
      <c r="HJL59" s="102"/>
      <c r="HJM59" s="102"/>
      <c r="HJN59" s="102"/>
      <c r="HJO59" s="102"/>
      <c r="HJP59" s="102"/>
      <c r="HJQ59" s="102"/>
      <c r="HJR59" s="102"/>
      <c r="HJS59" s="102"/>
      <c r="HJT59" s="102"/>
      <c r="HJU59" s="102"/>
      <c r="HJV59" s="102"/>
      <c r="HJW59" s="102"/>
      <c r="HJX59" s="102"/>
      <c r="HJY59" s="102"/>
      <c r="HJZ59" s="102"/>
      <c r="HKA59" s="102"/>
      <c r="HKB59" s="102"/>
      <c r="HKC59" s="102"/>
      <c r="HKD59" s="102"/>
      <c r="HKE59" s="102"/>
      <c r="HKF59" s="102"/>
      <c r="HKG59" s="102"/>
      <c r="HKH59" s="102"/>
      <c r="HKI59" s="102"/>
      <c r="HKJ59" s="102"/>
      <c r="HKK59" s="102"/>
      <c r="HKL59" s="102"/>
      <c r="HKM59" s="102"/>
      <c r="HKN59" s="102"/>
      <c r="HKO59" s="102"/>
      <c r="HKP59" s="102"/>
      <c r="HKQ59" s="102"/>
      <c r="HKR59" s="102"/>
      <c r="HKS59" s="102"/>
      <c r="HKT59" s="102"/>
      <c r="HKU59" s="102"/>
      <c r="HKV59" s="102"/>
      <c r="HKW59" s="102"/>
      <c r="HKX59" s="102"/>
      <c r="HKY59" s="102"/>
      <c r="HKZ59" s="102"/>
      <c r="HLA59" s="102"/>
      <c r="HLB59" s="102"/>
      <c r="HLC59" s="102"/>
      <c r="HLD59" s="102"/>
      <c r="HLE59" s="102"/>
      <c r="HLF59" s="102"/>
      <c r="HLG59" s="102"/>
      <c r="HLH59" s="102"/>
      <c r="HLI59" s="102"/>
      <c r="HLJ59" s="102"/>
      <c r="HLK59" s="102"/>
      <c r="HLL59" s="102"/>
      <c r="HLM59" s="102"/>
      <c r="HLN59" s="102"/>
      <c r="HLO59" s="102"/>
      <c r="HLP59" s="102"/>
      <c r="HLQ59" s="102"/>
      <c r="HLR59" s="102"/>
      <c r="HLS59" s="102"/>
      <c r="HLT59" s="102"/>
      <c r="HLU59" s="102"/>
      <c r="HLV59" s="102"/>
      <c r="HLW59" s="102"/>
      <c r="HLX59" s="102"/>
      <c r="HLY59" s="102"/>
      <c r="HLZ59" s="102"/>
      <c r="HMA59" s="102"/>
      <c r="HMB59" s="102"/>
      <c r="HMC59" s="102"/>
      <c r="HMD59" s="102"/>
      <c r="HME59" s="102"/>
      <c r="HMF59" s="102"/>
      <c r="HMG59" s="102"/>
      <c r="HMH59" s="102"/>
      <c r="HMI59" s="102"/>
      <c r="HMJ59" s="102"/>
      <c r="HMK59" s="102"/>
      <c r="HML59" s="102"/>
      <c r="HMM59" s="102"/>
      <c r="HMN59" s="102"/>
      <c r="HMO59" s="102"/>
      <c r="HMP59" s="102"/>
      <c r="HMQ59" s="102"/>
      <c r="HMR59" s="102"/>
      <c r="HMS59" s="102"/>
      <c r="HMT59" s="102"/>
      <c r="HMU59" s="102"/>
      <c r="HMV59" s="102"/>
      <c r="HMW59" s="102"/>
      <c r="HMX59" s="102"/>
      <c r="HMY59" s="102"/>
      <c r="HMZ59" s="102"/>
      <c r="HNA59" s="102"/>
      <c r="HNB59" s="102"/>
      <c r="HNC59" s="102"/>
      <c r="HND59" s="102"/>
      <c r="HNE59" s="102"/>
      <c r="HNF59" s="102"/>
      <c r="HNG59" s="102"/>
      <c r="HNH59" s="102"/>
      <c r="HNI59" s="102"/>
      <c r="HNJ59" s="102"/>
      <c r="HNK59" s="102"/>
      <c r="HNL59" s="102"/>
      <c r="HNM59" s="102"/>
      <c r="HNN59" s="102"/>
      <c r="HNO59" s="102"/>
      <c r="HNP59" s="102"/>
      <c r="HNQ59" s="102"/>
      <c r="HNR59" s="102"/>
      <c r="HNS59" s="102"/>
      <c r="HNT59" s="102"/>
      <c r="HNU59" s="102"/>
      <c r="HNV59" s="102"/>
      <c r="HNW59" s="102"/>
      <c r="HNX59" s="102"/>
      <c r="HNY59" s="102"/>
      <c r="HNZ59" s="102"/>
      <c r="HOA59" s="102"/>
      <c r="HOB59" s="102"/>
      <c r="HOC59" s="102"/>
      <c r="HOD59" s="102"/>
      <c r="HOE59" s="102"/>
      <c r="HOF59" s="102"/>
      <c r="HOG59" s="102"/>
      <c r="HOH59" s="102"/>
      <c r="HOI59" s="102"/>
      <c r="HOJ59" s="102"/>
      <c r="HOK59" s="102"/>
      <c r="HOL59" s="102"/>
      <c r="HOM59" s="102"/>
      <c r="HON59" s="102"/>
      <c r="HOO59" s="102"/>
      <c r="HOP59" s="102"/>
      <c r="HOQ59" s="102"/>
      <c r="HOR59" s="102"/>
      <c r="HOS59" s="102"/>
      <c r="HOT59" s="102"/>
      <c r="HOU59" s="102"/>
      <c r="HOV59" s="102"/>
      <c r="HOW59" s="102"/>
      <c r="HOX59" s="102"/>
      <c r="HOY59" s="102"/>
      <c r="HOZ59" s="102"/>
      <c r="HPA59" s="102"/>
      <c r="HPB59" s="102"/>
      <c r="HPC59" s="102"/>
      <c r="HPD59" s="102"/>
      <c r="HPE59" s="102"/>
      <c r="HPF59" s="102"/>
      <c r="HPG59" s="102"/>
      <c r="HPH59" s="102"/>
      <c r="HPI59" s="102"/>
      <c r="HPJ59" s="102"/>
      <c r="HPK59" s="102"/>
      <c r="HPL59" s="102"/>
      <c r="HPM59" s="102"/>
      <c r="HPN59" s="102"/>
      <c r="HPO59" s="102"/>
      <c r="HPP59" s="102"/>
      <c r="HPQ59" s="102"/>
      <c r="HPR59" s="102"/>
      <c r="HPS59" s="102"/>
      <c r="HPT59" s="102"/>
      <c r="HPU59" s="102"/>
      <c r="HPV59" s="102"/>
      <c r="HPW59" s="102"/>
      <c r="HPX59" s="102"/>
      <c r="HPY59" s="102"/>
      <c r="HPZ59" s="102"/>
      <c r="HQA59" s="102"/>
      <c r="HQB59" s="102"/>
      <c r="HQC59" s="102"/>
      <c r="HQD59" s="102"/>
      <c r="HQE59" s="102"/>
      <c r="HQF59" s="102"/>
      <c r="HQG59" s="102"/>
      <c r="HQH59" s="102"/>
      <c r="HQI59" s="102"/>
      <c r="HQJ59" s="102"/>
      <c r="HQK59" s="102"/>
      <c r="HQL59" s="102"/>
      <c r="HQM59" s="102"/>
      <c r="HQN59" s="102"/>
      <c r="HQO59" s="102"/>
      <c r="HQP59" s="102"/>
      <c r="HQQ59" s="102"/>
      <c r="HQR59" s="102"/>
      <c r="HQS59" s="102"/>
      <c r="HQT59" s="102"/>
      <c r="HQU59" s="102"/>
      <c r="HQV59" s="102"/>
      <c r="HQW59" s="102"/>
      <c r="HQX59" s="102"/>
      <c r="HQY59" s="102"/>
      <c r="HQZ59" s="102"/>
      <c r="HRA59" s="102"/>
      <c r="HRB59" s="102"/>
      <c r="HRC59" s="102"/>
      <c r="HRD59" s="102"/>
      <c r="HRE59" s="102"/>
      <c r="HRF59" s="102"/>
      <c r="HRG59" s="102"/>
      <c r="HRH59" s="102"/>
      <c r="HRI59" s="102"/>
      <c r="HRJ59" s="102"/>
      <c r="HRK59" s="102"/>
      <c r="HRL59" s="102"/>
      <c r="HRM59" s="102"/>
      <c r="HRN59" s="102"/>
      <c r="HRO59" s="102"/>
      <c r="HRP59" s="102"/>
      <c r="HRQ59" s="102"/>
      <c r="HRR59" s="102"/>
      <c r="HRS59" s="102"/>
      <c r="HRT59" s="102"/>
      <c r="HRU59" s="102"/>
      <c r="HRV59" s="102"/>
      <c r="HRW59" s="102"/>
      <c r="HRX59" s="102"/>
      <c r="HRY59" s="102"/>
      <c r="HRZ59" s="102"/>
      <c r="HSA59" s="102"/>
      <c r="HSB59" s="102"/>
      <c r="HSC59" s="102"/>
      <c r="HSD59" s="102"/>
      <c r="HSE59" s="102"/>
      <c r="HSF59" s="102"/>
      <c r="HSG59" s="102"/>
      <c r="HSH59" s="102"/>
      <c r="HSI59" s="102"/>
      <c r="HSJ59" s="102"/>
      <c r="HSK59" s="102"/>
      <c r="HSL59" s="102"/>
      <c r="HSM59" s="102"/>
      <c r="HSN59" s="102"/>
      <c r="HSO59" s="102"/>
      <c r="HSP59" s="102"/>
      <c r="HSQ59" s="102"/>
      <c r="HSR59" s="102"/>
      <c r="HSS59" s="102"/>
      <c r="HST59" s="102"/>
      <c r="HSU59" s="102"/>
      <c r="HSV59" s="102"/>
      <c r="HSW59" s="102"/>
      <c r="HSX59" s="102"/>
      <c r="HSY59" s="102"/>
      <c r="HSZ59" s="102"/>
      <c r="HTA59" s="102"/>
      <c r="HTB59" s="102"/>
      <c r="HTC59" s="102"/>
      <c r="HTD59" s="102"/>
      <c r="HTE59" s="102"/>
      <c r="HTF59" s="102"/>
      <c r="HTG59" s="102"/>
      <c r="HTH59" s="102"/>
      <c r="HTI59" s="102"/>
      <c r="HTJ59" s="102"/>
      <c r="HTK59" s="102"/>
      <c r="HTL59" s="102"/>
      <c r="HTM59" s="102"/>
      <c r="HTN59" s="102"/>
      <c r="HTO59" s="102"/>
      <c r="HTP59" s="102"/>
      <c r="HTQ59" s="102"/>
      <c r="HTR59" s="102"/>
      <c r="HTS59" s="102"/>
      <c r="HTT59" s="102"/>
      <c r="HTU59" s="102"/>
      <c r="HTV59" s="102"/>
      <c r="HTW59" s="102"/>
      <c r="HTX59" s="102"/>
      <c r="HTY59" s="102"/>
      <c r="HTZ59" s="102"/>
      <c r="HUA59" s="102"/>
      <c r="HUB59" s="102"/>
      <c r="HUC59" s="102"/>
      <c r="HUD59" s="102"/>
      <c r="HUE59" s="102"/>
      <c r="HUF59" s="102"/>
      <c r="HUG59" s="102"/>
      <c r="HUH59" s="102"/>
      <c r="HUI59" s="102"/>
      <c r="HUJ59" s="102"/>
      <c r="HUK59" s="102"/>
      <c r="HUL59" s="102"/>
      <c r="HUM59" s="102"/>
      <c r="HUN59" s="102"/>
      <c r="HUO59" s="102"/>
      <c r="HUP59" s="102"/>
      <c r="HUQ59" s="102"/>
      <c r="HUR59" s="102"/>
      <c r="HUS59" s="102"/>
      <c r="HUT59" s="102"/>
      <c r="HUU59" s="102"/>
      <c r="HUV59" s="102"/>
      <c r="HUW59" s="102"/>
      <c r="HUX59" s="102"/>
      <c r="HUY59" s="102"/>
      <c r="HUZ59" s="102"/>
      <c r="HVA59" s="102"/>
      <c r="HVB59" s="102"/>
      <c r="HVC59" s="102"/>
      <c r="HVD59" s="102"/>
      <c r="HVE59" s="102"/>
      <c r="HVF59" s="102"/>
      <c r="HVG59" s="102"/>
      <c r="HVH59" s="102"/>
      <c r="HVI59" s="102"/>
      <c r="HVJ59" s="102"/>
      <c r="HVK59" s="102"/>
      <c r="HVL59" s="102"/>
      <c r="HVM59" s="102"/>
      <c r="HVN59" s="102"/>
      <c r="HVO59" s="102"/>
      <c r="HVP59" s="102"/>
      <c r="HVQ59" s="102"/>
      <c r="HVR59" s="102"/>
      <c r="HVS59" s="102"/>
      <c r="HVT59" s="102"/>
      <c r="HVU59" s="102"/>
      <c r="HVV59" s="102"/>
      <c r="HVW59" s="102"/>
      <c r="HVX59" s="102"/>
      <c r="HVY59" s="102"/>
      <c r="HVZ59" s="102"/>
      <c r="HWA59" s="102"/>
      <c r="HWB59" s="102"/>
      <c r="HWC59" s="102"/>
      <c r="HWD59" s="102"/>
      <c r="HWE59" s="102"/>
      <c r="HWF59" s="102"/>
      <c r="HWG59" s="102"/>
      <c r="HWH59" s="102"/>
      <c r="HWI59" s="102"/>
      <c r="HWJ59" s="102"/>
      <c r="HWK59" s="102"/>
      <c r="HWL59" s="102"/>
      <c r="HWM59" s="102"/>
      <c r="HWN59" s="102"/>
      <c r="HWO59" s="102"/>
      <c r="HWP59" s="102"/>
      <c r="HWQ59" s="102"/>
      <c r="HWR59" s="102"/>
      <c r="HWS59" s="102"/>
      <c r="HWT59" s="102"/>
      <c r="HWU59" s="102"/>
      <c r="HWV59" s="102"/>
      <c r="HWW59" s="102"/>
      <c r="HWX59" s="102"/>
      <c r="HWY59" s="102"/>
      <c r="HWZ59" s="102"/>
      <c r="HXA59" s="102"/>
      <c r="HXB59" s="102"/>
      <c r="HXC59" s="102"/>
      <c r="HXD59" s="102"/>
      <c r="HXE59" s="102"/>
      <c r="HXF59" s="102"/>
      <c r="HXG59" s="102"/>
      <c r="HXH59" s="102"/>
      <c r="HXI59" s="102"/>
      <c r="HXJ59" s="102"/>
      <c r="HXK59" s="102"/>
      <c r="HXL59" s="102"/>
      <c r="HXM59" s="102"/>
      <c r="HXN59" s="102"/>
      <c r="HXO59" s="102"/>
      <c r="HXP59" s="102"/>
      <c r="HXQ59" s="102"/>
      <c r="HXR59" s="102"/>
      <c r="HXS59" s="102"/>
      <c r="HXT59" s="102"/>
      <c r="HXU59" s="102"/>
      <c r="HXV59" s="102"/>
      <c r="HXW59" s="102"/>
      <c r="HXX59" s="102"/>
      <c r="HXY59" s="102"/>
      <c r="HXZ59" s="102"/>
      <c r="HYA59" s="102"/>
      <c r="HYB59" s="102"/>
      <c r="HYC59" s="102"/>
      <c r="HYD59" s="102"/>
      <c r="HYE59" s="102"/>
      <c r="HYF59" s="102"/>
      <c r="HYG59" s="102"/>
      <c r="HYH59" s="102"/>
      <c r="HYI59" s="102"/>
      <c r="HYJ59" s="102"/>
      <c r="HYK59" s="102"/>
      <c r="HYL59" s="102"/>
      <c r="HYM59" s="102"/>
      <c r="HYN59" s="102"/>
      <c r="HYO59" s="102"/>
      <c r="HYP59" s="102"/>
      <c r="HYQ59" s="102"/>
      <c r="HYR59" s="102"/>
      <c r="HYS59" s="102"/>
      <c r="HYT59" s="102"/>
      <c r="HYU59" s="102"/>
      <c r="HYV59" s="102"/>
      <c r="HYW59" s="102"/>
      <c r="HYX59" s="102"/>
      <c r="HYY59" s="102"/>
      <c r="HYZ59" s="102"/>
      <c r="HZA59" s="102"/>
      <c r="HZB59" s="102"/>
      <c r="HZC59" s="102"/>
      <c r="HZD59" s="102"/>
      <c r="HZE59" s="102"/>
      <c r="HZF59" s="102"/>
      <c r="HZG59" s="102"/>
      <c r="HZH59" s="102"/>
      <c r="HZI59" s="102"/>
      <c r="HZJ59" s="102"/>
      <c r="HZK59" s="102"/>
      <c r="HZL59" s="102"/>
      <c r="HZM59" s="102"/>
      <c r="HZN59" s="102"/>
      <c r="HZO59" s="102"/>
      <c r="HZP59" s="102"/>
      <c r="HZQ59" s="102"/>
      <c r="HZR59" s="102"/>
      <c r="HZS59" s="102"/>
      <c r="HZT59" s="102"/>
      <c r="HZU59" s="102"/>
      <c r="HZV59" s="102"/>
      <c r="HZW59" s="102"/>
      <c r="HZX59" s="102"/>
      <c r="HZY59" s="102"/>
      <c r="HZZ59" s="102"/>
      <c r="IAA59" s="102"/>
      <c r="IAB59" s="102"/>
      <c r="IAC59" s="102"/>
      <c r="IAD59" s="102"/>
      <c r="IAE59" s="102"/>
      <c r="IAF59" s="102"/>
      <c r="IAG59" s="102"/>
      <c r="IAH59" s="102"/>
      <c r="IAI59" s="102"/>
      <c r="IAJ59" s="102"/>
      <c r="IAK59" s="102"/>
      <c r="IAL59" s="102"/>
      <c r="IAM59" s="102"/>
      <c r="IAN59" s="102"/>
      <c r="IAO59" s="102"/>
      <c r="IAP59" s="102"/>
      <c r="IAQ59" s="102"/>
      <c r="IAR59" s="102"/>
      <c r="IAS59" s="102"/>
      <c r="IAT59" s="102"/>
      <c r="IAU59" s="102"/>
      <c r="IAV59" s="102"/>
      <c r="IAW59" s="102"/>
      <c r="IAX59" s="102"/>
      <c r="IAY59" s="102"/>
      <c r="IAZ59" s="102"/>
      <c r="IBA59" s="102"/>
      <c r="IBB59" s="102"/>
      <c r="IBC59" s="102"/>
      <c r="IBD59" s="102"/>
      <c r="IBE59" s="102"/>
      <c r="IBF59" s="102"/>
      <c r="IBG59" s="102"/>
      <c r="IBH59" s="102"/>
      <c r="IBI59" s="102"/>
      <c r="IBJ59" s="102"/>
      <c r="IBK59" s="102"/>
      <c r="IBL59" s="102"/>
      <c r="IBM59" s="102"/>
      <c r="IBN59" s="102"/>
      <c r="IBO59" s="102"/>
      <c r="IBP59" s="102"/>
      <c r="IBQ59" s="102"/>
      <c r="IBR59" s="102"/>
      <c r="IBS59" s="102"/>
      <c r="IBT59" s="102"/>
      <c r="IBU59" s="102"/>
      <c r="IBV59" s="102"/>
      <c r="IBW59" s="102"/>
      <c r="IBX59" s="102"/>
      <c r="IBY59" s="102"/>
      <c r="IBZ59" s="102"/>
      <c r="ICA59" s="102"/>
      <c r="ICB59" s="102"/>
      <c r="ICC59" s="102"/>
      <c r="ICD59" s="102"/>
      <c r="ICE59" s="102"/>
      <c r="ICF59" s="102"/>
      <c r="ICG59" s="102"/>
      <c r="ICH59" s="102"/>
      <c r="ICI59" s="102"/>
      <c r="ICJ59" s="102"/>
      <c r="ICK59" s="102"/>
      <c r="ICL59" s="102"/>
      <c r="ICM59" s="102"/>
      <c r="ICN59" s="102"/>
      <c r="ICO59" s="102"/>
      <c r="ICP59" s="102"/>
      <c r="ICQ59" s="102"/>
      <c r="ICR59" s="102"/>
      <c r="ICS59" s="102"/>
      <c r="ICT59" s="102"/>
      <c r="ICU59" s="102"/>
      <c r="ICV59" s="102"/>
      <c r="ICW59" s="102"/>
      <c r="ICX59" s="102"/>
      <c r="ICY59" s="102"/>
      <c r="ICZ59" s="102"/>
      <c r="IDA59" s="102"/>
      <c r="IDB59" s="102"/>
      <c r="IDC59" s="102"/>
      <c r="IDD59" s="102"/>
      <c r="IDE59" s="102"/>
      <c r="IDF59" s="102"/>
      <c r="IDG59" s="102"/>
      <c r="IDH59" s="102"/>
      <c r="IDI59" s="102"/>
      <c r="IDJ59" s="102"/>
      <c r="IDK59" s="102"/>
      <c r="IDL59" s="102"/>
      <c r="IDM59" s="102"/>
      <c r="IDN59" s="102"/>
      <c r="IDO59" s="102"/>
      <c r="IDP59" s="102"/>
      <c r="IDQ59" s="102"/>
      <c r="IDR59" s="102"/>
      <c r="IDS59" s="102"/>
      <c r="IDT59" s="102"/>
      <c r="IDU59" s="102"/>
      <c r="IDV59" s="102"/>
      <c r="IDW59" s="102"/>
      <c r="IDX59" s="102"/>
      <c r="IDY59" s="102"/>
      <c r="IDZ59" s="102"/>
      <c r="IEA59" s="102"/>
      <c r="IEB59" s="102"/>
      <c r="IEC59" s="102"/>
      <c r="IED59" s="102"/>
      <c r="IEE59" s="102"/>
      <c r="IEF59" s="102"/>
      <c r="IEG59" s="102"/>
      <c r="IEH59" s="102"/>
      <c r="IEI59" s="102"/>
      <c r="IEJ59" s="102"/>
      <c r="IEK59" s="102"/>
      <c r="IEL59" s="102"/>
      <c r="IEM59" s="102"/>
      <c r="IEN59" s="102"/>
      <c r="IEO59" s="102"/>
      <c r="IEP59" s="102"/>
      <c r="IEQ59" s="102"/>
      <c r="IER59" s="102"/>
      <c r="IES59" s="102"/>
      <c r="IET59" s="102"/>
      <c r="IEU59" s="102"/>
      <c r="IEV59" s="102"/>
      <c r="IEW59" s="102"/>
      <c r="IEX59" s="102"/>
      <c r="IEY59" s="102"/>
      <c r="IEZ59" s="102"/>
      <c r="IFA59" s="102"/>
      <c r="IFB59" s="102"/>
      <c r="IFC59" s="102"/>
      <c r="IFD59" s="102"/>
      <c r="IFE59" s="102"/>
      <c r="IFF59" s="102"/>
      <c r="IFG59" s="102"/>
      <c r="IFH59" s="102"/>
      <c r="IFI59" s="102"/>
      <c r="IFJ59" s="102"/>
      <c r="IFK59" s="102"/>
      <c r="IFL59" s="102"/>
      <c r="IFM59" s="102"/>
      <c r="IFN59" s="102"/>
      <c r="IFO59" s="102"/>
      <c r="IFP59" s="102"/>
      <c r="IFQ59" s="102"/>
      <c r="IFR59" s="102"/>
      <c r="IFS59" s="102"/>
      <c r="IFT59" s="102"/>
      <c r="IFU59" s="102"/>
      <c r="IFV59" s="102"/>
      <c r="IFW59" s="102"/>
      <c r="IFX59" s="102"/>
      <c r="IFY59" s="102"/>
      <c r="IFZ59" s="102"/>
      <c r="IGA59" s="102"/>
      <c r="IGB59" s="102"/>
      <c r="IGC59" s="102"/>
      <c r="IGD59" s="102"/>
      <c r="IGE59" s="102"/>
      <c r="IGF59" s="102"/>
      <c r="IGG59" s="102"/>
      <c r="IGH59" s="102"/>
      <c r="IGI59" s="102"/>
      <c r="IGJ59" s="102"/>
      <c r="IGK59" s="102"/>
      <c r="IGL59" s="102"/>
      <c r="IGM59" s="102"/>
      <c r="IGN59" s="102"/>
      <c r="IGO59" s="102"/>
      <c r="IGP59" s="102"/>
      <c r="IGQ59" s="102"/>
      <c r="IGR59" s="102"/>
      <c r="IGS59" s="102"/>
      <c r="IGT59" s="102"/>
      <c r="IGU59" s="102"/>
      <c r="IGV59" s="102"/>
      <c r="IGW59" s="102"/>
      <c r="IGX59" s="102"/>
      <c r="IGY59" s="102"/>
      <c r="IGZ59" s="102"/>
      <c r="IHA59" s="102"/>
      <c r="IHB59" s="102"/>
      <c r="IHC59" s="102"/>
      <c r="IHD59" s="102"/>
      <c r="IHE59" s="102"/>
      <c r="IHF59" s="102"/>
      <c r="IHG59" s="102"/>
      <c r="IHH59" s="102"/>
      <c r="IHI59" s="102"/>
      <c r="IHJ59" s="102"/>
      <c r="IHK59" s="102"/>
      <c r="IHL59" s="102"/>
      <c r="IHM59" s="102"/>
      <c r="IHN59" s="102"/>
      <c r="IHO59" s="102"/>
      <c r="IHP59" s="102"/>
      <c r="IHQ59" s="102"/>
      <c r="IHR59" s="102"/>
      <c r="IHS59" s="102"/>
      <c r="IHT59" s="102"/>
      <c r="IHU59" s="102"/>
      <c r="IHV59" s="102"/>
      <c r="IHW59" s="102"/>
      <c r="IHX59" s="102"/>
      <c r="IHY59" s="102"/>
      <c r="IHZ59" s="102"/>
      <c r="IIA59" s="102"/>
      <c r="IIB59" s="102"/>
      <c r="IIC59" s="102"/>
      <c r="IID59" s="102"/>
      <c r="IIE59" s="102"/>
      <c r="IIF59" s="102"/>
      <c r="IIG59" s="102"/>
      <c r="IIH59" s="102"/>
      <c r="III59" s="102"/>
      <c r="IIJ59" s="102"/>
      <c r="IIK59" s="102"/>
      <c r="IIL59" s="102"/>
      <c r="IIM59" s="102"/>
      <c r="IIN59" s="102"/>
      <c r="IIO59" s="102"/>
      <c r="IIP59" s="102"/>
      <c r="IIQ59" s="102"/>
      <c r="IIR59" s="102"/>
      <c r="IIS59" s="102"/>
      <c r="IIT59" s="102"/>
      <c r="IIU59" s="102"/>
      <c r="IIV59" s="102"/>
      <c r="IIW59" s="102"/>
      <c r="IIX59" s="102"/>
      <c r="IIY59" s="102"/>
      <c r="IIZ59" s="102"/>
      <c r="IJA59" s="102"/>
      <c r="IJB59" s="102"/>
      <c r="IJC59" s="102"/>
      <c r="IJD59" s="102"/>
      <c r="IJE59" s="102"/>
      <c r="IJF59" s="102"/>
      <c r="IJG59" s="102"/>
      <c r="IJH59" s="102"/>
      <c r="IJI59" s="102"/>
      <c r="IJJ59" s="102"/>
      <c r="IJK59" s="102"/>
      <c r="IJL59" s="102"/>
      <c r="IJM59" s="102"/>
      <c r="IJN59" s="102"/>
      <c r="IJO59" s="102"/>
      <c r="IJP59" s="102"/>
      <c r="IJQ59" s="102"/>
      <c r="IJR59" s="102"/>
      <c r="IJS59" s="102"/>
      <c r="IJT59" s="102"/>
      <c r="IJU59" s="102"/>
      <c r="IJV59" s="102"/>
      <c r="IJW59" s="102"/>
      <c r="IJX59" s="102"/>
      <c r="IJY59" s="102"/>
      <c r="IJZ59" s="102"/>
      <c r="IKA59" s="102"/>
      <c r="IKB59" s="102"/>
      <c r="IKC59" s="102"/>
      <c r="IKD59" s="102"/>
      <c r="IKE59" s="102"/>
      <c r="IKF59" s="102"/>
      <c r="IKG59" s="102"/>
      <c r="IKH59" s="102"/>
      <c r="IKI59" s="102"/>
      <c r="IKJ59" s="102"/>
      <c r="IKK59" s="102"/>
      <c r="IKL59" s="102"/>
      <c r="IKM59" s="102"/>
      <c r="IKN59" s="102"/>
      <c r="IKO59" s="102"/>
      <c r="IKP59" s="102"/>
      <c r="IKQ59" s="102"/>
      <c r="IKR59" s="102"/>
      <c r="IKS59" s="102"/>
      <c r="IKT59" s="102"/>
      <c r="IKU59" s="102"/>
      <c r="IKV59" s="102"/>
      <c r="IKW59" s="102"/>
      <c r="IKX59" s="102"/>
      <c r="IKY59" s="102"/>
      <c r="IKZ59" s="102"/>
      <c r="ILA59" s="102"/>
      <c r="ILB59" s="102"/>
      <c r="ILC59" s="102"/>
      <c r="ILD59" s="102"/>
      <c r="ILE59" s="102"/>
      <c r="ILF59" s="102"/>
      <c r="ILG59" s="102"/>
      <c r="ILH59" s="102"/>
      <c r="ILI59" s="102"/>
      <c r="ILJ59" s="102"/>
      <c r="ILK59" s="102"/>
      <c r="ILL59" s="102"/>
      <c r="ILM59" s="102"/>
      <c r="ILN59" s="102"/>
      <c r="ILO59" s="102"/>
      <c r="ILP59" s="102"/>
      <c r="ILQ59" s="102"/>
      <c r="ILR59" s="102"/>
      <c r="ILS59" s="102"/>
      <c r="ILT59" s="102"/>
      <c r="ILU59" s="102"/>
      <c r="ILV59" s="102"/>
      <c r="ILW59" s="102"/>
      <c r="ILX59" s="102"/>
      <c r="ILY59" s="102"/>
      <c r="ILZ59" s="102"/>
      <c r="IMA59" s="102"/>
      <c r="IMB59" s="102"/>
      <c r="IMC59" s="102"/>
      <c r="IMD59" s="102"/>
      <c r="IME59" s="102"/>
      <c r="IMF59" s="102"/>
      <c r="IMG59" s="102"/>
      <c r="IMH59" s="102"/>
      <c r="IMI59" s="102"/>
      <c r="IMJ59" s="102"/>
      <c r="IMK59" s="102"/>
      <c r="IML59" s="102"/>
      <c r="IMM59" s="102"/>
      <c r="IMN59" s="102"/>
      <c r="IMO59" s="102"/>
      <c r="IMP59" s="102"/>
      <c r="IMQ59" s="102"/>
      <c r="IMR59" s="102"/>
      <c r="IMS59" s="102"/>
      <c r="IMT59" s="102"/>
      <c r="IMU59" s="102"/>
      <c r="IMV59" s="102"/>
      <c r="IMW59" s="102"/>
      <c r="IMX59" s="102"/>
      <c r="IMY59" s="102"/>
      <c r="IMZ59" s="102"/>
      <c r="INA59" s="102"/>
      <c r="INB59" s="102"/>
      <c r="INC59" s="102"/>
      <c r="IND59" s="102"/>
      <c r="INE59" s="102"/>
      <c r="INF59" s="102"/>
      <c r="ING59" s="102"/>
      <c r="INH59" s="102"/>
      <c r="INI59" s="102"/>
      <c r="INJ59" s="102"/>
      <c r="INK59" s="102"/>
      <c r="INL59" s="102"/>
      <c r="INM59" s="102"/>
      <c r="INN59" s="102"/>
      <c r="INO59" s="102"/>
      <c r="INP59" s="102"/>
      <c r="INQ59" s="102"/>
      <c r="INR59" s="102"/>
      <c r="INS59" s="102"/>
      <c r="INT59" s="102"/>
      <c r="INU59" s="102"/>
      <c r="INV59" s="102"/>
      <c r="INW59" s="102"/>
      <c r="INX59" s="102"/>
      <c r="INY59" s="102"/>
      <c r="INZ59" s="102"/>
      <c r="IOA59" s="102"/>
      <c r="IOB59" s="102"/>
      <c r="IOC59" s="102"/>
      <c r="IOD59" s="102"/>
      <c r="IOE59" s="102"/>
      <c r="IOF59" s="102"/>
      <c r="IOG59" s="102"/>
      <c r="IOH59" s="102"/>
      <c r="IOI59" s="102"/>
      <c r="IOJ59" s="102"/>
      <c r="IOK59" s="102"/>
      <c r="IOL59" s="102"/>
      <c r="IOM59" s="102"/>
      <c r="ION59" s="102"/>
      <c r="IOO59" s="102"/>
      <c r="IOP59" s="102"/>
      <c r="IOQ59" s="102"/>
      <c r="IOR59" s="102"/>
      <c r="IOS59" s="102"/>
      <c r="IOT59" s="102"/>
      <c r="IOU59" s="102"/>
      <c r="IOV59" s="102"/>
      <c r="IOW59" s="102"/>
      <c r="IOX59" s="102"/>
      <c r="IOY59" s="102"/>
      <c r="IOZ59" s="102"/>
      <c r="IPA59" s="102"/>
      <c r="IPB59" s="102"/>
      <c r="IPC59" s="102"/>
      <c r="IPD59" s="102"/>
      <c r="IPE59" s="102"/>
      <c r="IPF59" s="102"/>
      <c r="IPG59" s="102"/>
      <c r="IPH59" s="102"/>
      <c r="IPI59" s="102"/>
      <c r="IPJ59" s="102"/>
      <c r="IPK59" s="102"/>
      <c r="IPL59" s="102"/>
      <c r="IPM59" s="102"/>
      <c r="IPN59" s="102"/>
      <c r="IPO59" s="102"/>
      <c r="IPP59" s="102"/>
      <c r="IPQ59" s="102"/>
      <c r="IPR59" s="102"/>
      <c r="IPS59" s="102"/>
      <c r="IPT59" s="102"/>
      <c r="IPU59" s="102"/>
      <c r="IPV59" s="102"/>
      <c r="IPW59" s="102"/>
      <c r="IPX59" s="102"/>
      <c r="IPY59" s="102"/>
      <c r="IPZ59" s="102"/>
      <c r="IQA59" s="102"/>
      <c r="IQB59" s="102"/>
      <c r="IQC59" s="102"/>
      <c r="IQD59" s="102"/>
      <c r="IQE59" s="102"/>
      <c r="IQF59" s="102"/>
      <c r="IQG59" s="102"/>
      <c r="IQH59" s="102"/>
      <c r="IQI59" s="102"/>
      <c r="IQJ59" s="102"/>
      <c r="IQK59" s="102"/>
      <c r="IQL59" s="102"/>
      <c r="IQM59" s="102"/>
      <c r="IQN59" s="102"/>
      <c r="IQO59" s="102"/>
      <c r="IQP59" s="102"/>
      <c r="IQQ59" s="102"/>
      <c r="IQR59" s="102"/>
      <c r="IQS59" s="102"/>
      <c r="IQT59" s="102"/>
      <c r="IQU59" s="102"/>
      <c r="IQV59" s="102"/>
      <c r="IQW59" s="102"/>
      <c r="IQX59" s="102"/>
      <c r="IQY59" s="102"/>
      <c r="IQZ59" s="102"/>
      <c r="IRA59" s="102"/>
      <c r="IRB59" s="102"/>
      <c r="IRC59" s="102"/>
      <c r="IRD59" s="102"/>
      <c r="IRE59" s="102"/>
      <c r="IRF59" s="102"/>
      <c r="IRG59" s="102"/>
      <c r="IRH59" s="102"/>
      <c r="IRI59" s="102"/>
      <c r="IRJ59" s="102"/>
      <c r="IRK59" s="102"/>
      <c r="IRL59" s="102"/>
      <c r="IRM59" s="102"/>
      <c r="IRN59" s="102"/>
      <c r="IRO59" s="102"/>
      <c r="IRP59" s="102"/>
      <c r="IRQ59" s="102"/>
      <c r="IRR59" s="102"/>
      <c r="IRS59" s="102"/>
      <c r="IRT59" s="102"/>
      <c r="IRU59" s="102"/>
      <c r="IRV59" s="102"/>
      <c r="IRW59" s="102"/>
      <c r="IRX59" s="102"/>
      <c r="IRY59" s="102"/>
      <c r="IRZ59" s="102"/>
      <c r="ISA59" s="102"/>
      <c r="ISB59" s="102"/>
      <c r="ISC59" s="102"/>
      <c r="ISD59" s="102"/>
      <c r="ISE59" s="102"/>
      <c r="ISF59" s="102"/>
      <c r="ISG59" s="102"/>
      <c r="ISH59" s="102"/>
      <c r="ISI59" s="102"/>
      <c r="ISJ59" s="102"/>
      <c r="ISK59" s="102"/>
      <c r="ISL59" s="102"/>
      <c r="ISM59" s="102"/>
      <c r="ISN59" s="102"/>
      <c r="ISO59" s="102"/>
      <c r="ISP59" s="102"/>
      <c r="ISQ59" s="102"/>
      <c r="ISR59" s="102"/>
      <c r="ISS59" s="102"/>
      <c r="IST59" s="102"/>
      <c r="ISU59" s="102"/>
      <c r="ISV59" s="102"/>
      <c r="ISW59" s="102"/>
      <c r="ISX59" s="102"/>
      <c r="ISY59" s="102"/>
      <c r="ISZ59" s="102"/>
      <c r="ITA59" s="102"/>
      <c r="ITB59" s="102"/>
      <c r="ITC59" s="102"/>
      <c r="ITD59" s="102"/>
      <c r="ITE59" s="102"/>
      <c r="ITF59" s="102"/>
      <c r="ITG59" s="102"/>
      <c r="ITH59" s="102"/>
      <c r="ITI59" s="102"/>
      <c r="ITJ59" s="102"/>
      <c r="ITK59" s="102"/>
      <c r="ITL59" s="102"/>
      <c r="ITM59" s="102"/>
      <c r="ITN59" s="102"/>
      <c r="ITO59" s="102"/>
      <c r="ITP59" s="102"/>
      <c r="ITQ59" s="102"/>
      <c r="ITR59" s="102"/>
      <c r="ITS59" s="102"/>
      <c r="ITT59" s="102"/>
      <c r="ITU59" s="102"/>
      <c r="ITV59" s="102"/>
      <c r="ITW59" s="102"/>
      <c r="ITX59" s="102"/>
      <c r="ITY59" s="102"/>
      <c r="ITZ59" s="102"/>
      <c r="IUA59" s="102"/>
      <c r="IUB59" s="102"/>
      <c r="IUC59" s="102"/>
      <c r="IUD59" s="102"/>
      <c r="IUE59" s="102"/>
      <c r="IUF59" s="102"/>
      <c r="IUG59" s="102"/>
      <c r="IUH59" s="102"/>
      <c r="IUI59" s="102"/>
      <c r="IUJ59" s="102"/>
      <c r="IUK59" s="102"/>
      <c r="IUL59" s="102"/>
      <c r="IUM59" s="102"/>
      <c r="IUN59" s="102"/>
      <c r="IUO59" s="102"/>
      <c r="IUP59" s="102"/>
      <c r="IUQ59" s="102"/>
      <c r="IUR59" s="102"/>
      <c r="IUS59" s="102"/>
      <c r="IUT59" s="102"/>
      <c r="IUU59" s="102"/>
      <c r="IUV59" s="102"/>
      <c r="IUW59" s="102"/>
      <c r="IUX59" s="102"/>
      <c r="IUY59" s="102"/>
      <c r="IUZ59" s="102"/>
      <c r="IVA59" s="102"/>
      <c r="IVB59" s="102"/>
      <c r="IVC59" s="102"/>
      <c r="IVD59" s="102"/>
      <c r="IVE59" s="102"/>
      <c r="IVF59" s="102"/>
      <c r="IVG59" s="102"/>
      <c r="IVH59" s="102"/>
      <c r="IVI59" s="102"/>
      <c r="IVJ59" s="102"/>
      <c r="IVK59" s="102"/>
      <c r="IVL59" s="102"/>
      <c r="IVM59" s="102"/>
      <c r="IVN59" s="102"/>
      <c r="IVO59" s="102"/>
      <c r="IVP59" s="102"/>
      <c r="IVQ59" s="102"/>
      <c r="IVR59" s="102"/>
      <c r="IVS59" s="102"/>
      <c r="IVT59" s="102"/>
      <c r="IVU59" s="102"/>
      <c r="IVV59" s="102"/>
      <c r="IVW59" s="102"/>
      <c r="IVX59" s="102"/>
      <c r="IVY59" s="102"/>
      <c r="IVZ59" s="102"/>
      <c r="IWA59" s="102"/>
      <c r="IWB59" s="102"/>
      <c r="IWC59" s="102"/>
      <c r="IWD59" s="102"/>
      <c r="IWE59" s="102"/>
      <c r="IWF59" s="102"/>
      <c r="IWG59" s="102"/>
      <c r="IWH59" s="102"/>
      <c r="IWI59" s="102"/>
      <c r="IWJ59" s="102"/>
      <c r="IWK59" s="102"/>
      <c r="IWL59" s="102"/>
      <c r="IWM59" s="102"/>
      <c r="IWN59" s="102"/>
      <c r="IWO59" s="102"/>
      <c r="IWP59" s="102"/>
      <c r="IWQ59" s="102"/>
      <c r="IWR59" s="102"/>
      <c r="IWS59" s="102"/>
      <c r="IWT59" s="102"/>
      <c r="IWU59" s="102"/>
      <c r="IWV59" s="102"/>
      <c r="IWW59" s="102"/>
      <c r="IWX59" s="102"/>
      <c r="IWY59" s="102"/>
      <c r="IWZ59" s="102"/>
      <c r="IXA59" s="102"/>
      <c r="IXB59" s="102"/>
      <c r="IXC59" s="102"/>
      <c r="IXD59" s="102"/>
      <c r="IXE59" s="102"/>
      <c r="IXF59" s="102"/>
      <c r="IXG59" s="102"/>
      <c r="IXH59" s="102"/>
      <c r="IXI59" s="102"/>
      <c r="IXJ59" s="102"/>
      <c r="IXK59" s="102"/>
      <c r="IXL59" s="102"/>
      <c r="IXM59" s="102"/>
      <c r="IXN59" s="102"/>
      <c r="IXO59" s="102"/>
      <c r="IXP59" s="102"/>
      <c r="IXQ59" s="102"/>
      <c r="IXR59" s="102"/>
      <c r="IXS59" s="102"/>
      <c r="IXT59" s="102"/>
      <c r="IXU59" s="102"/>
      <c r="IXV59" s="102"/>
      <c r="IXW59" s="102"/>
      <c r="IXX59" s="102"/>
      <c r="IXY59" s="102"/>
      <c r="IXZ59" s="102"/>
      <c r="IYA59" s="102"/>
      <c r="IYB59" s="102"/>
      <c r="IYC59" s="102"/>
      <c r="IYD59" s="102"/>
      <c r="IYE59" s="102"/>
      <c r="IYF59" s="102"/>
      <c r="IYG59" s="102"/>
      <c r="IYH59" s="102"/>
      <c r="IYI59" s="102"/>
      <c r="IYJ59" s="102"/>
      <c r="IYK59" s="102"/>
      <c r="IYL59" s="102"/>
      <c r="IYM59" s="102"/>
      <c r="IYN59" s="102"/>
      <c r="IYO59" s="102"/>
      <c r="IYP59" s="102"/>
      <c r="IYQ59" s="102"/>
      <c r="IYR59" s="102"/>
      <c r="IYS59" s="102"/>
      <c r="IYT59" s="102"/>
      <c r="IYU59" s="102"/>
      <c r="IYV59" s="102"/>
      <c r="IYW59" s="102"/>
      <c r="IYX59" s="102"/>
      <c r="IYY59" s="102"/>
      <c r="IYZ59" s="102"/>
      <c r="IZA59" s="102"/>
      <c r="IZB59" s="102"/>
      <c r="IZC59" s="102"/>
      <c r="IZD59" s="102"/>
      <c r="IZE59" s="102"/>
      <c r="IZF59" s="102"/>
      <c r="IZG59" s="102"/>
      <c r="IZH59" s="102"/>
      <c r="IZI59" s="102"/>
      <c r="IZJ59" s="102"/>
      <c r="IZK59" s="102"/>
      <c r="IZL59" s="102"/>
      <c r="IZM59" s="102"/>
      <c r="IZN59" s="102"/>
      <c r="IZO59" s="102"/>
      <c r="IZP59" s="102"/>
      <c r="IZQ59" s="102"/>
      <c r="IZR59" s="102"/>
      <c r="IZS59" s="102"/>
      <c r="IZT59" s="102"/>
      <c r="IZU59" s="102"/>
      <c r="IZV59" s="102"/>
      <c r="IZW59" s="102"/>
      <c r="IZX59" s="102"/>
      <c r="IZY59" s="102"/>
      <c r="IZZ59" s="102"/>
      <c r="JAA59" s="102"/>
      <c r="JAB59" s="102"/>
      <c r="JAC59" s="102"/>
      <c r="JAD59" s="102"/>
      <c r="JAE59" s="102"/>
      <c r="JAF59" s="102"/>
      <c r="JAG59" s="102"/>
      <c r="JAH59" s="102"/>
      <c r="JAI59" s="102"/>
      <c r="JAJ59" s="102"/>
      <c r="JAK59" s="102"/>
      <c r="JAL59" s="102"/>
      <c r="JAM59" s="102"/>
      <c r="JAN59" s="102"/>
      <c r="JAO59" s="102"/>
      <c r="JAP59" s="102"/>
      <c r="JAQ59" s="102"/>
      <c r="JAR59" s="102"/>
      <c r="JAS59" s="102"/>
      <c r="JAT59" s="102"/>
      <c r="JAU59" s="102"/>
      <c r="JAV59" s="102"/>
      <c r="JAW59" s="102"/>
      <c r="JAX59" s="102"/>
      <c r="JAY59" s="102"/>
      <c r="JAZ59" s="102"/>
      <c r="JBA59" s="102"/>
      <c r="JBB59" s="102"/>
      <c r="JBC59" s="102"/>
      <c r="JBD59" s="102"/>
      <c r="JBE59" s="102"/>
      <c r="JBF59" s="102"/>
      <c r="JBG59" s="102"/>
      <c r="JBH59" s="102"/>
      <c r="JBI59" s="102"/>
      <c r="JBJ59" s="102"/>
      <c r="JBK59" s="102"/>
      <c r="JBL59" s="102"/>
      <c r="JBM59" s="102"/>
      <c r="JBN59" s="102"/>
      <c r="JBO59" s="102"/>
      <c r="JBP59" s="102"/>
      <c r="JBQ59" s="102"/>
      <c r="JBR59" s="102"/>
      <c r="JBS59" s="102"/>
      <c r="JBT59" s="102"/>
      <c r="JBU59" s="102"/>
      <c r="JBV59" s="102"/>
      <c r="JBW59" s="102"/>
      <c r="JBX59" s="102"/>
      <c r="JBY59" s="102"/>
      <c r="JBZ59" s="102"/>
      <c r="JCA59" s="102"/>
      <c r="JCB59" s="102"/>
      <c r="JCC59" s="102"/>
      <c r="JCD59" s="102"/>
      <c r="JCE59" s="102"/>
      <c r="JCF59" s="102"/>
      <c r="JCG59" s="102"/>
      <c r="JCH59" s="102"/>
      <c r="JCI59" s="102"/>
      <c r="JCJ59" s="102"/>
      <c r="JCK59" s="102"/>
      <c r="JCL59" s="102"/>
      <c r="JCM59" s="102"/>
      <c r="JCN59" s="102"/>
      <c r="JCO59" s="102"/>
      <c r="JCP59" s="102"/>
      <c r="JCQ59" s="102"/>
      <c r="JCR59" s="102"/>
      <c r="JCS59" s="102"/>
      <c r="JCT59" s="102"/>
      <c r="JCU59" s="102"/>
      <c r="JCV59" s="102"/>
      <c r="JCW59" s="102"/>
      <c r="JCX59" s="102"/>
      <c r="JCY59" s="102"/>
      <c r="JCZ59" s="102"/>
      <c r="JDA59" s="102"/>
      <c r="JDB59" s="102"/>
      <c r="JDC59" s="102"/>
      <c r="JDD59" s="102"/>
      <c r="JDE59" s="102"/>
      <c r="JDF59" s="102"/>
      <c r="JDG59" s="102"/>
      <c r="JDH59" s="102"/>
      <c r="JDI59" s="102"/>
      <c r="JDJ59" s="102"/>
      <c r="JDK59" s="102"/>
      <c r="JDL59" s="102"/>
      <c r="JDM59" s="102"/>
      <c r="JDN59" s="102"/>
      <c r="JDO59" s="102"/>
      <c r="JDP59" s="102"/>
      <c r="JDQ59" s="102"/>
      <c r="JDR59" s="102"/>
      <c r="JDS59" s="102"/>
      <c r="JDT59" s="102"/>
      <c r="JDU59" s="102"/>
      <c r="JDV59" s="102"/>
      <c r="JDW59" s="102"/>
      <c r="JDX59" s="102"/>
      <c r="JDY59" s="102"/>
      <c r="JDZ59" s="102"/>
      <c r="JEA59" s="102"/>
      <c r="JEB59" s="102"/>
      <c r="JEC59" s="102"/>
      <c r="JED59" s="102"/>
      <c r="JEE59" s="102"/>
      <c r="JEF59" s="102"/>
      <c r="JEG59" s="102"/>
      <c r="JEH59" s="102"/>
      <c r="JEI59" s="102"/>
      <c r="JEJ59" s="102"/>
      <c r="JEK59" s="102"/>
      <c r="JEL59" s="102"/>
      <c r="JEM59" s="102"/>
      <c r="JEN59" s="102"/>
      <c r="JEO59" s="102"/>
      <c r="JEP59" s="102"/>
      <c r="JEQ59" s="102"/>
      <c r="JER59" s="102"/>
      <c r="JES59" s="102"/>
      <c r="JET59" s="102"/>
      <c r="JEU59" s="102"/>
      <c r="JEV59" s="102"/>
      <c r="JEW59" s="102"/>
      <c r="JEX59" s="102"/>
      <c r="JEY59" s="102"/>
      <c r="JEZ59" s="102"/>
      <c r="JFA59" s="102"/>
      <c r="JFB59" s="102"/>
      <c r="JFC59" s="102"/>
      <c r="JFD59" s="102"/>
      <c r="JFE59" s="102"/>
      <c r="JFF59" s="102"/>
      <c r="JFG59" s="102"/>
      <c r="JFH59" s="102"/>
      <c r="JFI59" s="102"/>
      <c r="JFJ59" s="102"/>
      <c r="JFK59" s="102"/>
      <c r="JFL59" s="102"/>
      <c r="JFM59" s="102"/>
      <c r="JFN59" s="102"/>
      <c r="JFO59" s="102"/>
      <c r="JFP59" s="102"/>
      <c r="JFQ59" s="102"/>
      <c r="JFR59" s="102"/>
      <c r="JFS59" s="102"/>
      <c r="JFT59" s="102"/>
      <c r="JFU59" s="102"/>
      <c r="JFV59" s="102"/>
      <c r="JFW59" s="102"/>
      <c r="JFX59" s="102"/>
      <c r="JFY59" s="102"/>
      <c r="JFZ59" s="102"/>
      <c r="JGA59" s="102"/>
      <c r="JGB59" s="102"/>
      <c r="JGC59" s="102"/>
      <c r="JGD59" s="102"/>
      <c r="JGE59" s="102"/>
      <c r="JGF59" s="102"/>
      <c r="JGG59" s="102"/>
      <c r="JGH59" s="102"/>
      <c r="JGI59" s="102"/>
      <c r="JGJ59" s="102"/>
      <c r="JGK59" s="102"/>
      <c r="JGL59" s="102"/>
      <c r="JGM59" s="102"/>
      <c r="JGN59" s="102"/>
      <c r="JGO59" s="102"/>
      <c r="JGP59" s="102"/>
      <c r="JGQ59" s="102"/>
      <c r="JGR59" s="102"/>
      <c r="JGS59" s="102"/>
      <c r="JGT59" s="102"/>
      <c r="JGU59" s="102"/>
      <c r="JGV59" s="102"/>
      <c r="JGW59" s="102"/>
      <c r="JGX59" s="102"/>
      <c r="JGY59" s="102"/>
      <c r="JGZ59" s="102"/>
      <c r="JHA59" s="102"/>
      <c r="JHB59" s="102"/>
      <c r="JHC59" s="102"/>
      <c r="JHD59" s="102"/>
      <c r="JHE59" s="102"/>
      <c r="JHF59" s="102"/>
      <c r="JHG59" s="102"/>
      <c r="JHH59" s="102"/>
      <c r="JHI59" s="102"/>
      <c r="JHJ59" s="102"/>
      <c r="JHK59" s="102"/>
      <c r="JHL59" s="102"/>
      <c r="JHM59" s="102"/>
      <c r="JHN59" s="102"/>
      <c r="JHO59" s="102"/>
      <c r="JHP59" s="102"/>
      <c r="JHQ59" s="102"/>
      <c r="JHR59" s="102"/>
      <c r="JHS59" s="102"/>
      <c r="JHT59" s="102"/>
      <c r="JHU59" s="102"/>
      <c r="JHV59" s="102"/>
      <c r="JHW59" s="102"/>
      <c r="JHX59" s="102"/>
      <c r="JHY59" s="102"/>
      <c r="JHZ59" s="102"/>
      <c r="JIA59" s="102"/>
      <c r="JIB59" s="102"/>
      <c r="JIC59" s="102"/>
      <c r="JID59" s="102"/>
      <c r="JIE59" s="102"/>
      <c r="JIF59" s="102"/>
      <c r="JIG59" s="102"/>
      <c r="JIH59" s="102"/>
      <c r="JII59" s="102"/>
      <c r="JIJ59" s="102"/>
      <c r="JIK59" s="102"/>
      <c r="JIL59" s="102"/>
      <c r="JIM59" s="102"/>
      <c r="JIN59" s="102"/>
      <c r="JIO59" s="102"/>
      <c r="JIP59" s="102"/>
      <c r="JIQ59" s="102"/>
      <c r="JIR59" s="102"/>
      <c r="JIS59" s="102"/>
      <c r="JIT59" s="102"/>
      <c r="JIU59" s="102"/>
      <c r="JIV59" s="102"/>
      <c r="JIW59" s="102"/>
      <c r="JIX59" s="102"/>
      <c r="JIY59" s="102"/>
      <c r="JIZ59" s="102"/>
      <c r="JJA59" s="102"/>
      <c r="JJB59" s="102"/>
      <c r="JJC59" s="102"/>
      <c r="JJD59" s="102"/>
      <c r="JJE59" s="102"/>
      <c r="JJF59" s="102"/>
      <c r="JJG59" s="102"/>
      <c r="JJH59" s="102"/>
      <c r="JJI59" s="102"/>
      <c r="JJJ59" s="102"/>
      <c r="JJK59" s="102"/>
      <c r="JJL59" s="102"/>
      <c r="JJM59" s="102"/>
      <c r="JJN59" s="102"/>
      <c r="JJO59" s="102"/>
      <c r="JJP59" s="102"/>
      <c r="JJQ59" s="102"/>
      <c r="JJR59" s="102"/>
      <c r="JJS59" s="102"/>
      <c r="JJT59" s="102"/>
      <c r="JJU59" s="102"/>
      <c r="JJV59" s="102"/>
      <c r="JJW59" s="102"/>
      <c r="JJX59" s="102"/>
      <c r="JJY59" s="102"/>
      <c r="JJZ59" s="102"/>
      <c r="JKA59" s="102"/>
      <c r="JKB59" s="102"/>
      <c r="JKC59" s="102"/>
      <c r="JKD59" s="102"/>
      <c r="JKE59" s="102"/>
      <c r="JKF59" s="102"/>
      <c r="JKG59" s="102"/>
      <c r="JKH59" s="102"/>
      <c r="JKI59" s="102"/>
      <c r="JKJ59" s="102"/>
      <c r="JKK59" s="102"/>
      <c r="JKL59" s="102"/>
      <c r="JKM59" s="102"/>
      <c r="JKN59" s="102"/>
      <c r="JKO59" s="102"/>
      <c r="JKP59" s="102"/>
      <c r="JKQ59" s="102"/>
      <c r="JKR59" s="102"/>
      <c r="JKS59" s="102"/>
      <c r="JKT59" s="102"/>
      <c r="JKU59" s="102"/>
      <c r="JKV59" s="102"/>
      <c r="JKW59" s="102"/>
      <c r="JKX59" s="102"/>
      <c r="JKY59" s="102"/>
      <c r="JKZ59" s="102"/>
      <c r="JLA59" s="102"/>
      <c r="JLB59" s="102"/>
      <c r="JLC59" s="102"/>
      <c r="JLD59" s="102"/>
      <c r="JLE59" s="102"/>
      <c r="JLF59" s="102"/>
      <c r="JLG59" s="102"/>
      <c r="JLH59" s="102"/>
      <c r="JLI59" s="102"/>
      <c r="JLJ59" s="102"/>
      <c r="JLK59" s="102"/>
      <c r="JLL59" s="102"/>
      <c r="JLM59" s="102"/>
      <c r="JLN59" s="102"/>
      <c r="JLO59" s="102"/>
      <c r="JLP59" s="102"/>
      <c r="JLQ59" s="102"/>
      <c r="JLR59" s="102"/>
      <c r="JLS59" s="102"/>
      <c r="JLT59" s="102"/>
      <c r="JLU59" s="102"/>
      <c r="JLV59" s="102"/>
      <c r="JLW59" s="102"/>
      <c r="JLX59" s="102"/>
      <c r="JLY59" s="102"/>
      <c r="JLZ59" s="102"/>
      <c r="JMA59" s="102"/>
      <c r="JMB59" s="102"/>
      <c r="JMC59" s="102"/>
      <c r="JMD59" s="102"/>
      <c r="JME59" s="102"/>
      <c r="JMF59" s="102"/>
      <c r="JMG59" s="102"/>
      <c r="JMH59" s="102"/>
      <c r="JMI59" s="102"/>
      <c r="JMJ59" s="102"/>
      <c r="JMK59" s="102"/>
      <c r="JML59" s="102"/>
      <c r="JMM59" s="102"/>
      <c r="JMN59" s="102"/>
      <c r="JMO59" s="102"/>
      <c r="JMP59" s="102"/>
      <c r="JMQ59" s="102"/>
      <c r="JMR59" s="102"/>
      <c r="JMS59" s="102"/>
      <c r="JMT59" s="102"/>
      <c r="JMU59" s="102"/>
      <c r="JMV59" s="102"/>
      <c r="JMW59" s="102"/>
      <c r="JMX59" s="102"/>
      <c r="JMY59" s="102"/>
      <c r="JMZ59" s="102"/>
      <c r="JNA59" s="102"/>
      <c r="JNB59" s="102"/>
      <c r="JNC59" s="102"/>
      <c r="JND59" s="102"/>
      <c r="JNE59" s="102"/>
      <c r="JNF59" s="102"/>
      <c r="JNG59" s="102"/>
      <c r="JNH59" s="102"/>
      <c r="JNI59" s="102"/>
      <c r="JNJ59" s="102"/>
      <c r="JNK59" s="102"/>
      <c r="JNL59" s="102"/>
      <c r="JNM59" s="102"/>
      <c r="JNN59" s="102"/>
      <c r="JNO59" s="102"/>
      <c r="JNP59" s="102"/>
      <c r="JNQ59" s="102"/>
      <c r="JNR59" s="102"/>
      <c r="JNS59" s="102"/>
      <c r="JNT59" s="102"/>
      <c r="JNU59" s="102"/>
      <c r="JNV59" s="102"/>
      <c r="JNW59" s="102"/>
      <c r="JNX59" s="102"/>
      <c r="JNY59" s="102"/>
      <c r="JNZ59" s="102"/>
      <c r="JOA59" s="102"/>
      <c r="JOB59" s="102"/>
      <c r="JOC59" s="102"/>
      <c r="JOD59" s="102"/>
      <c r="JOE59" s="102"/>
      <c r="JOF59" s="102"/>
      <c r="JOG59" s="102"/>
      <c r="JOH59" s="102"/>
      <c r="JOI59" s="102"/>
      <c r="JOJ59" s="102"/>
      <c r="JOK59" s="102"/>
      <c r="JOL59" s="102"/>
      <c r="JOM59" s="102"/>
      <c r="JON59" s="102"/>
      <c r="JOO59" s="102"/>
      <c r="JOP59" s="102"/>
      <c r="JOQ59" s="102"/>
      <c r="JOR59" s="102"/>
      <c r="JOS59" s="102"/>
      <c r="JOT59" s="102"/>
      <c r="JOU59" s="102"/>
      <c r="JOV59" s="102"/>
      <c r="JOW59" s="102"/>
      <c r="JOX59" s="102"/>
      <c r="JOY59" s="102"/>
      <c r="JOZ59" s="102"/>
      <c r="JPA59" s="102"/>
      <c r="JPB59" s="102"/>
      <c r="JPC59" s="102"/>
      <c r="JPD59" s="102"/>
      <c r="JPE59" s="102"/>
      <c r="JPF59" s="102"/>
      <c r="JPG59" s="102"/>
      <c r="JPH59" s="102"/>
      <c r="JPI59" s="102"/>
      <c r="JPJ59" s="102"/>
      <c r="JPK59" s="102"/>
      <c r="JPL59" s="102"/>
      <c r="JPM59" s="102"/>
      <c r="JPN59" s="102"/>
      <c r="JPO59" s="102"/>
      <c r="JPP59" s="102"/>
      <c r="JPQ59" s="102"/>
      <c r="JPR59" s="102"/>
      <c r="JPS59" s="102"/>
      <c r="JPT59" s="102"/>
      <c r="JPU59" s="102"/>
      <c r="JPV59" s="102"/>
      <c r="JPW59" s="102"/>
      <c r="JPX59" s="102"/>
      <c r="JPY59" s="102"/>
      <c r="JPZ59" s="102"/>
      <c r="JQA59" s="102"/>
      <c r="JQB59" s="102"/>
      <c r="JQC59" s="102"/>
      <c r="JQD59" s="102"/>
      <c r="JQE59" s="102"/>
      <c r="JQF59" s="102"/>
      <c r="JQG59" s="102"/>
      <c r="JQH59" s="102"/>
      <c r="JQI59" s="102"/>
      <c r="JQJ59" s="102"/>
      <c r="JQK59" s="102"/>
      <c r="JQL59" s="102"/>
      <c r="JQM59" s="102"/>
      <c r="JQN59" s="102"/>
      <c r="JQO59" s="102"/>
      <c r="JQP59" s="102"/>
      <c r="JQQ59" s="102"/>
      <c r="JQR59" s="102"/>
      <c r="JQS59" s="102"/>
      <c r="JQT59" s="102"/>
      <c r="JQU59" s="102"/>
      <c r="JQV59" s="102"/>
      <c r="JQW59" s="102"/>
      <c r="JQX59" s="102"/>
      <c r="JQY59" s="102"/>
      <c r="JQZ59" s="102"/>
      <c r="JRA59" s="102"/>
      <c r="JRB59" s="102"/>
      <c r="JRC59" s="102"/>
      <c r="JRD59" s="102"/>
      <c r="JRE59" s="102"/>
      <c r="JRF59" s="102"/>
      <c r="JRG59" s="102"/>
      <c r="JRH59" s="102"/>
      <c r="JRI59" s="102"/>
      <c r="JRJ59" s="102"/>
      <c r="JRK59" s="102"/>
      <c r="JRL59" s="102"/>
      <c r="JRM59" s="102"/>
      <c r="JRN59" s="102"/>
      <c r="JRO59" s="102"/>
      <c r="JRP59" s="102"/>
      <c r="JRQ59" s="102"/>
      <c r="JRR59" s="102"/>
      <c r="JRS59" s="102"/>
      <c r="JRT59" s="102"/>
      <c r="JRU59" s="102"/>
      <c r="JRV59" s="102"/>
      <c r="JRW59" s="102"/>
      <c r="JRX59" s="102"/>
      <c r="JRY59" s="102"/>
      <c r="JRZ59" s="102"/>
      <c r="JSA59" s="102"/>
      <c r="JSB59" s="102"/>
      <c r="JSC59" s="102"/>
      <c r="JSD59" s="102"/>
      <c r="JSE59" s="102"/>
      <c r="JSF59" s="102"/>
      <c r="JSG59" s="102"/>
      <c r="JSH59" s="102"/>
      <c r="JSI59" s="102"/>
      <c r="JSJ59" s="102"/>
      <c r="JSK59" s="102"/>
      <c r="JSL59" s="102"/>
      <c r="JSM59" s="102"/>
      <c r="JSN59" s="102"/>
      <c r="JSO59" s="102"/>
      <c r="JSP59" s="102"/>
      <c r="JSQ59" s="102"/>
      <c r="JSR59" s="102"/>
      <c r="JSS59" s="102"/>
      <c r="JST59" s="102"/>
      <c r="JSU59" s="102"/>
      <c r="JSV59" s="102"/>
      <c r="JSW59" s="102"/>
      <c r="JSX59" s="102"/>
      <c r="JSY59" s="102"/>
      <c r="JSZ59" s="102"/>
      <c r="JTA59" s="102"/>
      <c r="JTB59" s="102"/>
      <c r="JTC59" s="102"/>
      <c r="JTD59" s="102"/>
      <c r="JTE59" s="102"/>
      <c r="JTF59" s="102"/>
      <c r="JTG59" s="102"/>
      <c r="JTH59" s="102"/>
      <c r="JTI59" s="102"/>
      <c r="JTJ59" s="102"/>
      <c r="JTK59" s="102"/>
      <c r="JTL59" s="102"/>
      <c r="JTM59" s="102"/>
      <c r="JTN59" s="102"/>
      <c r="JTO59" s="102"/>
      <c r="JTP59" s="102"/>
      <c r="JTQ59" s="102"/>
      <c r="JTR59" s="102"/>
      <c r="JTS59" s="102"/>
      <c r="JTT59" s="102"/>
      <c r="JTU59" s="102"/>
      <c r="JTV59" s="102"/>
      <c r="JTW59" s="102"/>
      <c r="JTX59" s="102"/>
      <c r="JTY59" s="102"/>
      <c r="JTZ59" s="102"/>
      <c r="JUA59" s="102"/>
      <c r="JUB59" s="102"/>
      <c r="JUC59" s="102"/>
      <c r="JUD59" s="102"/>
      <c r="JUE59" s="102"/>
      <c r="JUF59" s="102"/>
      <c r="JUG59" s="102"/>
      <c r="JUH59" s="102"/>
      <c r="JUI59" s="102"/>
      <c r="JUJ59" s="102"/>
      <c r="JUK59" s="102"/>
      <c r="JUL59" s="102"/>
      <c r="JUM59" s="102"/>
      <c r="JUN59" s="102"/>
      <c r="JUO59" s="102"/>
      <c r="JUP59" s="102"/>
      <c r="JUQ59" s="102"/>
      <c r="JUR59" s="102"/>
      <c r="JUS59" s="102"/>
      <c r="JUT59" s="102"/>
      <c r="JUU59" s="102"/>
      <c r="JUV59" s="102"/>
      <c r="JUW59" s="102"/>
      <c r="JUX59" s="102"/>
      <c r="JUY59" s="102"/>
      <c r="JUZ59" s="102"/>
      <c r="JVA59" s="102"/>
      <c r="JVB59" s="102"/>
      <c r="JVC59" s="102"/>
      <c r="JVD59" s="102"/>
      <c r="JVE59" s="102"/>
      <c r="JVF59" s="102"/>
      <c r="JVG59" s="102"/>
      <c r="JVH59" s="102"/>
      <c r="JVI59" s="102"/>
      <c r="JVJ59" s="102"/>
      <c r="JVK59" s="102"/>
      <c r="JVL59" s="102"/>
      <c r="JVM59" s="102"/>
      <c r="JVN59" s="102"/>
      <c r="JVO59" s="102"/>
      <c r="JVP59" s="102"/>
      <c r="JVQ59" s="102"/>
      <c r="JVR59" s="102"/>
      <c r="JVS59" s="102"/>
      <c r="JVT59" s="102"/>
      <c r="JVU59" s="102"/>
      <c r="JVV59" s="102"/>
      <c r="JVW59" s="102"/>
      <c r="JVX59" s="102"/>
      <c r="JVY59" s="102"/>
      <c r="JVZ59" s="102"/>
      <c r="JWA59" s="102"/>
      <c r="JWB59" s="102"/>
      <c r="JWC59" s="102"/>
      <c r="JWD59" s="102"/>
      <c r="JWE59" s="102"/>
      <c r="JWF59" s="102"/>
      <c r="JWG59" s="102"/>
      <c r="JWH59" s="102"/>
      <c r="JWI59" s="102"/>
      <c r="JWJ59" s="102"/>
      <c r="JWK59" s="102"/>
      <c r="JWL59" s="102"/>
      <c r="JWM59" s="102"/>
      <c r="JWN59" s="102"/>
      <c r="JWO59" s="102"/>
      <c r="JWP59" s="102"/>
      <c r="JWQ59" s="102"/>
      <c r="JWR59" s="102"/>
      <c r="JWS59" s="102"/>
      <c r="JWT59" s="102"/>
      <c r="JWU59" s="102"/>
      <c r="JWV59" s="102"/>
      <c r="JWW59" s="102"/>
      <c r="JWX59" s="102"/>
      <c r="JWY59" s="102"/>
      <c r="JWZ59" s="102"/>
      <c r="JXA59" s="102"/>
      <c r="JXB59" s="102"/>
      <c r="JXC59" s="102"/>
      <c r="JXD59" s="102"/>
      <c r="JXE59" s="102"/>
      <c r="JXF59" s="102"/>
      <c r="JXG59" s="102"/>
      <c r="JXH59" s="102"/>
      <c r="JXI59" s="102"/>
      <c r="JXJ59" s="102"/>
      <c r="JXK59" s="102"/>
      <c r="JXL59" s="102"/>
      <c r="JXM59" s="102"/>
      <c r="JXN59" s="102"/>
      <c r="JXO59" s="102"/>
      <c r="JXP59" s="102"/>
      <c r="JXQ59" s="102"/>
      <c r="JXR59" s="102"/>
      <c r="JXS59" s="102"/>
      <c r="JXT59" s="102"/>
      <c r="JXU59" s="102"/>
      <c r="JXV59" s="102"/>
      <c r="JXW59" s="102"/>
      <c r="JXX59" s="102"/>
      <c r="JXY59" s="102"/>
      <c r="JXZ59" s="102"/>
      <c r="JYA59" s="102"/>
      <c r="JYB59" s="102"/>
      <c r="JYC59" s="102"/>
      <c r="JYD59" s="102"/>
      <c r="JYE59" s="102"/>
      <c r="JYF59" s="102"/>
      <c r="JYG59" s="102"/>
      <c r="JYH59" s="102"/>
      <c r="JYI59" s="102"/>
      <c r="JYJ59" s="102"/>
      <c r="JYK59" s="102"/>
      <c r="JYL59" s="102"/>
      <c r="JYM59" s="102"/>
      <c r="JYN59" s="102"/>
      <c r="JYO59" s="102"/>
      <c r="JYP59" s="102"/>
      <c r="JYQ59" s="102"/>
      <c r="JYR59" s="102"/>
      <c r="JYS59" s="102"/>
      <c r="JYT59" s="102"/>
      <c r="JYU59" s="102"/>
      <c r="JYV59" s="102"/>
      <c r="JYW59" s="102"/>
      <c r="JYX59" s="102"/>
      <c r="JYY59" s="102"/>
      <c r="JYZ59" s="102"/>
      <c r="JZA59" s="102"/>
      <c r="JZB59" s="102"/>
      <c r="JZC59" s="102"/>
      <c r="JZD59" s="102"/>
      <c r="JZE59" s="102"/>
      <c r="JZF59" s="102"/>
      <c r="JZG59" s="102"/>
      <c r="JZH59" s="102"/>
      <c r="JZI59" s="102"/>
      <c r="JZJ59" s="102"/>
      <c r="JZK59" s="102"/>
      <c r="JZL59" s="102"/>
      <c r="JZM59" s="102"/>
      <c r="JZN59" s="102"/>
      <c r="JZO59" s="102"/>
      <c r="JZP59" s="102"/>
      <c r="JZQ59" s="102"/>
      <c r="JZR59" s="102"/>
      <c r="JZS59" s="102"/>
      <c r="JZT59" s="102"/>
      <c r="JZU59" s="102"/>
      <c r="JZV59" s="102"/>
      <c r="JZW59" s="102"/>
      <c r="JZX59" s="102"/>
      <c r="JZY59" s="102"/>
      <c r="JZZ59" s="102"/>
      <c r="KAA59" s="102"/>
      <c r="KAB59" s="102"/>
      <c r="KAC59" s="102"/>
      <c r="KAD59" s="102"/>
      <c r="KAE59" s="102"/>
      <c r="KAF59" s="102"/>
      <c r="KAG59" s="102"/>
      <c r="KAH59" s="102"/>
      <c r="KAI59" s="102"/>
      <c r="KAJ59" s="102"/>
      <c r="KAK59" s="102"/>
      <c r="KAL59" s="102"/>
      <c r="KAM59" s="102"/>
      <c r="KAN59" s="102"/>
      <c r="KAO59" s="102"/>
      <c r="KAP59" s="102"/>
      <c r="KAQ59" s="102"/>
      <c r="KAR59" s="102"/>
      <c r="KAS59" s="102"/>
      <c r="KAT59" s="102"/>
      <c r="KAU59" s="102"/>
      <c r="KAV59" s="102"/>
      <c r="KAW59" s="102"/>
      <c r="KAX59" s="102"/>
      <c r="KAY59" s="102"/>
      <c r="KAZ59" s="102"/>
      <c r="KBA59" s="102"/>
      <c r="KBB59" s="102"/>
      <c r="KBC59" s="102"/>
      <c r="KBD59" s="102"/>
      <c r="KBE59" s="102"/>
      <c r="KBF59" s="102"/>
      <c r="KBG59" s="102"/>
      <c r="KBH59" s="102"/>
      <c r="KBI59" s="102"/>
      <c r="KBJ59" s="102"/>
      <c r="KBK59" s="102"/>
      <c r="KBL59" s="102"/>
      <c r="KBM59" s="102"/>
      <c r="KBN59" s="102"/>
      <c r="KBO59" s="102"/>
      <c r="KBP59" s="102"/>
      <c r="KBQ59" s="102"/>
      <c r="KBR59" s="102"/>
      <c r="KBS59" s="102"/>
      <c r="KBT59" s="102"/>
      <c r="KBU59" s="102"/>
      <c r="KBV59" s="102"/>
      <c r="KBW59" s="102"/>
      <c r="KBX59" s="102"/>
      <c r="KBY59" s="102"/>
      <c r="KBZ59" s="102"/>
      <c r="KCA59" s="102"/>
      <c r="KCB59" s="102"/>
      <c r="KCC59" s="102"/>
      <c r="KCD59" s="102"/>
      <c r="KCE59" s="102"/>
      <c r="KCF59" s="102"/>
      <c r="KCG59" s="102"/>
      <c r="KCH59" s="102"/>
      <c r="KCI59" s="102"/>
      <c r="KCJ59" s="102"/>
      <c r="KCK59" s="102"/>
      <c r="KCL59" s="102"/>
      <c r="KCM59" s="102"/>
      <c r="KCN59" s="102"/>
      <c r="KCO59" s="102"/>
      <c r="KCP59" s="102"/>
      <c r="KCQ59" s="102"/>
      <c r="KCR59" s="102"/>
      <c r="KCS59" s="102"/>
      <c r="KCT59" s="102"/>
      <c r="KCU59" s="102"/>
      <c r="KCV59" s="102"/>
      <c r="KCW59" s="102"/>
      <c r="KCX59" s="102"/>
      <c r="KCY59" s="102"/>
      <c r="KCZ59" s="102"/>
      <c r="KDA59" s="102"/>
      <c r="KDB59" s="102"/>
      <c r="KDC59" s="102"/>
      <c r="KDD59" s="102"/>
      <c r="KDE59" s="102"/>
      <c r="KDF59" s="102"/>
      <c r="KDG59" s="102"/>
      <c r="KDH59" s="102"/>
      <c r="KDI59" s="102"/>
      <c r="KDJ59" s="102"/>
      <c r="KDK59" s="102"/>
      <c r="KDL59" s="102"/>
      <c r="KDM59" s="102"/>
      <c r="KDN59" s="102"/>
      <c r="KDO59" s="102"/>
      <c r="KDP59" s="102"/>
      <c r="KDQ59" s="102"/>
      <c r="KDR59" s="102"/>
      <c r="KDS59" s="102"/>
      <c r="KDT59" s="102"/>
      <c r="KDU59" s="102"/>
      <c r="KDV59" s="102"/>
      <c r="KDW59" s="102"/>
      <c r="KDX59" s="102"/>
      <c r="KDY59" s="102"/>
      <c r="KDZ59" s="102"/>
      <c r="KEA59" s="102"/>
      <c r="KEB59" s="102"/>
      <c r="KEC59" s="102"/>
      <c r="KED59" s="102"/>
      <c r="KEE59" s="102"/>
      <c r="KEF59" s="102"/>
      <c r="KEG59" s="102"/>
      <c r="KEH59" s="102"/>
      <c r="KEI59" s="102"/>
      <c r="KEJ59" s="102"/>
      <c r="KEK59" s="102"/>
      <c r="KEL59" s="102"/>
      <c r="KEM59" s="102"/>
      <c r="KEN59" s="102"/>
      <c r="KEO59" s="102"/>
      <c r="KEP59" s="102"/>
      <c r="KEQ59" s="102"/>
      <c r="KER59" s="102"/>
      <c r="KES59" s="102"/>
      <c r="KET59" s="102"/>
      <c r="KEU59" s="102"/>
      <c r="KEV59" s="102"/>
      <c r="KEW59" s="102"/>
      <c r="KEX59" s="102"/>
      <c r="KEY59" s="102"/>
      <c r="KEZ59" s="102"/>
      <c r="KFA59" s="102"/>
      <c r="KFB59" s="102"/>
      <c r="KFC59" s="102"/>
      <c r="KFD59" s="102"/>
      <c r="KFE59" s="102"/>
      <c r="KFF59" s="102"/>
      <c r="KFG59" s="102"/>
      <c r="KFH59" s="102"/>
      <c r="KFI59" s="102"/>
      <c r="KFJ59" s="102"/>
      <c r="KFK59" s="102"/>
      <c r="KFL59" s="102"/>
      <c r="KFM59" s="102"/>
      <c r="KFN59" s="102"/>
      <c r="KFO59" s="102"/>
      <c r="KFP59" s="102"/>
      <c r="KFQ59" s="102"/>
      <c r="KFR59" s="102"/>
      <c r="KFS59" s="102"/>
      <c r="KFT59" s="102"/>
      <c r="KFU59" s="102"/>
      <c r="KFV59" s="102"/>
      <c r="KFW59" s="102"/>
      <c r="KFX59" s="102"/>
      <c r="KFY59" s="102"/>
      <c r="KFZ59" s="102"/>
      <c r="KGA59" s="102"/>
      <c r="KGB59" s="102"/>
      <c r="KGC59" s="102"/>
      <c r="KGD59" s="102"/>
      <c r="KGE59" s="102"/>
      <c r="KGF59" s="102"/>
      <c r="KGG59" s="102"/>
      <c r="KGH59" s="102"/>
      <c r="KGI59" s="102"/>
      <c r="KGJ59" s="102"/>
      <c r="KGK59" s="102"/>
      <c r="KGL59" s="102"/>
      <c r="KGM59" s="102"/>
      <c r="KGN59" s="102"/>
      <c r="KGO59" s="102"/>
      <c r="KGP59" s="102"/>
      <c r="KGQ59" s="102"/>
      <c r="KGR59" s="102"/>
      <c r="KGS59" s="102"/>
      <c r="KGT59" s="102"/>
      <c r="KGU59" s="102"/>
      <c r="KGV59" s="102"/>
      <c r="KGW59" s="102"/>
      <c r="KGX59" s="102"/>
      <c r="KGY59" s="102"/>
      <c r="KGZ59" s="102"/>
      <c r="KHA59" s="102"/>
      <c r="KHB59" s="102"/>
      <c r="KHC59" s="102"/>
      <c r="KHD59" s="102"/>
      <c r="KHE59" s="102"/>
      <c r="KHF59" s="102"/>
      <c r="KHG59" s="102"/>
      <c r="KHH59" s="102"/>
      <c r="KHI59" s="102"/>
      <c r="KHJ59" s="102"/>
      <c r="KHK59" s="102"/>
      <c r="KHL59" s="102"/>
      <c r="KHM59" s="102"/>
      <c r="KHN59" s="102"/>
      <c r="KHO59" s="102"/>
      <c r="KHP59" s="102"/>
      <c r="KHQ59" s="102"/>
      <c r="KHR59" s="102"/>
      <c r="KHS59" s="102"/>
      <c r="KHT59" s="102"/>
      <c r="KHU59" s="102"/>
      <c r="KHV59" s="102"/>
      <c r="KHW59" s="102"/>
      <c r="KHX59" s="102"/>
      <c r="KHY59" s="102"/>
      <c r="KHZ59" s="102"/>
      <c r="KIA59" s="102"/>
      <c r="KIB59" s="102"/>
      <c r="KIC59" s="102"/>
      <c r="KID59" s="102"/>
      <c r="KIE59" s="102"/>
      <c r="KIF59" s="102"/>
      <c r="KIG59" s="102"/>
      <c r="KIH59" s="102"/>
      <c r="KII59" s="102"/>
      <c r="KIJ59" s="102"/>
      <c r="KIK59" s="102"/>
      <c r="KIL59" s="102"/>
      <c r="KIM59" s="102"/>
      <c r="KIN59" s="102"/>
      <c r="KIO59" s="102"/>
      <c r="KIP59" s="102"/>
      <c r="KIQ59" s="102"/>
      <c r="KIR59" s="102"/>
      <c r="KIS59" s="102"/>
      <c r="KIT59" s="102"/>
      <c r="KIU59" s="102"/>
      <c r="KIV59" s="102"/>
      <c r="KIW59" s="102"/>
      <c r="KIX59" s="102"/>
      <c r="KIY59" s="102"/>
      <c r="KIZ59" s="102"/>
      <c r="KJA59" s="102"/>
      <c r="KJB59" s="102"/>
      <c r="KJC59" s="102"/>
      <c r="KJD59" s="102"/>
      <c r="KJE59" s="102"/>
      <c r="KJF59" s="102"/>
      <c r="KJG59" s="102"/>
      <c r="KJH59" s="102"/>
      <c r="KJI59" s="102"/>
      <c r="KJJ59" s="102"/>
      <c r="KJK59" s="102"/>
      <c r="KJL59" s="102"/>
      <c r="KJM59" s="102"/>
      <c r="KJN59" s="102"/>
      <c r="KJO59" s="102"/>
      <c r="KJP59" s="102"/>
      <c r="KJQ59" s="102"/>
      <c r="KJR59" s="102"/>
      <c r="KJS59" s="102"/>
      <c r="KJT59" s="102"/>
      <c r="KJU59" s="102"/>
      <c r="KJV59" s="102"/>
      <c r="KJW59" s="102"/>
      <c r="KJX59" s="102"/>
      <c r="KJY59" s="102"/>
      <c r="KJZ59" s="102"/>
      <c r="KKA59" s="102"/>
      <c r="KKB59" s="102"/>
      <c r="KKC59" s="102"/>
      <c r="KKD59" s="102"/>
      <c r="KKE59" s="102"/>
      <c r="KKF59" s="102"/>
      <c r="KKG59" s="102"/>
      <c r="KKH59" s="102"/>
      <c r="KKI59" s="102"/>
      <c r="KKJ59" s="102"/>
      <c r="KKK59" s="102"/>
      <c r="KKL59" s="102"/>
      <c r="KKM59" s="102"/>
      <c r="KKN59" s="102"/>
      <c r="KKO59" s="102"/>
      <c r="KKP59" s="102"/>
      <c r="KKQ59" s="102"/>
      <c r="KKR59" s="102"/>
      <c r="KKS59" s="102"/>
      <c r="KKT59" s="102"/>
      <c r="KKU59" s="102"/>
      <c r="KKV59" s="102"/>
      <c r="KKW59" s="102"/>
      <c r="KKX59" s="102"/>
      <c r="KKY59" s="102"/>
      <c r="KKZ59" s="102"/>
      <c r="KLA59" s="102"/>
      <c r="KLB59" s="102"/>
      <c r="KLC59" s="102"/>
      <c r="KLD59" s="102"/>
      <c r="KLE59" s="102"/>
      <c r="KLF59" s="102"/>
      <c r="KLG59" s="102"/>
      <c r="KLH59" s="102"/>
      <c r="KLI59" s="102"/>
      <c r="KLJ59" s="102"/>
      <c r="KLK59" s="102"/>
      <c r="KLL59" s="102"/>
      <c r="KLM59" s="102"/>
      <c r="KLN59" s="102"/>
      <c r="KLO59" s="102"/>
      <c r="KLP59" s="102"/>
      <c r="KLQ59" s="102"/>
      <c r="KLR59" s="102"/>
      <c r="KLS59" s="102"/>
      <c r="KLT59" s="102"/>
      <c r="KLU59" s="102"/>
      <c r="KLV59" s="102"/>
      <c r="KLW59" s="102"/>
      <c r="KLX59" s="102"/>
      <c r="KLY59" s="102"/>
      <c r="KLZ59" s="102"/>
      <c r="KMA59" s="102"/>
      <c r="KMB59" s="102"/>
      <c r="KMC59" s="102"/>
      <c r="KMD59" s="102"/>
      <c r="KME59" s="102"/>
      <c r="KMF59" s="102"/>
      <c r="KMG59" s="102"/>
      <c r="KMH59" s="102"/>
      <c r="KMI59" s="102"/>
      <c r="KMJ59" s="102"/>
      <c r="KMK59" s="102"/>
      <c r="KML59" s="102"/>
      <c r="KMM59" s="102"/>
      <c r="KMN59" s="102"/>
      <c r="KMO59" s="102"/>
      <c r="KMP59" s="102"/>
      <c r="KMQ59" s="102"/>
      <c r="KMR59" s="102"/>
      <c r="KMS59" s="102"/>
      <c r="KMT59" s="102"/>
      <c r="KMU59" s="102"/>
      <c r="KMV59" s="102"/>
      <c r="KMW59" s="102"/>
      <c r="KMX59" s="102"/>
      <c r="KMY59" s="102"/>
      <c r="KMZ59" s="102"/>
      <c r="KNA59" s="102"/>
      <c r="KNB59" s="102"/>
      <c r="KNC59" s="102"/>
      <c r="KND59" s="102"/>
      <c r="KNE59" s="102"/>
      <c r="KNF59" s="102"/>
      <c r="KNG59" s="102"/>
      <c r="KNH59" s="102"/>
      <c r="KNI59" s="102"/>
      <c r="KNJ59" s="102"/>
      <c r="KNK59" s="102"/>
      <c r="KNL59" s="102"/>
      <c r="KNM59" s="102"/>
      <c r="KNN59" s="102"/>
      <c r="KNO59" s="102"/>
      <c r="KNP59" s="102"/>
      <c r="KNQ59" s="102"/>
      <c r="KNR59" s="102"/>
      <c r="KNS59" s="102"/>
      <c r="KNT59" s="102"/>
      <c r="KNU59" s="102"/>
      <c r="KNV59" s="102"/>
      <c r="KNW59" s="102"/>
      <c r="KNX59" s="102"/>
      <c r="KNY59" s="102"/>
      <c r="KNZ59" s="102"/>
      <c r="KOA59" s="102"/>
      <c r="KOB59" s="102"/>
      <c r="KOC59" s="102"/>
      <c r="KOD59" s="102"/>
      <c r="KOE59" s="102"/>
      <c r="KOF59" s="102"/>
      <c r="KOG59" s="102"/>
      <c r="KOH59" s="102"/>
      <c r="KOI59" s="102"/>
      <c r="KOJ59" s="102"/>
      <c r="KOK59" s="102"/>
      <c r="KOL59" s="102"/>
      <c r="KOM59" s="102"/>
      <c r="KON59" s="102"/>
      <c r="KOO59" s="102"/>
      <c r="KOP59" s="102"/>
      <c r="KOQ59" s="102"/>
      <c r="KOR59" s="102"/>
      <c r="KOS59" s="102"/>
      <c r="KOT59" s="102"/>
      <c r="KOU59" s="102"/>
      <c r="KOV59" s="102"/>
      <c r="KOW59" s="102"/>
      <c r="KOX59" s="102"/>
      <c r="KOY59" s="102"/>
      <c r="KOZ59" s="102"/>
      <c r="KPA59" s="102"/>
      <c r="KPB59" s="102"/>
      <c r="KPC59" s="102"/>
      <c r="KPD59" s="102"/>
      <c r="KPE59" s="102"/>
      <c r="KPF59" s="102"/>
      <c r="KPG59" s="102"/>
      <c r="KPH59" s="102"/>
      <c r="KPI59" s="102"/>
      <c r="KPJ59" s="102"/>
      <c r="KPK59" s="102"/>
      <c r="KPL59" s="102"/>
      <c r="KPM59" s="102"/>
      <c r="KPN59" s="102"/>
      <c r="KPO59" s="102"/>
      <c r="KPP59" s="102"/>
      <c r="KPQ59" s="102"/>
      <c r="KPR59" s="102"/>
      <c r="KPS59" s="102"/>
      <c r="KPT59" s="102"/>
      <c r="KPU59" s="102"/>
      <c r="KPV59" s="102"/>
      <c r="KPW59" s="102"/>
      <c r="KPX59" s="102"/>
      <c r="KPY59" s="102"/>
      <c r="KPZ59" s="102"/>
      <c r="KQA59" s="102"/>
      <c r="KQB59" s="102"/>
      <c r="KQC59" s="102"/>
      <c r="KQD59" s="102"/>
      <c r="KQE59" s="102"/>
      <c r="KQF59" s="102"/>
      <c r="KQG59" s="102"/>
      <c r="KQH59" s="102"/>
      <c r="KQI59" s="102"/>
      <c r="KQJ59" s="102"/>
      <c r="KQK59" s="102"/>
      <c r="KQL59" s="102"/>
      <c r="KQM59" s="102"/>
      <c r="KQN59" s="102"/>
      <c r="KQO59" s="102"/>
      <c r="KQP59" s="102"/>
      <c r="KQQ59" s="102"/>
      <c r="KQR59" s="102"/>
      <c r="KQS59" s="102"/>
      <c r="KQT59" s="102"/>
      <c r="KQU59" s="102"/>
      <c r="KQV59" s="102"/>
      <c r="KQW59" s="102"/>
      <c r="KQX59" s="102"/>
      <c r="KQY59" s="102"/>
      <c r="KQZ59" s="102"/>
      <c r="KRA59" s="102"/>
      <c r="KRB59" s="102"/>
      <c r="KRC59" s="102"/>
      <c r="KRD59" s="102"/>
      <c r="KRE59" s="102"/>
      <c r="KRF59" s="102"/>
      <c r="KRG59" s="102"/>
      <c r="KRH59" s="102"/>
      <c r="KRI59" s="102"/>
      <c r="KRJ59" s="102"/>
      <c r="KRK59" s="102"/>
      <c r="KRL59" s="102"/>
      <c r="KRM59" s="102"/>
      <c r="KRN59" s="102"/>
      <c r="KRO59" s="102"/>
      <c r="KRP59" s="102"/>
      <c r="KRQ59" s="102"/>
      <c r="KRR59" s="102"/>
      <c r="KRS59" s="102"/>
      <c r="KRT59" s="102"/>
      <c r="KRU59" s="102"/>
      <c r="KRV59" s="102"/>
      <c r="KRW59" s="102"/>
      <c r="KRX59" s="102"/>
      <c r="KRY59" s="102"/>
      <c r="KRZ59" s="102"/>
      <c r="KSA59" s="102"/>
      <c r="KSB59" s="102"/>
      <c r="KSC59" s="102"/>
      <c r="KSD59" s="102"/>
      <c r="KSE59" s="102"/>
      <c r="KSF59" s="102"/>
      <c r="KSG59" s="102"/>
      <c r="KSH59" s="102"/>
      <c r="KSI59" s="102"/>
      <c r="KSJ59" s="102"/>
      <c r="KSK59" s="102"/>
      <c r="KSL59" s="102"/>
      <c r="KSM59" s="102"/>
      <c r="KSN59" s="102"/>
      <c r="KSO59" s="102"/>
      <c r="KSP59" s="102"/>
      <c r="KSQ59" s="102"/>
      <c r="KSR59" s="102"/>
      <c r="KSS59" s="102"/>
      <c r="KST59" s="102"/>
      <c r="KSU59" s="102"/>
      <c r="KSV59" s="102"/>
      <c r="KSW59" s="102"/>
      <c r="KSX59" s="102"/>
      <c r="KSY59" s="102"/>
      <c r="KSZ59" s="102"/>
      <c r="KTA59" s="102"/>
      <c r="KTB59" s="102"/>
      <c r="KTC59" s="102"/>
      <c r="KTD59" s="102"/>
      <c r="KTE59" s="102"/>
      <c r="KTF59" s="102"/>
      <c r="KTG59" s="102"/>
      <c r="KTH59" s="102"/>
      <c r="KTI59" s="102"/>
      <c r="KTJ59" s="102"/>
      <c r="KTK59" s="102"/>
      <c r="KTL59" s="102"/>
      <c r="KTM59" s="102"/>
      <c r="KTN59" s="102"/>
      <c r="KTO59" s="102"/>
      <c r="KTP59" s="102"/>
      <c r="KTQ59" s="102"/>
      <c r="KTR59" s="102"/>
      <c r="KTS59" s="102"/>
      <c r="KTT59" s="102"/>
      <c r="KTU59" s="102"/>
      <c r="KTV59" s="102"/>
      <c r="KTW59" s="102"/>
      <c r="KTX59" s="102"/>
      <c r="KTY59" s="102"/>
      <c r="KTZ59" s="102"/>
      <c r="KUA59" s="102"/>
      <c r="KUB59" s="102"/>
      <c r="KUC59" s="102"/>
      <c r="KUD59" s="102"/>
      <c r="KUE59" s="102"/>
      <c r="KUF59" s="102"/>
      <c r="KUG59" s="102"/>
      <c r="KUH59" s="102"/>
      <c r="KUI59" s="102"/>
      <c r="KUJ59" s="102"/>
      <c r="KUK59" s="102"/>
      <c r="KUL59" s="102"/>
      <c r="KUM59" s="102"/>
      <c r="KUN59" s="102"/>
      <c r="KUO59" s="102"/>
      <c r="KUP59" s="102"/>
      <c r="KUQ59" s="102"/>
      <c r="KUR59" s="102"/>
      <c r="KUS59" s="102"/>
      <c r="KUT59" s="102"/>
      <c r="KUU59" s="102"/>
      <c r="KUV59" s="102"/>
      <c r="KUW59" s="102"/>
      <c r="KUX59" s="102"/>
      <c r="KUY59" s="102"/>
      <c r="KUZ59" s="102"/>
      <c r="KVA59" s="102"/>
      <c r="KVB59" s="102"/>
      <c r="KVC59" s="102"/>
      <c r="KVD59" s="102"/>
      <c r="KVE59" s="102"/>
      <c r="KVF59" s="102"/>
      <c r="KVG59" s="102"/>
      <c r="KVH59" s="102"/>
      <c r="KVI59" s="102"/>
      <c r="KVJ59" s="102"/>
      <c r="KVK59" s="102"/>
      <c r="KVL59" s="102"/>
      <c r="KVM59" s="102"/>
      <c r="KVN59" s="102"/>
      <c r="KVO59" s="102"/>
      <c r="KVP59" s="102"/>
      <c r="KVQ59" s="102"/>
      <c r="KVR59" s="102"/>
      <c r="KVS59" s="102"/>
      <c r="KVT59" s="102"/>
      <c r="KVU59" s="102"/>
      <c r="KVV59" s="102"/>
      <c r="KVW59" s="102"/>
      <c r="KVX59" s="102"/>
      <c r="KVY59" s="102"/>
      <c r="KVZ59" s="102"/>
      <c r="KWA59" s="102"/>
      <c r="KWB59" s="102"/>
      <c r="KWC59" s="102"/>
      <c r="KWD59" s="102"/>
      <c r="KWE59" s="102"/>
      <c r="KWF59" s="102"/>
      <c r="KWG59" s="102"/>
      <c r="KWH59" s="102"/>
      <c r="KWI59" s="102"/>
      <c r="KWJ59" s="102"/>
      <c r="KWK59" s="102"/>
      <c r="KWL59" s="102"/>
      <c r="KWM59" s="102"/>
      <c r="KWN59" s="102"/>
      <c r="KWO59" s="102"/>
      <c r="KWP59" s="102"/>
      <c r="KWQ59" s="102"/>
      <c r="KWR59" s="102"/>
      <c r="KWS59" s="102"/>
      <c r="KWT59" s="102"/>
      <c r="KWU59" s="102"/>
      <c r="KWV59" s="102"/>
      <c r="KWW59" s="102"/>
      <c r="KWX59" s="102"/>
      <c r="KWY59" s="102"/>
      <c r="KWZ59" s="102"/>
      <c r="KXA59" s="102"/>
      <c r="KXB59" s="102"/>
      <c r="KXC59" s="102"/>
      <c r="KXD59" s="102"/>
      <c r="KXE59" s="102"/>
      <c r="KXF59" s="102"/>
      <c r="KXG59" s="102"/>
      <c r="KXH59" s="102"/>
      <c r="KXI59" s="102"/>
      <c r="KXJ59" s="102"/>
      <c r="KXK59" s="102"/>
      <c r="KXL59" s="102"/>
      <c r="KXM59" s="102"/>
      <c r="KXN59" s="102"/>
      <c r="KXO59" s="102"/>
      <c r="KXP59" s="102"/>
      <c r="KXQ59" s="102"/>
      <c r="KXR59" s="102"/>
      <c r="KXS59" s="102"/>
      <c r="KXT59" s="102"/>
      <c r="KXU59" s="102"/>
      <c r="KXV59" s="102"/>
      <c r="KXW59" s="102"/>
      <c r="KXX59" s="102"/>
      <c r="KXY59" s="102"/>
      <c r="KXZ59" s="102"/>
      <c r="KYA59" s="102"/>
      <c r="KYB59" s="102"/>
      <c r="KYC59" s="102"/>
      <c r="KYD59" s="102"/>
      <c r="KYE59" s="102"/>
      <c r="KYF59" s="102"/>
      <c r="KYG59" s="102"/>
      <c r="KYH59" s="102"/>
      <c r="KYI59" s="102"/>
      <c r="KYJ59" s="102"/>
      <c r="KYK59" s="102"/>
      <c r="KYL59" s="102"/>
      <c r="KYM59" s="102"/>
      <c r="KYN59" s="102"/>
      <c r="KYO59" s="102"/>
      <c r="KYP59" s="102"/>
      <c r="KYQ59" s="102"/>
      <c r="KYR59" s="102"/>
      <c r="KYS59" s="102"/>
      <c r="KYT59" s="102"/>
      <c r="KYU59" s="102"/>
      <c r="KYV59" s="102"/>
      <c r="KYW59" s="102"/>
      <c r="KYX59" s="102"/>
      <c r="KYY59" s="102"/>
      <c r="KYZ59" s="102"/>
      <c r="KZA59" s="102"/>
      <c r="KZB59" s="102"/>
      <c r="KZC59" s="102"/>
      <c r="KZD59" s="102"/>
      <c r="KZE59" s="102"/>
      <c r="KZF59" s="102"/>
      <c r="KZG59" s="102"/>
      <c r="KZH59" s="102"/>
      <c r="KZI59" s="102"/>
      <c r="KZJ59" s="102"/>
      <c r="KZK59" s="102"/>
      <c r="KZL59" s="102"/>
      <c r="KZM59" s="102"/>
      <c r="KZN59" s="102"/>
      <c r="KZO59" s="102"/>
      <c r="KZP59" s="102"/>
      <c r="KZQ59" s="102"/>
      <c r="KZR59" s="102"/>
      <c r="KZS59" s="102"/>
      <c r="KZT59" s="102"/>
      <c r="KZU59" s="102"/>
      <c r="KZV59" s="102"/>
      <c r="KZW59" s="102"/>
      <c r="KZX59" s="102"/>
      <c r="KZY59" s="102"/>
      <c r="KZZ59" s="102"/>
      <c r="LAA59" s="102"/>
      <c r="LAB59" s="102"/>
      <c r="LAC59" s="102"/>
      <c r="LAD59" s="102"/>
      <c r="LAE59" s="102"/>
      <c r="LAF59" s="102"/>
      <c r="LAG59" s="102"/>
      <c r="LAH59" s="102"/>
      <c r="LAI59" s="102"/>
      <c r="LAJ59" s="102"/>
      <c r="LAK59" s="102"/>
      <c r="LAL59" s="102"/>
      <c r="LAM59" s="102"/>
      <c r="LAN59" s="102"/>
      <c r="LAO59" s="102"/>
      <c r="LAP59" s="102"/>
      <c r="LAQ59" s="102"/>
      <c r="LAR59" s="102"/>
      <c r="LAS59" s="102"/>
      <c r="LAT59" s="102"/>
      <c r="LAU59" s="102"/>
      <c r="LAV59" s="102"/>
      <c r="LAW59" s="102"/>
      <c r="LAX59" s="102"/>
      <c r="LAY59" s="102"/>
      <c r="LAZ59" s="102"/>
      <c r="LBA59" s="102"/>
      <c r="LBB59" s="102"/>
      <c r="LBC59" s="102"/>
      <c r="LBD59" s="102"/>
      <c r="LBE59" s="102"/>
      <c r="LBF59" s="102"/>
      <c r="LBG59" s="102"/>
      <c r="LBH59" s="102"/>
      <c r="LBI59" s="102"/>
      <c r="LBJ59" s="102"/>
      <c r="LBK59" s="102"/>
      <c r="LBL59" s="102"/>
      <c r="LBM59" s="102"/>
      <c r="LBN59" s="102"/>
      <c r="LBO59" s="102"/>
      <c r="LBP59" s="102"/>
      <c r="LBQ59" s="102"/>
      <c r="LBR59" s="102"/>
      <c r="LBS59" s="102"/>
      <c r="LBT59" s="102"/>
      <c r="LBU59" s="102"/>
      <c r="LBV59" s="102"/>
      <c r="LBW59" s="102"/>
      <c r="LBX59" s="102"/>
      <c r="LBY59" s="102"/>
      <c r="LBZ59" s="102"/>
      <c r="LCA59" s="102"/>
      <c r="LCB59" s="102"/>
      <c r="LCC59" s="102"/>
      <c r="LCD59" s="102"/>
      <c r="LCE59" s="102"/>
      <c r="LCF59" s="102"/>
      <c r="LCG59" s="102"/>
      <c r="LCH59" s="102"/>
      <c r="LCI59" s="102"/>
      <c r="LCJ59" s="102"/>
      <c r="LCK59" s="102"/>
      <c r="LCL59" s="102"/>
      <c r="LCM59" s="102"/>
      <c r="LCN59" s="102"/>
      <c r="LCO59" s="102"/>
      <c r="LCP59" s="102"/>
      <c r="LCQ59" s="102"/>
      <c r="LCR59" s="102"/>
      <c r="LCS59" s="102"/>
      <c r="LCT59" s="102"/>
      <c r="LCU59" s="102"/>
      <c r="LCV59" s="102"/>
      <c r="LCW59" s="102"/>
      <c r="LCX59" s="102"/>
      <c r="LCY59" s="102"/>
      <c r="LCZ59" s="102"/>
      <c r="LDA59" s="102"/>
      <c r="LDB59" s="102"/>
      <c r="LDC59" s="102"/>
      <c r="LDD59" s="102"/>
      <c r="LDE59" s="102"/>
      <c r="LDF59" s="102"/>
      <c r="LDG59" s="102"/>
      <c r="LDH59" s="102"/>
      <c r="LDI59" s="102"/>
      <c r="LDJ59" s="102"/>
      <c r="LDK59" s="102"/>
      <c r="LDL59" s="102"/>
      <c r="LDM59" s="102"/>
      <c r="LDN59" s="102"/>
      <c r="LDO59" s="102"/>
      <c r="LDP59" s="102"/>
      <c r="LDQ59" s="102"/>
      <c r="LDR59" s="102"/>
      <c r="LDS59" s="102"/>
      <c r="LDT59" s="102"/>
      <c r="LDU59" s="102"/>
      <c r="LDV59" s="102"/>
      <c r="LDW59" s="102"/>
      <c r="LDX59" s="102"/>
      <c r="LDY59" s="102"/>
      <c r="LDZ59" s="102"/>
      <c r="LEA59" s="102"/>
      <c r="LEB59" s="102"/>
      <c r="LEC59" s="102"/>
      <c r="LED59" s="102"/>
      <c r="LEE59" s="102"/>
      <c r="LEF59" s="102"/>
      <c r="LEG59" s="102"/>
      <c r="LEH59" s="102"/>
      <c r="LEI59" s="102"/>
      <c r="LEJ59" s="102"/>
      <c r="LEK59" s="102"/>
      <c r="LEL59" s="102"/>
      <c r="LEM59" s="102"/>
      <c r="LEN59" s="102"/>
      <c r="LEO59" s="102"/>
      <c r="LEP59" s="102"/>
      <c r="LEQ59" s="102"/>
      <c r="LER59" s="102"/>
      <c r="LES59" s="102"/>
      <c r="LET59" s="102"/>
      <c r="LEU59" s="102"/>
      <c r="LEV59" s="102"/>
      <c r="LEW59" s="102"/>
      <c r="LEX59" s="102"/>
      <c r="LEY59" s="102"/>
      <c r="LEZ59" s="102"/>
      <c r="LFA59" s="102"/>
      <c r="LFB59" s="102"/>
      <c r="LFC59" s="102"/>
      <c r="LFD59" s="102"/>
      <c r="LFE59" s="102"/>
      <c r="LFF59" s="102"/>
      <c r="LFG59" s="102"/>
      <c r="LFH59" s="102"/>
      <c r="LFI59" s="102"/>
      <c r="LFJ59" s="102"/>
      <c r="LFK59" s="102"/>
      <c r="LFL59" s="102"/>
      <c r="LFM59" s="102"/>
      <c r="LFN59" s="102"/>
      <c r="LFO59" s="102"/>
      <c r="LFP59" s="102"/>
      <c r="LFQ59" s="102"/>
      <c r="LFR59" s="102"/>
      <c r="LFS59" s="102"/>
      <c r="LFT59" s="102"/>
      <c r="LFU59" s="102"/>
      <c r="LFV59" s="102"/>
      <c r="LFW59" s="102"/>
      <c r="LFX59" s="102"/>
      <c r="LFY59" s="102"/>
      <c r="LFZ59" s="102"/>
      <c r="LGA59" s="102"/>
      <c r="LGB59" s="102"/>
      <c r="LGC59" s="102"/>
      <c r="LGD59" s="102"/>
      <c r="LGE59" s="102"/>
      <c r="LGF59" s="102"/>
      <c r="LGG59" s="102"/>
      <c r="LGH59" s="102"/>
      <c r="LGI59" s="102"/>
      <c r="LGJ59" s="102"/>
      <c r="LGK59" s="102"/>
      <c r="LGL59" s="102"/>
      <c r="LGM59" s="102"/>
      <c r="LGN59" s="102"/>
      <c r="LGO59" s="102"/>
      <c r="LGP59" s="102"/>
      <c r="LGQ59" s="102"/>
      <c r="LGR59" s="102"/>
      <c r="LGS59" s="102"/>
      <c r="LGT59" s="102"/>
      <c r="LGU59" s="102"/>
      <c r="LGV59" s="102"/>
      <c r="LGW59" s="102"/>
      <c r="LGX59" s="102"/>
      <c r="LGY59" s="102"/>
      <c r="LGZ59" s="102"/>
      <c r="LHA59" s="102"/>
      <c r="LHB59" s="102"/>
      <c r="LHC59" s="102"/>
      <c r="LHD59" s="102"/>
      <c r="LHE59" s="102"/>
      <c r="LHF59" s="102"/>
      <c r="LHG59" s="102"/>
      <c r="LHH59" s="102"/>
      <c r="LHI59" s="102"/>
      <c r="LHJ59" s="102"/>
      <c r="LHK59" s="102"/>
      <c r="LHL59" s="102"/>
      <c r="LHM59" s="102"/>
      <c r="LHN59" s="102"/>
      <c r="LHO59" s="102"/>
      <c r="LHP59" s="102"/>
      <c r="LHQ59" s="102"/>
      <c r="LHR59" s="102"/>
      <c r="LHS59" s="102"/>
      <c r="LHT59" s="102"/>
      <c r="LHU59" s="102"/>
      <c r="LHV59" s="102"/>
      <c r="LHW59" s="102"/>
      <c r="LHX59" s="102"/>
      <c r="LHY59" s="102"/>
      <c r="LHZ59" s="102"/>
      <c r="LIA59" s="102"/>
      <c r="LIB59" s="102"/>
      <c r="LIC59" s="102"/>
      <c r="LID59" s="102"/>
      <c r="LIE59" s="102"/>
      <c r="LIF59" s="102"/>
      <c r="LIG59" s="102"/>
      <c r="LIH59" s="102"/>
      <c r="LII59" s="102"/>
      <c r="LIJ59" s="102"/>
      <c r="LIK59" s="102"/>
      <c r="LIL59" s="102"/>
      <c r="LIM59" s="102"/>
      <c r="LIN59" s="102"/>
      <c r="LIO59" s="102"/>
      <c r="LIP59" s="102"/>
      <c r="LIQ59" s="102"/>
      <c r="LIR59" s="102"/>
      <c r="LIS59" s="102"/>
      <c r="LIT59" s="102"/>
      <c r="LIU59" s="102"/>
      <c r="LIV59" s="102"/>
      <c r="LIW59" s="102"/>
      <c r="LIX59" s="102"/>
      <c r="LIY59" s="102"/>
      <c r="LIZ59" s="102"/>
      <c r="LJA59" s="102"/>
      <c r="LJB59" s="102"/>
      <c r="LJC59" s="102"/>
      <c r="LJD59" s="102"/>
      <c r="LJE59" s="102"/>
      <c r="LJF59" s="102"/>
      <c r="LJG59" s="102"/>
      <c r="LJH59" s="102"/>
      <c r="LJI59" s="102"/>
      <c r="LJJ59" s="102"/>
      <c r="LJK59" s="102"/>
      <c r="LJL59" s="102"/>
      <c r="LJM59" s="102"/>
      <c r="LJN59" s="102"/>
      <c r="LJO59" s="102"/>
      <c r="LJP59" s="102"/>
      <c r="LJQ59" s="102"/>
      <c r="LJR59" s="102"/>
      <c r="LJS59" s="102"/>
      <c r="LJT59" s="102"/>
      <c r="LJU59" s="102"/>
      <c r="LJV59" s="102"/>
      <c r="LJW59" s="102"/>
      <c r="LJX59" s="102"/>
      <c r="LJY59" s="102"/>
      <c r="LJZ59" s="102"/>
      <c r="LKA59" s="102"/>
      <c r="LKB59" s="102"/>
      <c r="LKC59" s="102"/>
      <c r="LKD59" s="102"/>
      <c r="LKE59" s="102"/>
      <c r="LKF59" s="102"/>
      <c r="LKG59" s="102"/>
      <c r="LKH59" s="102"/>
      <c r="LKI59" s="102"/>
      <c r="LKJ59" s="102"/>
      <c r="LKK59" s="102"/>
      <c r="LKL59" s="102"/>
      <c r="LKM59" s="102"/>
      <c r="LKN59" s="102"/>
      <c r="LKO59" s="102"/>
      <c r="LKP59" s="102"/>
      <c r="LKQ59" s="102"/>
      <c r="LKR59" s="102"/>
      <c r="LKS59" s="102"/>
      <c r="LKT59" s="102"/>
      <c r="LKU59" s="102"/>
      <c r="LKV59" s="102"/>
      <c r="LKW59" s="102"/>
      <c r="LKX59" s="102"/>
      <c r="LKY59" s="102"/>
      <c r="LKZ59" s="102"/>
      <c r="LLA59" s="102"/>
      <c r="LLB59" s="102"/>
      <c r="LLC59" s="102"/>
      <c r="LLD59" s="102"/>
      <c r="LLE59" s="102"/>
      <c r="LLF59" s="102"/>
      <c r="LLG59" s="102"/>
      <c r="LLH59" s="102"/>
      <c r="LLI59" s="102"/>
      <c r="LLJ59" s="102"/>
      <c r="LLK59" s="102"/>
      <c r="LLL59" s="102"/>
      <c r="LLM59" s="102"/>
      <c r="LLN59" s="102"/>
      <c r="LLO59" s="102"/>
      <c r="LLP59" s="102"/>
      <c r="LLQ59" s="102"/>
      <c r="LLR59" s="102"/>
      <c r="LLS59" s="102"/>
      <c r="LLT59" s="102"/>
      <c r="LLU59" s="102"/>
      <c r="LLV59" s="102"/>
      <c r="LLW59" s="102"/>
      <c r="LLX59" s="102"/>
      <c r="LLY59" s="102"/>
      <c r="LLZ59" s="102"/>
      <c r="LMA59" s="102"/>
      <c r="LMB59" s="102"/>
      <c r="LMC59" s="102"/>
      <c r="LMD59" s="102"/>
      <c r="LME59" s="102"/>
      <c r="LMF59" s="102"/>
      <c r="LMG59" s="102"/>
      <c r="LMH59" s="102"/>
      <c r="LMI59" s="102"/>
      <c r="LMJ59" s="102"/>
      <c r="LMK59" s="102"/>
      <c r="LML59" s="102"/>
      <c r="LMM59" s="102"/>
      <c r="LMN59" s="102"/>
      <c r="LMO59" s="102"/>
      <c r="LMP59" s="102"/>
      <c r="LMQ59" s="102"/>
      <c r="LMR59" s="102"/>
      <c r="LMS59" s="102"/>
      <c r="LMT59" s="102"/>
      <c r="LMU59" s="102"/>
      <c r="LMV59" s="102"/>
      <c r="LMW59" s="102"/>
      <c r="LMX59" s="102"/>
      <c r="LMY59" s="102"/>
      <c r="LMZ59" s="102"/>
      <c r="LNA59" s="102"/>
      <c r="LNB59" s="102"/>
      <c r="LNC59" s="102"/>
      <c r="LND59" s="102"/>
      <c r="LNE59" s="102"/>
      <c r="LNF59" s="102"/>
      <c r="LNG59" s="102"/>
      <c r="LNH59" s="102"/>
      <c r="LNI59" s="102"/>
      <c r="LNJ59" s="102"/>
      <c r="LNK59" s="102"/>
      <c r="LNL59" s="102"/>
      <c r="LNM59" s="102"/>
      <c r="LNN59" s="102"/>
      <c r="LNO59" s="102"/>
      <c r="LNP59" s="102"/>
      <c r="LNQ59" s="102"/>
      <c r="LNR59" s="102"/>
      <c r="LNS59" s="102"/>
      <c r="LNT59" s="102"/>
      <c r="LNU59" s="102"/>
      <c r="LNV59" s="102"/>
      <c r="LNW59" s="102"/>
      <c r="LNX59" s="102"/>
      <c r="LNY59" s="102"/>
      <c r="LNZ59" s="102"/>
      <c r="LOA59" s="102"/>
      <c r="LOB59" s="102"/>
      <c r="LOC59" s="102"/>
      <c r="LOD59" s="102"/>
      <c r="LOE59" s="102"/>
      <c r="LOF59" s="102"/>
      <c r="LOG59" s="102"/>
      <c r="LOH59" s="102"/>
      <c r="LOI59" s="102"/>
      <c r="LOJ59" s="102"/>
      <c r="LOK59" s="102"/>
      <c r="LOL59" s="102"/>
      <c r="LOM59" s="102"/>
      <c r="LON59" s="102"/>
      <c r="LOO59" s="102"/>
      <c r="LOP59" s="102"/>
      <c r="LOQ59" s="102"/>
      <c r="LOR59" s="102"/>
      <c r="LOS59" s="102"/>
      <c r="LOT59" s="102"/>
      <c r="LOU59" s="102"/>
      <c r="LOV59" s="102"/>
      <c r="LOW59" s="102"/>
      <c r="LOX59" s="102"/>
      <c r="LOY59" s="102"/>
      <c r="LOZ59" s="102"/>
      <c r="LPA59" s="102"/>
      <c r="LPB59" s="102"/>
      <c r="LPC59" s="102"/>
      <c r="LPD59" s="102"/>
      <c r="LPE59" s="102"/>
      <c r="LPF59" s="102"/>
      <c r="LPG59" s="102"/>
      <c r="LPH59" s="102"/>
      <c r="LPI59" s="102"/>
      <c r="LPJ59" s="102"/>
      <c r="LPK59" s="102"/>
      <c r="LPL59" s="102"/>
      <c r="LPM59" s="102"/>
      <c r="LPN59" s="102"/>
      <c r="LPO59" s="102"/>
      <c r="LPP59" s="102"/>
      <c r="LPQ59" s="102"/>
      <c r="LPR59" s="102"/>
      <c r="LPS59" s="102"/>
      <c r="LPT59" s="102"/>
      <c r="LPU59" s="102"/>
      <c r="LPV59" s="102"/>
      <c r="LPW59" s="102"/>
      <c r="LPX59" s="102"/>
      <c r="LPY59" s="102"/>
      <c r="LPZ59" s="102"/>
      <c r="LQA59" s="102"/>
      <c r="LQB59" s="102"/>
      <c r="LQC59" s="102"/>
      <c r="LQD59" s="102"/>
      <c r="LQE59" s="102"/>
      <c r="LQF59" s="102"/>
      <c r="LQG59" s="102"/>
      <c r="LQH59" s="102"/>
      <c r="LQI59" s="102"/>
      <c r="LQJ59" s="102"/>
      <c r="LQK59" s="102"/>
      <c r="LQL59" s="102"/>
      <c r="LQM59" s="102"/>
      <c r="LQN59" s="102"/>
      <c r="LQO59" s="102"/>
      <c r="LQP59" s="102"/>
      <c r="LQQ59" s="102"/>
      <c r="LQR59" s="102"/>
      <c r="LQS59" s="102"/>
      <c r="LQT59" s="102"/>
      <c r="LQU59" s="102"/>
      <c r="LQV59" s="102"/>
      <c r="LQW59" s="102"/>
      <c r="LQX59" s="102"/>
      <c r="LQY59" s="102"/>
      <c r="LQZ59" s="102"/>
      <c r="LRA59" s="102"/>
      <c r="LRB59" s="102"/>
      <c r="LRC59" s="102"/>
      <c r="LRD59" s="102"/>
      <c r="LRE59" s="102"/>
      <c r="LRF59" s="102"/>
      <c r="LRG59" s="102"/>
      <c r="LRH59" s="102"/>
      <c r="LRI59" s="102"/>
      <c r="LRJ59" s="102"/>
      <c r="LRK59" s="102"/>
      <c r="LRL59" s="102"/>
      <c r="LRM59" s="102"/>
      <c r="LRN59" s="102"/>
      <c r="LRO59" s="102"/>
      <c r="LRP59" s="102"/>
      <c r="LRQ59" s="102"/>
      <c r="LRR59" s="102"/>
      <c r="LRS59" s="102"/>
      <c r="LRT59" s="102"/>
      <c r="LRU59" s="102"/>
      <c r="LRV59" s="102"/>
      <c r="LRW59" s="102"/>
      <c r="LRX59" s="102"/>
      <c r="LRY59" s="102"/>
      <c r="LRZ59" s="102"/>
      <c r="LSA59" s="102"/>
      <c r="LSB59" s="102"/>
      <c r="LSC59" s="102"/>
      <c r="LSD59" s="102"/>
      <c r="LSE59" s="102"/>
      <c r="LSF59" s="102"/>
      <c r="LSG59" s="102"/>
      <c r="LSH59" s="102"/>
      <c r="LSI59" s="102"/>
      <c r="LSJ59" s="102"/>
      <c r="LSK59" s="102"/>
      <c r="LSL59" s="102"/>
      <c r="LSM59" s="102"/>
      <c r="LSN59" s="102"/>
      <c r="LSO59" s="102"/>
      <c r="LSP59" s="102"/>
      <c r="LSQ59" s="102"/>
      <c r="LSR59" s="102"/>
      <c r="LSS59" s="102"/>
      <c r="LST59" s="102"/>
      <c r="LSU59" s="102"/>
      <c r="LSV59" s="102"/>
      <c r="LSW59" s="102"/>
      <c r="LSX59" s="102"/>
      <c r="LSY59" s="102"/>
      <c r="LSZ59" s="102"/>
      <c r="LTA59" s="102"/>
      <c r="LTB59" s="102"/>
      <c r="LTC59" s="102"/>
      <c r="LTD59" s="102"/>
      <c r="LTE59" s="102"/>
      <c r="LTF59" s="102"/>
      <c r="LTG59" s="102"/>
      <c r="LTH59" s="102"/>
      <c r="LTI59" s="102"/>
      <c r="LTJ59" s="102"/>
      <c r="LTK59" s="102"/>
      <c r="LTL59" s="102"/>
      <c r="LTM59" s="102"/>
      <c r="LTN59" s="102"/>
      <c r="LTO59" s="102"/>
      <c r="LTP59" s="102"/>
      <c r="LTQ59" s="102"/>
      <c r="LTR59" s="102"/>
      <c r="LTS59" s="102"/>
      <c r="LTT59" s="102"/>
      <c r="LTU59" s="102"/>
      <c r="LTV59" s="102"/>
      <c r="LTW59" s="102"/>
      <c r="LTX59" s="102"/>
      <c r="LTY59" s="102"/>
      <c r="LTZ59" s="102"/>
      <c r="LUA59" s="102"/>
      <c r="LUB59" s="102"/>
      <c r="LUC59" s="102"/>
      <c r="LUD59" s="102"/>
      <c r="LUE59" s="102"/>
      <c r="LUF59" s="102"/>
      <c r="LUG59" s="102"/>
      <c r="LUH59" s="102"/>
      <c r="LUI59" s="102"/>
      <c r="LUJ59" s="102"/>
      <c r="LUK59" s="102"/>
      <c r="LUL59" s="102"/>
      <c r="LUM59" s="102"/>
      <c r="LUN59" s="102"/>
      <c r="LUO59" s="102"/>
      <c r="LUP59" s="102"/>
      <c r="LUQ59" s="102"/>
      <c r="LUR59" s="102"/>
      <c r="LUS59" s="102"/>
      <c r="LUT59" s="102"/>
      <c r="LUU59" s="102"/>
      <c r="LUV59" s="102"/>
      <c r="LUW59" s="102"/>
      <c r="LUX59" s="102"/>
      <c r="LUY59" s="102"/>
      <c r="LUZ59" s="102"/>
      <c r="LVA59" s="102"/>
      <c r="LVB59" s="102"/>
      <c r="LVC59" s="102"/>
      <c r="LVD59" s="102"/>
      <c r="LVE59" s="102"/>
      <c r="LVF59" s="102"/>
      <c r="LVG59" s="102"/>
      <c r="LVH59" s="102"/>
      <c r="LVI59" s="102"/>
      <c r="LVJ59" s="102"/>
      <c r="LVK59" s="102"/>
      <c r="LVL59" s="102"/>
      <c r="LVM59" s="102"/>
      <c r="LVN59" s="102"/>
      <c r="LVO59" s="102"/>
      <c r="LVP59" s="102"/>
      <c r="LVQ59" s="102"/>
      <c r="LVR59" s="102"/>
      <c r="LVS59" s="102"/>
      <c r="LVT59" s="102"/>
      <c r="LVU59" s="102"/>
      <c r="LVV59" s="102"/>
      <c r="LVW59" s="102"/>
      <c r="LVX59" s="102"/>
      <c r="LVY59" s="102"/>
      <c r="LVZ59" s="102"/>
      <c r="LWA59" s="102"/>
      <c r="LWB59" s="102"/>
      <c r="LWC59" s="102"/>
      <c r="LWD59" s="102"/>
      <c r="LWE59" s="102"/>
      <c r="LWF59" s="102"/>
      <c r="LWG59" s="102"/>
      <c r="LWH59" s="102"/>
      <c r="LWI59" s="102"/>
      <c r="LWJ59" s="102"/>
      <c r="LWK59" s="102"/>
      <c r="LWL59" s="102"/>
      <c r="LWM59" s="102"/>
      <c r="LWN59" s="102"/>
      <c r="LWO59" s="102"/>
      <c r="LWP59" s="102"/>
      <c r="LWQ59" s="102"/>
      <c r="LWR59" s="102"/>
      <c r="LWS59" s="102"/>
      <c r="LWT59" s="102"/>
      <c r="LWU59" s="102"/>
      <c r="LWV59" s="102"/>
      <c r="LWW59" s="102"/>
      <c r="LWX59" s="102"/>
      <c r="LWY59" s="102"/>
      <c r="LWZ59" s="102"/>
      <c r="LXA59" s="102"/>
      <c r="LXB59" s="102"/>
      <c r="LXC59" s="102"/>
      <c r="LXD59" s="102"/>
      <c r="LXE59" s="102"/>
      <c r="LXF59" s="102"/>
      <c r="LXG59" s="102"/>
      <c r="LXH59" s="102"/>
      <c r="LXI59" s="102"/>
      <c r="LXJ59" s="102"/>
      <c r="LXK59" s="102"/>
      <c r="LXL59" s="102"/>
      <c r="LXM59" s="102"/>
      <c r="LXN59" s="102"/>
      <c r="LXO59" s="102"/>
      <c r="LXP59" s="102"/>
      <c r="LXQ59" s="102"/>
      <c r="LXR59" s="102"/>
      <c r="LXS59" s="102"/>
      <c r="LXT59" s="102"/>
      <c r="LXU59" s="102"/>
      <c r="LXV59" s="102"/>
      <c r="LXW59" s="102"/>
      <c r="LXX59" s="102"/>
      <c r="LXY59" s="102"/>
      <c r="LXZ59" s="102"/>
      <c r="LYA59" s="102"/>
      <c r="LYB59" s="102"/>
      <c r="LYC59" s="102"/>
      <c r="LYD59" s="102"/>
      <c r="LYE59" s="102"/>
      <c r="LYF59" s="102"/>
      <c r="LYG59" s="102"/>
      <c r="LYH59" s="102"/>
      <c r="LYI59" s="102"/>
      <c r="LYJ59" s="102"/>
      <c r="LYK59" s="102"/>
      <c r="LYL59" s="102"/>
      <c r="LYM59" s="102"/>
      <c r="LYN59" s="102"/>
      <c r="LYO59" s="102"/>
      <c r="LYP59" s="102"/>
      <c r="LYQ59" s="102"/>
      <c r="LYR59" s="102"/>
      <c r="LYS59" s="102"/>
      <c r="LYT59" s="102"/>
      <c r="LYU59" s="102"/>
      <c r="LYV59" s="102"/>
      <c r="LYW59" s="102"/>
      <c r="LYX59" s="102"/>
      <c r="LYY59" s="102"/>
      <c r="LYZ59" s="102"/>
      <c r="LZA59" s="102"/>
      <c r="LZB59" s="102"/>
      <c r="LZC59" s="102"/>
      <c r="LZD59" s="102"/>
      <c r="LZE59" s="102"/>
      <c r="LZF59" s="102"/>
      <c r="LZG59" s="102"/>
      <c r="LZH59" s="102"/>
      <c r="LZI59" s="102"/>
      <c r="LZJ59" s="102"/>
      <c r="LZK59" s="102"/>
      <c r="LZL59" s="102"/>
      <c r="LZM59" s="102"/>
      <c r="LZN59" s="102"/>
      <c r="LZO59" s="102"/>
      <c r="LZP59" s="102"/>
      <c r="LZQ59" s="102"/>
      <c r="LZR59" s="102"/>
      <c r="LZS59" s="102"/>
      <c r="LZT59" s="102"/>
      <c r="LZU59" s="102"/>
      <c r="LZV59" s="102"/>
      <c r="LZW59" s="102"/>
      <c r="LZX59" s="102"/>
      <c r="LZY59" s="102"/>
      <c r="LZZ59" s="102"/>
      <c r="MAA59" s="102"/>
      <c r="MAB59" s="102"/>
      <c r="MAC59" s="102"/>
      <c r="MAD59" s="102"/>
      <c r="MAE59" s="102"/>
      <c r="MAF59" s="102"/>
      <c r="MAG59" s="102"/>
      <c r="MAH59" s="102"/>
      <c r="MAI59" s="102"/>
      <c r="MAJ59" s="102"/>
      <c r="MAK59" s="102"/>
      <c r="MAL59" s="102"/>
      <c r="MAM59" s="102"/>
      <c r="MAN59" s="102"/>
      <c r="MAO59" s="102"/>
      <c r="MAP59" s="102"/>
      <c r="MAQ59" s="102"/>
      <c r="MAR59" s="102"/>
      <c r="MAS59" s="102"/>
      <c r="MAT59" s="102"/>
      <c r="MAU59" s="102"/>
      <c r="MAV59" s="102"/>
      <c r="MAW59" s="102"/>
      <c r="MAX59" s="102"/>
      <c r="MAY59" s="102"/>
      <c r="MAZ59" s="102"/>
      <c r="MBA59" s="102"/>
      <c r="MBB59" s="102"/>
      <c r="MBC59" s="102"/>
      <c r="MBD59" s="102"/>
      <c r="MBE59" s="102"/>
      <c r="MBF59" s="102"/>
      <c r="MBG59" s="102"/>
      <c r="MBH59" s="102"/>
      <c r="MBI59" s="102"/>
      <c r="MBJ59" s="102"/>
      <c r="MBK59" s="102"/>
      <c r="MBL59" s="102"/>
      <c r="MBM59" s="102"/>
      <c r="MBN59" s="102"/>
      <c r="MBO59" s="102"/>
      <c r="MBP59" s="102"/>
      <c r="MBQ59" s="102"/>
      <c r="MBR59" s="102"/>
      <c r="MBS59" s="102"/>
      <c r="MBT59" s="102"/>
      <c r="MBU59" s="102"/>
      <c r="MBV59" s="102"/>
      <c r="MBW59" s="102"/>
      <c r="MBX59" s="102"/>
      <c r="MBY59" s="102"/>
      <c r="MBZ59" s="102"/>
      <c r="MCA59" s="102"/>
      <c r="MCB59" s="102"/>
      <c r="MCC59" s="102"/>
      <c r="MCD59" s="102"/>
      <c r="MCE59" s="102"/>
      <c r="MCF59" s="102"/>
      <c r="MCG59" s="102"/>
      <c r="MCH59" s="102"/>
      <c r="MCI59" s="102"/>
      <c r="MCJ59" s="102"/>
      <c r="MCK59" s="102"/>
      <c r="MCL59" s="102"/>
      <c r="MCM59" s="102"/>
      <c r="MCN59" s="102"/>
      <c r="MCO59" s="102"/>
      <c r="MCP59" s="102"/>
      <c r="MCQ59" s="102"/>
      <c r="MCR59" s="102"/>
      <c r="MCS59" s="102"/>
      <c r="MCT59" s="102"/>
      <c r="MCU59" s="102"/>
      <c r="MCV59" s="102"/>
      <c r="MCW59" s="102"/>
      <c r="MCX59" s="102"/>
      <c r="MCY59" s="102"/>
      <c r="MCZ59" s="102"/>
      <c r="MDA59" s="102"/>
      <c r="MDB59" s="102"/>
      <c r="MDC59" s="102"/>
      <c r="MDD59" s="102"/>
      <c r="MDE59" s="102"/>
      <c r="MDF59" s="102"/>
      <c r="MDG59" s="102"/>
      <c r="MDH59" s="102"/>
      <c r="MDI59" s="102"/>
      <c r="MDJ59" s="102"/>
      <c r="MDK59" s="102"/>
      <c r="MDL59" s="102"/>
      <c r="MDM59" s="102"/>
      <c r="MDN59" s="102"/>
      <c r="MDO59" s="102"/>
      <c r="MDP59" s="102"/>
      <c r="MDQ59" s="102"/>
      <c r="MDR59" s="102"/>
      <c r="MDS59" s="102"/>
      <c r="MDT59" s="102"/>
      <c r="MDU59" s="102"/>
      <c r="MDV59" s="102"/>
      <c r="MDW59" s="102"/>
      <c r="MDX59" s="102"/>
      <c r="MDY59" s="102"/>
      <c r="MDZ59" s="102"/>
      <c r="MEA59" s="102"/>
      <c r="MEB59" s="102"/>
      <c r="MEC59" s="102"/>
      <c r="MED59" s="102"/>
      <c r="MEE59" s="102"/>
      <c r="MEF59" s="102"/>
      <c r="MEG59" s="102"/>
      <c r="MEH59" s="102"/>
      <c r="MEI59" s="102"/>
      <c r="MEJ59" s="102"/>
      <c r="MEK59" s="102"/>
      <c r="MEL59" s="102"/>
      <c r="MEM59" s="102"/>
      <c r="MEN59" s="102"/>
      <c r="MEO59" s="102"/>
      <c r="MEP59" s="102"/>
      <c r="MEQ59" s="102"/>
      <c r="MER59" s="102"/>
      <c r="MES59" s="102"/>
      <c r="MET59" s="102"/>
      <c r="MEU59" s="102"/>
      <c r="MEV59" s="102"/>
      <c r="MEW59" s="102"/>
      <c r="MEX59" s="102"/>
      <c r="MEY59" s="102"/>
      <c r="MEZ59" s="102"/>
      <c r="MFA59" s="102"/>
      <c r="MFB59" s="102"/>
      <c r="MFC59" s="102"/>
      <c r="MFD59" s="102"/>
      <c r="MFE59" s="102"/>
      <c r="MFF59" s="102"/>
      <c r="MFG59" s="102"/>
      <c r="MFH59" s="102"/>
      <c r="MFI59" s="102"/>
      <c r="MFJ59" s="102"/>
      <c r="MFK59" s="102"/>
      <c r="MFL59" s="102"/>
      <c r="MFM59" s="102"/>
      <c r="MFN59" s="102"/>
      <c r="MFO59" s="102"/>
      <c r="MFP59" s="102"/>
      <c r="MFQ59" s="102"/>
      <c r="MFR59" s="102"/>
      <c r="MFS59" s="102"/>
      <c r="MFT59" s="102"/>
      <c r="MFU59" s="102"/>
      <c r="MFV59" s="102"/>
      <c r="MFW59" s="102"/>
      <c r="MFX59" s="102"/>
      <c r="MFY59" s="102"/>
      <c r="MFZ59" s="102"/>
      <c r="MGA59" s="102"/>
      <c r="MGB59" s="102"/>
      <c r="MGC59" s="102"/>
      <c r="MGD59" s="102"/>
      <c r="MGE59" s="102"/>
      <c r="MGF59" s="102"/>
      <c r="MGG59" s="102"/>
      <c r="MGH59" s="102"/>
      <c r="MGI59" s="102"/>
      <c r="MGJ59" s="102"/>
      <c r="MGK59" s="102"/>
      <c r="MGL59" s="102"/>
      <c r="MGM59" s="102"/>
      <c r="MGN59" s="102"/>
      <c r="MGO59" s="102"/>
      <c r="MGP59" s="102"/>
      <c r="MGQ59" s="102"/>
      <c r="MGR59" s="102"/>
      <c r="MGS59" s="102"/>
      <c r="MGT59" s="102"/>
      <c r="MGU59" s="102"/>
      <c r="MGV59" s="102"/>
      <c r="MGW59" s="102"/>
      <c r="MGX59" s="102"/>
      <c r="MGY59" s="102"/>
      <c r="MGZ59" s="102"/>
      <c r="MHA59" s="102"/>
      <c r="MHB59" s="102"/>
      <c r="MHC59" s="102"/>
      <c r="MHD59" s="102"/>
      <c r="MHE59" s="102"/>
      <c r="MHF59" s="102"/>
      <c r="MHG59" s="102"/>
      <c r="MHH59" s="102"/>
      <c r="MHI59" s="102"/>
      <c r="MHJ59" s="102"/>
      <c r="MHK59" s="102"/>
      <c r="MHL59" s="102"/>
      <c r="MHM59" s="102"/>
      <c r="MHN59" s="102"/>
      <c r="MHO59" s="102"/>
      <c r="MHP59" s="102"/>
      <c r="MHQ59" s="102"/>
      <c r="MHR59" s="102"/>
      <c r="MHS59" s="102"/>
      <c r="MHT59" s="102"/>
      <c r="MHU59" s="102"/>
      <c r="MHV59" s="102"/>
      <c r="MHW59" s="102"/>
      <c r="MHX59" s="102"/>
      <c r="MHY59" s="102"/>
      <c r="MHZ59" s="102"/>
      <c r="MIA59" s="102"/>
      <c r="MIB59" s="102"/>
      <c r="MIC59" s="102"/>
      <c r="MID59" s="102"/>
      <c r="MIE59" s="102"/>
      <c r="MIF59" s="102"/>
      <c r="MIG59" s="102"/>
      <c r="MIH59" s="102"/>
      <c r="MII59" s="102"/>
      <c r="MIJ59" s="102"/>
      <c r="MIK59" s="102"/>
      <c r="MIL59" s="102"/>
      <c r="MIM59" s="102"/>
      <c r="MIN59" s="102"/>
      <c r="MIO59" s="102"/>
      <c r="MIP59" s="102"/>
      <c r="MIQ59" s="102"/>
      <c r="MIR59" s="102"/>
      <c r="MIS59" s="102"/>
      <c r="MIT59" s="102"/>
      <c r="MIU59" s="102"/>
      <c r="MIV59" s="102"/>
      <c r="MIW59" s="102"/>
      <c r="MIX59" s="102"/>
      <c r="MIY59" s="102"/>
      <c r="MIZ59" s="102"/>
      <c r="MJA59" s="102"/>
      <c r="MJB59" s="102"/>
      <c r="MJC59" s="102"/>
      <c r="MJD59" s="102"/>
      <c r="MJE59" s="102"/>
      <c r="MJF59" s="102"/>
      <c r="MJG59" s="102"/>
      <c r="MJH59" s="102"/>
      <c r="MJI59" s="102"/>
      <c r="MJJ59" s="102"/>
      <c r="MJK59" s="102"/>
      <c r="MJL59" s="102"/>
      <c r="MJM59" s="102"/>
      <c r="MJN59" s="102"/>
      <c r="MJO59" s="102"/>
      <c r="MJP59" s="102"/>
      <c r="MJQ59" s="102"/>
      <c r="MJR59" s="102"/>
      <c r="MJS59" s="102"/>
      <c r="MJT59" s="102"/>
      <c r="MJU59" s="102"/>
      <c r="MJV59" s="102"/>
      <c r="MJW59" s="102"/>
      <c r="MJX59" s="102"/>
      <c r="MJY59" s="102"/>
      <c r="MJZ59" s="102"/>
      <c r="MKA59" s="102"/>
      <c r="MKB59" s="102"/>
      <c r="MKC59" s="102"/>
      <c r="MKD59" s="102"/>
      <c r="MKE59" s="102"/>
      <c r="MKF59" s="102"/>
      <c r="MKG59" s="102"/>
      <c r="MKH59" s="102"/>
      <c r="MKI59" s="102"/>
      <c r="MKJ59" s="102"/>
      <c r="MKK59" s="102"/>
      <c r="MKL59" s="102"/>
      <c r="MKM59" s="102"/>
      <c r="MKN59" s="102"/>
      <c r="MKO59" s="102"/>
      <c r="MKP59" s="102"/>
      <c r="MKQ59" s="102"/>
      <c r="MKR59" s="102"/>
      <c r="MKS59" s="102"/>
      <c r="MKT59" s="102"/>
      <c r="MKU59" s="102"/>
      <c r="MKV59" s="102"/>
      <c r="MKW59" s="102"/>
      <c r="MKX59" s="102"/>
      <c r="MKY59" s="102"/>
      <c r="MKZ59" s="102"/>
      <c r="MLA59" s="102"/>
      <c r="MLB59" s="102"/>
      <c r="MLC59" s="102"/>
      <c r="MLD59" s="102"/>
      <c r="MLE59" s="102"/>
      <c r="MLF59" s="102"/>
      <c r="MLG59" s="102"/>
      <c r="MLH59" s="102"/>
      <c r="MLI59" s="102"/>
      <c r="MLJ59" s="102"/>
      <c r="MLK59" s="102"/>
      <c r="MLL59" s="102"/>
      <c r="MLM59" s="102"/>
      <c r="MLN59" s="102"/>
      <c r="MLO59" s="102"/>
      <c r="MLP59" s="102"/>
      <c r="MLQ59" s="102"/>
      <c r="MLR59" s="102"/>
      <c r="MLS59" s="102"/>
      <c r="MLT59" s="102"/>
      <c r="MLU59" s="102"/>
      <c r="MLV59" s="102"/>
      <c r="MLW59" s="102"/>
      <c r="MLX59" s="102"/>
      <c r="MLY59" s="102"/>
      <c r="MLZ59" s="102"/>
      <c r="MMA59" s="102"/>
      <c r="MMB59" s="102"/>
      <c r="MMC59" s="102"/>
      <c r="MMD59" s="102"/>
      <c r="MME59" s="102"/>
      <c r="MMF59" s="102"/>
      <c r="MMG59" s="102"/>
      <c r="MMH59" s="102"/>
      <c r="MMI59" s="102"/>
      <c r="MMJ59" s="102"/>
      <c r="MMK59" s="102"/>
      <c r="MML59" s="102"/>
      <c r="MMM59" s="102"/>
      <c r="MMN59" s="102"/>
      <c r="MMO59" s="102"/>
      <c r="MMP59" s="102"/>
      <c r="MMQ59" s="102"/>
      <c r="MMR59" s="102"/>
      <c r="MMS59" s="102"/>
      <c r="MMT59" s="102"/>
      <c r="MMU59" s="102"/>
      <c r="MMV59" s="102"/>
      <c r="MMW59" s="102"/>
      <c r="MMX59" s="102"/>
      <c r="MMY59" s="102"/>
      <c r="MMZ59" s="102"/>
      <c r="MNA59" s="102"/>
      <c r="MNB59" s="102"/>
      <c r="MNC59" s="102"/>
      <c r="MND59" s="102"/>
      <c r="MNE59" s="102"/>
      <c r="MNF59" s="102"/>
      <c r="MNG59" s="102"/>
      <c r="MNH59" s="102"/>
      <c r="MNI59" s="102"/>
      <c r="MNJ59" s="102"/>
      <c r="MNK59" s="102"/>
      <c r="MNL59" s="102"/>
      <c r="MNM59" s="102"/>
      <c r="MNN59" s="102"/>
      <c r="MNO59" s="102"/>
      <c r="MNP59" s="102"/>
      <c r="MNQ59" s="102"/>
      <c r="MNR59" s="102"/>
      <c r="MNS59" s="102"/>
      <c r="MNT59" s="102"/>
      <c r="MNU59" s="102"/>
      <c r="MNV59" s="102"/>
      <c r="MNW59" s="102"/>
      <c r="MNX59" s="102"/>
      <c r="MNY59" s="102"/>
      <c r="MNZ59" s="102"/>
      <c r="MOA59" s="102"/>
      <c r="MOB59" s="102"/>
      <c r="MOC59" s="102"/>
      <c r="MOD59" s="102"/>
      <c r="MOE59" s="102"/>
      <c r="MOF59" s="102"/>
      <c r="MOG59" s="102"/>
      <c r="MOH59" s="102"/>
      <c r="MOI59" s="102"/>
      <c r="MOJ59" s="102"/>
      <c r="MOK59" s="102"/>
      <c r="MOL59" s="102"/>
      <c r="MOM59" s="102"/>
      <c r="MON59" s="102"/>
      <c r="MOO59" s="102"/>
      <c r="MOP59" s="102"/>
      <c r="MOQ59" s="102"/>
      <c r="MOR59" s="102"/>
      <c r="MOS59" s="102"/>
      <c r="MOT59" s="102"/>
      <c r="MOU59" s="102"/>
      <c r="MOV59" s="102"/>
      <c r="MOW59" s="102"/>
      <c r="MOX59" s="102"/>
      <c r="MOY59" s="102"/>
      <c r="MOZ59" s="102"/>
      <c r="MPA59" s="102"/>
      <c r="MPB59" s="102"/>
      <c r="MPC59" s="102"/>
      <c r="MPD59" s="102"/>
      <c r="MPE59" s="102"/>
      <c r="MPF59" s="102"/>
      <c r="MPG59" s="102"/>
      <c r="MPH59" s="102"/>
      <c r="MPI59" s="102"/>
      <c r="MPJ59" s="102"/>
      <c r="MPK59" s="102"/>
      <c r="MPL59" s="102"/>
      <c r="MPM59" s="102"/>
      <c r="MPN59" s="102"/>
      <c r="MPO59" s="102"/>
      <c r="MPP59" s="102"/>
      <c r="MPQ59" s="102"/>
      <c r="MPR59" s="102"/>
      <c r="MPS59" s="102"/>
      <c r="MPT59" s="102"/>
      <c r="MPU59" s="102"/>
      <c r="MPV59" s="102"/>
      <c r="MPW59" s="102"/>
      <c r="MPX59" s="102"/>
      <c r="MPY59" s="102"/>
      <c r="MPZ59" s="102"/>
      <c r="MQA59" s="102"/>
      <c r="MQB59" s="102"/>
      <c r="MQC59" s="102"/>
      <c r="MQD59" s="102"/>
      <c r="MQE59" s="102"/>
      <c r="MQF59" s="102"/>
      <c r="MQG59" s="102"/>
      <c r="MQH59" s="102"/>
      <c r="MQI59" s="102"/>
      <c r="MQJ59" s="102"/>
      <c r="MQK59" s="102"/>
      <c r="MQL59" s="102"/>
      <c r="MQM59" s="102"/>
      <c r="MQN59" s="102"/>
      <c r="MQO59" s="102"/>
      <c r="MQP59" s="102"/>
      <c r="MQQ59" s="102"/>
      <c r="MQR59" s="102"/>
      <c r="MQS59" s="102"/>
      <c r="MQT59" s="102"/>
      <c r="MQU59" s="102"/>
      <c r="MQV59" s="102"/>
      <c r="MQW59" s="102"/>
      <c r="MQX59" s="102"/>
      <c r="MQY59" s="102"/>
      <c r="MQZ59" s="102"/>
      <c r="MRA59" s="102"/>
      <c r="MRB59" s="102"/>
      <c r="MRC59" s="102"/>
      <c r="MRD59" s="102"/>
      <c r="MRE59" s="102"/>
      <c r="MRF59" s="102"/>
      <c r="MRG59" s="102"/>
      <c r="MRH59" s="102"/>
      <c r="MRI59" s="102"/>
      <c r="MRJ59" s="102"/>
      <c r="MRK59" s="102"/>
      <c r="MRL59" s="102"/>
      <c r="MRM59" s="102"/>
      <c r="MRN59" s="102"/>
      <c r="MRO59" s="102"/>
      <c r="MRP59" s="102"/>
      <c r="MRQ59" s="102"/>
      <c r="MRR59" s="102"/>
      <c r="MRS59" s="102"/>
      <c r="MRT59" s="102"/>
      <c r="MRU59" s="102"/>
      <c r="MRV59" s="102"/>
      <c r="MRW59" s="102"/>
      <c r="MRX59" s="102"/>
      <c r="MRY59" s="102"/>
      <c r="MRZ59" s="102"/>
      <c r="MSA59" s="102"/>
      <c r="MSB59" s="102"/>
      <c r="MSC59" s="102"/>
      <c r="MSD59" s="102"/>
      <c r="MSE59" s="102"/>
      <c r="MSF59" s="102"/>
      <c r="MSG59" s="102"/>
      <c r="MSH59" s="102"/>
      <c r="MSI59" s="102"/>
      <c r="MSJ59" s="102"/>
      <c r="MSK59" s="102"/>
      <c r="MSL59" s="102"/>
      <c r="MSM59" s="102"/>
      <c r="MSN59" s="102"/>
      <c r="MSO59" s="102"/>
      <c r="MSP59" s="102"/>
      <c r="MSQ59" s="102"/>
      <c r="MSR59" s="102"/>
      <c r="MSS59" s="102"/>
      <c r="MST59" s="102"/>
      <c r="MSU59" s="102"/>
      <c r="MSV59" s="102"/>
      <c r="MSW59" s="102"/>
      <c r="MSX59" s="102"/>
      <c r="MSY59" s="102"/>
      <c r="MSZ59" s="102"/>
      <c r="MTA59" s="102"/>
      <c r="MTB59" s="102"/>
      <c r="MTC59" s="102"/>
      <c r="MTD59" s="102"/>
      <c r="MTE59" s="102"/>
      <c r="MTF59" s="102"/>
      <c r="MTG59" s="102"/>
      <c r="MTH59" s="102"/>
      <c r="MTI59" s="102"/>
      <c r="MTJ59" s="102"/>
      <c r="MTK59" s="102"/>
      <c r="MTL59" s="102"/>
      <c r="MTM59" s="102"/>
      <c r="MTN59" s="102"/>
      <c r="MTO59" s="102"/>
      <c r="MTP59" s="102"/>
      <c r="MTQ59" s="102"/>
      <c r="MTR59" s="102"/>
      <c r="MTS59" s="102"/>
      <c r="MTT59" s="102"/>
      <c r="MTU59" s="102"/>
      <c r="MTV59" s="102"/>
      <c r="MTW59" s="102"/>
      <c r="MTX59" s="102"/>
      <c r="MTY59" s="102"/>
      <c r="MTZ59" s="102"/>
      <c r="MUA59" s="102"/>
      <c r="MUB59" s="102"/>
      <c r="MUC59" s="102"/>
      <c r="MUD59" s="102"/>
      <c r="MUE59" s="102"/>
      <c r="MUF59" s="102"/>
      <c r="MUG59" s="102"/>
      <c r="MUH59" s="102"/>
      <c r="MUI59" s="102"/>
      <c r="MUJ59" s="102"/>
      <c r="MUK59" s="102"/>
      <c r="MUL59" s="102"/>
      <c r="MUM59" s="102"/>
      <c r="MUN59" s="102"/>
      <c r="MUO59" s="102"/>
      <c r="MUP59" s="102"/>
      <c r="MUQ59" s="102"/>
      <c r="MUR59" s="102"/>
      <c r="MUS59" s="102"/>
      <c r="MUT59" s="102"/>
      <c r="MUU59" s="102"/>
      <c r="MUV59" s="102"/>
      <c r="MUW59" s="102"/>
      <c r="MUX59" s="102"/>
      <c r="MUY59" s="102"/>
      <c r="MUZ59" s="102"/>
      <c r="MVA59" s="102"/>
      <c r="MVB59" s="102"/>
      <c r="MVC59" s="102"/>
      <c r="MVD59" s="102"/>
      <c r="MVE59" s="102"/>
      <c r="MVF59" s="102"/>
      <c r="MVG59" s="102"/>
      <c r="MVH59" s="102"/>
      <c r="MVI59" s="102"/>
      <c r="MVJ59" s="102"/>
      <c r="MVK59" s="102"/>
      <c r="MVL59" s="102"/>
      <c r="MVM59" s="102"/>
      <c r="MVN59" s="102"/>
      <c r="MVO59" s="102"/>
      <c r="MVP59" s="102"/>
      <c r="MVQ59" s="102"/>
      <c r="MVR59" s="102"/>
      <c r="MVS59" s="102"/>
      <c r="MVT59" s="102"/>
      <c r="MVU59" s="102"/>
      <c r="MVV59" s="102"/>
      <c r="MVW59" s="102"/>
      <c r="MVX59" s="102"/>
      <c r="MVY59" s="102"/>
      <c r="MVZ59" s="102"/>
      <c r="MWA59" s="102"/>
      <c r="MWB59" s="102"/>
      <c r="MWC59" s="102"/>
      <c r="MWD59" s="102"/>
      <c r="MWE59" s="102"/>
      <c r="MWF59" s="102"/>
      <c r="MWG59" s="102"/>
      <c r="MWH59" s="102"/>
      <c r="MWI59" s="102"/>
      <c r="MWJ59" s="102"/>
      <c r="MWK59" s="102"/>
      <c r="MWL59" s="102"/>
      <c r="MWM59" s="102"/>
      <c r="MWN59" s="102"/>
      <c r="MWO59" s="102"/>
      <c r="MWP59" s="102"/>
      <c r="MWQ59" s="102"/>
      <c r="MWR59" s="102"/>
      <c r="MWS59" s="102"/>
      <c r="MWT59" s="102"/>
      <c r="MWU59" s="102"/>
      <c r="MWV59" s="102"/>
      <c r="MWW59" s="102"/>
      <c r="MWX59" s="102"/>
      <c r="MWY59" s="102"/>
      <c r="MWZ59" s="102"/>
      <c r="MXA59" s="102"/>
      <c r="MXB59" s="102"/>
      <c r="MXC59" s="102"/>
      <c r="MXD59" s="102"/>
      <c r="MXE59" s="102"/>
      <c r="MXF59" s="102"/>
      <c r="MXG59" s="102"/>
      <c r="MXH59" s="102"/>
      <c r="MXI59" s="102"/>
      <c r="MXJ59" s="102"/>
      <c r="MXK59" s="102"/>
      <c r="MXL59" s="102"/>
      <c r="MXM59" s="102"/>
      <c r="MXN59" s="102"/>
      <c r="MXO59" s="102"/>
      <c r="MXP59" s="102"/>
      <c r="MXQ59" s="102"/>
      <c r="MXR59" s="102"/>
      <c r="MXS59" s="102"/>
      <c r="MXT59" s="102"/>
      <c r="MXU59" s="102"/>
      <c r="MXV59" s="102"/>
      <c r="MXW59" s="102"/>
      <c r="MXX59" s="102"/>
      <c r="MXY59" s="102"/>
      <c r="MXZ59" s="102"/>
      <c r="MYA59" s="102"/>
      <c r="MYB59" s="102"/>
      <c r="MYC59" s="102"/>
      <c r="MYD59" s="102"/>
      <c r="MYE59" s="102"/>
      <c r="MYF59" s="102"/>
      <c r="MYG59" s="102"/>
      <c r="MYH59" s="102"/>
      <c r="MYI59" s="102"/>
      <c r="MYJ59" s="102"/>
      <c r="MYK59" s="102"/>
      <c r="MYL59" s="102"/>
      <c r="MYM59" s="102"/>
      <c r="MYN59" s="102"/>
      <c r="MYO59" s="102"/>
      <c r="MYP59" s="102"/>
      <c r="MYQ59" s="102"/>
      <c r="MYR59" s="102"/>
      <c r="MYS59" s="102"/>
      <c r="MYT59" s="102"/>
      <c r="MYU59" s="102"/>
      <c r="MYV59" s="102"/>
      <c r="MYW59" s="102"/>
      <c r="MYX59" s="102"/>
      <c r="MYY59" s="102"/>
      <c r="MYZ59" s="102"/>
      <c r="MZA59" s="102"/>
      <c r="MZB59" s="102"/>
      <c r="MZC59" s="102"/>
      <c r="MZD59" s="102"/>
      <c r="MZE59" s="102"/>
      <c r="MZF59" s="102"/>
      <c r="MZG59" s="102"/>
      <c r="MZH59" s="102"/>
      <c r="MZI59" s="102"/>
      <c r="MZJ59" s="102"/>
      <c r="MZK59" s="102"/>
      <c r="MZL59" s="102"/>
      <c r="MZM59" s="102"/>
      <c r="MZN59" s="102"/>
      <c r="MZO59" s="102"/>
      <c r="MZP59" s="102"/>
      <c r="MZQ59" s="102"/>
      <c r="MZR59" s="102"/>
      <c r="MZS59" s="102"/>
      <c r="MZT59" s="102"/>
      <c r="MZU59" s="102"/>
      <c r="MZV59" s="102"/>
      <c r="MZW59" s="102"/>
      <c r="MZX59" s="102"/>
      <c r="MZY59" s="102"/>
      <c r="MZZ59" s="102"/>
      <c r="NAA59" s="102"/>
      <c r="NAB59" s="102"/>
      <c r="NAC59" s="102"/>
      <c r="NAD59" s="102"/>
      <c r="NAE59" s="102"/>
      <c r="NAF59" s="102"/>
      <c r="NAG59" s="102"/>
      <c r="NAH59" s="102"/>
      <c r="NAI59" s="102"/>
      <c r="NAJ59" s="102"/>
      <c r="NAK59" s="102"/>
      <c r="NAL59" s="102"/>
      <c r="NAM59" s="102"/>
      <c r="NAN59" s="102"/>
      <c r="NAO59" s="102"/>
      <c r="NAP59" s="102"/>
      <c r="NAQ59" s="102"/>
      <c r="NAR59" s="102"/>
      <c r="NAS59" s="102"/>
      <c r="NAT59" s="102"/>
      <c r="NAU59" s="102"/>
      <c r="NAV59" s="102"/>
      <c r="NAW59" s="102"/>
      <c r="NAX59" s="102"/>
      <c r="NAY59" s="102"/>
      <c r="NAZ59" s="102"/>
      <c r="NBA59" s="102"/>
      <c r="NBB59" s="102"/>
      <c r="NBC59" s="102"/>
      <c r="NBD59" s="102"/>
      <c r="NBE59" s="102"/>
      <c r="NBF59" s="102"/>
      <c r="NBG59" s="102"/>
      <c r="NBH59" s="102"/>
      <c r="NBI59" s="102"/>
      <c r="NBJ59" s="102"/>
      <c r="NBK59" s="102"/>
      <c r="NBL59" s="102"/>
      <c r="NBM59" s="102"/>
      <c r="NBN59" s="102"/>
      <c r="NBO59" s="102"/>
      <c r="NBP59" s="102"/>
      <c r="NBQ59" s="102"/>
      <c r="NBR59" s="102"/>
      <c r="NBS59" s="102"/>
      <c r="NBT59" s="102"/>
      <c r="NBU59" s="102"/>
      <c r="NBV59" s="102"/>
      <c r="NBW59" s="102"/>
      <c r="NBX59" s="102"/>
      <c r="NBY59" s="102"/>
      <c r="NBZ59" s="102"/>
      <c r="NCA59" s="102"/>
      <c r="NCB59" s="102"/>
      <c r="NCC59" s="102"/>
      <c r="NCD59" s="102"/>
      <c r="NCE59" s="102"/>
      <c r="NCF59" s="102"/>
      <c r="NCG59" s="102"/>
      <c r="NCH59" s="102"/>
      <c r="NCI59" s="102"/>
      <c r="NCJ59" s="102"/>
      <c r="NCK59" s="102"/>
      <c r="NCL59" s="102"/>
      <c r="NCM59" s="102"/>
      <c r="NCN59" s="102"/>
      <c r="NCO59" s="102"/>
      <c r="NCP59" s="102"/>
      <c r="NCQ59" s="102"/>
      <c r="NCR59" s="102"/>
      <c r="NCS59" s="102"/>
      <c r="NCT59" s="102"/>
      <c r="NCU59" s="102"/>
      <c r="NCV59" s="102"/>
      <c r="NCW59" s="102"/>
      <c r="NCX59" s="102"/>
      <c r="NCY59" s="102"/>
      <c r="NCZ59" s="102"/>
      <c r="NDA59" s="102"/>
      <c r="NDB59" s="102"/>
      <c r="NDC59" s="102"/>
      <c r="NDD59" s="102"/>
      <c r="NDE59" s="102"/>
      <c r="NDF59" s="102"/>
      <c r="NDG59" s="102"/>
      <c r="NDH59" s="102"/>
      <c r="NDI59" s="102"/>
      <c r="NDJ59" s="102"/>
      <c r="NDK59" s="102"/>
      <c r="NDL59" s="102"/>
      <c r="NDM59" s="102"/>
      <c r="NDN59" s="102"/>
      <c r="NDO59" s="102"/>
      <c r="NDP59" s="102"/>
      <c r="NDQ59" s="102"/>
      <c r="NDR59" s="102"/>
      <c r="NDS59" s="102"/>
      <c r="NDT59" s="102"/>
      <c r="NDU59" s="102"/>
      <c r="NDV59" s="102"/>
      <c r="NDW59" s="102"/>
      <c r="NDX59" s="102"/>
      <c r="NDY59" s="102"/>
      <c r="NDZ59" s="102"/>
      <c r="NEA59" s="102"/>
      <c r="NEB59" s="102"/>
      <c r="NEC59" s="102"/>
      <c r="NED59" s="102"/>
      <c r="NEE59" s="102"/>
      <c r="NEF59" s="102"/>
      <c r="NEG59" s="102"/>
      <c r="NEH59" s="102"/>
      <c r="NEI59" s="102"/>
      <c r="NEJ59" s="102"/>
      <c r="NEK59" s="102"/>
      <c r="NEL59" s="102"/>
      <c r="NEM59" s="102"/>
      <c r="NEN59" s="102"/>
      <c r="NEO59" s="102"/>
      <c r="NEP59" s="102"/>
      <c r="NEQ59" s="102"/>
      <c r="NER59" s="102"/>
      <c r="NES59" s="102"/>
      <c r="NET59" s="102"/>
      <c r="NEU59" s="102"/>
      <c r="NEV59" s="102"/>
      <c r="NEW59" s="102"/>
      <c r="NEX59" s="102"/>
      <c r="NEY59" s="102"/>
      <c r="NEZ59" s="102"/>
      <c r="NFA59" s="102"/>
      <c r="NFB59" s="102"/>
      <c r="NFC59" s="102"/>
      <c r="NFD59" s="102"/>
      <c r="NFE59" s="102"/>
      <c r="NFF59" s="102"/>
      <c r="NFG59" s="102"/>
      <c r="NFH59" s="102"/>
      <c r="NFI59" s="102"/>
      <c r="NFJ59" s="102"/>
      <c r="NFK59" s="102"/>
      <c r="NFL59" s="102"/>
      <c r="NFM59" s="102"/>
      <c r="NFN59" s="102"/>
      <c r="NFO59" s="102"/>
      <c r="NFP59" s="102"/>
      <c r="NFQ59" s="102"/>
      <c r="NFR59" s="102"/>
      <c r="NFS59" s="102"/>
      <c r="NFT59" s="102"/>
      <c r="NFU59" s="102"/>
      <c r="NFV59" s="102"/>
      <c r="NFW59" s="102"/>
      <c r="NFX59" s="102"/>
      <c r="NFY59" s="102"/>
      <c r="NFZ59" s="102"/>
      <c r="NGA59" s="102"/>
      <c r="NGB59" s="102"/>
      <c r="NGC59" s="102"/>
      <c r="NGD59" s="102"/>
      <c r="NGE59" s="102"/>
      <c r="NGF59" s="102"/>
      <c r="NGG59" s="102"/>
      <c r="NGH59" s="102"/>
      <c r="NGI59" s="102"/>
      <c r="NGJ59" s="102"/>
      <c r="NGK59" s="102"/>
      <c r="NGL59" s="102"/>
      <c r="NGM59" s="102"/>
      <c r="NGN59" s="102"/>
      <c r="NGO59" s="102"/>
      <c r="NGP59" s="102"/>
      <c r="NGQ59" s="102"/>
      <c r="NGR59" s="102"/>
      <c r="NGS59" s="102"/>
      <c r="NGT59" s="102"/>
      <c r="NGU59" s="102"/>
      <c r="NGV59" s="102"/>
      <c r="NGW59" s="102"/>
      <c r="NGX59" s="102"/>
      <c r="NGY59" s="102"/>
      <c r="NGZ59" s="102"/>
      <c r="NHA59" s="102"/>
      <c r="NHB59" s="102"/>
      <c r="NHC59" s="102"/>
      <c r="NHD59" s="102"/>
      <c r="NHE59" s="102"/>
      <c r="NHF59" s="102"/>
      <c r="NHG59" s="102"/>
      <c r="NHH59" s="102"/>
      <c r="NHI59" s="102"/>
      <c r="NHJ59" s="102"/>
      <c r="NHK59" s="102"/>
      <c r="NHL59" s="102"/>
      <c r="NHM59" s="102"/>
      <c r="NHN59" s="102"/>
      <c r="NHO59" s="102"/>
      <c r="NHP59" s="102"/>
      <c r="NHQ59" s="102"/>
      <c r="NHR59" s="102"/>
      <c r="NHS59" s="102"/>
      <c r="NHT59" s="102"/>
      <c r="NHU59" s="102"/>
      <c r="NHV59" s="102"/>
      <c r="NHW59" s="102"/>
      <c r="NHX59" s="102"/>
      <c r="NHY59" s="102"/>
      <c r="NHZ59" s="102"/>
      <c r="NIA59" s="102"/>
      <c r="NIB59" s="102"/>
      <c r="NIC59" s="102"/>
      <c r="NID59" s="102"/>
      <c r="NIE59" s="102"/>
      <c r="NIF59" s="102"/>
      <c r="NIG59" s="102"/>
      <c r="NIH59" s="102"/>
      <c r="NII59" s="102"/>
      <c r="NIJ59" s="102"/>
      <c r="NIK59" s="102"/>
      <c r="NIL59" s="102"/>
      <c r="NIM59" s="102"/>
      <c r="NIN59" s="102"/>
      <c r="NIO59" s="102"/>
      <c r="NIP59" s="102"/>
      <c r="NIQ59" s="102"/>
      <c r="NIR59" s="102"/>
      <c r="NIS59" s="102"/>
      <c r="NIT59" s="102"/>
      <c r="NIU59" s="102"/>
      <c r="NIV59" s="102"/>
      <c r="NIW59" s="102"/>
      <c r="NIX59" s="102"/>
      <c r="NIY59" s="102"/>
      <c r="NIZ59" s="102"/>
      <c r="NJA59" s="102"/>
      <c r="NJB59" s="102"/>
      <c r="NJC59" s="102"/>
      <c r="NJD59" s="102"/>
      <c r="NJE59" s="102"/>
      <c r="NJF59" s="102"/>
      <c r="NJG59" s="102"/>
      <c r="NJH59" s="102"/>
      <c r="NJI59" s="102"/>
      <c r="NJJ59" s="102"/>
      <c r="NJK59" s="102"/>
      <c r="NJL59" s="102"/>
      <c r="NJM59" s="102"/>
      <c r="NJN59" s="102"/>
      <c r="NJO59" s="102"/>
      <c r="NJP59" s="102"/>
      <c r="NJQ59" s="102"/>
      <c r="NJR59" s="102"/>
      <c r="NJS59" s="102"/>
      <c r="NJT59" s="102"/>
      <c r="NJU59" s="102"/>
      <c r="NJV59" s="102"/>
      <c r="NJW59" s="102"/>
      <c r="NJX59" s="102"/>
      <c r="NJY59" s="102"/>
      <c r="NJZ59" s="102"/>
      <c r="NKA59" s="102"/>
      <c r="NKB59" s="102"/>
      <c r="NKC59" s="102"/>
      <c r="NKD59" s="102"/>
      <c r="NKE59" s="102"/>
      <c r="NKF59" s="102"/>
      <c r="NKG59" s="102"/>
      <c r="NKH59" s="102"/>
      <c r="NKI59" s="102"/>
      <c r="NKJ59" s="102"/>
      <c r="NKK59" s="102"/>
      <c r="NKL59" s="102"/>
      <c r="NKM59" s="102"/>
      <c r="NKN59" s="102"/>
      <c r="NKO59" s="102"/>
      <c r="NKP59" s="102"/>
      <c r="NKQ59" s="102"/>
      <c r="NKR59" s="102"/>
      <c r="NKS59" s="102"/>
      <c r="NKT59" s="102"/>
      <c r="NKU59" s="102"/>
      <c r="NKV59" s="102"/>
      <c r="NKW59" s="102"/>
      <c r="NKX59" s="102"/>
      <c r="NKY59" s="102"/>
      <c r="NKZ59" s="102"/>
      <c r="NLA59" s="102"/>
      <c r="NLB59" s="102"/>
      <c r="NLC59" s="102"/>
      <c r="NLD59" s="102"/>
      <c r="NLE59" s="102"/>
      <c r="NLF59" s="102"/>
      <c r="NLG59" s="102"/>
      <c r="NLH59" s="102"/>
      <c r="NLI59" s="102"/>
      <c r="NLJ59" s="102"/>
      <c r="NLK59" s="102"/>
      <c r="NLL59" s="102"/>
      <c r="NLM59" s="102"/>
      <c r="NLN59" s="102"/>
      <c r="NLO59" s="102"/>
      <c r="NLP59" s="102"/>
      <c r="NLQ59" s="102"/>
      <c r="NLR59" s="102"/>
      <c r="NLS59" s="102"/>
      <c r="NLT59" s="102"/>
      <c r="NLU59" s="102"/>
      <c r="NLV59" s="102"/>
      <c r="NLW59" s="102"/>
      <c r="NLX59" s="102"/>
      <c r="NLY59" s="102"/>
      <c r="NLZ59" s="102"/>
      <c r="NMA59" s="102"/>
      <c r="NMB59" s="102"/>
      <c r="NMC59" s="102"/>
      <c r="NMD59" s="102"/>
      <c r="NME59" s="102"/>
      <c r="NMF59" s="102"/>
      <c r="NMG59" s="102"/>
      <c r="NMH59" s="102"/>
      <c r="NMI59" s="102"/>
      <c r="NMJ59" s="102"/>
      <c r="NMK59" s="102"/>
      <c r="NML59" s="102"/>
      <c r="NMM59" s="102"/>
      <c r="NMN59" s="102"/>
      <c r="NMO59" s="102"/>
      <c r="NMP59" s="102"/>
      <c r="NMQ59" s="102"/>
      <c r="NMR59" s="102"/>
      <c r="NMS59" s="102"/>
      <c r="NMT59" s="102"/>
      <c r="NMU59" s="102"/>
      <c r="NMV59" s="102"/>
      <c r="NMW59" s="102"/>
      <c r="NMX59" s="102"/>
      <c r="NMY59" s="102"/>
      <c r="NMZ59" s="102"/>
      <c r="NNA59" s="102"/>
      <c r="NNB59" s="102"/>
      <c r="NNC59" s="102"/>
      <c r="NND59" s="102"/>
      <c r="NNE59" s="102"/>
      <c r="NNF59" s="102"/>
      <c r="NNG59" s="102"/>
      <c r="NNH59" s="102"/>
      <c r="NNI59" s="102"/>
      <c r="NNJ59" s="102"/>
      <c r="NNK59" s="102"/>
      <c r="NNL59" s="102"/>
      <c r="NNM59" s="102"/>
      <c r="NNN59" s="102"/>
      <c r="NNO59" s="102"/>
      <c r="NNP59" s="102"/>
      <c r="NNQ59" s="102"/>
      <c r="NNR59" s="102"/>
      <c r="NNS59" s="102"/>
      <c r="NNT59" s="102"/>
      <c r="NNU59" s="102"/>
      <c r="NNV59" s="102"/>
      <c r="NNW59" s="102"/>
      <c r="NNX59" s="102"/>
      <c r="NNY59" s="102"/>
      <c r="NNZ59" s="102"/>
      <c r="NOA59" s="102"/>
      <c r="NOB59" s="102"/>
      <c r="NOC59" s="102"/>
      <c r="NOD59" s="102"/>
      <c r="NOE59" s="102"/>
      <c r="NOF59" s="102"/>
      <c r="NOG59" s="102"/>
      <c r="NOH59" s="102"/>
      <c r="NOI59" s="102"/>
      <c r="NOJ59" s="102"/>
      <c r="NOK59" s="102"/>
      <c r="NOL59" s="102"/>
      <c r="NOM59" s="102"/>
      <c r="NON59" s="102"/>
      <c r="NOO59" s="102"/>
      <c r="NOP59" s="102"/>
      <c r="NOQ59" s="102"/>
      <c r="NOR59" s="102"/>
      <c r="NOS59" s="102"/>
      <c r="NOT59" s="102"/>
      <c r="NOU59" s="102"/>
      <c r="NOV59" s="102"/>
      <c r="NOW59" s="102"/>
      <c r="NOX59" s="102"/>
      <c r="NOY59" s="102"/>
      <c r="NOZ59" s="102"/>
      <c r="NPA59" s="102"/>
      <c r="NPB59" s="102"/>
      <c r="NPC59" s="102"/>
      <c r="NPD59" s="102"/>
      <c r="NPE59" s="102"/>
      <c r="NPF59" s="102"/>
      <c r="NPG59" s="102"/>
      <c r="NPH59" s="102"/>
      <c r="NPI59" s="102"/>
      <c r="NPJ59" s="102"/>
      <c r="NPK59" s="102"/>
      <c r="NPL59" s="102"/>
      <c r="NPM59" s="102"/>
      <c r="NPN59" s="102"/>
      <c r="NPO59" s="102"/>
      <c r="NPP59" s="102"/>
      <c r="NPQ59" s="102"/>
      <c r="NPR59" s="102"/>
      <c r="NPS59" s="102"/>
      <c r="NPT59" s="102"/>
      <c r="NPU59" s="102"/>
      <c r="NPV59" s="102"/>
      <c r="NPW59" s="102"/>
      <c r="NPX59" s="102"/>
      <c r="NPY59" s="102"/>
      <c r="NPZ59" s="102"/>
      <c r="NQA59" s="102"/>
      <c r="NQB59" s="102"/>
      <c r="NQC59" s="102"/>
      <c r="NQD59" s="102"/>
      <c r="NQE59" s="102"/>
      <c r="NQF59" s="102"/>
      <c r="NQG59" s="102"/>
      <c r="NQH59" s="102"/>
      <c r="NQI59" s="102"/>
      <c r="NQJ59" s="102"/>
      <c r="NQK59" s="102"/>
      <c r="NQL59" s="102"/>
      <c r="NQM59" s="102"/>
      <c r="NQN59" s="102"/>
      <c r="NQO59" s="102"/>
      <c r="NQP59" s="102"/>
      <c r="NQQ59" s="102"/>
      <c r="NQR59" s="102"/>
      <c r="NQS59" s="102"/>
      <c r="NQT59" s="102"/>
      <c r="NQU59" s="102"/>
      <c r="NQV59" s="102"/>
      <c r="NQW59" s="102"/>
      <c r="NQX59" s="102"/>
      <c r="NQY59" s="102"/>
      <c r="NQZ59" s="102"/>
      <c r="NRA59" s="102"/>
      <c r="NRB59" s="102"/>
      <c r="NRC59" s="102"/>
      <c r="NRD59" s="102"/>
      <c r="NRE59" s="102"/>
      <c r="NRF59" s="102"/>
      <c r="NRG59" s="102"/>
      <c r="NRH59" s="102"/>
      <c r="NRI59" s="102"/>
      <c r="NRJ59" s="102"/>
      <c r="NRK59" s="102"/>
      <c r="NRL59" s="102"/>
      <c r="NRM59" s="102"/>
      <c r="NRN59" s="102"/>
      <c r="NRO59" s="102"/>
      <c r="NRP59" s="102"/>
      <c r="NRQ59" s="102"/>
      <c r="NRR59" s="102"/>
      <c r="NRS59" s="102"/>
      <c r="NRT59" s="102"/>
      <c r="NRU59" s="102"/>
      <c r="NRV59" s="102"/>
      <c r="NRW59" s="102"/>
      <c r="NRX59" s="102"/>
      <c r="NRY59" s="102"/>
      <c r="NRZ59" s="102"/>
      <c r="NSA59" s="102"/>
      <c r="NSB59" s="102"/>
      <c r="NSC59" s="102"/>
      <c r="NSD59" s="102"/>
      <c r="NSE59" s="102"/>
      <c r="NSF59" s="102"/>
      <c r="NSG59" s="102"/>
      <c r="NSH59" s="102"/>
      <c r="NSI59" s="102"/>
      <c r="NSJ59" s="102"/>
      <c r="NSK59" s="102"/>
      <c r="NSL59" s="102"/>
      <c r="NSM59" s="102"/>
      <c r="NSN59" s="102"/>
      <c r="NSO59" s="102"/>
      <c r="NSP59" s="102"/>
      <c r="NSQ59" s="102"/>
      <c r="NSR59" s="102"/>
      <c r="NSS59" s="102"/>
      <c r="NST59" s="102"/>
      <c r="NSU59" s="102"/>
      <c r="NSV59" s="102"/>
      <c r="NSW59" s="102"/>
      <c r="NSX59" s="102"/>
      <c r="NSY59" s="102"/>
      <c r="NSZ59" s="102"/>
      <c r="NTA59" s="102"/>
      <c r="NTB59" s="102"/>
      <c r="NTC59" s="102"/>
      <c r="NTD59" s="102"/>
      <c r="NTE59" s="102"/>
      <c r="NTF59" s="102"/>
      <c r="NTG59" s="102"/>
      <c r="NTH59" s="102"/>
      <c r="NTI59" s="102"/>
      <c r="NTJ59" s="102"/>
      <c r="NTK59" s="102"/>
      <c r="NTL59" s="102"/>
      <c r="NTM59" s="102"/>
      <c r="NTN59" s="102"/>
      <c r="NTO59" s="102"/>
      <c r="NTP59" s="102"/>
      <c r="NTQ59" s="102"/>
      <c r="NTR59" s="102"/>
      <c r="NTS59" s="102"/>
      <c r="NTT59" s="102"/>
      <c r="NTU59" s="102"/>
      <c r="NTV59" s="102"/>
      <c r="NTW59" s="102"/>
      <c r="NTX59" s="102"/>
      <c r="NTY59" s="102"/>
      <c r="NTZ59" s="102"/>
      <c r="NUA59" s="102"/>
      <c r="NUB59" s="102"/>
      <c r="NUC59" s="102"/>
      <c r="NUD59" s="102"/>
      <c r="NUE59" s="102"/>
      <c r="NUF59" s="102"/>
      <c r="NUG59" s="102"/>
      <c r="NUH59" s="102"/>
      <c r="NUI59" s="102"/>
      <c r="NUJ59" s="102"/>
      <c r="NUK59" s="102"/>
      <c r="NUL59" s="102"/>
      <c r="NUM59" s="102"/>
      <c r="NUN59" s="102"/>
      <c r="NUO59" s="102"/>
      <c r="NUP59" s="102"/>
      <c r="NUQ59" s="102"/>
      <c r="NUR59" s="102"/>
      <c r="NUS59" s="102"/>
      <c r="NUT59" s="102"/>
      <c r="NUU59" s="102"/>
      <c r="NUV59" s="102"/>
      <c r="NUW59" s="102"/>
      <c r="NUX59" s="102"/>
      <c r="NUY59" s="102"/>
      <c r="NUZ59" s="102"/>
      <c r="NVA59" s="102"/>
      <c r="NVB59" s="102"/>
      <c r="NVC59" s="102"/>
      <c r="NVD59" s="102"/>
      <c r="NVE59" s="102"/>
      <c r="NVF59" s="102"/>
      <c r="NVG59" s="102"/>
      <c r="NVH59" s="102"/>
      <c r="NVI59" s="102"/>
      <c r="NVJ59" s="102"/>
      <c r="NVK59" s="102"/>
      <c r="NVL59" s="102"/>
      <c r="NVM59" s="102"/>
      <c r="NVN59" s="102"/>
      <c r="NVO59" s="102"/>
      <c r="NVP59" s="102"/>
      <c r="NVQ59" s="102"/>
      <c r="NVR59" s="102"/>
      <c r="NVS59" s="102"/>
      <c r="NVT59" s="102"/>
      <c r="NVU59" s="102"/>
      <c r="NVV59" s="102"/>
      <c r="NVW59" s="102"/>
      <c r="NVX59" s="102"/>
      <c r="NVY59" s="102"/>
      <c r="NVZ59" s="102"/>
      <c r="NWA59" s="102"/>
      <c r="NWB59" s="102"/>
      <c r="NWC59" s="102"/>
      <c r="NWD59" s="102"/>
      <c r="NWE59" s="102"/>
      <c r="NWF59" s="102"/>
      <c r="NWG59" s="102"/>
      <c r="NWH59" s="102"/>
      <c r="NWI59" s="102"/>
      <c r="NWJ59" s="102"/>
      <c r="NWK59" s="102"/>
      <c r="NWL59" s="102"/>
      <c r="NWM59" s="102"/>
      <c r="NWN59" s="102"/>
      <c r="NWO59" s="102"/>
      <c r="NWP59" s="102"/>
      <c r="NWQ59" s="102"/>
      <c r="NWR59" s="102"/>
      <c r="NWS59" s="102"/>
      <c r="NWT59" s="102"/>
      <c r="NWU59" s="102"/>
      <c r="NWV59" s="102"/>
      <c r="NWW59" s="102"/>
      <c r="NWX59" s="102"/>
      <c r="NWY59" s="102"/>
      <c r="NWZ59" s="102"/>
      <c r="NXA59" s="102"/>
      <c r="NXB59" s="102"/>
      <c r="NXC59" s="102"/>
      <c r="NXD59" s="102"/>
      <c r="NXE59" s="102"/>
      <c r="NXF59" s="102"/>
      <c r="NXG59" s="102"/>
      <c r="NXH59" s="102"/>
      <c r="NXI59" s="102"/>
      <c r="NXJ59" s="102"/>
      <c r="NXK59" s="102"/>
      <c r="NXL59" s="102"/>
      <c r="NXM59" s="102"/>
      <c r="NXN59" s="102"/>
      <c r="NXO59" s="102"/>
      <c r="NXP59" s="102"/>
      <c r="NXQ59" s="102"/>
      <c r="NXR59" s="102"/>
      <c r="NXS59" s="102"/>
      <c r="NXT59" s="102"/>
      <c r="NXU59" s="102"/>
      <c r="NXV59" s="102"/>
      <c r="NXW59" s="102"/>
      <c r="NXX59" s="102"/>
      <c r="NXY59" s="102"/>
      <c r="NXZ59" s="102"/>
      <c r="NYA59" s="102"/>
      <c r="NYB59" s="102"/>
      <c r="NYC59" s="102"/>
      <c r="NYD59" s="102"/>
      <c r="NYE59" s="102"/>
      <c r="NYF59" s="102"/>
      <c r="NYG59" s="102"/>
      <c r="NYH59" s="102"/>
      <c r="NYI59" s="102"/>
      <c r="NYJ59" s="102"/>
      <c r="NYK59" s="102"/>
      <c r="NYL59" s="102"/>
      <c r="NYM59" s="102"/>
      <c r="NYN59" s="102"/>
      <c r="NYO59" s="102"/>
      <c r="NYP59" s="102"/>
      <c r="NYQ59" s="102"/>
      <c r="NYR59" s="102"/>
      <c r="NYS59" s="102"/>
      <c r="NYT59" s="102"/>
      <c r="NYU59" s="102"/>
      <c r="NYV59" s="102"/>
      <c r="NYW59" s="102"/>
      <c r="NYX59" s="102"/>
      <c r="NYY59" s="102"/>
      <c r="NYZ59" s="102"/>
      <c r="NZA59" s="102"/>
      <c r="NZB59" s="102"/>
      <c r="NZC59" s="102"/>
      <c r="NZD59" s="102"/>
      <c r="NZE59" s="102"/>
      <c r="NZF59" s="102"/>
      <c r="NZG59" s="102"/>
      <c r="NZH59" s="102"/>
      <c r="NZI59" s="102"/>
      <c r="NZJ59" s="102"/>
      <c r="NZK59" s="102"/>
      <c r="NZL59" s="102"/>
      <c r="NZM59" s="102"/>
      <c r="NZN59" s="102"/>
      <c r="NZO59" s="102"/>
      <c r="NZP59" s="102"/>
      <c r="NZQ59" s="102"/>
      <c r="NZR59" s="102"/>
      <c r="NZS59" s="102"/>
      <c r="NZT59" s="102"/>
      <c r="NZU59" s="102"/>
      <c r="NZV59" s="102"/>
      <c r="NZW59" s="102"/>
      <c r="NZX59" s="102"/>
      <c r="NZY59" s="102"/>
      <c r="NZZ59" s="102"/>
      <c r="OAA59" s="102"/>
      <c r="OAB59" s="102"/>
      <c r="OAC59" s="102"/>
      <c r="OAD59" s="102"/>
      <c r="OAE59" s="102"/>
      <c r="OAF59" s="102"/>
      <c r="OAG59" s="102"/>
      <c r="OAH59" s="102"/>
      <c r="OAI59" s="102"/>
      <c r="OAJ59" s="102"/>
      <c r="OAK59" s="102"/>
      <c r="OAL59" s="102"/>
      <c r="OAM59" s="102"/>
      <c r="OAN59" s="102"/>
      <c r="OAO59" s="102"/>
      <c r="OAP59" s="102"/>
      <c r="OAQ59" s="102"/>
      <c r="OAR59" s="102"/>
      <c r="OAS59" s="102"/>
      <c r="OAT59" s="102"/>
      <c r="OAU59" s="102"/>
      <c r="OAV59" s="102"/>
      <c r="OAW59" s="102"/>
      <c r="OAX59" s="102"/>
      <c r="OAY59" s="102"/>
      <c r="OAZ59" s="102"/>
      <c r="OBA59" s="102"/>
      <c r="OBB59" s="102"/>
      <c r="OBC59" s="102"/>
      <c r="OBD59" s="102"/>
      <c r="OBE59" s="102"/>
      <c r="OBF59" s="102"/>
      <c r="OBG59" s="102"/>
      <c r="OBH59" s="102"/>
      <c r="OBI59" s="102"/>
      <c r="OBJ59" s="102"/>
      <c r="OBK59" s="102"/>
      <c r="OBL59" s="102"/>
      <c r="OBM59" s="102"/>
      <c r="OBN59" s="102"/>
      <c r="OBO59" s="102"/>
      <c r="OBP59" s="102"/>
      <c r="OBQ59" s="102"/>
      <c r="OBR59" s="102"/>
      <c r="OBS59" s="102"/>
      <c r="OBT59" s="102"/>
      <c r="OBU59" s="102"/>
      <c r="OBV59" s="102"/>
      <c r="OBW59" s="102"/>
      <c r="OBX59" s="102"/>
      <c r="OBY59" s="102"/>
      <c r="OBZ59" s="102"/>
      <c r="OCA59" s="102"/>
      <c r="OCB59" s="102"/>
      <c r="OCC59" s="102"/>
      <c r="OCD59" s="102"/>
      <c r="OCE59" s="102"/>
      <c r="OCF59" s="102"/>
      <c r="OCG59" s="102"/>
      <c r="OCH59" s="102"/>
      <c r="OCI59" s="102"/>
      <c r="OCJ59" s="102"/>
      <c r="OCK59" s="102"/>
      <c r="OCL59" s="102"/>
      <c r="OCM59" s="102"/>
      <c r="OCN59" s="102"/>
      <c r="OCO59" s="102"/>
      <c r="OCP59" s="102"/>
      <c r="OCQ59" s="102"/>
      <c r="OCR59" s="102"/>
      <c r="OCS59" s="102"/>
      <c r="OCT59" s="102"/>
      <c r="OCU59" s="102"/>
      <c r="OCV59" s="102"/>
      <c r="OCW59" s="102"/>
      <c r="OCX59" s="102"/>
      <c r="OCY59" s="102"/>
      <c r="OCZ59" s="102"/>
      <c r="ODA59" s="102"/>
      <c r="ODB59" s="102"/>
      <c r="ODC59" s="102"/>
      <c r="ODD59" s="102"/>
      <c r="ODE59" s="102"/>
      <c r="ODF59" s="102"/>
      <c r="ODG59" s="102"/>
      <c r="ODH59" s="102"/>
      <c r="ODI59" s="102"/>
      <c r="ODJ59" s="102"/>
      <c r="ODK59" s="102"/>
      <c r="ODL59" s="102"/>
      <c r="ODM59" s="102"/>
      <c r="ODN59" s="102"/>
      <c r="ODO59" s="102"/>
      <c r="ODP59" s="102"/>
      <c r="ODQ59" s="102"/>
      <c r="ODR59" s="102"/>
      <c r="ODS59" s="102"/>
      <c r="ODT59" s="102"/>
      <c r="ODU59" s="102"/>
      <c r="ODV59" s="102"/>
      <c r="ODW59" s="102"/>
      <c r="ODX59" s="102"/>
      <c r="ODY59" s="102"/>
      <c r="ODZ59" s="102"/>
      <c r="OEA59" s="102"/>
      <c r="OEB59" s="102"/>
      <c r="OEC59" s="102"/>
      <c r="OED59" s="102"/>
      <c r="OEE59" s="102"/>
      <c r="OEF59" s="102"/>
      <c r="OEG59" s="102"/>
      <c r="OEH59" s="102"/>
      <c r="OEI59" s="102"/>
      <c r="OEJ59" s="102"/>
      <c r="OEK59" s="102"/>
      <c r="OEL59" s="102"/>
      <c r="OEM59" s="102"/>
      <c r="OEN59" s="102"/>
      <c r="OEO59" s="102"/>
      <c r="OEP59" s="102"/>
      <c r="OEQ59" s="102"/>
      <c r="OER59" s="102"/>
      <c r="OES59" s="102"/>
      <c r="OET59" s="102"/>
      <c r="OEU59" s="102"/>
      <c r="OEV59" s="102"/>
      <c r="OEW59" s="102"/>
      <c r="OEX59" s="102"/>
      <c r="OEY59" s="102"/>
      <c r="OEZ59" s="102"/>
      <c r="OFA59" s="102"/>
      <c r="OFB59" s="102"/>
      <c r="OFC59" s="102"/>
      <c r="OFD59" s="102"/>
      <c r="OFE59" s="102"/>
      <c r="OFF59" s="102"/>
      <c r="OFG59" s="102"/>
      <c r="OFH59" s="102"/>
      <c r="OFI59" s="102"/>
      <c r="OFJ59" s="102"/>
      <c r="OFK59" s="102"/>
      <c r="OFL59" s="102"/>
      <c r="OFM59" s="102"/>
      <c r="OFN59" s="102"/>
      <c r="OFO59" s="102"/>
      <c r="OFP59" s="102"/>
      <c r="OFQ59" s="102"/>
      <c r="OFR59" s="102"/>
      <c r="OFS59" s="102"/>
      <c r="OFT59" s="102"/>
      <c r="OFU59" s="102"/>
      <c r="OFV59" s="102"/>
      <c r="OFW59" s="102"/>
      <c r="OFX59" s="102"/>
      <c r="OFY59" s="102"/>
      <c r="OFZ59" s="102"/>
      <c r="OGA59" s="102"/>
      <c r="OGB59" s="102"/>
      <c r="OGC59" s="102"/>
      <c r="OGD59" s="102"/>
      <c r="OGE59" s="102"/>
      <c r="OGF59" s="102"/>
      <c r="OGG59" s="102"/>
      <c r="OGH59" s="102"/>
      <c r="OGI59" s="102"/>
      <c r="OGJ59" s="102"/>
      <c r="OGK59" s="102"/>
      <c r="OGL59" s="102"/>
      <c r="OGM59" s="102"/>
      <c r="OGN59" s="102"/>
      <c r="OGO59" s="102"/>
      <c r="OGP59" s="102"/>
      <c r="OGQ59" s="102"/>
      <c r="OGR59" s="102"/>
      <c r="OGS59" s="102"/>
      <c r="OGT59" s="102"/>
      <c r="OGU59" s="102"/>
      <c r="OGV59" s="102"/>
      <c r="OGW59" s="102"/>
      <c r="OGX59" s="102"/>
      <c r="OGY59" s="102"/>
      <c r="OGZ59" s="102"/>
      <c r="OHA59" s="102"/>
      <c r="OHB59" s="102"/>
      <c r="OHC59" s="102"/>
      <c r="OHD59" s="102"/>
      <c r="OHE59" s="102"/>
      <c r="OHF59" s="102"/>
      <c r="OHG59" s="102"/>
      <c r="OHH59" s="102"/>
      <c r="OHI59" s="102"/>
      <c r="OHJ59" s="102"/>
      <c r="OHK59" s="102"/>
      <c r="OHL59" s="102"/>
      <c r="OHM59" s="102"/>
      <c r="OHN59" s="102"/>
      <c r="OHO59" s="102"/>
      <c r="OHP59" s="102"/>
      <c r="OHQ59" s="102"/>
      <c r="OHR59" s="102"/>
      <c r="OHS59" s="102"/>
      <c r="OHT59" s="102"/>
      <c r="OHU59" s="102"/>
      <c r="OHV59" s="102"/>
      <c r="OHW59" s="102"/>
      <c r="OHX59" s="102"/>
      <c r="OHY59" s="102"/>
      <c r="OHZ59" s="102"/>
      <c r="OIA59" s="102"/>
      <c r="OIB59" s="102"/>
      <c r="OIC59" s="102"/>
      <c r="OID59" s="102"/>
      <c r="OIE59" s="102"/>
      <c r="OIF59" s="102"/>
      <c r="OIG59" s="102"/>
      <c r="OIH59" s="102"/>
      <c r="OII59" s="102"/>
      <c r="OIJ59" s="102"/>
      <c r="OIK59" s="102"/>
      <c r="OIL59" s="102"/>
      <c r="OIM59" s="102"/>
      <c r="OIN59" s="102"/>
      <c r="OIO59" s="102"/>
      <c r="OIP59" s="102"/>
      <c r="OIQ59" s="102"/>
      <c r="OIR59" s="102"/>
      <c r="OIS59" s="102"/>
      <c r="OIT59" s="102"/>
      <c r="OIU59" s="102"/>
      <c r="OIV59" s="102"/>
      <c r="OIW59" s="102"/>
      <c r="OIX59" s="102"/>
      <c r="OIY59" s="102"/>
      <c r="OIZ59" s="102"/>
      <c r="OJA59" s="102"/>
      <c r="OJB59" s="102"/>
      <c r="OJC59" s="102"/>
      <c r="OJD59" s="102"/>
      <c r="OJE59" s="102"/>
      <c r="OJF59" s="102"/>
      <c r="OJG59" s="102"/>
      <c r="OJH59" s="102"/>
      <c r="OJI59" s="102"/>
      <c r="OJJ59" s="102"/>
      <c r="OJK59" s="102"/>
      <c r="OJL59" s="102"/>
      <c r="OJM59" s="102"/>
      <c r="OJN59" s="102"/>
      <c r="OJO59" s="102"/>
      <c r="OJP59" s="102"/>
      <c r="OJQ59" s="102"/>
      <c r="OJR59" s="102"/>
      <c r="OJS59" s="102"/>
      <c r="OJT59" s="102"/>
      <c r="OJU59" s="102"/>
      <c r="OJV59" s="102"/>
      <c r="OJW59" s="102"/>
      <c r="OJX59" s="102"/>
      <c r="OJY59" s="102"/>
      <c r="OJZ59" s="102"/>
      <c r="OKA59" s="102"/>
      <c r="OKB59" s="102"/>
      <c r="OKC59" s="102"/>
      <c r="OKD59" s="102"/>
      <c r="OKE59" s="102"/>
      <c r="OKF59" s="102"/>
      <c r="OKG59" s="102"/>
      <c r="OKH59" s="102"/>
      <c r="OKI59" s="102"/>
      <c r="OKJ59" s="102"/>
      <c r="OKK59" s="102"/>
      <c r="OKL59" s="102"/>
      <c r="OKM59" s="102"/>
      <c r="OKN59" s="102"/>
      <c r="OKO59" s="102"/>
      <c r="OKP59" s="102"/>
      <c r="OKQ59" s="102"/>
      <c r="OKR59" s="102"/>
      <c r="OKS59" s="102"/>
      <c r="OKT59" s="102"/>
      <c r="OKU59" s="102"/>
      <c r="OKV59" s="102"/>
      <c r="OKW59" s="102"/>
      <c r="OKX59" s="102"/>
      <c r="OKY59" s="102"/>
      <c r="OKZ59" s="102"/>
      <c r="OLA59" s="102"/>
      <c r="OLB59" s="102"/>
      <c r="OLC59" s="102"/>
      <c r="OLD59" s="102"/>
      <c r="OLE59" s="102"/>
      <c r="OLF59" s="102"/>
      <c r="OLG59" s="102"/>
      <c r="OLH59" s="102"/>
      <c r="OLI59" s="102"/>
      <c r="OLJ59" s="102"/>
      <c r="OLK59" s="102"/>
      <c r="OLL59" s="102"/>
      <c r="OLM59" s="102"/>
      <c r="OLN59" s="102"/>
      <c r="OLO59" s="102"/>
      <c r="OLP59" s="102"/>
      <c r="OLQ59" s="102"/>
      <c r="OLR59" s="102"/>
      <c r="OLS59" s="102"/>
      <c r="OLT59" s="102"/>
      <c r="OLU59" s="102"/>
      <c r="OLV59" s="102"/>
      <c r="OLW59" s="102"/>
      <c r="OLX59" s="102"/>
      <c r="OLY59" s="102"/>
      <c r="OLZ59" s="102"/>
      <c r="OMA59" s="102"/>
      <c r="OMB59" s="102"/>
      <c r="OMC59" s="102"/>
      <c r="OMD59" s="102"/>
      <c r="OME59" s="102"/>
      <c r="OMF59" s="102"/>
      <c r="OMG59" s="102"/>
      <c r="OMH59" s="102"/>
      <c r="OMI59" s="102"/>
      <c r="OMJ59" s="102"/>
      <c r="OMK59" s="102"/>
      <c r="OML59" s="102"/>
      <c r="OMM59" s="102"/>
      <c r="OMN59" s="102"/>
      <c r="OMO59" s="102"/>
      <c r="OMP59" s="102"/>
      <c r="OMQ59" s="102"/>
      <c r="OMR59" s="102"/>
      <c r="OMS59" s="102"/>
      <c r="OMT59" s="102"/>
      <c r="OMU59" s="102"/>
      <c r="OMV59" s="102"/>
      <c r="OMW59" s="102"/>
      <c r="OMX59" s="102"/>
      <c r="OMY59" s="102"/>
      <c r="OMZ59" s="102"/>
      <c r="ONA59" s="102"/>
      <c r="ONB59" s="102"/>
      <c r="ONC59" s="102"/>
      <c r="OND59" s="102"/>
      <c r="ONE59" s="102"/>
      <c r="ONF59" s="102"/>
      <c r="ONG59" s="102"/>
      <c r="ONH59" s="102"/>
      <c r="ONI59" s="102"/>
      <c r="ONJ59" s="102"/>
      <c r="ONK59" s="102"/>
      <c r="ONL59" s="102"/>
      <c r="ONM59" s="102"/>
      <c r="ONN59" s="102"/>
      <c r="ONO59" s="102"/>
      <c r="ONP59" s="102"/>
      <c r="ONQ59" s="102"/>
      <c r="ONR59" s="102"/>
      <c r="ONS59" s="102"/>
      <c r="ONT59" s="102"/>
      <c r="ONU59" s="102"/>
      <c r="ONV59" s="102"/>
      <c r="ONW59" s="102"/>
      <c r="ONX59" s="102"/>
      <c r="ONY59" s="102"/>
      <c r="ONZ59" s="102"/>
      <c r="OOA59" s="102"/>
      <c r="OOB59" s="102"/>
      <c r="OOC59" s="102"/>
      <c r="OOD59" s="102"/>
      <c r="OOE59" s="102"/>
      <c r="OOF59" s="102"/>
      <c r="OOG59" s="102"/>
      <c r="OOH59" s="102"/>
      <c r="OOI59" s="102"/>
      <c r="OOJ59" s="102"/>
      <c r="OOK59" s="102"/>
      <c r="OOL59" s="102"/>
      <c r="OOM59" s="102"/>
      <c r="OON59" s="102"/>
      <c r="OOO59" s="102"/>
      <c r="OOP59" s="102"/>
      <c r="OOQ59" s="102"/>
      <c r="OOR59" s="102"/>
      <c r="OOS59" s="102"/>
      <c r="OOT59" s="102"/>
      <c r="OOU59" s="102"/>
      <c r="OOV59" s="102"/>
      <c r="OOW59" s="102"/>
      <c r="OOX59" s="102"/>
      <c r="OOY59" s="102"/>
      <c r="OOZ59" s="102"/>
      <c r="OPA59" s="102"/>
      <c r="OPB59" s="102"/>
      <c r="OPC59" s="102"/>
      <c r="OPD59" s="102"/>
      <c r="OPE59" s="102"/>
      <c r="OPF59" s="102"/>
      <c r="OPG59" s="102"/>
      <c r="OPH59" s="102"/>
      <c r="OPI59" s="102"/>
      <c r="OPJ59" s="102"/>
      <c r="OPK59" s="102"/>
      <c r="OPL59" s="102"/>
      <c r="OPM59" s="102"/>
      <c r="OPN59" s="102"/>
      <c r="OPO59" s="102"/>
      <c r="OPP59" s="102"/>
      <c r="OPQ59" s="102"/>
      <c r="OPR59" s="102"/>
      <c r="OPS59" s="102"/>
      <c r="OPT59" s="102"/>
      <c r="OPU59" s="102"/>
      <c r="OPV59" s="102"/>
      <c r="OPW59" s="102"/>
      <c r="OPX59" s="102"/>
      <c r="OPY59" s="102"/>
      <c r="OPZ59" s="102"/>
      <c r="OQA59" s="102"/>
      <c r="OQB59" s="102"/>
      <c r="OQC59" s="102"/>
      <c r="OQD59" s="102"/>
      <c r="OQE59" s="102"/>
      <c r="OQF59" s="102"/>
      <c r="OQG59" s="102"/>
      <c r="OQH59" s="102"/>
      <c r="OQI59" s="102"/>
      <c r="OQJ59" s="102"/>
      <c r="OQK59" s="102"/>
      <c r="OQL59" s="102"/>
      <c r="OQM59" s="102"/>
      <c r="OQN59" s="102"/>
      <c r="OQO59" s="102"/>
      <c r="OQP59" s="102"/>
      <c r="OQQ59" s="102"/>
      <c r="OQR59" s="102"/>
      <c r="OQS59" s="102"/>
      <c r="OQT59" s="102"/>
      <c r="OQU59" s="102"/>
      <c r="OQV59" s="102"/>
      <c r="OQW59" s="102"/>
      <c r="OQX59" s="102"/>
      <c r="OQY59" s="102"/>
      <c r="OQZ59" s="102"/>
      <c r="ORA59" s="102"/>
      <c r="ORB59" s="102"/>
      <c r="ORC59" s="102"/>
      <c r="ORD59" s="102"/>
      <c r="ORE59" s="102"/>
      <c r="ORF59" s="102"/>
      <c r="ORG59" s="102"/>
      <c r="ORH59" s="102"/>
      <c r="ORI59" s="102"/>
      <c r="ORJ59" s="102"/>
      <c r="ORK59" s="102"/>
      <c r="ORL59" s="102"/>
      <c r="ORM59" s="102"/>
      <c r="ORN59" s="102"/>
      <c r="ORO59" s="102"/>
      <c r="ORP59" s="102"/>
      <c r="ORQ59" s="102"/>
      <c r="ORR59" s="102"/>
      <c r="ORS59" s="102"/>
      <c r="ORT59" s="102"/>
      <c r="ORU59" s="102"/>
      <c r="ORV59" s="102"/>
      <c r="ORW59" s="102"/>
      <c r="ORX59" s="102"/>
      <c r="ORY59" s="102"/>
      <c r="ORZ59" s="102"/>
      <c r="OSA59" s="102"/>
      <c r="OSB59" s="102"/>
      <c r="OSC59" s="102"/>
      <c r="OSD59" s="102"/>
      <c r="OSE59" s="102"/>
      <c r="OSF59" s="102"/>
      <c r="OSG59" s="102"/>
      <c r="OSH59" s="102"/>
      <c r="OSI59" s="102"/>
      <c r="OSJ59" s="102"/>
      <c r="OSK59" s="102"/>
      <c r="OSL59" s="102"/>
      <c r="OSM59" s="102"/>
      <c r="OSN59" s="102"/>
      <c r="OSO59" s="102"/>
      <c r="OSP59" s="102"/>
      <c r="OSQ59" s="102"/>
      <c r="OSR59" s="102"/>
      <c r="OSS59" s="102"/>
      <c r="OST59" s="102"/>
      <c r="OSU59" s="102"/>
      <c r="OSV59" s="102"/>
      <c r="OSW59" s="102"/>
      <c r="OSX59" s="102"/>
      <c r="OSY59" s="102"/>
      <c r="OSZ59" s="102"/>
      <c r="OTA59" s="102"/>
      <c r="OTB59" s="102"/>
      <c r="OTC59" s="102"/>
      <c r="OTD59" s="102"/>
      <c r="OTE59" s="102"/>
      <c r="OTF59" s="102"/>
      <c r="OTG59" s="102"/>
      <c r="OTH59" s="102"/>
      <c r="OTI59" s="102"/>
      <c r="OTJ59" s="102"/>
      <c r="OTK59" s="102"/>
      <c r="OTL59" s="102"/>
      <c r="OTM59" s="102"/>
      <c r="OTN59" s="102"/>
      <c r="OTO59" s="102"/>
      <c r="OTP59" s="102"/>
      <c r="OTQ59" s="102"/>
      <c r="OTR59" s="102"/>
      <c r="OTS59" s="102"/>
      <c r="OTT59" s="102"/>
      <c r="OTU59" s="102"/>
      <c r="OTV59" s="102"/>
      <c r="OTW59" s="102"/>
      <c r="OTX59" s="102"/>
      <c r="OTY59" s="102"/>
      <c r="OTZ59" s="102"/>
      <c r="OUA59" s="102"/>
      <c r="OUB59" s="102"/>
      <c r="OUC59" s="102"/>
      <c r="OUD59" s="102"/>
      <c r="OUE59" s="102"/>
      <c r="OUF59" s="102"/>
      <c r="OUG59" s="102"/>
      <c r="OUH59" s="102"/>
      <c r="OUI59" s="102"/>
      <c r="OUJ59" s="102"/>
      <c r="OUK59" s="102"/>
      <c r="OUL59" s="102"/>
      <c r="OUM59" s="102"/>
      <c r="OUN59" s="102"/>
      <c r="OUO59" s="102"/>
      <c r="OUP59" s="102"/>
      <c r="OUQ59" s="102"/>
      <c r="OUR59" s="102"/>
      <c r="OUS59" s="102"/>
      <c r="OUT59" s="102"/>
      <c r="OUU59" s="102"/>
      <c r="OUV59" s="102"/>
      <c r="OUW59" s="102"/>
      <c r="OUX59" s="102"/>
      <c r="OUY59" s="102"/>
      <c r="OUZ59" s="102"/>
      <c r="OVA59" s="102"/>
      <c r="OVB59" s="102"/>
      <c r="OVC59" s="102"/>
      <c r="OVD59" s="102"/>
      <c r="OVE59" s="102"/>
      <c r="OVF59" s="102"/>
      <c r="OVG59" s="102"/>
      <c r="OVH59" s="102"/>
      <c r="OVI59" s="102"/>
      <c r="OVJ59" s="102"/>
      <c r="OVK59" s="102"/>
      <c r="OVL59" s="102"/>
      <c r="OVM59" s="102"/>
      <c r="OVN59" s="102"/>
      <c r="OVO59" s="102"/>
      <c r="OVP59" s="102"/>
      <c r="OVQ59" s="102"/>
      <c r="OVR59" s="102"/>
      <c r="OVS59" s="102"/>
      <c r="OVT59" s="102"/>
      <c r="OVU59" s="102"/>
      <c r="OVV59" s="102"/>
      <c r="OVW59" s="102"/>
      <c r="OVX59" s="102"/>
      <c r="OVY59" s="102"/>
      <c r="OVZ59" s="102"/>
      <c r="OWA59" s="102"/>
      <c r="OWB59" s="102"/>
      <c r="OWC59" s="102"/>
      <c r="OWD59" s="102"/>
      <c r="OWE59" s="102"/>
      <c r="OWF59" s="102"/>
      <c r="OWG59" s="102"/>
      <c r="OWH59" s="102"/>
      <c r="OWI59" s="102"/>
      <c r="OWJ59" s="102"/>
      <c r="OWK59" s="102"/>
      <c r="OWL59" s="102"/>
      <c r="OWM59" s="102"/>
      <c r="OWN59" s="102"/>
      <c r="OWO59" s="102"/>
      <c r="OWP59" s="102"/>
      <c r="OWQ59" s="102"/>
      <c r="OWR59" s="102"/>
      <c r="OWS59" s="102"/>
      <c r="OWT59" s="102"/>
      <c r="OWU59" s="102"/>
      <c r="OWV59" s="102"/>
      <c r="OWW59" s="102"/>
      <c r="OWX59" s="102"/>
      <c r="OWY59" s="102"/>
      <c r="OWZ59" s="102"/>
      <c r="OXA59" s="102"/>
      <c r="OXB59" s="102"/>
      <c r="OXC59" s="102"/>
      <c r="OXD59" s="102"/>
      <c r="OXE59" s="102"/>
      <c r="OXF59" s="102"/>
      <c r="OXG59" s="102"/>
      <c r="OXH59" s="102"/>
      <c r="OXI59" s="102"/>
      <c r="OXJ59" s="102"/>
      <c r="OXK59" s="102"/>
      <c r="OXL59" s="102"/>
      <c r="OXM59" s="102"/>
      <c r="OXN59" s="102"/>
      <c r="OXO59" s="102"/>
      <c r="OXP59" s="102"/>
      <c r="OXQ59" s="102"/>
      <c r="OXR59" s="102"/>
      <c r="OXS59" s="102"/>
      <c r="OXT59" s="102"/>
      <c r="OXU59" s="102"/>
      <c r="OXV59" s="102"/>
      <c r="OXW59" s="102"/>
      <c r="OXX59" s="102"/>
      <c r="OXY59" s="102"/>
      <c r="OXZ59" s="102"/>
      <c r="OYA59" s="102"/>
      <c r="OYB59" s="102"/>
      <c r="OYC59" s="102"/>
      <c r="OYD59" s="102"/>
      <c r="OYE59" s="102"/>
      <c r="OYF59" s="102"/>
      <c r="OYG59" s="102"/>
      <c r="OYH59" s="102"/>
      <c r="OYI59" s="102"/>
      <c r="OYJ59" s="102"/>
      <c r="OYK59" s="102"/>
      <c r="OYL59" s="102"/>
      <c r="OYM59" s="102"/>
      <c r="OYN59" s="102"/>
      <c r="OYO59" s="102"/>
      <c r="OYP59" s="102"/>
      <c r="OYQ59" s="102"/>
      <c r="OYR59" s="102"/>
      <c r="OYS59" s="102"/>
      <c r="OYT59" s="102"/>
      <c r="OYU59" s="102"/>
      <c r="OYV59" s="102"/>
      <c r="OYW59" s="102"/>
      <c r="OYX59" s="102"/>
      <c r="OYY59" s="102"/>
      <c r="OYZ59" s="102"/>
      <c r="OZA59" s="102"/>
      <c r="OZB59" s="102"/>
      <c r="OZC59" s="102"/>
      <c r="OZD59" s="102"/>
      <c r="OZE59" s="102"/>
      <c r="OZF59" s="102"/>
      <c r="OZG59" s="102"/>
      <c r="OZH59" s="102"/>
      <c r="OZI59" s="102"/>
      <c r="OZJ59" s="102"/>
      <c r="OZK59" s="102"/>
      <c r="OZL59" s="102"/>
      <c r="OZM59" s="102"/>
      <c r="OZN59" s="102"/>
      <c r="OZO59" s="102"/>
      <c r="OZP59" s="102"/>
      <c r="OZQ59" s="102"/>
      <c r="OZR59" s="102"/>
      <c r="OZS59" s="102"/>
      <c r="OZT59" s="102"/>
      <c r="OZU59" s="102"/>
      <c r="OZV59" s="102"/>
      <c r="OZW59" s="102"/>
      <c r="OZX59" s="102"/>
      <c r="OZY59" s="102"/>
      <c r="OZZ59" s="102"/>
      <c r="PAA59" s="102"/>
      <c r="PAB59" s="102"/>
      <c r="PAC59" s="102"/>
      <c r="PAD59" s="102"/>
      <c r="PAE59" s="102"/>
      <c r="PAF59" s="102"/>
      <c r="PAG59" s="102"/>
      <c r="PAH59" s="102"/>
      <c r="PAI59" s="102"/>
      <c r="PAJ59" s="102"/>
      <c r="PAK59" s="102"/>
      <c r="PAL59" s="102"/>
      <c r="PAM59" s="102"/>
      <c r="PAN59" s="102"/>
      <c r="PAO59" s="102"/>
      <c r="PAP59" s="102"/>
      <c r="PAQ59" s="102"/>
      <c r="PAR59" s="102"/>
      <c r="PAS59" s="102"/>
      <c r="PAT59" s="102"/>
      <c r="PAU59" s="102"/>
      <c r="PAV59" s="102"/>
      <c r="PAW59" s="102"/>
      <c r="PAX59" s="102"/>
      <c r="PAY59" s="102"/>
      <c r="PAZ59" s="102"/>
      <c r="PBA59" s="102"/>
      <c r="PBB59" s="102"/>
      <c r="PBC59" s="102"/>
      <c r="PBD59" s="102"/>
      <c r="PBE59" s="102"/>
      <c r="PBF59" s="102"/>
      <c r="PBG59" s="102"/>
      <c r="PBH59" s="102"/>
      <c r="PBI59" s="102"/>
      <c r="PBJ59" s="102"/>
      <c r="PBK59" s="102"/>
      <c r="PBL59" s="102"/>
      <c r="PBM59" s="102"/>
      <c r="PBN59" s="102"/>
      <c r="PBO59" s="102"/>
      <c r="PBP59" s="102"/>
      <c r="PBQ59" s="102"/>
      <c r="PBR59" s="102"/>
      <c r="PBS59" s="102"/>
      <c r="PBT59" s="102"/>
      <c r="PBU59" s="102"/>
      <c r="PBV59" s="102"/>
      <c r="PBW59" s="102"/>
      <c r="PBX59" s="102"/>
      <c r="PBY59" s="102"/>
      <c r="PBZ59" s="102"/>
      <c r="PCA59" s="102"/>
      <c r="PCB59" s="102"/>
      <c r="PCC59" s="102"/>
      <c r="PCD59" s="102"/>
      <c r="PCE59" s="102"/>
      <c r="PCF59" s="102"/>
      <c r="PCG59" s="102"/>
      <c r="PCH59" s="102"/>
      <c r="PCI59" s="102"/>
      <c r="PCJ59" s="102"/>
      <c r="PCK59" s="102"/>
      <c r="PCL59" s="102"/>
      <c r="PCM59" s="102"/>
      <c r="PCN59" s="102"/>
      <c r="PCO59" s="102"/>
      <c r="PCP59" s="102"/>
      <c r="PCQ59" s="102"/>
      <c r="PCR59" s="102"/>
      <c r="PCS59" s="102"/>
      <c r="PCT59" s="102"/>
      <c r="PCU59" s="102"/>
      <c r="PCV59" s="102"/>
      <c r="PCW59" s="102"/>
      <c r="PCX59" s="102"/>
      <c r="PCY59" s="102"/>
      <c r="PCZ59" s="102"/>
      <c r="PDA59" s="102"/>
      <c r="PDB59" s="102"/>
      <c r="PDC59" s="102"/>
      <c r="PDD59" s="102"/>
      <c r="PDE59" s="102"/>
      <c r="PDF59" s="102"/>
      <c r="PDG59" s="102"/>
      <c r="PDH59" s="102"/>
      <c r="PDI59" s="102"/>
      <c r="PDJ59" s="102"/>
      <c r="PDK59" s="102"/>
      <c r="PDL59" s="102"/>
      <c r="PDM59" s="102"/>
      <c r="PDN59" s="102"/>
      <c r="PDO59" s="102"/>
      <c r="PDP59" s="102"/>
      <c r="PDQ59" s="102"/>
      <c r="PDR59" s="102"/>
      <c r="PDS59" s="102"/>
      <c r="PDT59" s="102"/>
      <c r="PDU59" s="102"/>
      <c r="PDV59" s="102"/>
      <c r="PDW59" s="102"/>
      <c r="PDX59" s="102"/>
      <c r="PDY59" s="102"/>
      <c r="PDZ59" s="102"/>
      <c r="PEA59" s="102"/>
      <c r="PEB59" s="102"/>
      <c r="PEC59" s="102"/>
      <c r="PED59" s="102"/>
      <c r="PEE59" s="102"/>
      <c r="PEF59" s="102"/>
      <c r="PEG59" s="102"/>
      <c r="PEH59" s="102"/>
      <c r="PEI59" s="102"/>
      <c r="PEJ59" s="102"/>
      <c r="PEK59" s="102"/>
      <c r="PEL59" s="102"/>
      <c r="PEM59" s="102"/>
      <c r="PEN59" s="102"/>
      <c r="PEO59" s="102"/>
      <c r="PEP59" s="102"/>
      <c r="PEQ59" s="102"/>
      <c r="PER59" s="102"/>
      <c r="PES59" s="102"/>
      <c r="PET59" s="102"/>
      <c r="PEU59" s="102"/>
      <c r="PEV59" s="102"/>
      <c r="PEW59" s="102"/>
      <c r="PEX59" s="102"/>
      <c r="PEY59" s="102"/>
      <c r="PEZ59" s="102"/>
      <c r="PFA59" s="102"/>
      <c r="PFB59" s="102"/>
      <c r="PFC59" s="102"/>
      <c r="PFD59" s="102"/>
      <c r="PFE59" s="102"/>
      <c r="PFF59" s="102"/>
      <c r="PFG59" s="102"/>
      <c r="PFH59" s="102"/>
      <c r="PFI59" s="102"/>
      <c r="PFJ59" s="102"/>
      <c r="PFK59" s="102"/>
      <c r="PFL59" s="102"/>
      <c r="PFM59" s="102"/>
      <c r="PFN59" s="102"/>
      <c r="PFO59" s="102"/>
      <c r="PFP59" s="102"/>
      <c r="PFQ59" s="102"/>
      <c r="PFR59" s="102"/>
      <c r="PFS59" s="102"/>
      <c r="PFT59" s="102"/>
      <c r="PFU59" s="102"/>
      <c r="PFV59" s="102"/>
      <c r="PFW59" s="102"/>
      <c r="PFX59" s="102"/>
      <c r="PFY59" s="102"/>
      <c r="PFZ59" s="102"/>
      <c r="PGA59" s="102"/>
      <c r="PGB59" s="102"/>
      <c r="PGC59" s="102"/>
      <c r="PGD59" s="102"/>
      <c r="PGE59" s="102"/>
      <c r="PGF59" s="102"/>
      <c r="PGG59" s="102"/>
      <c r="PGH59" s="102"/>
      <c r="PGI59" s="102"/>
      <c r="PGJ59" s="102"/>
      <c r="PGK59" s="102"/>
      <c r="PGL59" s="102"/>
      <c r="PGM59" s="102"/>
      <c r="PGN59" s="102"/>
      <c r="PGO59" s="102"/>
      <c r="PGP59" s="102"/>
      <c r="PGQ59" s="102"/>
      <c r="PGR59" s="102"/>
      <c r="PGS59" s="102"/>
      <c r="PGT59" s="102"/>
      <c r="PGU59" s="102"/>
      <c r="PGV59" s="102"/>
      <c r="PGW59" s="102"/>
      <c r="PGX59" s="102"/>
      <c r="PGY59" s="102"/>
      <c r="PGZ59" s="102"/>
      <c r="PHA59" s="102"/>
      <c r="PHB59" s="102"/>
      <c r="PHC59" s="102"/>
      <c r="PHD59" s="102"/>
      <c r="PHE59" s="102"/>
      <c r="PHF59" s="102"/>
      <c r="PHG59" s="102"/>
      <c r="PHH59" s="102"/>
      <c r="PHI59" s="102"/>
      <c r="PHJ59" s="102"/>
      <c r="PHK59" s="102"/>
      <c r="PHL59" s="102"/>
      <c r="PHM59" s="102"/>
      <c r="PHN59" s="102"/>
      <c r="PHO59" s="102"/>
      <c r="PHP59" s="102"/>
      <c r="PHQ59" s="102"/>
      <c r="PHR59" s="102"/>
      <c r="PHS59" s="102"/>
      <c r="PHT59" s="102"/>
      <c r="PHU59" s="102"/>
      <c r="PHV59" s="102"/>
      <c r="PHW59" s="102"/>
      <c r="PHX59" s="102"/>
      <c r="PHY59" s="102"/>
      <c r="PHZ59" s="102"/>
      <c r="PIA59" s="102"/>
      <c r="PIB59" s="102"/>
      <c r="PIC59" s="102"/>
      <c r="PID59" s="102"/>
      <c r="PIE59" s="102"/>
      <c r="PIF59" s="102"/>
      <c r="PIG59" s="102"/>
      <c r="PIH59" s="102"/>
      <c r="PII59" s="102"/>
      <c r="PIJ59" s="102"/>
      <c r="PIK59" s="102"/>
      <c r="PIL59" s="102"/>
      <c r="PIM59" s="102"/>
      <c r="PIN59" s="102"/>
      <c r="PIO59" s="102"/>
      <c r="PIP59" s="102"/>
      <c r="PIQ59" s="102"/>
      <c r="PIR59" s="102"/>
      <c r="PIS59" s="102"/>
      <c r="PIT59" s="102"/>
      <c r="PIU59" s="102"/>
      <c r="PIV59" s="102"/>
      <c r="PIW59" s="102"/>
      <c r="PIX59" s="102"/>
      <c r="PIY59" s="102"/>
      <c r="PIZ59" s="102"/>
      <c r="PJA59" s="102"/>
      <c r="PJB59" s="102"/>
      <c r="PJC59" s="102"/>
      <c r="PJD59" s="102"/>
      <c r="PJE59" s="102"/>
      <c r="PJF59" s="102"/>
      <c r="PJG59" s="102"/>
      <c r="PJH59" s="102"/>
      <c r="PJI59" s="102"/>
      <c r="PJJ59" s="102"/>
      <c r="PJK59" s="102"/>
      <c r="PJL59" s="102"/>
      <c r="PJM59" s="102"/>
      <c r="PJN59" s="102"/>
      <c r="PJO59" s="102"/>
      <c r="PJP59" s="102"/>
      <c r="PJQ59" s="102"/>
      <c r="PJR59" s="102"/>
      <c r="PJS59" s="102"/>
      <c r="PJT59" s="102"/>
      <c r="PJU59" s="102"/>
      <c r="PJV59" s="102"/>
      <c r="PJW59" s="102"/>
      <c r="PJX59" s="102"/>
      <c r="PJY59" s="102"/>
      <c r="PJZ59" s="102"/>
      <c r="PKA59" s="102"/>
      <c r="PKB59" s="102"/>
      <c r="PKC59" s="102"/>
      <c r="PKD59" s="102"/>
      <c r="PKE59" s="102"/>
      <c r="PKF59" s="102"/>
      <c r="PKG59" s="102"/>
      <c r="PKH59" s="102"/>
      <c r="PKI59" s="102"/>
      <c r="PKJ59" s="102"/>
      <c r="PKK59" s="102"/>
      <c r="PKL59" s="102"/>
      <c r="PKM59" s="102"/>
      <c r="PKN59" s="102"/>
      <c r="PKO59" s="102"/>
      <c r="PKP59" s="102"/>
      <c r="PKQ59" s="102"/>
      <c r="PKR59" s="102"/>
      <c r="PKS59" s="102"/>
      <c r="PKT59" s="102"/>
      <c r="PKU59" s="102"/>
      <c r="PKV59" s="102"/>
      <c r="PKW59" s="102"/>
      <c r="PKX59" s="102"/>
      <c r="PKY59" s="102"/>
      <c r="PKZ59" s="102"/>
      <c r="PLA59" s="102"/>
      <c r="PLB59" s="102"/>
      <c r="PLC59" s="102"/>
      <c r="PLD59" s="102"/>
      <c r="PLE59" s="102"/>
      <c r="PLF59" s="102"/>
      <c r="PLG59" s="102"/>
      <c r="PLH59" s="102"/>
      <c r="PLI59" s="102"/>
      <c r="PLJ59" s="102"/>
      <c r="PLK59" s="102"/>
      <c r="PLL59" s="102"/>
      <c r="PLM59" s="102"/>
      <c r="PLN59" s="102"/>
      <c r="PLO59" s="102"/>
      <c r="PLP59" s="102"/>
      <c r="PLQ59" s="102"/>
      <c r="PLR59" s="102"/>
      <c r="PLS59" s="102"/>
      <c r="PLT59" s="102"/>
      <c r="PLU59" s="102"/>
      <c r="PLV59" s="102"/>
      <c r="PLW59" s="102"/>
      <c r="PLX59" s="102"/>
      <c r="PLY59" s="102"/>
      <c r="PLZ59" s="102"/>
      <c r="PMA59" s="102"/>
      <c r="PMB59" s="102"/>
      <c r="PMC59" s="102"/>
      <c r="PMD59" s="102"/>
      <c r="PME59" s="102"/>
      <c r="PMF59" s="102"/>
      <c r="PMG59" s="102"/>
      <c r="PMH59" s="102"/>
      <c r="PMI59" s="102"/>
      <c r="PMJ59" s="102"/>
      <c r="PMK59" s="102"/>
      <c r="PML59" s="102"/>
      <c r="PMM59" s="102"/>
      <c r="PMN59" s="102"/>
      <c r="PMO59" s="102"/>
      <c r="PMP59" s="102"/>
      <c r="PMQ59" s="102"/>
      <c r="PMR59" s="102"/>
      <c r="PMS59" s="102"/>
      <c r="PMT59" s="102"/>
      <c r="PMU59" s="102"/>
      <c r="PMV59" s="102"/>
      <c r="PMW59" s="102"/>
      <c r="PMX59" s="102"/>
      <c r="PMY59" s="102"/>
      <c r="PMZ59" s="102"/>
      <c r="PNA59" s="102"/>
      <c r="PNB59" s="102"/>
      <c r="PNC59" s="102"/>
      <c r="PND59" s="102"/>
      <c r="PNE59" s="102"/>
      <c r="PNF59" s="102"/>
      <c r="PNG59" s="102"/>
      <c r="PNH59" s="102"/>
      <c r="PNI59" s="102"/>
      <c r="PNJ59" s="102"/>
      <c r="PNK59" s="102"/>
      <c r="PNL59" s="102"/>
      <c r="PNM59" s="102"/>
      <c r="PNN59" s="102"/>
      <c r="PNO59" s="102"/>
      <c r="PNP59" s="102"/>
      <c r="PNQ59" s="102"/>
      <c r="PNR59" s="102"/>
      <c r="PNS59" s="102"/>
      <c r="PNT59" s="102"/>
      <c r="PNU59" s="102"/>
      <c r="PNV59" s="102"/>
      <c r="PNW59" s="102"/>
      <c r="PNX59" s="102"/>
      <c r="PNY59" s="102"/>
      <c r="PNZ59" s="102"/>
      <c r="POA59" s="102"/>
      <c r="POB59" s="102"/>
      <c r="POC59" s="102"/>
      <c r="POD59" s="102"/>
      <c r="POE59" s="102"/>
      <c r="POF59" s="102"/>
      <c r="POG59" s="102"/>
      <c r="POH59" s="102"/>
      <c r="POI59" s="102"/>
      <c r="POJ59" s="102"/>
      <c r="POK59" s="102"/>
      <c r="POL59" s="102"/>
      <c r="POM59" s="102"/>
      <c r="PON59" s="102"/>
      <c r="POO59" s="102"/>
      <c r="POP59" s="102"/>
      <c r="POQ59" s="102"/>
      <c r="POR59" s="102"/>
      <c r="POS59" s="102"/>
      <c r="POT59" s="102"/>
      <c r="POU59" s="102"/>
      <c r="POV59" s="102"/>
      <c r="POW59" s="102"/>
      <c r="POX59" s="102"/>
      <c r="POY59" s="102"/>
      <c r="POZ59" s="102"/>
      <c r="PPA59" s="102"/>
      <c r="PPB59" s="102"/>
      <c r="PPC59" s="102"/>
      <c r="PPD59" s="102"/>
      <c r="PPE59" s="102"/>
      <c r="PPF59" s="102"/>
      <c r="PPG59" s="102"/>
      <c r="PPH59" s="102"/>
      <c r="PPI59" s="102"/>
      <c r="PPJ59" s="102"/>
      <c r="PPK59" s="102"/>
      <c r="PPL59" s="102"/>
      <c r="PPM59" s="102"/>
      <c r="PPN59" s="102"/>
      <c r="PPO59" s="102"/>
      <c r="PPP59" s="102"/>
      <c r="PPQ59" s="102"/>
      <c r="PPR59" s="102"/>
      <c r="PPS59" s="102"/>
      <c r="PPT59" s="102"/>
      <c r="PPU59" s="102"/>
      <c r="PPV59" s="102"/>
      <c r="PPW59" s="102"/>
      <c r="PPX59" s="102"/>
      <c r="PPY59" s="102"/>
      <c r="PPZ59" s="102"/>
      <c r="PQA59" s="102"/>
      <c r="PQB59" s="102"/>
      <c r="PQC59" s="102"/>
      <c r="PQD59" s="102"/>
      <c r="PQE59" s="102"/>
      <c r="PQF59" s="102"/>
      <c r="PQG59" s="102"/>
      <c r="PQH59" s="102"/>
      <c r="PQI59" s="102"/>
      <c r="PQJ59" s="102"/>
      <c r="PQK59" s="102"/>
      <c r="PQL59" s="102"/>
      <c r="PQM59" s="102"/>
      <c r="PQN59" s="102"/>
      <c r="PQO59" s="102"/>
      <c r="PQP59" s="102"/>
      <c r="PQQ59" s="102"/>
      <c r="PQR59" s="102"/>
      <c r="PQS59" s="102"/>
      <c r="PQT59" s="102"/>
      <c r="PQU59" s="102"/>
      <c r="PQV59" s="102"/>
      <c r="PQW59" s="102"/>
      <c r="PQX59" s="102"/>
      <c r="PQY59" s="102"/>
      <c r="PQZ59" s="102"/>
      <c r="PRA59" s="102"/>
      <c r="PRB59" s="102"/>
      <c r="PRC59" s="102"/>
      <c r="PRD59" s="102"/>
      <c r="PRE59" s="102"/>
      <c r="PRF59" s="102"/>
      <c r="PRG59" s="102"/>
      <c r="PRH59" s="102"/>
      <c r="PRI59" s="102"/>
      <c r="PRJ59" s="102"/>
      <c r="PRK59" s="102"/>
      <c r="PRL59" s="102"/>
      <c r="PRM59" s="102"/>
      <c r="PRN59" s="102"/>
      <c r="PRO59" s="102"/>
      <c r="PRP59" s="102"/>
      <c r="PRQ59" s="102"/>
      <c r="PRR59" s="102"/>
      <c r="PRS59" s="102"/>
      <c r="PRT59" s="102"/>
      <c r="PRU59" s="102"/>
      <c r="PRV59" s="102"/>
      <c r="PRW59" s="102"/>
      <c r="PRX59" s="102"/>
      <c r="PRY59" s="102"/>
      <c r="PRZ59" s="102"/>
      <c r="PSA59" s="102"/>
      <c r="PSB59" s="102"/>
      <c r="PSC59" s="102"/>
      <c r="PSD59" s="102"/>
      <c r="PSE59" s="102"/>
      <c r="PSF59" s="102"/>
      <c r="PSG59" s="102"/>
      <c r="PSH59" s="102"/>
      <c r="PSI59" s="102"/>
      <c r="PSJ59" s="102"/>
      <c r="PSK59" s="102"/>
      <c r="PSL59" s="102"/>
      <c r="PSM59" s="102"/>
      <c r="PSN59" s="102"/>
      <c r="PSO59" s="102"/>
      <c r="PSP59" s="102"/>
      <c r="PSQ59" s="102"/>
      <c r="PSR59" s="102"/>
      <c r="PSS59" s="102"/>
      <c r="PST59" s="102"/>
      <c r="PSU59" s="102"/>
      <c r="PSV59" s="102"/>
      <c r="PSW59" s="102"/>
      <c r="PSX59" s="102"/>
      <c r="PSY59" s="102"/>
      <c r="PSZ59" s="102"/>
      <c r="PTA59" s="102"/>
      <c r="PTB59" s="102"/>
      <c r="PTC59" s="102"/>
      <c r="PTD59" s="102"/>
      <c r="PTE59" s="102"/>
      <c r="PTF59" s="102"/>
      <c r="PTG59" s="102"/>
      <c r="PTH59" s="102"/>
      <c r="PTI59" s="102"/>
      <c r="PTJ59" s="102"/>
      <c r="PTK59" s="102"/>
      <c r="PTL59" s="102"/>
      <c r="PTM59" s="102"/>
      <c r="PTN59" s="102"/>
      <c r="PTO59" s="102"/>
      <c r="PTP59" s="102"/>
      <c r="PTQ59" s="102"/>
      <c r="PTR59" s="102"/>
      <c r="PTS59" s="102"/>
      <c r="PTT59" s="102"/>
      <c r="PTU59" s="102"/>
      <c r="PTV59" s="102"/>
      <c r="PTW59" s="102"/>
      <c r="PTX59" s="102"/>
      <c r="PTY59" s="102"/>
      <c r="PTZ59" s="102"/>
      <c r="PUA59" s="102"/>
      <c r="PUB59" s="102"/>
      <c r="PUC59" s="102"/>
      <c r="PUD59" s="102"/>
      <c r="PUE59" s="102"/>
      <c r="PUF59" s="102"/>
      <c r="PUG59" s="102"/>
      <c r="PUH59" s="102"/>
      <c r="PUI59" s="102"/>
      <c r="PUJ59" s="102"/>
      <c r="PUK59" s="102"/>
      <c r="PUL59" s="102"/>
      <c r="PUM59" s="102"/>
      <c r="PUN59" s="102"/>
      <c r="PUO59" s="102"/>
      <c r="PUP59" s="102"/>
      <c r="PUQ59" s="102"/>
      <c r="PUR59" s="102"/>
      <c r="PUS59" s="102"/>
      <c r="PUT59" s="102"/>
      <c r="PUU59" s="102"/>
      <c r="PUV59" s="102"/>
      <c r="PUW59" s="102"/>
      <c r="PUX59" s="102"/>
      <c r="PUY59" s="102"/>
      <c r="PUZ59" s="102"/>
      <c r="PVA59" s="102"/>
      <c r="PVB59" s="102"/>
      <c r="PVC59" s="102"/>
      <c r="PVD59" s="102"/>
      <c r="PVE59" s="102"/>
      <c r="PVF59" s="102"/>
      <c r="PVG59" s="102"/>
      <c r="PVH59" s="102"/>
      <c r="PVI59" s="102"/>
      <c r="PVJ59" s="102"/>
      <c r="PVK59" s="102"/>
      <c r="PVL59" s="102"/>
      <c r="PVM59" s="102"/>
      <c r="PVN59" s="102"/>
      <c r="PVO59" s="102"/>
      <c r="PVP59" s="102"/>
      <c r="PVQ59" s="102"/>
      <c r="PVR59" s="102"/>
      <c r="PVS59" s="102"/>
      <c r="PVT59" s="102"/>
      <c r="PVU59" s="102"/>
      <c r="PVV59" s="102"/>
      <c r="PVW59" s="102"/>
      <c r="PVX59" s="102"/>
      <c r="PVY59" s="102"/>
      <c r="PVZ59" s="102"/>
      <c r="PWA59" s="102"/>
      <c r="PWB59" s="102"/>
      <c r="PWC59" s="102"/>
      <c r="PWD59" s="102"/>
      <c r="PWE59" s="102"/>
      <c r="PWF59" s="102"/>
      <c r="PWG59" s="102"/>
      <c r="PWH59" s="102"/>
      <c r="PWI59" s="102"/>
      <c r="PWJ59" s="102"/>
      <c r="PWK59" s="102"/>
      <c r="PWL59" s="102"/>
      <c r="PWM59" s="102"/>
      <c r="PWN59" s="102"/>
      <c r="PWO59" s="102"/>
      <c r="PWP59" s="102"/>
      <c r="PWQ59" s="102"/>
      <c r="PWR59" s="102"/>
      <c r="PWS59" s="102"/>
      <c r="PWT59" s="102"/>
      <c r="PWU59" s="102"/>
      <c r="PWV59" s="102"/>
      <c r="PWW59" s="102"/>
      <c r="PWX59" s="102"/>
      <c r="PWY59" s="102"/>
      <c r="PWZ59" s="102"/>
      <c r="PXA59" s="102"/>
      <c r="PXB59" s="102"/>
      <c r="PXC59" s="102"/>
      <c r="PXD59" s="102"/>
      <c r="PXE59" s="102"/>
      <c r="PXF59" s="102"/>
      <c r="PXG59" s="102"/>
      <c r="PXH59" s="102"/>
      <c r="PXI59" s="102"/>
      <c r="PXJ59" s="102"/>
      <c r="PXK59" s="102"/>
      <c r="PXL59" s="102"/>
      <c r="PXM59" s="102"/>
      <c r="PXN59" s="102"/>
      <c r="PXO59" s="102"/>
      <c r="PXP59" s="102"/>
      <c r="PXQ59" s="102"/>
      <c r="PXR59" s="102"/>
      <c r="PXS59" s="102"/>
      <c r="PXT59" s="102"/>
      <c r="PXU59" s="102"/>
      <c r="PXV59" s="102"/>
      <c r="PXW59" s="102"/>
      <c r="PXX59" s="102"/>
      <c r="PXY59" s="102"/>
      <c r="PXZ59" s="102"/>
      <c r="PYA59" s="102"/>
      <c r="PYB59" s="102"/>
      <c r="PYC59" s="102"/>
      <c r="PYD59" s="102"/>
      <c r="PYE59" s="102"/>
      <c r="PYF59" s="102"/>
      <c r="PYG59" s="102"/>
      <c r="PYH59" s="102"/>
      <c r="PYI59" s="102"/>
      <c r="PYJ59" s="102"/>
      <c r="PYK59" s="102"/>
      <c r="PYL59" s="102"/>
      <c r="PYM59" s="102"/>
      <c r="PYN59" s="102"/>
      <c r="PYO59" s="102"/>
      <c r="PYP59" s="102"/>
      <c r="PYQ59" s="102"/>
      <c r="PYR59" s="102"/>
      <c r="PYS59" s="102"/>
      <c r="PYT59" s="102"/>
      <c r="PYU59" s="102"/>
      <c r="PYV59" s="102"/>
      <c r="PYW59" s="102"/>
      <c r="PYX59" s="102"/>
      <c r="PYY59" s="102"/>
      <c r="PYZ59" s="102"/>
      <c r="PZA59" s="102"/>
      <c r="PZB59" s="102"/>
      <c r="PZC59" s="102"/>
      <c r="PZD59" s="102"/>
      <c r="PZE59" s="102"/>
      <c r="PZF59" s="102"/>
      <c r="PZG59" s="102"/>
      <c r="PZH59" s="102"/>
      <c r="PZI59" s="102"/>
      <c r="PZJ59" s="102"/>
      <c r="PZK59" s="102"/>
      <c r="PZL59" s="102"/>
      <c r="PZM59" s="102"/>
      <c r="PZN59" s="102"/>
      <c r="PZO59" s="102"/>
      <c r="PZP59" s="102"/>
      <c r="PZQ59" s="102"/>
      <c r="PZR59" s="102"/>
      <c r="PZS59" s="102"/>
      <c r="PZT59" s="102"/>
      <c r="PZU59" s="102"/>
      <c r="PZV59" s="102"/>
      <c r="PZW59" s="102"/>
      <c r="PZX59" s="102"/>
      <c r="PZY59" s="102"/>
      <c r="PZZ59" s="102"/>
      <c r="QAA59" s="102"/>
      <c r="QAB59" s="102"/>
      <c r="QAC59" s="102"/>
      <c r="QAD59" s="102"/>
      <c r="QAE59" s="102"/>
      <c r="QAF59" s="102"/>
      <c r="QAG59" s="102"/>
      <c r="QAH59" s="102"/>
      <c r="QAI59" s="102"/>
      <c r="QAJ59" s="102"/>
      <c r="QAK59" s="102"/>
      <c r="QAL59" s="102"/>
      <c r="QAM59" s="102"/>
      <c r="QAN59" s="102"/>
      <c r="QAO59" s="102"/>
      <c r="QAP59" s="102"/>
      <c r="QAQ59" s="102"/>
      <c r="QAR59" s="102"/>
      <c r="QAS59" s="102"/>
      <c r="QAT59" s="102"/>
      <c r="QAU59" s="102"/>
      <c r="QAV59" s="102"/>
      <c r="QAW59" s="102"/>
      <c r="QAX59" s="102"/>
      <c r="QAY59" s="102"/>
      <c r="QAZ59" s="102"/>
      <c r="QBA59" s="102"/>
      <c r="QBB59" s="102"/>
      <c r="QBC59" s="102"/>
      <c r="QBD59" s="102"/>
      <c r="QBE59" s="102"/>
      <c r="QBF59" s="102"/>
      <c r="QBG59" s="102"/>
      <c r="QBH59" s="102"/>
      <c r="QBI59" s="102"/>
      <c r="QBJ59" s="102"/>
      <c r="QBK59" s="102"/>
      <c r="QBL59" s="102"/>
      <c r="QBM59" s="102"/>
      <c r="QBN59" s="102"/>
      <c r="QBO59" s="102"/>
      <c r="QBP59" s="102"/>
      <c r="QBQ59" s="102"/>
      <c r="QBR59" s="102"/>
      <c r="QBS59" s="102"/>
      <c r="QBT59" s="102"/>
      <c r="QBU59" s="102"/>
      <c r="QBV59" s="102"/>
      <c r="QBW59" s="102"/>
      <c r="QBX59" s="102"/>
      <c r="QBY59" s="102"/>
      <c r="QBZ59" s="102"/>
      <c r="QCA59" s="102"/>
      <c r="QCB59" s="102"/>
      <c r="QCC59" s="102"/>
      <c r="QCD59" s="102"/>
      <c r="QCE59" s="102"/>
      <c r="QCF59" s="102"/>
      <c r="QCG59" s="102"/>
      <c r="QCH59" s="102"/>
      <c r="QCI59" s="102"/>
      <c r="QCJ59" s="102"/>
      <c r="QCK59" s="102"/>
      <c r="QCL59" s="102"/>
      <c r="QCM59" s="102"/>
      <c r="QCN59" s="102"/>
      <c r="QCO59" s="102"/>
      <c r="QCP59" s="102"/>
      <c r="QCQ59" s="102"/>
      <c r="QCR59" s="102"/>
      <c r="QCS59" s="102"/>
      <c r="QCT59" s="102"/>
      <c r="QCU59" s="102"/>
      <c r="QCV59" s="102"/>
      <c r="QCW59" s="102"/>
      <c r="QCX59" s="102"/>
      <c r="QCY59" s="102"/>
      <c r="QCZ59" s="102"/>
      <c r="QDA59" s="102"/>
      <c r="QDB59" s="102"/>
      <c r="QDC59" s="102"/>
      <c r="QDD59" s="102"/>
      <c r="QDE59" s="102"/>
      <c r="QDF59" s="102"/>
      <c r="QDG59" s="102"/>
      <c r="QDH59" s="102"/>
      <c r="QDI59" s="102"/>
      <c r="QDJ59" s="102"/>
      <c r="QDK59" s="102"/>
      <c r="QDL59" s="102"/>
      <c r="QDM59" s="102"/>
      <c r="QDN59" s="102"/>
      <c r="QDO59" s="102"/>
      <c r="QDP59" s="102"/>
      <c r="QDQ59" s="102"/>
      <c r="QDR59" s="102"/>
      <c r="QDS59" s="102"/>
      <c r="QDT59" s="102"/>
      <c r="QDU59" s="102"/>
      <c r="QDV59" s="102"/>
      <c r="QDW59" s="102"/>
      <c r="QDX59" s="102"/>
      <c r="QDY59" s="102"/>
      <c r="QDZ59" s="102"/>
      <c r="QEA59" s="102"/>
      <c r="QEB59" s="102"/>
      <c r="QEC59" s="102"/>
      <c r="QED59" s="102"/>
      <c r="QEE59" s="102"/>
      <c r="QEF59" s="102"/>
      <c r="QEG59" s="102"/>
      <c r="QEH59" s="102"/>
      <c r="QEI59" s="102"/>
      <c r="QEJ59" s="102"/>
      <c r="QEK59" s="102"/>
      <c r="QEL59" s="102"/>
      <c r="QEM59" s="102"/>
      <c r="QEN59" s="102"/>
      <c r="QEO59" s="102"/>
      <c r="QEP59" s="102"/>
      <c r="QEQ59" s="102"/>
      <c r="QER59" s="102"/>
      <c r="QES59" s="102"/>
      <c r="QET59" s="102"/>
      <c r="QEU59" s="102"/>
      <c r="QEV59" s="102"/>
      <c r="QEW59" s="102"/>
      <c r="QEX59" s="102"/>
      <c r="QEY59" s="102"/>
      <c r="QEZ59" s="102"/>
      <c r="QFA59" s="102"/>
      <c r="QFB59" s="102"/>
      <c r="QFC59" s="102"/>
      <c r="QFD59" s="102"/>
      <c r="QFE59" s="102"/>
      <c r="QFF59" s="102"/>
      <c r="QFG59" s="102"/>
      <c r="QFH59" s="102"/>
      <c r="QFI59" s="102"/>
      <c r="QFJ59" s="102"/>
      <c r="QFK59" s="102"/>
      <c r="QFL59" s="102"/>
      <c r="QFM59" s="102"/>
      <c r="QFN59" s="102"/>
      <c r="QFO59" s="102"/>
      <c r="QFP59" s="102"/>
      <c r="QFQ59" s="102"/>
      <c r="QFR59" s="102"/>
      <c r="QFS59" s="102"/>
      <c r="QFT59" s="102"/>
      <c r="QFU59" s="102"/>
      <c r="QFV59" s="102"/>
      <c r="QFW59" s="102"/>
      <c r="QFX59" s="102"/>
      <c r="QFY59" s="102"/>
      <c r="QFZ59" s="102"/>
      <c r="QGA59" s="102"/>
      <c r="QGB59" s="102"/>
      <c r="QGC59" s="102"/>
      <c r="QGD59" s="102"/>
      <c r="QGE59" s="102"/>
      <c r="QGF59" s="102"/>
      <c r="QGG59" s="102"/>
      <c r="QGH59" s="102"/>
      <c r="QGI59" s="102"/>
      <c r="QGJ59" s="102"/>
      <c r="QGK59" s="102"/>
      <c r="QGL59" s="102"/>
      <c r="QGM59" s="102"/>
      <c r="QGN59" s="102"/>
      <c r="QGO59" s="102"/>
      <c r="QGP59" s="102"/>
      <c r="QGQ59" s="102"/>
      <c r="QGR59" s="102"/>
      <c r="QGS59" s="102"/>
      <c r="QGT59" s="102"/>
      <c r="QGU59" s="102"/>
      <c r="QGV59" s="102"/>
      <c r="QGW59" s="102"/>
      <c r="QGX59" s="102"/>
      <c r="QGY59" s="102"/>
      <c r="QGZ59" s="102"/>
      <c r="QHA59" s="102"/>
      <c r="QHB59" s="102"/>
      <c r="QHC59" s="102"/>
      <c r="QHD59" s="102"/>
      <c r="QHE59" s="102"/>
      <c r="QHF59" s="102"/>
      <c r="QHG59" s="102"/>
      <c r="QHH59" s="102"/>
      <c r="QHI59" s="102"/>
      <c r="QHJ59" s="102"/>
      <c r="QHK59" s="102"/>
      <c r="QHL59" s="102"/>
      <c r="QHM59" s="102"/>
      <c r="QHN59" s="102"/>
      <c r="QHO59" s="102"/>
      <c r="QHP59" s="102"/>
      <c r="QHQ59" s="102"/>
      <c r="QHR59" s="102"/>
      <c r="QHS59" s="102"/>
      <c r="QHT59" s="102"/>
      <c r="QHU59" s="102"/>
      <c r="QHV59" s="102"/>
      <c r="QHW59" s="102"/>
      <c r="QHX59" s="102"/>
      <c r="QHY59" s="102"/>
      <c r="QHZ59" s="102"/>
      <c r="QIA59" s="102"/>
      <c r="QIB59" s="102"/>
      <c r="QIC59" s="102"/>
      <c r="QID59" s="102"/>
      <c r="QIE59" s="102"/>
      <c r="QIF59" s="102"/>
      <c r="QIG59" s="102"/>
      <c r="QIH59" s="102"/>
      <c r="QII59" s="102"/>
      <c r="QIJ59" s="102"/>
      <c r="QIK59" s="102"/>
      <c r="QIL59" s="102"/>
      <c r="QIM59" s="102"/>
      <c r="QIN59" s="102"/>
      <c r="QIO59" s="102"/>
      <c r="QIP59" s="102"/>
      <c r="QIQ59" s="102"/>
      <c r="QIR59" s="102"/>
      <c r="QIS59" s="102"/>
      <c r="QIT59" s="102"/>
      <c r="QIU59" s="102"/>
      <c r="QIV59" s="102"/>
      <c r="QIW59" s="102"/>
      <c r="QIX59" s="102"/>
      <c r="QIY59" s="102"/>
      <c r="QIZ59" s="102"/>
      <c r="QJA59" s="102"/>
      <c r="QJB59" s="102"/>
      <c r="QJC59" s="102"/>
      <c r="QJD59" s="102"/>
      <c r="QJE59" s="102"/>
      <c r="QJF59" s="102"/>
      <c r="QJG59" s="102"/>
      <c r="QJH59" s="102"/>
      <c r="QJI59" s="102"/>
      <c r="QJJ59" s="102"/>
      <c r="QJK59" s="102"/>
      <c r="QJL59" s="102"/>
      <c r="QJM59" s="102"/>
      <c r="QJN59" s="102"/>
      <c r="QJO59" s="102"/>
      <c r="QJP59" s="102"/>
      <c r="QJQ59" s="102"/>
      <c r="QJR59" s="102"/>
      <c r="QJS59" s="102"/>
      <c r="QJT59" s="102"/>
      <c r="QJU59" s="102"/>
      <c r="QJV59" s="102"/>
      <c r="QJW59" s="102"/>
      <c r="QJX59" s="102"/>
      <c r="QJY59" s="102"/>
      <c r="QJZ59" s="102"/>
      <c r="QKA59" s="102"/>
      <c r="QKB59" s="102"/>
      <c r="QKC59" s="102"/>
      <c r="QKD59" s="102"/>
      <c r="QKE59" s="102"/>
      <c r="QKF59" s="102"/>
      <c r="QKG59" s="102"/>
      <c r="QKH59" s="102"/>
      <c r="QKI59" s="102"/>
      <c r="QKJ59" s="102"/>
      <c r="QKK59" s="102"/>
      <c r="QKL59" s="102"/>
      <c r="QKM59" s="102"/>
      <c r="QKN59" s="102"/>
      <c r="QKO59" s="102"/>
      <c r="QKP59" s="102"/>
      <c r="QKQ59" s="102"/>
      <c r="QKR59" s="102"/>
      <c r="QKS59" s="102"/>
      <c r="QKT59" s="102"/>
      <c r="QKU59" s="102"/>
      <c r="QKV59" s="102"/>
      <c r="QKW59" s="102"/>
      <c r="QKX59" s="102"/>
      <c r="QKY59" s="102"/>
      <c r="QKZ59" s="102"/>
      <c r="QLA59" s="102"/>
      <c r="QLB59" s="102"/>
      <c r="QLC59" s="102"/>
      <c r="QLD59" s="102"/>
      <c r="QLE59" s="102"/>
      <c r="QLF59" s="102"/>
      <c r="QLG59" s="102"/>
      <c r="QLH59" s="102"/>
      <c r="QLI59" s="102"/>
      <c r="QLJ59" s="102"/>
      <c r="QLK59" s="102"/>
      <c r="QLL59" s="102"/>
      <c r="QLM59" s="102"/>
      <c r="QLN59" s="102"/>
      <c r="QLO59" s="102"/>
      <c r="QLP59" s="102"/>
      <c r="QLQ59" s="102"/>
      <c r="QLR59" s="102"/>
      <c r="QLS59" s="102"/>
      <c r="QLT59" s="102"/>
      <c r="QLU59" s="102"/>
      <c r="QLV59" s="102"/>
      <c r="QLW59" s="102"/>
      <c r="QLX59" s="102"/>
      <c r="QLY59" s="102"/>
      <c r="QLZ59" s="102"/>
      <c r="QMA59" s="102"/>
      <c r="QMB59" s="102"/>
      <c r="QMC59" s="102"/>
      <c r="QMD59" s="102"/>
      <c r="QME59" s="102"/>
      <c r="QMF59" s="102"/>
      <c r="QMG59" s="102"/>
      <c r="QMH59" s="102"/>
      <c r="QMI59" s="102"/>
      <c r="QMJ59" s="102"/>
      <c r="QMK59" s="102"/>
      <c r="QML59" s="102"/>
      <c r="QMM59" s="102"/>
      <c r="QMN59" s="102"/>
      <c r="QMO59" s="102"/>
      <c r="QMP59" s="102"/>
      <c r="QMQ59" s="102"/>
      <c r="QMR59" s="102"/>
      <c r="QMS59" s="102"/>
      <c r="QMT59" s="102"/>
      <c r="QMU59" s="102"/>
      <c r="QMV59" s="102"/>
      <c r="QMW59" s="102"/>
      <c r="QMX59" s="102"/>
      <c r="QMY59" s="102"/>
      <c r="QMZ59" s="102"/>
      <c r="QNA59" s="102"/>
      <c r="QNB59" s="102"/>
      <c r="QNC59" s="102"/>
      <c r="QND59" s="102"/>
      <c r="QNE59" s="102"/>
      <c r="QNF59" s="102"/>
      <c r="QNG59" s="102"/>
      <c r="QNH59" s="102"/>
      <c r="QNI59" s="102"/>
      <c r="QNJ59" s="102"/>
      <c r="QNK59" s="102"/>
      <c r="QNL59" s="102"/>
      <c r="QNM59" s="102"/>
      <c r="QNN59" s="102"/>
      <c r="QNO59" s="102"/>
      <c r="QNP59" s="102"/>
      <c r="QNQ59" s="102"/>
      <c r="QNR59" s="102"/>
      <c r="QNS59" s="102"/>
      <c r="QNT59" s="102"/>
      <c r="QNU59" s="102"/>
      <c r="QNV59" s="102"/>
      <c r="QNW59" s="102"/>
      <c r="QNX59" s="102"/>
      <c r="QNY59" s="102"/>
      <c r="QNZ59" s="102"/>
      <c r="QOA59" s="102"/>
      <c r="QOB59" s="102"/>
      <c r="QOC59" s="102"/>
      <c r="QOD59" s="102"/>
      <c r="QOE59" s="102"/>
      <c r="QOF59" s="102"/>
      <c r="QOG59" s="102"/>
      <c r="QOH59" s="102"/>
      <c r="QOI59" s="102"/>
      <c r="QOJ59" s="102"/>
      <c r="QOK59" s="102"/>
      <c r="QOL59" s="102"/>
      <c r="QOM59" s="102"/>
      <c r="QON59" s="102"/>
      <c r="QOO59" s="102"/>
      <c r="QOP59" s="102"/>
      <c r="QOQ59" s="102"/>
      <c r="QOR59" s="102"/>
      <c r="QOS59" s="102"/>
      <c r="QOT59" s="102"/>
      <c r="QOU59" s="102"/>
      <c r="QOV59" s="102"/>
      <c r="QOW59" s="102"/>
      <c r="QOX59" s="102"/>
      <c r="QOY59" s="102"/>
      <c r="QOZ59" s="102"/>
      <c r="QPA59" s="102"/>
      <c r="QPB59" s="102"/>
      <c r="QPC59" s="102"/>
      <c r="QPD59" s="102"/>
      <c r="QPE59" s="102"/>
      <c r="QPF59" s="102"/>
      <c r="QPG59" s="102"/>
      <c r="QPH59" s="102"/>
      <c r="QPI59" s="102"/>
      <c r="QPJ59" s="102"/>
      <c r="QPK59" s="102"/>
      <c r="QPL59" s="102"/>
      <c r="QPM59" s="102"/>
      <c r="QPN59" s="102"/>
      <c r="QPO59" s="102"/>
      <c r="QPP59" s="102"/>
      <c r="QPQ59" s="102"/>
      <c r="QPR59" s="102"/>
      <c r="QPS59" s="102"/>
      <c r="QPT59" s="102"/>
      <c r="QPU59" s="102"/>
      <c r="QPV59" s="102"/>
      <c r="QPW59" s="102"/>
      <c r="QPX59" s="102"/>
      <c r="QPY59" s="102"/>
      <c r="QPZ59" s="102"/>
      <c r="QQA59" s="102"/>
      <c r="QQB59" s="102"/>
      <c r="QQC59" s="102"/>
      <c r="QQD59" s="102"/>
      <c r="QQE59" s="102"/>
      <c r="QQF59" s="102"/>
      <c r="QQG59" s="102"/>
      <c r="QQH59" s="102"/>
      <c r="QQI59" s="102"/>
      <c r="QQJ59" s="102"/>
      <c r="QQK59" s="102"/>
      <c r="QQL59" s="102"/>
      <c r="QQM59" s="102"/>
      <c r="QQN59" s="102"/>
      <c r="QQO59" s="102"/>
      <c r="QQP59" s="102"/>
      <c r="QQQ59" s="102"/>
      <c r="QQR59" s="102"/>
      <c r="QQS59" s="102"/>
      <c r="QQT59" s="102"/>
      <c r="QQU59" s="102"/>
      <c r="QQV59" s="102"/>
      <c r="QQW59" s="102"/>
      <c r="QQX59" s="102"/>
      <c r="QQY59" s="102"/>
      <c r="QQZ59" s="102"/>
      <c r="QRA59" s="102"/>
      <c r="QRB59" s="102"/>
      <c r="QRC59" s="102"/>
      <c r="QRD59" s="102"/>
      <c r="QRE59" s="102"/>
      <c r="QRF59" s="102"/>
      <c r="QRG59" s="102"/>
      <c r="QRH59" s="102"/>
      <c r="QRI59" s="102"/>
      <c r="QRJ59" s="102"/>
      <c r="QRK59" s="102"/>
      <c r="QRL59" s="102"/>
      <c r="QRM59" s="102"/>
      <c r="QRN59" s="102"/>
      <c r="QRO59" s="102"/>
      <c r="QRP59" s="102"/>
      <c r="QRQ59" s="102"/>
      <c r="QRR59" s="102"/>
      <c r="QRS59" s="102"/>
      <c r="QRT59" s="102"/>
      <c r="QRU59" s="102"/>
      <c r="QRV59" s="102"/>
      <c r="QRW59" s="102"/>
      <c r="QRX59" s="102"/>
      <c r="QRY59" s="102"/>
      <c r="QRZ59" s="102"/>
      <c r="QSA59" s="102"/>
      <c r="QSB59" s="102"/>
      <c r="QSC59" s="102"/>
      <c r="QSD59" s="102"/>
      <c r="QSE59" s="102"/>
      <c r="QSF59" s="102"/>
      <c r="QSG59" s="102"/>
      <c r="QSH59" s="102"/>
      <c r="QSI59" s="102"/>
      <c r="QSJ59" s="102"/>
      <c r="QSK59" s="102"/>
      <c r="QSL59" s="102"/>
      <c r="QSM59" s="102"/>
      <c r="QSN59" s="102"/>
      <c r="QSO59" s="102"/>
      <c r="QSP59" s="102"/>
      <c r="QSQ59" s="102"/>
      <c r="QSR59" s="102"/>
      <c r="QSS59" s="102"/>
      <c r="QST59" s="102"/>
      <c r="QSU59" s="102"/>
      <c r="QSV59" s="102"/>
      <c r="QSW59" s="102"/>
      <c r="QSX59" s="102"/>
      <c r="QSY59" s="102"/>
      <c r="QSZ59" s="102"/>
      <c r="QTA59" s="102"/>
      <c r="QTB59" s="102"/>
      <c r="QTC59" s="102"/>
      <c r="QTD59" s="102"/>
      <c r="QTE59" s="102"/>
      <c r="QTF59" s="102"/>
      <c r="QTG59" s="102"/>
      <c r="QTH59" s="102"/>
      <c r="QTI59" s="102"/>
      <c r="QTJ59" s="102"/>
      <c r="QTK59" s="102"/>
      <c r="QTL59" s="102"/>
      <c r="QTM59" s="102"/>
      <c r="QTN59" s="102"/>
      <c r="QTO59" s="102"/>
      <c r="QTP59" s="102"/>
      <c r="QTQ59" s="102"/>
      <c r="QTR59" s="102"/>
      <c r="QTS59" s="102"/>
      <c r="QTT59" s="102"/>
      <c r="QTU59" s="102"/>
      <c r="QTV59" s="102"/>
      <c r="QTW59" s="102"/>
      <c r="QTX59" s="102"/>
      <c r="QTY59" s="102"/>
      <c r="QTZ59" s="102"/>
      <c r="QUA59" s="102"/>
      <c r="QUB59" s="102"/>
      <c r="QUC59" s="102"/>
      <c r="QUD59" s="102"/>
      <c r="QUE59" s="102"/>
      <c r="QUF59" s="102"/>
      <c r="QUG59" s="102"/>
      <c r="QUH59" s="102"/>
      <c r="QUI59" s="102"/>
      <c r="QUJ59" s="102"/>
      <c r="QUK59" s="102"/>
      <c r="QUL59" s="102"/>
      <c r="QUM59" s="102"/>
      <c r="QUN59" s="102"/>
      <c r="QUO59" s="102"/>
      <c r="QUP59" s="102"/>
      <c r="QUQ59" s="102"/>
      <c r="QUR59" s="102"/>
      <c r="QUS59" s="102"/>
      <c r="QUT59" s="102"/>
      <c r="QUU59" s="102"/>
      <c r="QUV59" s="102"/>
      <c r="QUW59" s="102"/>
      <c r="QUX59" s="102"/>
      <c r="QUY59" s="102"/>
      <c r="QUZ59" s="102"/>
      <c r="QVA59" s="102"/>
      <c r="QVB59" s="102"/>
      <c r="QVC59" s="102"/>
      <c r="QVD59" s="102"/>
      <c r="QVE59" s="102"/>
      <c r="QVF59" s="102"/>
      <c r="QVG59" s="102"/>
      <c r="QVH59" s="102"/>
      <c r="QVI59" s="102"/>
      <c r="QVJ59" s="102"/>
      <c r="QVK59" s="102"/>
      <c r="QVL59" s="102"/>
      <c r="QVM59" s="102"/>
      <c r="QVN59" s="102"/>
      <c r="QVO59" s="102"/>
      <c r="QVP59" s="102"/>
      <c r="QVQ59" s="102"/>
      <c r="QVR59" s="102"/>
      <c r="QVS59" s="102"/>
      <c r="QVT59" s="102"/>
      <c r="QVU59" s="102"/>
      <c r="QVV59" s="102"/>
      <c r="QVW59" s="102"/>
      <c r="QVX59" s="102"/>
      <c r="QVY59" s="102"/>
      <c r="QVZ59" s="102"/>
      <c r="QWA59" s="102"/>
      <c r="QWB59" s="102"/>
      <c r="QWC59" s="102"/>
      <c r="QWD59" s="102"/>
      <c r="QWE59" s="102"/>
      <c r="QWF59" s="102"/>
      <c r="QWG59" s="102"/>
      <c r="QWH59" s="102"/>
      <c r="QWI59" s="102"/>
      <c r="QWJ59" s="102"/>
      <c r="QWK59" s="102"/>
      <c r="QWL59" s="102"/>
      <c r="QWM59" s="102"/>
      <c r="QWN59" s="102"/>
      <c r="QWO59" s="102"/>
      <c r="QWP59" s="102"/>
      <c r="QWQ59" s="102"/>
      <c r="QWR59" s="102"/>
      <c r="QWS59" s="102"/>
      <c r="QWT59" s="102"/>
      <c r="QWU59" s="102"/>
      <c r="QWV59" s="102"/>
      <c r="QWW59" s="102"/>
      <c r="QWX59" s="102"/>
      <c r="QWY59" s="102"/>
      <c r="QWZ59" s="102"/>
      <c r="QXA59" s="102"/>
      <c r="QXB59" s="102"/>
      <c r="QXC59" s="102"/>
      <c r="QXD59" s="102"/>
      <c r="QXE59" s="102"/>
      <c r="QXF59" s="102"/>
      <c r="QXG59" s="102"/>
      <c r="QXH59" s="102"/>
      <c r="QXI59" s="102"/>
      <c r="QXJ59" s="102"/>
      <c r="QXK59" s="102"/>
      <c r="QXL59" s="102"/>
      <c r="QXM59" s="102"/>
      <c r="QXN59" s="102"/>
      <c r="QXO59" s="102"/>
      <c r="QXP59" s="102"/>
      <c r="QXQ59" s="102"/>
      <c r="QXR59" s="102"/>
      <c r="QXS59" s="102"/>
      <c r="QXT59" s="102"/>
      <c r="QXU59" s="102"/>
      <c r="QXV59" s="102"/>
      <c r="QXW59" s="102"/>
      <c r="QXX59" s="102"/>
      <c r="QXY59" s="102"/>
      <c r="QXZ59" s="102"/>
      <c r="QYA59" s="102"/>
      <c r="QYB59" s="102"/>
      <c r="QYC59" s="102"/>
      <c r="QYD59" s="102"/>
      <c r="QYE59" s="102"/>
      <c r="QYF59" s="102"/>
      <c r="QYG59" s="102"/>
      <c r="QYH59" s="102"/>
      <c r="QYI59" s="102"/>
      <c r="QYJ59" s="102"/>
      <c r="QYK59" s="102"/>
      <c r="QYL59" s="102"/>
      <c r="QYM59" s="102"/>
      <c r="QYN59" s="102"/>
      <c r="QYO59" s="102"/>
      <c r="QYP59" s="102"/>
      <c r="QYQ59" s="102"/>
      <c r="QYR59" s="102"/>
      <c r="QYS59" s="102"/>
      <c r="QYT59" s="102"/>
      <c r="QYU59" s="102"/>
      <c r="QYV59" s="102"/>
      <c r="QYW59" s="102"/>
      <c r="QYX59" s="102"/>
      <c r="QYY59" s="102"/>
      <c r="QYZ59" s="102"/>
      <c r="QZA59" s="102"/>
      <c r="QZB59" s="102"/>
      <c r="QZC59" s="102"/>
      <c r="QZD59" s="102"/>
      <c r="QZE59" s="102"/>
      <c r="QZF59" s="102"/>
      <c r="QZG59" s="102"/>
      <c r="QZH59" s="102"/>
      <c r="QZI59" s="102"/>
      <c r="QZJ59" s="102"/>
      <c r="QZK59" s="102"/>
      <c r="QZL59" s="102"/>
      <c r="QZM59" s="102"/>
      <c r="QZN59" s="102"/>
      <c r="QZO59" s="102"/>
      <c r="QZP59" s="102"/>
      <c r="QZQ59" s="102"/>
      <c r="QZR59" s="102"/>
      <c r="QZS59" s="102"/>
      <c r="QZT59" s="102"/>
      <c r="QZU59" s="102"/>
      <c r="QZV59" s="102"/>
      <c r="QZW59" s="102"/>
      <c r="QZX59" s="102"/>
      <c r="QZY59" s="102"/>
      <c r="QZZ59" s="102"/>
      <c r="RAA59" s="102"/>
      <c r="RAB59" s="102"/>
      <c r="RAC59" s="102"/>
      <c r="RAD59" s="102"/>
      <c r="RAE59" s="102"/>
      <c r="RAF59" s="102"/>
      <c r="RAG59" s="102"/>
      <c r="RAH59" s="102"/>
      <c r="RAI59" s="102"/>
      <c r="RAJ59" s="102"/>
      <c r="RAK59" s="102"/>
      <c r="RAL59" s="102"/>
      <c r="RAM59" s="102"/>
      <c r="RAN59" s="102"/>
      <c r="RAO59" s="102"/>
      <c r="RAP59" s="102"/>
      <c r="RAQ59" s="102"/>
      <c r="RAR59" s="102"/>
      <c r="RAS59" s="102"/>
      <c r="RAT59" s="102"/>
      <c r="RAU59" s="102"/>
      <c r="RAV59" s="102"/>
      <c r="RAW59" s="102"/>
      <c r="RAX59" s="102"/>
      <c r="RAY59" s="102"/>
      <c r="RAZ59" s="102"/>
      <c r="RBA59" s="102"/>
      <c r="RBB59" s="102"/>
      <c r="RBC59" s="102"/>
      <c r="RBD59" s="102"/>
      <c r="RBE59" s="102"/>
      <c r="RBF59" s="102"/>
      <c r="RBG59" s="102"/>
      <c r="RBH59" s="102"/>
      <c r="RBI59" s="102"/>
      <c r="RBJ59" s="102"/>
      <c r="RBK59" s="102"/>
      <c r="RBL59" s="102"/>
      <c r="RBM59" s="102"/>
      <c r="RBN59" s="102"/>
      <c r="RBO59" s="102"/>
      <c r="RBP59" s="102"/>
      <c r="RBQ59" s="102"/>
      <c r="RBR59" s="102"/>
      <c r="RBS59" s="102"/>
      <c r="RBT59" s="102"/>
      <c r="RBU59" s="102"/>
      <c r="RBV59" s="102"/>
      <c r="RBW59" s="102"/>
      <c r="RBX59" s="102"/>
      <c r="RBY59" s="102"/>
      <c r="RBZ59" s="102"/>
      <c r="RCA59" s="102"/>
      <c r="RCB59" s="102"/>
      <c r="RCC59" s="102"/>
      <c r="RCD59" s="102"/>
      <c r="RCE59" s="102"/>
      <c r="RCF59" s="102"/>
      <c r="RCG59" s="102"/>
      <c r="RCH59" s="102"/>
      <c r="RCI59" s="102"/>
      <c r="RCJ59" s="102"/>
      <c r="RCK59" s="102"/>
      <c r="RCL59" s="102"/>
      <c r="RCM59" s="102"/>
      <c r="RCN59" s="102"/>
      <c r="RCO59" s="102"/>
      <c r="RCP59" s="102"/>
      <c r="RCQ59" s="102"/>
      <c r="RCR59" s="102"/>
      <c r="RCS59" s="102"/>
      <c r="RCT59" s="102"/>
      <c r="RCU59" s="102"/>
      <c r="RCV59" s="102"/>
      <c r="RCW59" s="102"/>
      <c r="RCX59" s="102"/>
      <c r="RCY59" s="102"/>
      <c r="RCZ59" s="102"/>
      <c r="RDA59" s="102"/>
      <c r="RDB59" s="102"/>
      <c r="RDC59" s="102"/>
      <c r="RDD59" s="102"/>
      <c r="RDE59" s="102"/>
      <c r="RDF59" s="102"/>
      <c r="RDG59" s="102"/>
      <c r="RDH59" s="102"/>
      <c r="RDI59" s="102"/>
      <c r="RDJ59" s="102"/>
      <c r="RDK59" s="102"/>
      <c r="RDL59" s="102"/>
      <c r="RDM59" s="102"/>
      <c r="RDN59" s="102"/>
      <c r="RDO59" s="102"/>
      <c r="RDP59" s="102"/>
      <c r="RDQ59" s="102"/>
      <c r="RDR59" s="102"/>
      <c r="RDS59" s="102"/>
      <c r="RDT59" s="102"/>
      <c r="RDU59" s="102"/>
      <c r="RDV59" s="102"/>
      <c r="RDW59" s="102"/>
      <c r="RDX59" s="102"/>
      <c r="RDY59" s="102"/>
      <c r="RDZ59" s="102"/>
      <c r="REA59" s="102"/>
      <c r="REB59" s="102"/>
      <c r="REC59" s="102"/>
      <c r="RED59" s="102"/>
      <c r="REE59" s="102"/>
      <c r="REF59" s="102"/>
      <c r="REG59" s="102"/>
      <c r="REH59" s="102"/>
      <c r="REI59" s="102"/>
      <c r="REJ59" s="102"/>
      <c r="REK59" s="102"/>
      <c r="REL59" s="102"/>
      <c r="REM59" s="102"/>
      <c r="REN59" s="102"/>
      <c r="REO59" s="102"/>
      <c r="REP59" s="102"/>
      <c r="REQ59" s="102"/>
      <c r="RER59" s="102"/>
      <c r="RES59" s="102"/>
      <c r="RET59" s="102"/>
      <c r="REU59" s="102"/>
      <c r="REV59" s="102"/>
      <c r="REW59" s="102"/>
      <c r="REX59" s="102"/>
      <c r="REY59" s="102"/>
      <c r="REZ59" s="102"/>
      <c r="RFA59" s="102"/>
      <c r="RFB59" s="102"/>
      <c r="RFC59" s="102"/>
      <c r="RFD59" s="102"/>
      <c r="RFE59" s="102"/>
      <c r="RFF59" s="102"/>
      <c r="RFG59" s="102"/>
      <c r="RFH59" s="102"/>
      <c r="RFI59" s="102"/>
      <c r="RFJ59" s="102"/>
      <c r="RFK59" s="102"/>
      <c r="RFL59" s="102"/>
      <c r="RFM59" s="102"/>
      <c r="RFN59" s="102"/>
      <c r="RFO59" s="102"/>
      <c r="RFP59" s="102"/>
      <c r="RFQ59" s="102"/>
      <c r="RFR59" s="102"/>
      <c r="RFS59" s="102"/>
      <c r="RFT59" s="102"/>
      <c r="RFU59" s="102"/>
      <c r="RFV59" s="102"/>
      <c r="RFW59" s="102"/>
      <c r="RFX59" s="102"/>
      <c r="RFY59" s="102"/>
      <c r="RFZ59" s="102"/>
      <c r="RGA59" s="102"/>
      <c r="RGB59" s="102"/>
      <c r="RGC59" s="102"/>
      <c r="RGD59" s="102"/>
      <c r="RGE59" s="102"/>
      <c r="RGF59" s="102"/>
      <c r="RGG59" s="102"/>
      <c r="RGH59" s="102"/>
      <c r="RGI59" s="102"/>
      <c r="RGJ59" s="102"/>
      <c r="RGK59" s="102"/>
      <c r="RGL59" s="102"/>
      <c r="RGM59" s="102"/>
      <c r="RGN59" s="102"/>
      <c r="RGO59" s="102"/>
      <c r="RGP59" s="102"/>
      <c r="RGQ59" s="102"/>
      <c r="RGR59" s="102"/>
      <c r="RGS59" s="102"/>
      <c r="RGT59" s="102"/>
      <c r="RGU59" s="102"/>
      <c r="RGV59" s="102"/>
      <c r="RGW59" s="102"/>
      <c r="RGX59" s="102"/>
      <c r="RGY59" s="102"/>
      <c r="RGZ59" s="102"/>
      <c r="RHA59" s="102"/>
      <c r="RHB59" s="102"/>
      <c r="RHC59" s="102"/>
      <c r="RHD59" s="102"/>
      <c r="RHE59" s="102"/>
      <c r="RHF59" s="102"/>
      <c r="RHG59" s="102"/>
      <c r="RHH59" s="102"/>
      <c r="RHI59" s="102"/>
      <c r="RHJ59" s="102"/>
      <c r="RHK59" s="102"/>
      <c r="RHL59" s="102"/>
      <c r="RHM59" s="102"/>
      <c r="RHN59" s="102"/>
      <c r="RHO59" s="102"/>
      <c r="RHP59" s="102"/>
      <c r="RHQ59" s="102"/>
      <c r="RHR59" s="102"/>
      <c r="RHS59" s="102"/>
      <c r="RHT59" s="102"/>
      <c r="RHU59" s="102"/>
      <c r="RHV59" s="102"/>
      <c r="RHW59" s="102"/>
      <c r="RHX59" s="102"/>
      <c r="RHY59" s="102"/>
      <c r="RHZ59" s="102"/>
      <c r="RIA59" s="102"/>
      <c r="RIB59" s="102"/>
      <c r="RIC59" s="102"/>
      <c r="RID59" s="102"/>
      <c r="RIE59" s="102"/>
      <c r="RIF59" s="102"/>
      <c r="RIG59" s="102"/>
      <c r="RIH59" s="102"/>
      <c r="RII59" s="102"/>
      <c r="RIJ59" s="102"/>
      <c r="RIK59" s="102"/>
      <c r="RIL59" s="102"/>
      <c r="RIM59" s="102"/>
      <c r="RIN59" s="102"/>
      <c r="RIO59" s="102"/>
      <c r="RIP59" s="102"/>
      <c r="RIQ59" s="102"/>
      <c r="RIR59" s="102"/>
      <c r="RIS59" s="102"/>
      <c r="RIT59" s="102"/>
      <c r="RIU59" s="102"/>
      <c r="RIV59" s="102"/>
      <c r="RIW59" s="102"/>
      <c r="RIX59" s="102"/>
      <c r="RIY59" s="102"/>
      <c r="RIZ59" s="102"/>
      <c r="RJA59" s="102"/>
      <c r="RJB59" s="102"/>
      <c r="RJC59" s="102"/>
      <c r="RJD59" s="102"/>
      <c r="RJE59" s="102"/>
      <c r="RJF59" s="102"/>
      <c r="RJG59" s="102"/>
      <c r="RJH59" s="102"/>
      <c r="RJI59" s="102"/>
      <c r="RJJ59" s="102"/>
      <c r="RJK59" s="102"/>
      <c r="RJL59" s="102"/>
      <c r="RJM59" s="102"/>
      <c r="RJN59" s="102"/>
      <c r="RJO59" s="102"/>
      <c r="RJP59" s="102"/>
      <c r="RJQ59" s="102"/>
      <c r="RJR59" s="102"/>
      <c r="RJS59" s="102"/>
      <c r="RJT59" s="102"/>
      <c r="RJU59" s="102"/>
      <c r="RJV59" s="102"/>
      <c r="RJW59" s="102"/>
      <c r="RJX59" s="102"/>
      <c r="RJY59" s="102"/>
      <c r="RJZ59" s="102"/>
      <c r="RKA59" s="102"/>
      <c r="RKB59" s="102"/>
      <c r="RKC59" s="102"/>
      <c r="RKD59" s="102"/>
      <c r="RKE59" s="102"/>
      <c r="RKF59" s="102"/>
      <c r="RKG59" s="102"/>
      <c r="RKH59" s="102"/>
      <c r="RKI59" s="102"/>
      <c r="RKJ59" s="102"/>
      <c r="RKK59" s="102"/>
      <c r="RKL59" s="102"/>
      <c r="RKM59" s="102"/>
      <c r="RKN59" s="102"/>
      <c r="RKO59" s="102"/>
      <c r="RKP59" s="102"/>
      <c r="RKQ59" s="102"/>
      <c r="RKR59" s="102"/>
      <c r="RKS59" s="102"/>
      <c r="RKT59" s="102"/>
      <c r="RKU59" s="102"/>
      <c r="RKV59" s="102"/>
      <c r="RKW59" s="102"/>
      <c r="RKX59" s="102"/>
      <c r="RKY59" s="102"/>
      <c r="RKZ59" s="102"/>
      <c r="RLA59" s="102"/>
      <c r="RLB59" s="102"/>
      <c r="RLC59" s="102"/>
      <c r="RLD59" s="102"/>
      <c r="RLE59" s="102"/>
      <c r="RLF59" s="102"/>
      <c r="RLG59" s="102"/>
      <c r="RLH59" s="102"/>
      <c r="RLI59" s="102"/>
      <c r="RLJ59" s="102"/>
      <c r="RLK59" s="102"/>
      <c r="RLL59" s="102"/>
      <c r="RLM59" s="102"/>
      <c r="RLN59" s="102"/>
      <c r="RLO59" s="102"/>
      <c r="RLP59" s="102"/>
      <c r="RLQ59" s="102"/>
      <c r="RLR59" s="102"/>
      <c r="RLS59" s="102"/>
      <c r="RLT59" s="102"/>
      <c r="RLU59" s="102"/>
      <c r="RLV59" s="102"/>
      <c r="RLW59" s="102"/>
      <c r="RLX59" s="102"/>
      <c r="RLY59" s="102"/>
      <c r="RLZ59" s="102"/>
      <c r="RMA59" s="102"/>
      <c r="RMB59" s="102"/>
      <c r="RMC59" s="102"/>
      <c r="RMD59" s="102"/>
      <c r="RME59" s="102"/>
      <c r="RMF59" s="102"/>
      <c r="RMG59" s="102"/>
      <c r="RMH59" s="102"/>
      <c r="RMI59" s="102"/>
      <c r="RMJ59" s="102"/>
      <c r="RMK59" s="102"/>
      <c r="RML59" s="102"/>
      <c r="RMM59" s="102"/>
      <c r="RMN59" s="102"/>
      <c r="RMO59" s="102"/>
      <c r="RMP59" s="102"/>
      <c r="RMQ59" s="102"/>
      <c r="RMR59" s="102"/>
      <c r="RMS59" s="102"/>
      <c r="RMT59" s="102"/>
      <c r="RMU59" s="102"/>
      <c r="RMV59" s="102"/>
      <c r="RMW59" s="102"/>
      <c r="RMX59" s="102"/>
      <c r="RMY59" s="102"/>
      <c r="RMZ59" s="102"/>
      <c r="RNA59" s="102"/>
      <c r="RNB59" s="102"/>
      <c r="RNC59" s="102"/>
      <c r="RND59" s="102"/>
      <c r="RNE59" s="102"/>
      <c r="RNF59" s="102"/>
      <c r="RNG59" s="102"/>
      <c r="RNH59" s="102"/>
      <c r="RNI59" s="102"/>
      <c r="RNJ59" s="102"/>
      <c r="RNK59" s="102"/>
      <c r="RNL59" s="102"/>
      <c r="RNM59" s="102"/>
      <c r="RNN59" s="102"/>
      <c r="RNO59" s="102"/>
      <c r="RNP59" s="102"/>
      <c r="RNQ59" s="102"/>
      <c r="RNR59" s="102"/>
      <c r="RNS59" s="102"/>
      <c r="RNT59" s="102"/>
      <c r="RNU59" s="102"/>
      <c r="RNV59" s="102"/>
      <c r="RNW59" s="102"/>
      <c r="RNX59" s="102"/>
      <c r="RNY59" s="102"/>
      <c r="RNZ59" s="102"/>
      <c r="ROA59" s="102"/>
      <c r="ROB59" s="102"/>
      <c r="ROC59" s="102"/>
      <c r="ROD59" s="102"/>
      <c r="ROE59" s="102"/>
      <c r="ROF59" s="102"/>
      <c r="ROG59" s="102"/>
      <c r="ROH59" s="102"/>
      <c r="ROI59" s="102"/>
      <c r="ROJ59" s="102"/>
      <c r="ROK59" s="102"/>
      <c r="ROL59" s="102"/>
      <c r="ROM59" s="102"/>
      <c r="RON59" s="102"/>
      <c r="ROO59" s="102"/>
      <c r="ROP59" s="102"/>
      <c r="ROQ59" s="102"/>
      <c r="ROR59" s="102"/>
      <c r="ROS59" s="102"/>
      <c r="ROT59" s="102"/>
      <c r="ROU59" s="102"/>
      <c r="ROV59" s="102"/>
      <c r="ROW59" s="102"/>
      <c r="ROX59" s="102"/>
      <c r="ROY59" s="102"/>
      <c r="ROZ59" s="102"/>
      <c r="RPA59" s="102"/>
      <c r="RPB59" s="102"/>
      <c r="RPC59" s="102"/>
      <c r="RPD59" s="102"/>
      <c r="RPE59" s="102"/>
      <c r="RPF59" s="102"/>
      <c r="RPG59" s="102"/>
      <c r="RPH59" s="102"/>
      <c r="RPI59" s="102"/>
      <c r="RPJ59" s="102"/>
      <c r="RPK59" s="102"/>
      <c r="RPL59" s="102"/>
      <c r="RPM59" s="102"/>
      <c r="RPN59" s="102"/>
      <c r="RPO59" s="102"/>
      <c r="RPP59" s="102"/>
      <c r="RPQ59" s="102"/>
      <c r="RPR59" s="102"/>
      <c r="RPS59" s="102"/>
      <c r="RPT59" s="102"/>
      <c r="RPU59" s="102"/>
      <c r="RPV59" s="102"/>
      <c r="RPW59" s="102"/>
      <c r="RPX59" s="102"/>
      <c r="RPY59" s="102"/>
      <c r="RPZ59" s="102"/>
      <c r="RQA59" s="102"/>
      <c r="RQB59" s="102"/>
      <c r="RQC59" s="102"/>
      <c r="RQD59" s="102"/>
      <c r="RQE59" s="102"/>
      <c r="RQF59" s="102"/>
      <c r="RQG59" s="102"/>
      <c r="RQH59" s="102"/>
      <c r="RQI59" s="102"/>
      <c r="RQJ59" s="102"/>
      <c r="RQK59" s="102"/>
      <c r="RQL59" s="102"/>
      <c r="RQM59" s="102"/>
      <c r="RQN59" s="102"/>
      <c r="RQO59" s="102"/>
      <c r="RQP59" s="102"/>
      <c r="RQQ59" s="102"/>
      <c r="RQR59" s="102"/>
      <c r="RQS59" s="102"/>
      <c r="RQT59" s="102"/>
      <c r="RQU59" s="102"/>
      <c r="RQV59" s="102"/>
      <c r="RQW59" s="102"/>
      <c r="RQX59" s="102"/>
      <c r="RQY59" s="102"/>
      <c r="RQZ59" s="102"/>
      <c r="RRA59" s="102"/>
      <c r="RRB59" s="102"/>
      <c r="RRC59" s="102"/>
      <c r="RRD59" s="102"/>
      <c r="RRE59" s="102"/>
      <c r="RRF59" s="102"/>
      <c r="RRG59" s="102"/>
      <c r="RRH59" s="102"/>
      <c r="RRI59" s="102"/>
      <c r="RRJ59" s="102"/>
      <c r="RRK59" s="102"/>
      <c r="RRL59" s="102"/>
      <c r="RRM59" s="102"/>
      <c r="RRN59" s="102"/>
      <c r="RRO59" s="102"/>
      <c r="RRP59" s="102"/>
      <c r="RRQ59" s="102"/>
      <c r="RRR59" s="102"/>
      <c r="RRS59" s="102"/>
      <c r="RRT59" s="102"/>
      <c r="RRU59" s="102"/>
      <c r="RRV59" s="102"/>
      <c r="RRW59" s="102"/>
      <c r="RRX59" s="102"/>
      <c r="RRY59" s="102"/>
      <c r="RRZ59" s="102"/>
      <c r="RSA59" s="102"/>
      <c r="RSB59" s="102"/>
      <c r="RSC59" s="102"/>
      <c r="RSD59" s="102"/>
      <c r="RSE59" s="102"/>
      <c r="RSF59" s="102"/>
      <c r="RSG59" s="102"/>
      <c r="RSH59" s="102"/>
      <c r="RSI59" s="102"/>
      <c r="RSJ59" s="102"/>
      <c r="RSK59" s="102"/>
      <c r="RSL59" s="102"/>
      <c r="RSM59" s="102"/>
      <c r="RSN59" s="102"/>
      <c r="RSO59" s="102"/>
      <c r="RSP59" s="102"/>
      <c r="RSQ59" s="102"/>
      <c r="RSR59" s="102"/>
      <c r="RSS59" s="102"/>
      <c r="RST59" s="102"/>
      <c r="RSU59" s="102"/>
      <c r="RSV59" s="102"/>
      <c r="RSW59" s="102"/>
      <c r="RSX59" s="102"/>
      <c r="RSY59" s="102"/>
      <c r="RSZ59" s="102"/>
      <c r="RTA59" s="102"/>
      <c r="RTB59" s="102"/>
      <c r="RTC59" s="102"/>
      <c r="RTD59" s="102"/>
      <c r="RTE59" s="102"/>
      <c r="RTF59" s="102"/>
      <c r="RTG59" s="102"/>
      <c r="RTH59" s="102"/>
      <c r="RTI59" s="102"/>
      <c r="RTJ59" s="102"/>
      <c r="RTK59" s="102"/>
      <c r="RTL59" s="102"/>
      <c r="RTM59" s="102"/>
      <c r="RTN59" s="102"/>
      <c r="RTO59" s="102"/>
      <c r="RTP59" s="102"/>
      <c r="RTQ59" s="102"/>
      <c r="RTR59" s="102"/>
      <c r="RTS59" s="102"/>
      <c r="RTT59" s="102"/>
      <c r="RTU59" s="102"/>
      <c r="RTV59" s="102"/>
      <c r="RTW59" s="102"/>
      <c r="RTX59" s="102"/>
      <c r="RTY59" s="102"/>
      <c r="RTZ59" s="102"/>
      <c r="RUA59" s="102"/>
      <c r="RUB59" s="102"/>
      <c r="RUC59" s="102"/>
      <c r="RUD59" s="102"/>
      <c r="RUE59" s="102"/>
      <c r="RUF59" s="102"/>
      <c r="RUG59" s="102"/>
      <c r="RUH59" s="102"/>
      <c r="RUI59" s="102"/>
      <c r="RUJ59" s="102"/>
      <c r="RUK59" s="102"/>
      <c r="RUL59" s="102"/>
      <c r="RUM59" s="102"/>
      <c r="RUN59" s="102"/>
      <c r="RUO59" s="102"/>
      <c r="RUP59" s="102"/>
      <c r="RUQ59" s="102"/>
      <c r="RUR59" s="102"/>
      <c r="RUS59" s="102"/>
      <c r="RUT59" s="102"/>
      <c r="RUU59" s="102"/>
      <c r="RUV59" s="102"/>
      <c r="RUW59" s="102"/>
      <c r="RUX59" s="102"/>
      <c r="RUY59" s="102"/>
      <c r="RUZ59" s="102"/>
      <c r="RVA59" s="102"/>
      <c r="RVB59" s="102"/>
      <c r="RVC59" s="102"/>
      <c r="RVD59" s="102"/>
      <c r="RVE59" s="102"/>
      <c r="RVF59" s="102"/>
      <c r="RVG59" s="102"/>
      <c r="RVH59" s="102"/>
      <c r="RVI59" s="102"/>
      <c r="RVJ59" s="102"/>
      <c r="RVK59" s="102"/>
      <c r="RVL59" s="102"/>
      <c r="RVM59" s="102"/>
      <c r="RVN59" s="102"/>
      <c r="RVO59" s="102"/>
      <c r="RVP59" s="102"/>
      <c r="RVQ59" s="102"/>
      <c r="RVR59" s="102"/>
      <c r="RVS59" s="102"/>
      <c r="RVT59" s="102"/>
      <c r="RVU59" s="102"/>
      <c r="RVV59" s="102"/>
      <c r="RVW59" s="102"/>
      <c r="RVX59" s="102"/>
      <c r="RVY59" s="102"/>
      <c r="RVZ59" s="102"/>
      <c r="RWA59" s="102"/>
      <c r="RWB59" s="102"/>
      <c r="RWC59" s="102"/>
      <c r="RWD59" s="102"/>
      <c r="RWE59" s="102"/>
      <c r="RWF59" s="102"/>
      <c r="RWG59" s="102"/>
      <c r="RWH59" s="102"/>
      <c r="RWI59" s="102"/>
      <c r="RWJ59" s="102"/>
      <c r="RWK59" s="102"/>
      <c r="RWL59" s="102"/>
      <c r="RWM59" s="102"/>
      <c r="RWN59" s="102"/>
      <c r="RWO59" s="102"/>
      <c r="RWP59" s="102"/>
      <c r="RWQ59" s="102"/>
      <c r="RWR59" s="102"/>
      <c r="RWS59" s="102"/>
      <c r="RWT59" s="102"/>
      <c r="RWU59" s="102"/>
      <c r="RWV59" s="102"/>
      <c r="RWW59" s="102"/>
      <c r="RWX59" s="102"/>
      <c r="RWY59" s="102"/>
      <c r="RWZ59" s="102"/>
      <c r="RXA59" s="102"/>
      <c r="RXB59" s="102"/>
      <c r="RXC59" s="102"/>
      <c r="RXD59" s="102"/>
      <c r="RXE59" s="102"/>
      <c r="RXF59" s="102"/>
      <c r="RXG59" s="102"/>
      <c r="RXH59" s="102"/>
      <c r="RXI59" s="102"/>
      <c r="RXJ59" s="102"/>
      <c r="RXK59" s="102"/>
      <c r="RXL59" s="102"/>
      <c r="RXM59" s="102"/>
      <c r="RXN59" s="102"/>
      <c r="RXO59" s="102"/>
      <c r="RXP59" s="102"/>
      <c r="RXQ59" s="102"/>
      <c r="RXR59" s="102"/>
      <c r="RXS59" s="102"/>
      <c r="RXT59" s="102"/>
      <c r="RXU59" s="102"/>
      <c r="RXV59" s="102"/>
      <c r="RXW59" s="102"/>
      <c r="RXX59" s="102"/>
      <c r="RXY59" s="102"/>
      <c r="RXZ59" s="102"/>
      <c r="RYA59" s="102"/>
      <c r="RYB59" s="102"/>
      <c r="RYC59" s="102"/>
      <c r="RYD59" s="102"/>
      <c r="RYE59" s="102"/>
      <c r="RYF59" s="102"/>
      <c r="RYG59" s="102"/>
      <c r="RYH59" s="102"/>
      <c r="RYI59" s="102"/>
      <c r="RYJ59" s="102"/>
      <c r="RYK59" s="102"/>
      <c r="RYL59" s="102"/>
      <c r="RYM59" s="102"/>
      <c r="RYN59" s="102"/>
      <c r="RYO59" s="102"/>
      <c r="RYP59" s="102"/>
      <c r="RYQ59" s="102"/>
      <c r="RYR59" s="102"/>
      <c r="RYS59" s="102"/>
      <c r="RYT59" s="102"/>
      <c r="RYU59" s="102"/>
      <c r="RYV59" s="102"/>
      <c r="RYW59" s="102"/>
      <c r="RYX59" s="102"/>
      <c r="RYY59" s="102"/>
      <c r="RYZ59" s="102"/>
      <c r="RZA59" s="102"/>
      <c r="RZB59" s="102"/>
      <c r="RZC59" s="102"/>
      <c r="RZD59" s="102"/>
      <c r="RZE59" s="102"/>
      <c r="RZF59" s="102"/>
      <c r="RZG59" s="102"/>
      <c r="RZH59" s="102"/>
      <c r="RZI59" s="102"/>
      <c r="RZJ59" s="102"/>
      <c r="RZK59" s="102"/>
      <c r="RZL59" s="102"/>
      <c r="RZM59" s="102"/>
      <c r="RZN59" s="102"/>
      <c r="RZO59" s="102"/>
      <c r="RZP59" s="102"/>
      <c r="RZQ59" s="102"/>
      <c r="RZR59" s="102"/>
      <c r="RZS59" s="102"/>
      <c r="RZT59" s="102"/>
      <c r="RZU59" s="102"/>
      <c r="RZV59" s="102"/>
      <c r="RZW59" s="102"/>
      <c r="RZX59" s="102"/>
      <c r="RZY59" s="102"/>
      <c r="RZZ59" s="102"/>
      <c r="SAA59" s="102"/>
      <c r="SAB59" s="102"/>
      <c r="SAC59" s="102"/>
      <c r="SAD59" s="102"/>
      <c r="SAE59" s="102"/>
      <c r="SAF59" s="102"/>
      <c r="SAG59" s="102"/>
      <c r="SAH59" s="102"/>
      <c r="SAI59" s="102"/>
      <c r="SAJ59" s="102"/>
      <c r="SAK59" s="102"/>
      <c r="SAL59" s="102"/>
      <c r="SAM59" s="102"/>
      <c r="SAN59" s="102"/>
      <c r="SAO59" s="102"/>
      <c r="SAP59" s="102"/>
      <c r="SAQ59" s="102"/>
      <c r="SAR59" s="102"/>
      <c r="SAS59" s="102"/>
      <c r="SAT59" s="102"/>
      <c r="SAU59" s="102"/>
      <c r="SAV59" s="102"/>
      <c r="SAW59" s="102"/>
      <c r="SAX59" s="102"/>
      <c r="SAY59" s="102"/>
      <c r="SAZ59" s="102"/>
      <c r="SBA59" s="102"/>
      <c r="SBB59" s="102"/>
      <c r="SBC59" s="102"/>
      <c r="SBD59" s="102"/>
      <c r="SBE59" s="102"/>
      <c r="SBF59" s="102"/>
      <c r="SBG59" s="102"/>
      <c r="SBH59" s="102"/>
      <c r="SBI59" s="102"/>
      <c r="SBJ59" s="102"/>
      <c r="SBK59" s="102"/>
      <c r="SBL59" s="102"/>
      <c r="SBM59" s="102"/>
      <c r="SBN59" s="102"/>
      <c r="SBO59" s="102"/>
      <c r="SBP59" s="102"/>
      <c r="SBQ59" s="102"/>
      <c r="SBR59" s="102"/>
      <c r="SBS59" s="102"/>
      <c r="SBT59" s="102"/>
      <c r="SBU59" s="102"/>
      <c r="SBV59" s="102"/>
      <c r="SBW59" s="102"/>
      <c r="SBX59" s="102"/>
      <c r="SBY59" s="102"/>
      <c r="SBZ59" s="102"/>
      <c r="SCA59" s="102"/>
      <c r="SCB59" s="102"/>
      <c r="SCC59" s="102"/>
      <c r="SCD59" s="102"/>
      <c r="SCE59" s="102"/>
      <c r="SCF59" s="102"/>
      <c r="SCG59" s="102"/>
      <c r="SCH59" s="102"/>
      <c r="SCI59" s="102"/>
      <c r="SCJ59" s="102"/>
      <c r="SCK59" s="102"/>
      <c r="SCL59" s="102"/>
      <c r="SCM59" s="102"/>
      <c r="SCN59" s="102"/>
      <c r="SCO59" s="102"/>
      <c r="SCP59" s="102"/>
      <c r="SCQ59" s="102"/>
      <c r="SCR59" s="102"/>
      <c r="SCS59" s="102"/>
      <c r="SCT59" s="102"/>
      <c r="SCU59" s="102"/>
      <c r="SCV59" s="102"/>
      <c r="SCW59" s="102"/>
      <c r="SCX59" s="102"/>
      <c r="SCY59" s="102"/>
      <c r="SCZ59" s="102"/>
      <c r="SDA59" s="102"/>
      <c r="SDB59" s="102"/>
      <c r="SDC59" s="102"/>
      <c r="SDD59" s="102"/>
      <c r="SDE59" s="102"/>
      <c r="SDF59" s="102"/>
      <c r="SDG59" s="102"/>
      <c r="SDH59" s="102"/>
      <c r="SDI59" s="102"/>
      <c r="SDJ59" s="102"/>
      <c r="SDK59" s="102"/>
      <c r="SDL59" s="102"/>
      <c r="SDM59" s="102"/>
      <c r="SDN59" s="102"/>
      <c r="SDO59" s="102"/>
      <c r="SDP59" s="102"/>
      <c r="SDQ59" s="102"/>
      <c r="SDR59" s="102"/>
      <c r="SDS59" s="102"/>
      <c r="SDT59" s="102"/>
      <c r="SDU59" s="102"/>
      <c r="SDV59" s="102"/>
      <c r="SDW59" s="102"/>
      <c r="SDX59" s="102"/>
      <c r="SDY59" s="102"/>
      <c r="SDZ59" s="102"/>
      <c r="SEA59" s="102"/>
      <c r="SEB59" s="102"/>
      <c r="SEC59" s="102"/>
      <c r="SED59" s="102"/>
      <c r="SEE59" s="102"/>
      <c r="SEF59" s="102"/>
      <c r="SEG59" s="102"/>
      <c r="SEH59" s="102"/>
      <c r="SEI59" s="102"/>
      <c r="SEJ59" s="102"/>
      <c r="SEK59" s="102"/>
      <c r="SEL59" s="102"/>
      <c r="SEM59" s="102"/>
      <c r="SEN59" s="102"/>
      <c r="SEO59" s="102"/>
      <c r="SEP59" s="102"/>
      <c r="SEQ59" s="102"/>
      <c r="SER59" s="102"/>
      <c r="SES59" s="102"/>
      <c r="SET59" s="102"/>
      <c r="SEU59" s="102"/>
      <c r="SEV59" s="102"/>
      <c r="SEW59" s="102"/>
      <c r="SEX59" s="102"/>
      <c r="SEY59" s="102"/>
      <c r="SEZ59" s="102"/>
      <c r="SFA59" s="102"/>
      <c r="SFB59" s="102"/>
      <c r="SFC59" s="102"/>
      <c r="SFD59" s="102"/>
      <c r="SFE59" s="102"/>
      <c r="SFF59" s="102"/>
      <c r="SFG59" s="102"/>
      <c r="SFH59" s="102"/>
      <c r="SFI59" s="102"/>
      <c r="SFJ59" s="102"/>
      <c r="SFK59" s="102"/>
      <c r="SFL59" s="102"/>
      <c r="SFM59" s="102"/>
      <c r="SFN59" s="102"/>
      <c r="SFO59" s="102"/>
      <c r="SFP59" s="102"/>
      <c r="SFQ59" s="102"/>
      <c r="SFR59" s="102"/>
      <c r="SFS59" s="102"/>
      <c r="SFT59" s="102"/>
      <c r="SFU59" s="102"/>
      <c r="SFV59" s="102"/>
      <c r="SFW59" s="102"/>
      <c r="SFX59" s="102"/>
      <c r="SFY59" s="102"/>
      <c r="SFZ59" s="102"/>
      <c r="SGA59" s="102"/>
      <c r="SGB59" s="102"/>
      <c r="SGC59" s="102"/>
      <c r="SGD59" s="102"/>
      <c r="SGE59" s="102"/>
      <c r="SGF59" s="102"/>
      <c r="SGG59" s="102"/>
      <c r="SGH59" s="102"/>
      <c r="SGI59" s="102"/>
      <c r="SGJ59" s="102"/>
      <c r="SGK59" s="102"/>
      <c r="SGL59" s="102"/>
      <c r="SGM59" s="102"/>
      <c r="SGN59" s="102"/>
      <c r="SGO59" s="102"/>
      <c r="SGP59" s="102"/>
      <c r="SGQ59" s="102"/>
      <c r="SGR59" s="102"/>
      <c r="SGS59" s="102"/>
      <c r="SGT59" s="102"/>
      <c r="SGU59" s="102"/>
      <c r="SGV59" s="102"/>
      <c r="SGW59" s="102"/>
      <c r="SGX59" s="102"/>
      <c r="SGY59" s="102"/>
      <c r="SGZ59" s="102"/>
      <c r="SHA59" s="102"/>
      <c r="SHB59" s="102"/>
      <c r="SHC59" s="102"/>
      <c r="SHD59" s="102"/>
      <c r="SHE59" s="102"/>
      <c r="SHF59" s="102"/>
      <c r="SHG59" s="102"/>
      <c r="SHH59" s="102"/>
      <c r="SHI59" s="102"/>
      <c r="SHJ59" s="102"/>
      <c r="SHK59" s="102"/>
      <c r="SHL59" s="102"/>
      <c r="SHM59" s="102"/>
      <c r="SHN59" s="102"/>
      <c r="SHO59" s="102"/>
      <c r="SHP59" s="102"/>
      <c r="SHQ59" s="102"/>
      <c r="SHR59" s="102"/>
      <c r="SHS59" s="102"/>
      <c r="SHT59" s="102"/>
      <c r="SHU59" s="102"/>
      <c r="SHV59" s="102"/>
      <c r="SHW59" s="102"/>
      <c r="SHX59" s="102"/>
      <c r="SHY59" s="102"/>
      <c r="SHZ59" s="102"/>
      <c r="SIA59" s="102"/>
      <c r="SIB59" s="102"/>
      <c r="SIC59" s="102"/>
      <c r="SID59" s="102"/>
      <c r="SIE59" s="102"/>
      <c r="SIF59" s="102"/>
      <c r="SIG59" s="102"/>
      <c r="SIH59" s="102"/>
      <c r="SII59" s="102"/>
      <c r="SIJ59" s="102"/>
      <c r="SIK59" s="102"/>
      <c r="SIL59" s="102"/>
      <c r="SIM59" s="102"/>
      <c r="SIN59" s="102"/>
      <c r="SIO59" s="102"/>
      <c r="SIP59" s="102"/>
      <c r="SIQ59" s="102"/>
      <c r="SIR59" s="102"/>
      <c r="SIS59" s="102"/>
      <c r="SIT59" s="102"/>
      <c r="SIU59" s="102"/>
      <c r="SIV59" s="102"/>
      <c r="SIW59" s="102"/>
      <c r="SIX59" s="102"/>
      <c r="SIY59" s="102"/>
      <c r="SIZ59" s="102"/>
      <c r="SJA59" s="102"/>
      <c r="SJB59" s="102"/>
      <c r="SJC59" s="102"/>
      <c r="SJD59" s="102"/>
      <c r="SJE59" s="102"/>
      <c r="SJF59" s="102"/>
      <c r="SJG59" s="102"/>
      <c r="SJH59" s="102"/>
      <c r="SJI59" s="102"/>
      <c r="SJJ59" s="102"/>
      <c r="SJK59" s="102"/>
      <c r="SJL59" s="102"/>
      <c r="SJM59" s="102"/>
      <c r="SJN59" s="102"/>
      <c r="SJO59" s="102"/>
      <c r="SJP59" s="102"/>
      <c r="SJQ59" s="102"/>
      <c r="SJR59" s="102"/>
      <c r="SJS59" s="102"/>
      <c r="SJT59" s="102"/>
      <c r="SJU59" s="102"/>
      <c r="SJV59" s="102"/>
      <c r="SJW59" s="102"/>
      <c r="SJX59" s="102"/>
      <c r="SJY59" s="102"/>
      <c r="SJZ59" s="102"/>
      <c r="SKA59" s="102"/>
      <c r="SKB59" s="102"/>
      <c r="SKC59" s="102"/>
      <c r="SKD59" s="102"/>
      <c r="SKE59" s="102"/>
      <c r="SKF59" s="102"/>
      <c r="SKG59" s="102"/>
      <c r="SKH59" s="102"/>
      <c r="SKI59" s="102"/>
      <c r="SKJ59" s="102"/>
      <c r="SKK59" s="102"/>
      <c r="SKL59" s="102"/>
      <c r="SKM59" s="102"/>
      <c r="SKN59" s="102"/>
      <c r="SKO59" s="102"/>
      <c r="SKP59" s="102"/>
      <c r="SKQ59" s="102"/>
      <c r="SKR59" s="102"/>
      <c r="SKS59" s="102"/>
      <c r="SKT59" s="102"/>
      <c r="SKU59" s="102"/>
      <c r="SKV59" s="102"/>
      <c r="SKW59" s="102"/>
      <c r="SKX59" s="102"/>
      <c r="SKY59" s="102"/>
      <c r="SKZ59" s="102"/>
      <c r="SLA59" s="102"/>
      <c r="SLB59" s="102"/>
      <c r="SLC59" s="102"/>
      <c r="SLD59" s="102"/>
      <c r="SLE59" s="102"/>
      <c r="SLF59" s="102"/>
      <c r="SLG59" s="102"/>
      <c r="SLH59" s="102"/>
      <c r="SLI59" s="102"/>
      <c r="SLJ59" s="102"/>
      <c r="SLK59" s="102"/>
      <c r="SLL59" s="102"/>
      <c r="SLM59" s="102"/>
      <c r="SLN59" s="102"/>
      <c r="SLO59" s="102"/>
      <c r="SLP59" s="102"/>
      <c r="SLQ59" s="102"/>
      <c r="SLR59" s="102"/>
      <c r="SLS59" s="102"/>
      <c r="SLT59" s="102"/>
      <c r="SLU59" s="102"/>
      <c r="SLV59" s="102"/>
      <c r="SLW59" s="102"/>
      <c r="SLX59" s="102"/>
      <c r="SLY59" s="102"/>
      <c r="SLZ59" s="102"/>
      <c r="SMA59" s="102"/>
      <c r="SMB59" s="102"/>
      <c r="SMC59" s="102"/>
      <c r="SMD59" s="102"/>
      <c r="SME59" s="102"/>
      <c r="SMF59" s="102"/>
      <c r="SMG59" s="102"/>
      <c r="SMH59" s="102"/>
      <c r="SMI59" s="102"/>
      <c r="SMJ59" s="102"/>
      <c r="SMK59" s="102"/>
      <c r="SML59" s="102"/>
      <c r="SMM59" s="102"/>
      <c r="SMN59" s="102"/>
      <c r="SMO59" s="102"/>
      <c r="SMP59" s="102"/>
      <c r="SMQ59" s="102"/>
      <c r="SMR59" s="102"/>
      <c r="SMS59" s="102"/>
      <c r="SMT59" s="102"/>
      <c r="SMU59" s="102"/>
      <c r="SMV59" s="102"/>
      <c r="SMW59" s="102"/>
      <c r="SMX59" s="102"/>
      <c r="SMY59" s="102"/>
      <c r="SMZ59" s="102"/>
      <c r="SNA59" s="102"/>
      <c r="SNB59" s="102"/>
      <c r="SNC59" s="102"/>
      <c r="SND59" s="102"/>
      <c r="SNE59" s="102"/>
      <c r="SNF59" s="102"/>
      <c r="SNG59" s="102"/>
      <c r="SNH59" s="102"/>
      <c r="SNI59" s="102"/>
      <c r="SNJ59" s="102"/>
      <c r="SNK59" s="102"/>
      <c r="SNL59" s="102"/>
      <c r="SNM59" s="102"/>
      <c r="SNN59" s="102"/>
      <c r="SNO59" s="102"/>
      <c r="SNP59" s="102"/>
      <c r="SNQ59" s="102"/>
      <c r="SNR59" s="102"/>
      <c r="SNS59" s="102"/>
      <c r="SNT59" s="102"/>
      <c r="SNU59" s="102"/>
      <c r="SNV59" s="102"/>
      <c r="SNW59" s="102"/>
      <c r="SNX59" s="102"/>
      <c r="SNY59" s="102"/>
      <c r="SNZ59" s="102"/>
      <c r="SOA59" s="102"/>
      <c r="SOB59" s="102"/>
      <c r="SOC59" s="102"/>
      <c r="SOD59" s="102"/>
      <c r="SOE59" s="102"/>
      <c r="SOF59" s="102"/>
      <c r="SOG59" s="102"/>
      <c r="SOH59" s="102"/>
      <c r="SOI59" s="102"/>
      <c r="SOJ59" s="102"/>
      <c r="SOK59" s="102"/>
      <c r="SOL59" s="102"/>
      <c r="SOM59" s="102"/>
      <c r="SON59" s="102"/>
      <c r="SOO59" s="102"/>
      <c r="SOP59" s="102"/>
      <c r="SOQ59" s="102"/>
      <c r="SOR59" s="102"/>
      <c r="SOS59" s="102"/>
      <c r="SOT59" s="102"/>
      <c r="SOU59" s="102"/>
      <c r="SOV59" s="102"/>
      <c r="SOW59" s="102"/>
      <c r="SOX59" s="102"/>
      <c r="SOY59" s="102"/>
      <c r="SOZ59" s="102"/>
      <c r="SPA59" s="102"/>
      <c r="SPB59" s="102"/>
      <c r="SPC59" s="102"/>
      <c r="SPD59" s="102"/>
      <c r="SPE59" s="102"/>
      <c r="SPF59" s="102"/>
      <c r="SPG59" s="102"/>
      <c r="SPH59" s="102"/>
      <c r="SPI59" s="102"/>
      <c r="SPJ59" s="102"/>
      <c r="SPK59" s="102"/>
      <c r="SPL59" s="102"/>
      <c r="SPM59" s="102"/>
      <c r="SPN59" s="102"/>
      <c r="SPO59" s="102"/>
      <c r="SPP59" s="102"/>
      <c r="SPQ59" s="102"/>
      <c r="SPR59" s="102"/>
      <c r="SPS59" s="102"/>
      <c r="SPT59" s="102"/>
      <c r="SPU59" s="102"/>
      <c r="SPV59" s="102"/>
      <c r="SPW59" s="102"/>
      <c r="SPX59" s="102"/>
      <c r="SPY59" s="102"/>
      <c r="SPZ59" s="102"/>
      <c r="SQA59" s="102"/>
      <c r="SQB59" s="102"/>
      <c r="SQC59" s="102"/>
      <c r="SQD59" s="102"/>
      <c r="SQE59" s="102"/>
      <c r="SQF59" s="102"/>
      <c r="SQG59" s="102"/>
      <c r="SQH59" s="102"/>
      <c r="SQI59" s="102"/>
      <c r="SQJ59" s="102"/>
      <c r="SQK59" s="102"/>
      <c r="SQL59" s="102"/>
      <c r="SQM59" s="102"/>
      <c r="SQN59" s="102"/>
      <c r="SQO59" s="102"/>
      <c r="SQP59" s="102"/>
      <c r="SQQ59" s="102"/>
      <c r="SQR59" s="102"/>
      <c r="SQS59" s="102"/>
      <c r="SQT59" s="102"/>
      <c r="SQU59" s="102"/>
      <c r="SQV59" s="102"/>
      <c r="SQW59" s="102"/>
      <c r="SQX59" s="102"/>
      <c r="SQY59" s="102"/>
      <c r="SQZ59" s="102"/>
      <c r="SRA59" s="102"/>
      <c r="SRB59" s="102"/>
      <c r="SRC59" s="102"/>
      <c r="SRD59" s="102"/>
      <c r="SRE59" s="102"/>
      <c r="SRF59" s="102"/>
      <c r="SRG59" s="102"/>
      <c r="SRH59" s="102"/>
      <c r="SRI59" s="102"/>
      <c r="SRJ59" s="102"/>
      <c r="SRK59" s="102"/>
      <c r="SRL59" s="102"/>
      <c r="SRM59" s="102"/>
      <c r="SRN59" s="102"/>
      <c r="SRO59" s="102"/>
      <c r="SRP59" s="102"/>
      <c r="SRQ59" s="102"/>
      <c r="SRR59" s="102"/>
      <c r="SRS59" s="102"/>
      <c r="SRT59" s="102"/>
      <c r="SRU59" s="102"/>
      <c r="SRV59" s="102"/>
      <c r="SRW59" s="102"/>
      <c r="SRX59" s="102"/>
      <c r="SRY59" s="102"/>
      <c r="SRZ59" s="102"/>
      <c r="SSA59" s="102"/>
      <c r="SSB59" s="102"/>
      <c r="SSC59" s="102"/>
      <c r="SSD59" s="102"/>
      <c r="SSE59" s="102"/>
      <c r="SSF59" s="102"/>
      <c r="SSG59" s="102"/>
      <c r="SSH59" s="102"/>
      <c r="SSI59" s="102"/>
      <c r="SSJ59" s="102"/>
      <c r="SSK59" s="102"/>
      <c r="SSL59" s="102"/>
      <c r="SSM59" s="102"/>
      <c r="SSN59" s="102"/>
      <c r="SSO59" s="102"/>
      <c r="SSP59" s="102"/>
      <c r="SSQ59" s="102"/>
      <c r="SSR59" s="102"/>
      <c r="SSS59" s="102"/>
      <c r="SST59" s="102"/>
      <c r="SSU59" s="102"/>
      <c r="SSV59" s="102"/>
      <c r="SSW59" s="102"/>
      <c r="SSX59" s="102"/>
      <c r="SSY59" s="102"/>
      <c r="SSZ59" s="102"/>
      <c r="STA59" s="102"/>
      <c r="STB59" s="102"/>
      <c r="STC59" s="102"/>
      <c r="STD59" s="102"/>
      <c r="STE59" s="102"/>
      <c r="STF59" s="102"/>
      <c r="STG59" s="102"/>
      <c r="STH59" s="102"/>
      <c r="STI59" s="102"/>
      <c r="STJ59" s="102"/>
      <c r="STK59" s="102"/>
      <c r="STL59" s="102"/>
      <c r="STM59" s="102"/>
      <c r="STN59" s="102"/>
      <c r="STO59" s="102"/>
      <c r="STP59" s="102"/>
      <c r="STQ59" s="102"/>
      <c r="STR59" s="102"/>
      <c r="STS59" s="102"/>
      <c r="STT59" s="102"/>
      <c r="STU59" s="102"/>
      <c r="STV59" s="102"/>
      <c r="STW59" s="102"/>
      <c r="STX59" s="102"/>
      <c r="STY59" s="102"/>
      <c r="STZ59" s="102"/>
      <c r="SUA59" s="102"/>
      <c r="SUB59" s="102"/>
      <c r="SUC59" s="102"/>
      <c r="SUD59" s="102"/>
      <c r="SUE59" s="102"/>
      <c r="SUF59" s="102"/>
      <c r="SUG59" s="102"/>
      <c r="SUH59" s="102"/>
      <c r="SUI59" s="102"/>
      <c r="SUJ59" s="102"/>
      <c r="SUK59" s="102"/>
      <c r="SUL59" s="102"/>
      <c r="SUM59" s="102"/>
      <c r="SUN59" s="102"/>
      <c r="SUO59" s="102"/>
      <c r="SUP59" s="102"/>
      <c r="SUQ59" s="102"/>
      <c r="SUR59" s="102"/>
      <c r="SUS59" s="102"/>
      <c r="SUT59" s="102"/>
      <c r="SUU59" s="102"/>
      <c r="SUV59" s="102"/>
      <c r="SUW59" s="102"/>
      <c r="SUX59" s="102"/>
      <c r="SUY59" s="102"/>
      <c r="SUZ59" s="102"/>
      <c r="SVA59" s="102"/>
      <c r="SVB59" s="102"/>
      <c r="SVC59" s="102"/>
      <c r="SVD59" s="102"/>
      <c r="SVE59" s="102"/>
      <c r="SVF59" s="102"/>
      <c r="SVG59" s="102"/>
      <c r="SVH59" s="102"/>
      <c r="SVI59" s="102"/>
      <c r="SVJ59" s="102"/>
      <c r="SVK59" s="102"/>
      <c r="SVL59" s="102"/>
      <c r="SVM59" s="102"/>
      <c r="SVN59" s="102"/>
      <c r="SVO59" s="102"/>
      <c r="SVP59" s="102"/>
      <c r="SVQ59" s="102"/>
      <c r="SVR59" s="102"/>
      <c r="SVS59" s="102"/>
      <c r="SVT59" s="102"/>
      <c r="SVU59" s="102"/>
      <c r="SVV59" s="102"/>
      <c r="SVW59" s="102"/>
      <c r="SVX59" s="102"/>
      <c r="SVY59" s="102"/>
      <c r="SVZ59" s="102"/>
      <c r="SWA59" s="102"/>
      <c r="SWB59" s="102"/>
      <c r="SWC59" s="102"/>
      <c r="SWD59" s="102"/>
      <c r="SWE59" s="102"/>
      <c r="SWF59" s="102"/>
      <c r="SWG59" s="102"/>
      <c r="SWH59" s="102"/>
      <c r="SWI59" s="102"/>
      <c r="SWJ59" s="102"/>
      <c r="SWK59" s="102"/>
      <c r="SWL59" s="102"/>
      <c r="SWM59" s="102"/>
      <c r="SWN59" s="102"/>
      <c r="SWO59" s="102"/>
      <c r="SWP59" s="102"/>
      <c r="SWQ59" s="102"/>
      <c r="SWR59" s="102"/>
      <c r="SWS59" s="102"/>
      <c r="SWT59" s="102"/>
      <c r="SWU59" s="102"/>
      <c r="SWV59" s="102"/>
      <c r="SWW59" s="102"/>
      <c r="SWX59" s="102"/>
      <c r="SWY59" s="102"/>
      <c r="SWZ59" s="102"/>
      <c r="SXA59" s="102"/>
      <c r="SXB59" s="102"/>
      <c r="SXC59" s="102"/>
      <c r="SXD59" s="102"/>
      <c r="SXE59" s="102"/>
      <c r="SXF59" s="102"/>
      <c r="SXG59" s="102"/>
      <c r="SXH59" s="102"/>
      <c r="SXI59" s="102"/>
      <c r="SXJ59" s="102"/>
      <c r="SXK59" s="102"/>
      <c r="SXL59" s="102"/>
      <c r="SXM59" s="102"/>
      <c r="SXN59" s="102"/>
      <c r="SXO59" s="102"/>
      <c r="SXP59" s="102"/>
      <c r="SXQ59" s="102"/>
      <c r="SXR59" s="102"/>
      <c r="SXS59" s="102"/>
      <c r="SXT59" s="102"/>
      <c r="SXU59" s="102"/>
      <c r="SXV59" s="102"/>
      <c r="SXW59" s="102"/>
      <c r="SXX59" s="102"/>
      <c r="SXY59" s="102"/>
      <c r="SXZ59" s="102"/>
      <c r="SYA59" s="102"/>
      <c r="SYB59" s="102"/>
      <c r="SYC59" s="102"/>
      <c r="SYD59" s="102"/>
      <c r="SYE59" s="102"/>
      <c r="SYF59" s="102"/>
      <c r="SYG59" s="102"/>
      <c r="SYH59" s="102"/>
      <c r="SYI59" s="102"/>
      <c r="SYJ59" s="102"/>
      <c r="SYK59" s="102"/>
      <c r="SYL59" s="102"/>
      <c r="SYM59" s="102"/>
      <c r="SYN59" s="102"/>
      <c r="SYO59" s="102"/>
      <c r="SYP59" s="102"/>
      <c r="SYQ59" s="102"/>
      <c r="SYR59" s="102"/>
      <c r="SYS59" s="102"/>
      <c r="SYT59" s="102"/>
      <c r="SYU59" s="102"/>
      <c r="SYV59" s="102"/>
      <c r="SYW59" s="102"/>
      <c r="SYX59" s="102"/>
      <c r="SYY59" s="102"/>
      <c r="SYZ59" s="102"/>
      <c r="SZA59" s="102"/>
      <c r="SZB59" s="102"/>
      <c r="SZC59" s="102"/>
      <c r="SZD59" s="102"/>
      <c r="SZE59" s="102"/>
      <c r="SZF59" s="102"/>
      <c r="SZG59" s="102"/>
      <c r="SZH59" s="102"/>
      <c r="SZI59" s="102"/>
      <c r="SZJ59" s="102"/>
      <c r="SZK59" s="102"/>
      <c r="SZL59" s="102"/>
      <c r="SZM59" s="102"/>
      <c r="SZN59" s="102"/>
      <c r="SZO59" s="102"/>
      <c r="SZP59" s="102"/>
      <c r="SZQ59" s="102"/>
      <c r="SZR59" s="102"/>
      <c r="SZS59" s="102"/>
      <c r="SZT59" s="102"/>
      <c r="SZU59" s="102"/>
      <c r="SZV59" s="102"/>
      <c r="SZW59" s="102"/>
      <c r="SZX59" s="102"/>
      <c r="SZY59" s="102"/>
      <c r="SZZ59" s="102"/>
      <c r="TAA59" s="102"/>
      <c r="TAB59" s="102"/>
      <c r="TAC59" s="102"/>
      <c r="TAD59" s="102"/>
      <c r="TAE59" s="102"/>
      <c r="TAF59" s="102"/>
      <c r="TAG59" s="102"/>
      <c r="TAH59" s="102"/>
      <c r="TAI59" s="102"/>
      <c r="TAJ59" s="102"/>
      <c r="TAK59" s="102"/>
      <c r="TAL59" s="102"/>
      <c r="TAM59" s="102"/>
      <c r="TAN59" s="102"/>
      <c r="TAO59" s="102"/>
      <c r="TAP59" s="102"/>
      <c r="TAQ59" s="102"/>
      <c r="TAR59" s="102"/>
      <c r="TAS59" s="102"/>
      <c r="TAT59" s="102"/>
      <c r="TAU59" s="102"/>
      <c r="TAV59" s="102"/>
      <c r="TAW59" s="102"/>
      <c r="TAX59" s="102"/>
      <c r="TAY59" s="102"/>
      <c r="TAZ59" s="102"/>
      <c r="TBA59" s="102"/>
      <c r="TBB59" s="102"/>
      <c r="TBC59" s="102"/>
      <c r="TBD59" s="102"/>
      <c r="TBE59" s="102"/>
      <c r="TBF59" s="102"/>
      <c r="TBG59" s="102"/>
      <c r="TBH59" s="102"/>
      <c r="TBI59" s="102"/>
      <c r="TBJ59" s="102"/>
      <c r="TBK59" s="102"/>
      <c r="TBL59" s="102"/>
      <c r="TBM59" s="102"/>
      <c r="TBN59" s="102"/>
      <c r="TBO59" s="102"/>
      <c r="TBP59" s="102"/>
      <c r="TBQ59" s="102"/>
      <c r="TBR59" s="102"/>
      <c r="TBS59" s="102"/>
      <c r="TBT59" s="102"/>
      <c r="TBU59" s="102"/>
      <c r="TBV59" s="102"/>
      <c r="TBW59" s="102"/>
      <c r="TBX59" s="102"/>
      <c r="TBY59" s="102"/>
      <c r="TBZ59" s="102"/>
      <c r="TCA59" s="102"/>
      <c r="TCB59" s="102"/>
      <c r="TCC59" s="102"/>
      <c r="TCD59" s="102"/>
      <c r="TCE59" s="102"/>
      <c r="TCF59" s="102"/>
      <c r="TCG59" s="102"/>
      <c r="TCH59" s="102"/>
      <c r="TCI59" s="102"/>
      <c r="TCJ59" s="102"/>
      <c r="TCK59" s="102"/>
      <c r="TCL59" s="102"/>
      <c r="TCM59" s="102"/>
      <c r="TCN59" s="102"/>
      <c r="TCO59" s="102"/>
      <c r="TCP59" s="102"/>
      <c r="TCQ59" s="102"/>
      <c r="TCR59" s="102"/>
      <c r="TCS59" s="102"/>
      <c r="TCT59" s="102"/>
      <c r="TCU59" s="102"/>
      <c r="TCV59" s="102"/>
      <c r="TCW59" s="102"/>
      <c r="TCX59" s="102"/>
      <c r="TCY59" s="102"/>
      <c r="TCZ59" s="102"/>
      <c r="TDA59" s="102"/>
      <c r="TDB59" s="102"/>
      <c r="TDC59" s="102"/>
      <c r="TDD59" s="102"/>
      <c r="TDE59" s="102"/>
      <c r="TDF59" s="102"/>
      <c r="TDG59" s="102"/>
      <c r="TDH59" s="102"/>
      <c r="TDI59" s="102"/>
      <c r="TDJ59" s="102"/>
      <c r="TDK59" s="102"/>
      <c r="TDL59" s="102"/>
      <c r="TDM59" s="102"/>
      <c r="TDN59" s="102"/>
      <c r="TDO59" s="102"/>
      <c r="TDP59" s="102"/>
      <c r="TDQ59" s="102"/>
      <c r="TDR59" s="102"/>
      <c r="TDS59" s="102"/>
      <c r="TDT59" s="102"/>
      <c r="TDU59" s="102"/>
      <c r="TDV59" s="102"/>
      <c r="TDW59" s="102"/>
      <c r="TDX59" s="102"/>
      <c r="TDY59" s="102"/>
      <c r="TDZ59" s="102"/>
      <c r="TEA59" s="102"/>
      <c r="TEB59" s="102"/>
      <c r="TEC59" s="102"/>
      <c r="TED59" s="102"/>
      <c r="TEE59" s="102"/>
      <c r="TEF59" s="102"/>
      <c r="TEG59" s="102"/>
      <c r="TEH59" s="102"/>
      <c r="TEI59" s="102"/>
      <c r="TEJ59" s="102"/>
      <c r="TEK59" s="102"/>
      <c r="TEL59" s="102"/>
      <c r="TEM59" s="102"/>
      <c r="TEN59" s="102"/>
      <c r="TEO59" s="102"/>
      <c r="TEP59" s="102"/>
      <c r="TEQ59" s="102"/>
      <c r="TER59" s="102"/>
      <c r="TES59" s="102"/>
      <c r="TET59" s="102"/>
      <c r="TEU59" s="102"/>
      <c r="TEV59" s="102"/>
      <c r="TEW59" s="102"/>
      <c r="TEX59" s="102"/>
      <c r="TEY59" s="102"/>
      <c r="TEZ59" s="102"/>
      <c r="TFA59" s="102"/>
      <c r="TFB59" s="102"/>
      <c r="TFC59" s="102"/>
      <c r="TFD59" s="102"/>
      <c r="TFE59" s="102"/>
      <c r="TFF59" s="102"/>
      <c r="TFG59" s="102"/>
      <c r="TFH59" s="102"/>
      <c r="TFI59" s="102"/>
      <c r="TFJ59" s="102"/>
      <c r="TFK59" s="102"/>
      <c r="TFL59" s="102"/>
      <c r="TFM59" s="102"/>
      <c r="TFN59" s="102"/>
      <c r="TFO59" s="102"/>
      <c r="TFP59" s="102"/>
      <c r="TFQ59" s="102"/>
      <c r="TFR59" s="102"/>
      <c r="TFS59" s="102"/>
      <c r="TFT59" s="102"/>
      <c r="TFU59" s="102"/>
      <c r="TFV59" s="102"/>
      <c r="TFW59" s="102"/>
      <c r="TFX59" s="102"/>
      <c r="TFY59" s="102"/>
      <c r="TFZ59" s="102"/>
      <c r="TGA59" s="102"/>
      <c r="TGB59" s="102"/>
      <c r="TGC59" s="102"/>
      <c r="TGD59" s="102"/>
      <c r="TGE59" s="102"/>
      <c r="TGF59" s="102"/>
      <c r="TGG59" s="102"/>
      <c r="TGH59" s="102"/>
      <c r="TGI59" s="102"/>
      <c r="TGJ59" s="102"/>
      <c r="TGK59" s="102"/>
      <c r="TGL59" s="102"/>
      <c r="TGM59" s="102"/>
      <c r="TGN59" s="102"/>
      <c r="TGO59" s="102"/>
      <c r="TGP59" s="102"/>
      <c r="TGQ59" s="102"/>
      <c r="TGR59" s="102"/>
      <c r="TGS59" s="102"/>
      <c r="TGT59" s="102"/>
      <c r="TGU59" s="102"/>
      <c r="TGV59" s="102"/>
      <c r="TGW59" s="102"/>
      <c r="TGX59" s="102"/>
      <c r="TGY59" s="102"/>
      <c r="TGZ59" s="102"/>
      <c r="THA59" s="102"/>
      <c r="THB59" s="102"/>
      <c r="THC59" s="102"/>
      <c r="THD59" s="102"/>
      <c r="THE59" s="102"/>
      <c r="THF59" s="102"/>
      <c r="THG59" s="102"/>
      <c r="THH59" s="102"/>
      <c r="THI59" s="102"/>
      <c r="THJ59" s="102"/>
      <c r="THK59" s="102"/>
      <c r="THL59" s="102"/>
      <c r="THM59" s="102"/>
      <c r="THN59" s="102"/>
      <c r="THO59" s="102"/>
      <c r="THP59" s="102"/>
      <c r="THQ59" s="102"/>
      <c r="THR59" s="102"/>
      <c r="THS59" s="102"/>
      <c r="THT59" s="102"/>
      <c r="THU59" s="102"/>
      <c r="THV59" s="102"/>
      <c r="THW59" s="102"/>
      <c r="THX59" s="102"/>
      <c r="THY59" s="102"/>
      <c r="THZ59" s="102"/>
      <c r="TIA59" s="102"/>
      <c r="TIB59" s="102"/>
      <c r="TIC59" s="102"/>
      <c r="TID59" s="102"/>
      <c r="TIE59" s="102"/>
      <c r="TIF59" s="102"/>
      <c r="TIG59" s="102"/>
      <c r="TIH59" s="102"/>
      <c r="TII59" s="102"/>
      <c r="TIJ59" s="102"/>
      <c r="TIK59" s="102"/>
      <c r="TIL59" s="102"/>
      <c r="TIM59" s="102"/>
      <c r="TIN59" s="102"/>
      <c r="TIO59" s="102"/>
      <c r="TIP59" s="102"/>
      <c r="TIQ59" s="102"/>
      <c r="TIR59" s="102"/>
      <c r="TIS59" s="102"/>
      <c r="TIT59" s="102"/>
      <c r="TIU59" s="102"/>
      <c r="TIV59" s="102"/>
      <c r="TIW59" s="102"/>
      <c r="TIX59" s="102"/>
      <c r="TIY59" s="102"/>
      <c r="TIZ59" s="102"/>
      <c r="TJA59" s="102"/>
      <c r="TJB59" s="102"/>
      <c r="TJC59" s="102"/>
      <c r="TJD59" s="102"/>
      <c r="TJE59" s="102"/>
      <c r="TJF59" s="102"/>
      <c r="TJG59" s="102"/>
      <c r="TJH59" s="102"/>
      <c r="TJI59" s="102"/>
      <c r="TJJ59" s="102"/>
      <c r="TJK59" s="102"/>
      <c r="TJL59" s="102"/>
      <c r="TJM59" s="102"/>
      <c r="TJN59" s="102"/>
      <c r="TJO59" s="102"/>
      <c r="TJP59" s="102"/>
      <c r="TJQ59" s="102"/>
      <c r="TJR59" s="102"/>
      <c r="TJS59" s="102"/>
      <c r="TJT59" s="102"/>
      <c r="TJU59" s="102"/>
      <c r="TJV59" s="102"/>
      <c r="TJW59" s="102"/>
      <c r="TJX59" s="102"/>
      <c r="TJY59" s="102"/>
      <c r="TJZ59" s="102"/>
      <c r="TKA59" s="102"/>
      <c r="TKB59" s="102"/>
      <c r="TKC59" s="102"/>
      <c r="TKD59" s="102"/>
      <c r="TKE59" s="102"/>
      <c r="TKF59" s="102"/>
      <c r="TKG59" s="102"/>
      <c r="TKH59" s="102"/>
      <c r="TKI59" s="102"/>
      <c r="TKJ59" s="102"/>
      <c r="TKK59" s="102"/>
      <c r="TKL59" s="102"/>
      <c r="TKM59" s="102"/>
      <c r="TKN59" s="102"/>
      <c r="TKO59" s="102"/>
      <c r="TKP59" s="102"/>
      <c r="TKQ59" s="102"/>
      <c r="TKR59" s="102"/>
      <c r="TKS59" s="102"/>
      <c r="TKT59" s="102"/>
      <c r="TKU59" s="102"/>
      <c r="TKV59" s="102"/>
      <c r="TKW59" s="102"/>
      <c r="TKX59" s="102"/>
      <c r="TKY59" s="102"/>
      <c r="TKZ59" s="102"/>
      <c r="TLA59" s="102"/>
      <c r="TLB59" s="102"/>
      <c r="TLC59" s="102"/>
      <c r="TLD59" s="102"/>
      <c r="TLE59" s="102"/>
      <c r="TLF59" s="102"/>
      <c r="TLG59" s="102"/>
      <c r="TLH59" s="102"/>
      <c r="TLI59" s="102"/>
      <c r="TLJ59" s="102"/>
      <c r="TLK59" s="102"/>
      <c r="TLL59" s="102"/>
      <c r="TLM59" s="102"/>
      <c r="TLN59" s="102"/>
      <c r="TLO59" s="102"/>
      <c r="TLP59" s="102"/>
      <c r="TLQ59" s="102"/>
      <c r="TLR59" s="102"/>
      <c r="TLS59" s="102"/>
      <c r="TLT59" s="102"/>
      <c r="TLU59" s="102"/>
      <c r="TLV59" s="102"/>
      <c r="TLW59" s="102"/>
      <c r="TLX59" s="102"/>
      <c r="TLY59" s="102"/>
      <c r="TLZ59" s="102"/>
      <c r="TMA59" s="102"/>
      <c r="TMB59" s="102"/>
      <c r="TMC59" s="102"/>
      <c r="TMD59" s="102"/>
      <c r="TME59" s="102"/>
      <c r="TMF59" s="102"/>
      <c r="TMG59" s="102"/>
      <c r="TMH59" s="102"/>
      <c r="TMI59" s="102"/>
      <c r="TMJ59" s="102"/>
      <c r="TMK59" s="102"/>
      <c r="TML59" s="102"/>
      <c r="TMM59" s="102"/>
      <c r="TMN59" s="102"/>
      <c r="TMO59" s="102"/>
      <c r="TMP59" s="102"/>
      <c r="TMQ59" s="102"/>
      <c r="TMR59" s="102"/>
      <c r="TMS59" s="102"/>
      <c r="TMT59" s="102"/>
      <c r="TMU59" s="102"/>
      <c r="TMV59" s="102"/>
      <c r="TMW59" s="102"/>
      <c r="TMX59" s="102"/>
      <c r="TMY59" s="102"/>
      <c r="TMZ59" s="102"/>
      <c r="TNA59" s="102"/>
      <c r="TNB59" s="102"/>
      <c r="TNC59" s="102"/>
      <c r="TND59" s="102"/>
      <c r="TNE59" s="102"/>
      <c r="TNF59" s="102"/>
      <c r="TNG59" s="102"/>
      <c r="TNH59" s="102"/>
      <c r="TNI59" s="102"/>
      <c r="TNJ59" s="102"/>
      <c r="TNK59" s="102"/>
      <c r="TNL59" s="102"/>
      <c r="TNM59" s="102"/>
      <c r="TNN59" s="102"/>
      <c r="TNO59" s="102"/>
      <c r="TNP59" s="102"/>
      <c r="TNQ59" s="102"/>
      <c r="TNR59" s="102"/>
      <c r="TNS59" s="102"/>
      <c r="TNT59" s="102"/>
      <c r="TNU59" s="102"/>
      <c r="TNV59" s="102"/>
      <c r="TNW59" s="102"/>
      <c r="TNX59" s="102"/>
      <c r="TNY59" s="102"/>
      <c r="TNZ59" s="102"/>
      <c r="TOA59" s="102"/>
      <c r="TOB59" s="102"/>
      <c r="TOC59" s="102"/>
      <c r="TOD59" s="102"/>
      <c r="TOE59" s="102"/>
      <c r="TOF59" s="102"/>
      <c r="TOG59" s="102"/>
      <c r="TOH59" s="102"/>
      <c r="TOI59" s="102"/>
      <c r="TOJ59" s="102"/>
      <c r="TOK59" s="102"/>
      <c r="TOL59" s="102"/>
      <c r="TOM59" s="102"/>
      <c r="TON59" s="102"/>
      <c r="TOO59" s="102"/>
      <c r="TOP59" s="102"/>
      <c r="TOQ59" s="102"/>
      <c r="TOR59" s="102"/>
      <c r="TOS59" s="102"/>
      <c r="TOT59" s="102"/>
      <c r="TOU59" s="102"/>
      <c r="TOV59" s="102"/>
      <c r="TOW59" s="102"/>
      <c r="TOX59" s="102"/>
      <c r="TOY59" s="102"/>
      <c r="TOZ59" s="102"/>
      <c r="TPA59" s="102"/>
      <c r="TPB59" s="102"/>
      <c r="TPC59" s="102"/>
      <c r="TPD59" s="102"/>
      <c r="TPE59" s="102"/>
      <c r="TPF59" s="102"/>
      <c r="TPG59" s="102"/>
      <c r="TPH59" s="102"/>
      <c r="TPI59" s="102"/>
      <c r="TPJ59" s="102"/>
      <c r="TPK59" s="102"/>
      <c r="TPL59" s="102"/>
      <c r="TPM59" s="102"/>
      <c r="TPN59" s="102"/>
      <c r="TPO59" s="102"/>
      <c r="TPP59" s="102"/>
      <c r="TPQ59" s="102"/>
      <c r="TPR59" s="102"/>
      <c r="TPS59" s="102"/>
      <c r="TPT59" s="102"/>
      <c r="TPU59" s="102"/>
      <c r="TPV59" s="102"/>
      <c r="TPW59" s="102"/>
      <c r="TPX59" s="102"/>
      <c r="TPY59" s="102"/>
      <c r="TPZ59" s="102"/>
      <c r="TQA59" s="102"/>
      <c r="TQB59" s="102"/>
      <c r="TQC59" s="102"/>
      <c r="TQD59" s="102"/>
      <c r="TQE59" s="102"/>
      <c r="TQF59" s="102"/>
      <c r="TQG59" s="102"/>
      <c r="TQH59" s="102"/>
      <c r="TQI59" s="102"/>
      <c r="TQJ59" s="102"/>
      <c r="TQK59" s="102"/>
      <c r="TQL59" s="102"/>
      <c r="TQM59" s="102"/>
      <c r="TQN59" s="102"/>
      <c r="TQO59" s="102"/>
      <c r="TQP59" s="102"/>
      <c r="TQQ59" s="102"/>
      <c r="TQR59" s="102"/>
      <c r="TQS59" s="102"/>
      <c r="TQT59" s="102"/>
      <c r="TQU59" s="102"/>
      <c r="TQV59" s="102"/>
      <c r="TQW59" s="102"/>
      <c r="TQX59" s="102"/>
      <c r="TQY59" s="102"/>
      <c r="TQZ59" s="102"/>
      <c r="TRA59" s="102"/>
      <c r="TRB59" s="102"/>
      <c r="TRC59" s="102"/>
      <c r="TRD59" s="102"/>
      <c r="TRE59" s="102"/>
      <c r="TRF59" s="102"/>
      <c r="TRG59" s="102"/>
      <c r="TRH59" s="102"/>
      <c r="TRI59" s="102"/>
      <c r="TRJ59" s="102"/>
      <c r="TRK59" s="102"/>
      <c r="TRL59" s="102"/>
      <c r="TRM59" s="102"/>
      <c r="TRN59" s="102"/>
      <c r="TRO59" s="102"/>
      <c r="TRP59" s="102"/>
      <c r="TRQ59" s="102"/>
      <c r="TRR59" s="102"/>
      <c r="TRS59" s="102"/>
      <c r="TRT59" s="102"/>
      <c r="TRU59" s="102"/>
      <c r="TRV59" s="102"/>
      <c r="TRW59" s="102"/>
      <c r="TRX59" s="102"/>
      <c r="TRY59" s="102"/>
      <c r="TRZ59" s="102"/>
      <c r="TSA59" s="102"/>
      <c r="TSB59" s="102"/>
      <c r="TSC59" s="102"/>
      <c r="TSD59" s="102"/>
      <c r="TSE59" s="102"/>
      <c r="TSF59" s="102"/>
      <c r="TSG59" s="102"/>
      <c r="TSH59" s="102"/>
      <c r="TSI59" s="102"/>
      <c r="TSJ59" s="102"/>
      <c r="TSK59" s="102"/>
      <c r="TSL59" s="102"/>
      <c r="TSM59" s="102"/>
      <c r="TSN59" s="102"/>
      <c r="TSO59" s="102"/>
      <c r="TSP59" s="102"/>
      <c r="TSQ59" s="102"/>
      <c r="TSR59" s="102"/>
      <c r="TSS59" s="102"/>
      <c r="TST59" s="102"/>
      <c r="TSU59" s="102"/>
      <c r="TSV59" s="102"/>
      <c r="TSW59" s="102"/>
      <c r="TSX59" s="102"/>
      <c r="TSY59" s="102"/>
      <c r="TSZ59" s="102"/>
      <c r="TTA59" s="102"/>
      <c r="TTB59" s="102"/>
      <c r="TTC59" s="102"/>
      <c r="TTD59" s="102"/>
      <c r="TTE59" s="102"/>
      <c r="TTF59" s="102"/>
      <c r="TTG59" s="102"/>
      <c r="TTH59" s="102"/>
      <c r="TTI59" s="102"/>
      <c r="TTJ59" s="102"/>
      <c r="TTK59" s="102"/>
      <c r="TTL59" s="102"/>
      <c r="TTM59" s="102"/>
      <c r="TTN59" s="102"/>
      <c r="TTO59" s="102"/>
      <c r="TTP59" s="102"/>
      <c r="TTQ59" s="102"/>
      <c r="TTR59" s="102"/>
      <c r="TTS59" s="102"/>
      <c r="TTT59" s="102"/>
      <c r="TTU59" s="102"/>
      <c r="TTV59" s="102"/>
      <c r="TTW59" s="102"/>
      <c r="TTX59" s="102"/>
      <c r="TTY59" s="102"/>
      <c r="TTZ59" s="102"/>
      <c r="TUA59" s="102"/>
      <c r="TUB59" s="102"/>
      <c r="TUC59" s="102"/>
      <c r="TUD59" s="102"/>
      <c r="TUE59" s="102"/>
      <c r="TUF59" s="102"/>
      <c r="TUG59" s="102"/>
      <c r="TUH59" s="102"/>
      <c r="TUI59" s="102"/>
      <c r="TUJ59" s="102"/>
      <c r="TUK59" s="102"/>
      <c r="TUL59" s="102"/>
      <c r="TUM59" s="102"/>
      <c r="TUN59" s="102"/>
      <c r="TUO59" s="102"/>
      <c r="TUP59" s="102"/>
      <c r="TUQ59" s="102"/>
      <c r="TUR59" s="102"/>
      <c r="TUS59" s="102"/>
      <c r="TUT59" s="102"/>
      <c r="TUU59" s="102"/>
      <c r="TUV59" s="102"/>
      <c r="TUW59" s="102"/>
      <c r="TUX59" s="102"/>
      <c r="TUY59" s="102"/>
      <c r="TUZ59" s="102"/>
      <c r="TVA59" s="102"/>
      <c r="TVB59" s="102"/>
      <c r="TVC59" s="102"/>
      <c r="TVD59" s="102"/>
      <c r="TVE59" s="102"/>
      <c r="TVF59" s="102"/>
      <c r="TVG59" s="102"/>
      <c r="TVH59" s="102"/>
      <c r="TVI59" s="102"/>
      <c r="TVJ59" s="102"/>
      <c r="TVK59" s="102"/>
      <c r="TVL59" s="102"/>
      <c r="TVM59" s="102"/>
      <c r="TVN59" s="102"/>
      <c r="TVO59" s="102"/>
      <c r="TVP59" s="102"/>
      <c r="TVQ59" s="102"/>
      <c r="TVR59" s="102"/>
      <c r="TVS59" s="102"/>
      <c r="TVT59" s="102"/>
      <c r="TVU59" s="102"/>
      <c r="TVV59" s="102"/>
      <c r="TVW59" s="102"/>
      <c r="TVX59" s="102"/>
      <c r="TVY59" s="102"/>
      <c r="TVZ59" s="102"/>
      <c r="TWA59" s="102"/>
      <c r="TWB59" s="102"/>
      <c r="TWC59" s="102"/>
      <c r="TWD59" s="102"/>
      <c r="TWE59" s="102"/>
      <c r="TWF59" s="102"/>
      <c r="TWG59" s="102"/>
      <c r="TWH59" s="102"/>
      <c r="TWI59" s="102"/>
      <c r="TWJ59" s="102"/>
      <c r="TWK59" s="102"/>
      <c r="TWL59" s="102"/>
      <c r="TWM59" s="102"/>
      <c r="TWN59" s="102"/>
      <c r="TWO59" s="102"/>
      <c r="TWP59" s="102"/>
      <c r="TWQ59" s="102"/>
      <c r="TWR59" s="102"/>
      <c r="TWS59" s="102"/>
      <c r="TWT59" s="102"/>
      <c r="TWU59" s="102"/>
      <c r="TWV59" s="102"/>
      <c r="TWW59" s="102"/>
      <c r="TWX59" s="102"/>
      <c r="TWY59" s="102"/>
      <c r="TWZ59" s="102"/>
      <c r="TXA59" s="102"/>
      <c r="TXB59" s="102"/>
      <c r="TXC59" s="102"/>
      <c r="TXD59" s="102"/>
      <c r="TXE59" s="102"/>
      <c r="TXF59" s="102"/>
      <c r="TXG59" s="102"/>
      <c r="TXH59" s="102"/>
      <c r="TXI59" s="102"/>
      <c r="TXJ59" s="102"/>
      <c r="TXK59" s="102"/>
      <c r="TXL59" s="102"/>
      <c r="TXM59" s="102"/>
      <c r="TXN59" s="102"/>
      <c r="TXO59" s="102"/>
      <c r="TXP59" s="102"/>
      <c r="TXQ59" s="102"/>
      <c r="TXR59" s="102"/>
      <c r="TXS59" s="102"/>
      <c r="TXT59" s="102"/>
      <c r="TXU59" s="102"/>
      <c r="TXV59" s="102"/>
      <c r="TXW59" s="102"/>
      <c r="TXX59" s="102"/>
      <c r="TXY59" s="102"/>
      <c r="TXZ59" s="102"/>
      <c r="TYA59" s="102"/>
      <c r="TYB59" s="102"/>
      <c r="TYC59" s="102"/>
      <c r="TYD59" s="102"/>
      <c r="TYE59" s="102"/>
      <c r="TYF59" s="102"/>
      <c r="TYG59" s="102"/>
      <c r="TYH59" s="102"/>
      <c r="TYI59" s="102"/>
      <c r="TYJ59" s="102"/>
      <c r="TYK59" s="102"/>
      <c r="TYL59" s="102"/>
      <c r="TYM59" s="102"/>
      <c r="TYN59" s="102"/>
      <c r="TYO59" s="102"/>
      <c r="TYP59" s="102"/>
      <c r="TYQ59" s="102"/>
      <c r="TYR59" s="102"/>
      <c r="TYS59" s="102"/>
      <c r="TYT59" s="102"/>
      <c r="TYU59" s="102"/>
      <c r="TYV59" s="102"/>
      <c r="TYW59" s="102"/>
      <c r="TYX59" s="102"/>
      <c r="TYY59" s="102"/>
      <c r="TYZ59" s="102"/>
      <c r="TZA59" s="102"/>
      <c r="TZB59" s="102"/>
      <c r="TZC59" s="102"/>
      <c r="TZD59" s="102"/>
      <c r="TZE59" s="102"/>
      <c r="TZF59" s="102"/>
      <c r="TZG59" s="102"/>
      <c r="TZH59" s="102"/>
      <c r="TZI59" s="102"/>
      <c r="TZJ59" s="102"/>
      <c r="TZK59" s="102"/>
      <c r="TZL59" s="102"/>
      <c r="TZM59" s="102"/>
      <c r="TZN59" s="102"/>
      <c r="TZO59" s="102"/>
      <c r="TZP59" s="102"/>
      <c r="TZQ59" s="102"/>
      <c r="TZR59" s="102"/>
      <c r="TZS59" s="102"/>
      <c r="TZT59" s="102"/>
      <c r="TZU59" s="102"/>
      <c r="TZV59" s="102"/>
      <c r="TZW59" s="102"/>
      <c r="TZX59" s="102"/>
      <c r="TZY59" s="102"/>
      <c r="TZZ59" s="102"/>
      <c r="UAA59" s="102"/>
      <c r="UAB59" s="102"/>
      <c r="UAC59" s="102"/>
      <c r="UAD59" s="102"/>
      <c r="UAE59" s="102"/>
      <c r="UAF59" s="102"/>
      <c r="UAG59" s="102"/>
      <c r="UAH59" s="102"/>
      <c r="UAI59" s="102"/>
      <c r="UAJ59" s="102"/>
      <c r="UAK59" s="102"/>
      <c r="UAL59" s="102"/>
      <c r="UAM59" s="102"/>
      <c r="UAN59" s="102"/>
      <c r="UAO59" s="102"/>
      <c r="UAP59" s="102"/>
      <c r="UAQ59" s="102"/>
      <c r="UAR59" s="102"/>
      <c r="UAS59" s="102"/>
      <c r="UAT59" s="102"/>
      <c r="UAU59" s="102"/>
      <c r="UAV59" s="102"/>
      <c r="UAW59" s="102"/>
      <c r="UAX59" s="102"/>
      <c r="UAY59" s="102"/>
      <c r="UAZ59" s="102"/>
      <c r="UBA59" s="102"/>
      <c r="UBB59" s="102"/>
      <c r="UBC59" s="102"/>
      <c r="UBD59" s="102"/>
      <c r="UBE59" s="102"/>
      <c r="UBF59" s="102"/>
      <c r="UBG59" s="102"/>
      <c r="UBH59" s="102"/>
      <c r="UBI59" s="102"/>
      <c r="UBJ59" s="102"/>
      <c r="UBK59" s="102"/>
      <c r="UBL59" s="102"/>
      <c r="UBM59" s="102"/>
      <c r="UBN59" s="102"/>
      <c r="UBO59" s="102"/>
      <c r="UBP59" s="102"/>
      <c r="UBQ59" s="102"/>
      <c r="UBR59" s="102"/>
      <c r="UBS59" s="102"/>
      <c r="UBT59" s="102"/>
      <c r="UBU59" s="102"/>
      <c r="UBV59" s="102"/>
      <c r="UBW59" s="102"/>
      <c r="UBX59" s="102"/>
      <c r="UBY59" s="102"/>
      <c r="UBZ59" s="102"/>
      <c r="UCA59" s="102"/>
      <c r="UCB59" s="102"/>
      <c r="UCC59" s="102"/>
      <c r="UCD59" s="102"/>
      <c r="UCE59" s="102"/>
      <c r="UCF59" s="102"/>
      <c r="UCG59" s="102"/>
      <c r="UCH59" s="102"/>
      <c r="UCI59" s="102"/>
      <c r="UCJ59" s="102"/>
      <c r="UCK59" s="102"/>
      <c r="UCL59" s="102"/>
      <c r="UCM59" s="102"/>
      <c r="UCN59" s="102"/>
      <c r="UCO59" s="102"/>
      <c r="UCP59" s="102"/>
      <c r="UCQ59" s="102"/>
      <c r="UCR59" s="102"/>
      <c r="UCS59" s="102"/>
      <c r="UCT59" s="102"/>
      <c r="UCU59" s="102"/>
      <c r="UCV59" s="102"/>
      <c r="UCW59" s="102"/>
      <c r="UCX59" s="102"/>
      <c r="UCY59" s="102"/>
      <c r="UCZ59" s="102"/>
      <c r="UDA59" s="102"/>
      <c r="UDB59" s="102"/>
      <c r="UDC59" s="102"/>
      <c r="UDD59" s="102"/>
      <c r="UDE59" s="102"/>
      <c r="UDF59" s="102"/>
      <c r="UDG59" s="102"/>
      <c r="UDH59" s="102"/>
      <c r="UDI59" s="102"/>
      <c r="UDJ59" s="102"/>
      <c r="UDK59" s="102"/>
      <c r="UDL59" s="102"/>
      <c r="UDM59" s="102"/>
      <c r="UDN59" s="102"/>
      <c r="UDO59" s="102"/>
      <c r="UDP59" s="102"/>
      <c r="UDQ59" s="102"/>
      <c r="UDR59" s="102"/>
      <c r="UDS59" s="102"/>
      <c r="UDT59" s="102"/>
      <c r="UDU59" s="102"/>
      <c r="UDV59" s="102"/>
      <c r="UDW59" s="102"/>
      <c r="UDX59" s="102"/>
      <c r="UDY59" s="102"/>
      <c r="UDZ59" s="102"/>
      <c r="UEA59" s="102"/>
      <c r="UEB59" s="102"/>
      <c r="UEC59" s="102"/>
      <c r="UED59" s="102"/>
      <c r="UEE59" s="102"/>
      <c r="UEF59" s="102"/>
      <c r="UEG59" s="102"/>
      <c r="UEH59" s="102"/>
      <c r="UEI59" s="102"/>
      <c r="UEJ59" s="102"/>
      <c r="UEK59" s="102"/>
      <c r="UEL59" s="102"/>
      <c r="UEM59" s="102"/>
      <c r="UEN59" s="102"/>
      <c r="UEO59" s="102"/>
      <c r="UEP59" s="102"/>
      <c r="UEQ59" s="102"/>
      <c r="UER59" s="102"/>
      <c r="UES59" s="102"/>
      <c r="UET59" s="102"/>
      <c r="UEU59" s="102"/>
      <c r="UEV59" s="102"/>
      <c r="UEW59" s="102"/>
      <c r="UEX59" s="102"/>
      <c r="UEY59" s="102"/>
      <c r="UEZ59" s="102"/>
      <c r="UFA59" s="102"/>
      <c r="UFB59" s="102"/>
      <c r="UFC59" s="102"/>
      <c r="UFD59" s="102"/>
      <c r="UFE59" s="102"/>
      <c r="UFF59" s="102"/>
      <c r="UFG59" s="102"/>
      <c r="UFH59" s="102"/>
      <c r="UFI59" s="102"/>
      <c r="UFJ59" s="102"/>
      <c r="UFK59" s="102"/>
      <c r="UFL59" s="102"/>
      <c r="UFM59" s="102"/>
      <c r="UFN59" s="102"/>
      <c r="UFO59" s="102"/>
      <c r="UFP59" s="102"/>
      <c r="UFQ59" s="102"/>
      <c r="UFR59" s="102"/>
      <c r="UFS59" s="102"/>
      <c r="UFT59" s="102"/>
      <c r="UFU59" s="102"/>
      <c r="UFV59" s="102"/>
      <c r="UFW59" s="102"/>
      <c r="UFX59" s="102"/>
      <c r="UFY59" s="102"/>
      <c r="UFZ59" s="102"/>
      <c r="UGA59" s="102"/>
      <c r="UGB59" s="102"/>
      <c r="UGC59" s="102"/>
      <c r="UGD59" s="102"/>
      <c r="UGE59" s="102"/>
      <c r="UGF59" s="102"/>
      <c r="UGG59" s="102"/>
      <c r="UGH59" s="102"/>
      <c r="UGI59" s="102"/>
      <c r="UGJ59" s="102"/>
      <c r="UGK59" s="102"/>
      <c r="UGL59" s="102"/>
      <c r="UGM59" s="102"/>
      <c r="UGN59" s="102"/>
      <c r="UGO59" s="102"/>
      <c r="UGP59" s="102"/>
      <c r="UGQ59" s="102"/>
      <c r="UGR59" s="102"/>
      <c r="UGS59" s="102"/>
      <c r="UGT59" s="102"/>
      <c r="UGU59" s="102"/>
      <c r="UGV59" s="102"/>
      <c r="UGW59" s="102"/>
      <c r="UGX59" s="102"/>
      <c r="UGY59" s="102"/>
      <c r="UGZ59" s="102"/>
      <c r="UHA59" s="102"/>
      <c r="UHB59" s="102"/>
      <c r="UHC59" s="102"/>
      <c r="UHD59" s="102"/>
      <c r="UHE59" s="102"/>
      <c r="UHF59" s="102"/>
      <c r="UHG59" s="102"/>
      <c r="UHH59" s="102"/>
      <c r="UHI59" s="102"/>
      <c r="UHJ59" s="102"/>
      <c r="UHK59" s="102"/>
      <c r="UHL59" s="102"/>
      <c r="UHM59" s="102"/>
      <c r="UHN59" s="102"/>
      <c r="UHO59" s="102"/>
      <c r="UHP59" s="102"/>
      <c r="UHQ59" s="102"/>
      <c r="UHR59" s="102"/>
      <c r="UHS59" s="102"/>
      <c r="UHT59" s="102"/>
      <c r="UHU59" s="102"/>
      <c r="UHV59" s="102"/>
      <c r="UHW59" s="102"/>
      <c r="UHX59" s="102"/>
      <c r="UHY59" s="102"/>
      <c r="UHZ59" s="102"/>
      <c r="UIA59" s="102"/>
      <c r="UIB59" s="102"/>
      <c r="UIC59" s="102"/>
      <c r="UID59" s="102"/>
      <c r="UIE59" s="102"/>
      <c r="UIF59" s="102"/>
      <c r="UIG59" s="102"/>
      <c r="UIH59" s="102"/>
      <c r="UII59" s="102"/>
      <c r="UIJ59" s="102"/>
      <c r="UIK59" s="102"/>
      <c r="UIL59" s="102"/>
      <c r="UIM59" s="102"/>
      <c r="UIN59" s="102"/>
      <c r="UIO59" s="102"/>
      <c r="UIP59" s="102"/>
      <c r="UIQ59" s="102"/>
      <c r="UIR59" s="102"/>
      <c r="UIS59" s="102"/>
      <c r="UIT59" s="102"/>
      <c r="UIU59" s="102"/>
      <c r="UIV59" s="102"/>
      <c r="UIW59" s="102"/>
      <c r="UIX59" s="102"/>
      <c r="UIY59" s="102"/>
      <c r="UIZ59" s="102"/>
      <c r="UJA59" s="102"/>
      <c r="UJB59" s="102"/>
      <c r="UJC59" s="102"/>
      <c r="UJD59" s="102"/>
      <c r="UJE59" s="102"/>
      <c r="UJF59" s="102"/>
      <c r="UJG59" s="102"/>
      <c r="UJH59" s="102"/>
      <c r="UJI59" s="102"/>
      <c r="UJJ59" s="102"/>
      <c r="UJK59" s="102"/>
      <c r="UJL59" s="102"/>
      <c r="UJM59" s="102"/>
      <c r="UJN59" s="102"/>
      <c r="UJO59" s="102"/>
      <c r="UJP59" s="102"/>
      <c r="UJQ59" s="102"/>
      <c r="UJR59" s="102"/>
      <c r="UJS59" s="102"/>
      <c r="UJT59" s="102"/>
      <c r="UJU59" s="102"/>
      <c r="UJV59" s="102"/>
      <c r="UJW59" s="102"/>
      <c r="UJX59" s="102"/>
      <c r="UJY59" s="102"/>
      <c r="UJZ59" s="102"/>
      <c r="UKA59" s="102"/>
      <c r="UKB59" s="102"/>
      <c r="UKC59" s="102"/>
      <c r="UKD59" s="102"/>
      <c r="UKE59" s="102"/>
      <c r="UKF59" s="102"/>
      <c r="UKG59" s="102"/>
      <c r="UKH59" s="102"/>
      <c r="UKI59" s="102"/>
      <c r="UKJ59" s="102"/>
      <c r="UKK59" s="102"/>
      <c r="UKL59" s="102"/>
      <c r="UKM59" s="102"/>
      <c r="UKN59" s="102"/>
      <c r="UKO59" s="102"/>
      <c r="UKP59" s="102"/>
      <c r="UKQ59" s="102"/>
      <c r="UKR59" s="102"/>
      <c r="UKS59" s="102"/>
      <c r="UKT59" s="102"/>
      <c r="UKU59" s="102"/>
      <c r="UKV59" s="102"/>
      <c r="UKW59" s="102"/>
      <c r="UKX59" s="102"/>
      <c r="UKY59" s="102"/>
      <c r="UKZ59" s="102"/>
      <c r="ULA59" s="102"/>
      <c r="ULB59" s="102"/>
      <c r="ULC59" s="102"/>
      <c r="ULD59" s="102"/>
      <c r="ULE59" s="102"/>
      <c r="ULF59" s="102"/>
      <c r="ULG59" s="102"/>
      <c r="ULH59" s="102"/>
      <c r="ULI59" s="102"/>
      <c r="ULJ59" s="102"/>
      <c r="ULK59" s="102"/>
      <c r="ULL59" s="102"/>
      <c r="ULM59" s="102"/>
      <c r="ULN59" s="102"/>
      <c r="ULO59" s="102"/>
      <c r="ULP59" s="102"/>
      <c r="ULQ59" s="102"/>
      <c r="ULR59" s="102"/>
      <c r="ULS59" s="102"/>
      <c r="ULT59" s="102"/>
      <c r="ULU59" s="102"/>
      <c r="ULV59" s="102"/>
      <c r="ULW59" s="102"/>
      <c r="ULX59" s="102"/>
      <c r="ULY59" s="102"/>
      <c r="ULZ59" s="102"/>
      <c r="UMA59" s="102"/>
      <c r="UMB59" s="102"/>
      <c r="UMC59" s="102"/>
      <c r="UMD59" s="102"/>
      <c r="UME59" s="102"/>
      <c r="UMF59" s="102"/>
      <c r="UMG59" s="102"/>
      <c r="UMH59" s="102"/>
      <c r="UMI59" s="102"/>
      <c r="UMJ59" s="102"/>
      <c r="UMK59" s="102"/>
      <c r="UML59" s="102"/>
      <c r="UMM59" s="102"/>
      <c r="UMN59" s="102"/>
      <c r="UMO59" s="102"/>
      <c r="UMP59" s="102"/>
      <c r="UMQ59" s="102"/>
      <c r="UMR59" s="102"/>
      <c r="UMS59" s="102"/>
      <c r="UMT59" s="102"/>
      <c r="UMU59" s="102"/>
      <c r="UMV59" s="102"/>
      <c r="UMW59" s="102"/>
      <c r="UMX59" s="102"/>
      <c r="UMY59" s="102"/>
      <c r="UMZ59" s="102"/>
      <c r="UNA59" s="102"/>
      <c r="UNB59" s="102"/>
      <c r="UNC59" s="102"/>
      <c r="UND59" s="102"/>
      <c r="UNE59" s="102"/>
      <c r="UNF59" s="102"/>
      <c r="UNG59" s="102"/>
      <c r="UNH59" s="102"/>
      <c r="UNI59" s="102"/>
      <c r="UNJ59" s="102"/>
      <c r="UNK59" s="102"/>
      <c r="UNL59" s="102"/>
      <c r="UNM59" s="102"/>
      <c r="UNN59" s="102"/>
      <c r="UNO59" s="102"/>
      <c r="UNP59" s="102"/>
      <c r="UNQ59" s="102"/>
      <c r="UNR59" s="102"/>
      <c r="UNS59" s="102"/>
      <c r="UNT59" s="102"/>
      <c r="UNU59" s="102"/>
      <c r="UNV59" s="102"/>
      <c r="UNW59" s="102"/>
      <c r="UNX59" s="102"/>
      <c r="UNY59" s="102"/>
      <c r="UNZ59" s="102"/>
      <c r="UOA59" s="102"/>
      <c r="UOB59" s="102"/>
      <c r="UOC59" s="102"/>
      <c r="UOD59" s="102"/>
      <c r="UOE59" s="102"/>
      <c r="UOF59" s="102"/>
      <c r="UOG59" s="102"/>
      <c r="UOH59" s="102"/>
      <c r="UOI59" s="102"/>
      <c r="UOJ59" s="102"/>
      <c r="UOK59" s="102"/>
      <c r="UOL59" s="102"/>
      <c r="UOM59" s="102"/>
      <c r="UON59" s="102"/>
      <c r="UOO59" s="102"/>
      <c r="UOP59" s="102"/>
      <c r="UOQ59" s="102"/>
      <c r="UOR59" s="102"/>
      <c r="UOS59" s="102"/>
      <c r="UOT59" s="102"/>
      <c r="UOU59" s="102"/>
      <c r="UOV59" s="102"/>
      <c r="UOW59" s="102"/>
      <c r="UOX59" s="102"/>
      <c r="UOY59" s="102"/>
      <c r="UOZ59" s="102"/>
      <c r="UPA59" s="102"/>
      <c r="UPB59" s="102"/>
      <c r="UPC59" s="102"/>
      <c r="UPD59" s="102"/>
      <c r="UPE59" s="102"/>
      <c r="UPF59" s="102"/>
      <c r="UPG59" s="102"/>
      <c r="UPH59" s="102"/>
      <c r="UPI59" s="102"/>
      <c r="UPJ59" s="102"/>
      <c r="UPK59" s="102"/>
      <c r="UPL59" s="102"/>
      <c r="UPM59" s="102"/>
      <c r="UPN59" s="102"/>
      <c r="UPO59" s="102"/>
      <c r="UPP59" s="102"/>
      <c r="UPQ59" s="102"/>
      <c r="UPR59" s="102"/>
      <c r="UPS59" s="102"/>
      <c r="UPT59" s="102"/>
      <c r="UPU59" s="102"/>
      <c r="UPV59" s="102"/>
      <c r="UPW59" s="102"/>
      <c r="UPX59" s="102"/>
      <c r="UPY59" s="102"/>
      <c r="UPZ59" s="102"/>
      <c r="UQA59" s="102"/>
      <c r="UQB59" s="102"/>
      <c r="UQC59" s="102"/>
      <c r="UQD59" s="102"/>
      <c r="UQE59" s="102"/>
      <c r="UQF59" s="102"/>
      <c r="UQG59" s="102"/>
      <c r="UQH59" s="102"/>
      <c r="UQI59" s="102"/>
      <c r="UQJ59" s="102"/>
      <c r="UQK59" s="102"/>
      <c r="UQL59" s="102"/>
      <c r="UQM59" s="102"/>
      <c r="UQN59" s="102"/>
      <c r="UQO59" s="102"/>
      <c r="UQP59" s="102"/>
      <c r="UQQ59" s="102"/>
      <c r="UQR59" s="102"/>
      <c r="UQS59" s="102"/>
      <c r="UQT59" s="102"/>
      <c r="UQU59" s="102"/>
      <c r="UQV59" s="102"/>
      <c r="UQW59" s="102"/>
      <c r="UQX59" s="102"/>
      <c r="UQY59" s="102"/>
      <c r="UQZ59" s="102"/>
      <c r="URA59" s="102"/>
      <c r="URB59" s="102"/>
      <c r="URC59" s="102"/>
      <c r="URD59" s="102"/>
      <c r="URE59" s="102"/>
      <c r="URF59" s="102"/>
      <c r="URG59" s="102"/>
      <c r="URH59" s="102"/>
      <c r="URI59" s="102"/>
      <c r="URJ59" s="102"/>
      <c r="URK59" s="102"/>
      <c r="URL59" s="102"/>
      <c r="URM59" s="102"/>
      <c r="URN59" s="102"/>
      <c r="URO59" s="102"/>
      <c r="URP59" s="102"/>
      <c r="URQ59" s="102"/>
      <c r="URR59" s="102"/>
      <c r="URS59" s="102"/>
      <c r="URT59" s="102"/>
      <c r="URU59" s="102"/>
      <c r="URV59" s="102"/>
      <c r="URW59" s="102"/>
      <c r="URX59" s="102"/>
      <c r="URY59" s="102"/>
      <c r="URZ59" s="102"/>
      <c r="USA59" s="102"/>
      <c r="USB59" s="102"/>
      <c r="USC59" s="102"/>
      <c r="USD59" s="102"/>
      <c r="USE59" s="102"/>
      <c r="USF59" s="102"/>
      <c r="USG59" s="102"/>
      <c r="USH59" s="102"/>
      <c r="USI59" s="102"/>
      <c r="USJ59" s="102"/>
      <c r="USK59" s="102"/>
      <c r="USL59" s="102"/>
      <c r="USM59" s="102"/>
      <c r="USN59" s="102"/>
      <c r="USO59" s="102"/>
      <c r="USP59" s="102"/>
      <c r="USQ59" s="102"/>
      <c r="USR59" s="102"/>
      <c r="USS59" s="102"/>
      <c r="UST59" s="102"/>
      <c r="USU59" s="102"/>
      <c r="USV59" s="102"/>
      <c r="USW59" s="102"/>
      <c r="USX59" s="102"/>
      <c r="USY59" s="102"/>
      <c r="USZ59" s="102"/>
      <c r="UTA59" s="102"/>
      <c r="UTB59" s="102"/>
      <c r="UTC59" s="102"/>
      <c r="UTD59" s="102"/>
      <c r="UTE59" s="102"/>
      <c r="UTF59" s="102"/>
      <c r="UTG59" s="102"/>
      <c r="UTH59" s="102"/>
      <c r="UTI59" s="102"/>
      <c r="UTJ59" s="102"/>
      <c r="UTK59" s="102"/>
      <c r="UTL59" s="102"/>
      <c r="UTM59" s="102"/>
      <c r="UTN59" s="102"/>
      <c r="UTO59" s="102"/>
      <c r="UTP59" s="102"/>
      <c r="UTQ59" s="102"/>
      <c r="UTR59" s="102"/>
      <c r="UTS59" s="102"/>
      <c r="UTT59" s="102"/>
      <c r="UTU59" s="102"/>
      <c r="UTV59" s="102"/>
      <c r="UTW59" s="102"/>
      <c r="UTX59" s="102"/>
      <c r="UTY59" s="102"/>
      <c r="UTZ59" s="102"/>
      <c r="UUA59" s="102"/>
      <c r="UUB59" s="102"/>
      <c r="UUC59" s="102"/>
      <c r="UUD59" s="102"/>
      <c r="UUE59" s="102"/>
      <c r="UUF59" s="102"/>
      <c r="UUG59" s="102"/>
      <c r="UUH59" s="102"/>
      <c r="UUI59" s="102"/>
      <c r="UUJ59" s="102"/>
      <c r="UUK59" s="102"/>
      <c r="UUL59" s="102"/>
      <c r="UUM59" s="102"/>
      <c r="UUN59" s="102"/>
      <c r="UUO59" s="102"/>
      <c r="UUP59" s="102"/>
      <c r="UUQ59" s="102"/>
      <c r="UUR59" s="102"/>
      <c r="UUS59" s="102"/>
      <c r="UUT59" s="102"/>
      <c r="UUU59" s="102"/>
      <c r="UUV59" s="102"/>
      <c r="UUW59" s="102"/>
      <c r="UUX59" s="102"/>
      <c r="UUY59" s="102"/>
      <c r="UUZ59" s="102"/>
      <c r="UVA59" s="102"/>
      <c r="UVB59" s="102"/>
      <c r="UVC59" s="102"/>
      <c r="UVD59" s="102"/>
      <c r="UVE59" s="102"/>
      <c r="UVF59" s="102"/>
      <c r="UVG59" s="102"/>
      <c r="UVH59" s="102"/>
      <c r="UVI59" s="102"/>
      <c r="UVJ59" s="102"/>
      <c r="UVK59" s="102"/>
      <c r="UVL59" s="102"/>
      <c r="UVM59" s="102"/>
      <c r="UVN59" s="102"/>
      <c r="UVO59" s="102"/>
      <c r="UVP59" s="102"/>
      <c r="UVQ59" s="102"/>
      <c r="UVR59" s="102"/>
      <c r="UVS59" s="102"/>
      <c r="UVT59" s="102"/>
      <c r="UVU59" s="102"/>
      <c r="UVV59" s="102"/>
      <c r="UVW59" s="102"/>
      <c r="UVX59" s="102"/>
      <c r="UVY59" s="102"/>
      <c r="UVZ59" s="102"/>
      <c r="UWA59" s="102"/>
      <c r="UWB59" s="102"/>
      <c r="UWC59" s="102"/>
      <c r="UWD59" s="102"/>
      <c r="UWE59" s="102"/>
      <c r="UWF59" s="102"/>
      <c r="UWG59" s="102"/>
      <c r="UWH59" s="102"/>
      <c r="UWI59" s="102"/>
      <c r="UWJ59" s="102"/>
      <c r="UWK59" s="102"/>
      <c r="UWL59" s="102"/>
      <c r="UWM59" s="102"/>
      <c r="UWN59" s="102"/>
      <c r="UWO59" s="102"/>
      <c r="UWP59" s="102"/>
      <c r="UWQ59" s="102"/>
      <c r="UWR59" s="102"/>
      <c r="UWS59" s="102"/>
      <c r="UWT59" s="102"/>
      <c r="UWU59" s="102"/>
      <c r="UWV59" s="102"/>
      <c r="UWW59" s="102"/>
      <c r="UWX59" s="102"/>
      <c r="UWY59" s="102"/>
      <c r="UWZ59" s="102"/>
      <c r="UXA59" s="102"/>
      <c r="UXB59" s="102"/>
      <c r="UXC59" s="102"/>
      <c r="UXD59" s="102"/>
      <c r="UXE59" s="102"/>
      <c r="UXF59" s="102"/>
      <c r="UXG59" s="102"/>
      <c r="UXH59" s="102"/>
      <c r="UXI59" s="102"/>
      <c r="UXJ59" s="102"/>
      <c r="UXK59" s="102"/>
      <c r="UXL59" s="102"/>
      <c r="UXM59" s="102"/>
      <c r="UXN59" s="102"/>
      <c r="UXO59" s="102"/>
      <c r="UXP59" s="102"/>
      <c r="UXQ59" s="102"/>
      <c r="UXR59" s="102"/>
      <c r="UXS59" s="102"/>
      <c r="UXT59" s="102"/>
      <c r="UXU59" s="102"/>
      <c r="UXV59" s="102"/>
      <c r="UXW59" s="102"/>
      <c r="UXX59" s="102"/>
      <c r="UXY59" s="102"/>
      <c r="UXZ59" s="102"/>
      <c r="UYA59" s="102"/>
      <c r="UYB59" s="102"/>
      <c r="UYC59" s="102"/>
      <c r="UYD59" s="102"/>
      <c r="UYE59" s="102"/>
      <c r="UYF59" s="102"/>
      <c r="UYG59" s="102"/>
      <c r="UYH59" s="102"/>
      <c r="UYI59" s="102"/>
      <c r="UYJ59" s="102"/>
      <c r="UYK59" s="102"/>
      <c r="UYL59" s="102"/>
      <c r="UYM59" s="102"/>
      <c r="UYN59" s="102"/>
      <c r="UYO59" s="102"/>
      <c r="UYP59" s="102"/>
      <c r="UYQ59" s="102"/>
      <c r="UYR59" s="102"/>
      <c r="UYS59" s="102"/>
      <c r="UYT59" s="102"/>
      <c r="UYU59" s="102"/>
      <c r="UYV59" s="102"/>
      <c r="UYW59" s="102"/>
      <c r="UYX59" s="102"/>
      <c r="UYY59" s="102"/>
      <c r="UYZ59" s="102"/>
      <c r="UZA59" s="102"/>
      <c r="UZB59" s="102"/>
      <c r="UZC59" s="102"/>
      <c r="UZD59" s="102"/>
      <c r="UZE59" s="102"/>
      <c r="UZF59" s="102"/>
      <c r="UZG59" s="102"/>
      <c r="UZH59" s="102"/>
      <c r="UZI59" s="102"/>
      <c r="UZJ59" s="102"/>
      <c r="UZK59" s="102"/>
      <c r="UZL59" s="102"/>
      <c r="UZM59" s="102"/>
      <c r="UZN59" s="102"/>
      <c r="UZO59" s="102"/>
      <c r="UZP59" s="102"/>
      <c r="UZQ59" s="102"/>
      <c r="UZR59" s="102"/>
      <c r="UZS59" s="102"/>
      <c r="UZT59" s="102"/>
      <c r="UZU59" s="102"/>
      <c r="UZV59" s="102"/>
      <c r="UZW59" s="102"/>
      <c r="UZX59" s="102"/>
      <c r="UZY59" s="102"/>
      <c r="UZZ59" s="102"/>
      <c r="VAA59" s="102"/>
      <c r="VAB59" s="102"/>
      <c r="VAC59" s="102"/>
      <c r="VAD59" s="102"/>
      <c r="VAE59" s="102"/>
      <c r="VAF59" s="102"/>
      <c r="VAG59" s="102"/>
      <c r="VAH59" s="102"/>
      <c r="VAI59" s="102"/>
      <c r="VAJ59" s="102"/>
      <c r="VAK59" s="102"/>
      <c r="VAL59" s="102"/>
      <c r="VAM59" s="102"/>
      <c r="VAN59" s="102"/>
      <c r="VAO59" s="102"/>
      <c r="VAP59" s="102"/>
      <c r="VAQ59" s="102"/>
      <c r="VAR59" s="102"/>
      <c r="VAS59" s="102"/>
      <c r="VAT59" s="102"/>
      <c r="VAU59" s="102"/>
      <c r="VAV59" s="102"/>
      <c r="VAW59" s="102"/>
      <c r="VAX59" s="102"/>
      <c r="VAY59" s="102"/>
      <c r="VAZ59" s="102"/>
      <c r="VBA59" s="102"/>
      <c r="VBB59" s="102"/>
      <c r="VBC59" s="102"/>
      <c r="VBD59" s="102"/>
      <c r="VBE59" s="102"/>
      <c r="VBF59" s="102"/>
      <c r="VBG59" s="102"/>
      <c r="VBH59" s="102"/>
      <c r="VBI59" s="102"/>
      <c r="VBJ59" s="102"/>
      <c r="VBK59" s="102"/>
      <c r="VBL59" s="102"/>
      <c r="VBM59" s="102"/>
      <c r="VBN59" s="102"/>
      <c r="VBO59" s="102"/>
      <c r="VBP59" s="102"/>
      <c r="VBQ59" s="102"/>
      <c r="VBR59" s="102"/>
      <c r="VBS59" s="102"/>
      <c r="VBT59" s="102"/>
      <c r="VBU59" s="102"/>
      <c r="VBV59" s="102"/>
      <c r="VBW59" s="102"/>
      <c r="VBX59" s="102"/>
      <c r="VBY59" s="102"/>
      <c r="VBZ59" s="102"/>
      <c r="VCA59" s="102"/>
      <c r="VCB59" s="102"/>
      <c r="VCC59" s="102"/>
      <c r="VCD59" s="102"/>
      <c r="VCE59" s="102"/>
      <c r="VCF59" s="102"/>
      <c r="VCG59" s="102"/>
      <c r="VCH59" s="102"/>
      <c r="VCI59" s="102"/>
      <c r="VCJ59" s="102"/>
      <c r="VCK59" s="102"/>
      <c r="VCL59" s="102"/>
      <c r="VCM59" s="102"/>
      <c r="VCN59" s="102"/>
      <c r="VCO59" s="102"/>
      <c r="VCP59" s="102"/>
      <c r="VCQ59" s="102"/>
      <c r="VCR59" s="102"/>
      <c r="VCS59" s="102"/>
      <c r="VCT59" s="102"/>
      <c r="VCU59" s="102"/>
      <c r="VCV59" s="102"/>
      <c r="VCW59" s="102"/>
      <c r="VCX59" s="102"/>
      <c r="VCY59" s="102"/>
      <c r="VCZ59" s="102"/>
      <c r="VDA59" s="102"/>
      <c r="VDB59" s="102"/>
      <c r="VDC59" s="102"/>
      <c r="VDD59" s="102"/>
      <c r="VDE59" s="102"/>
      <c r="VDF59" s="102"/>
      <c r="VDG59" s="102"/>
      <c r="VDH59" s="102"/>
      <c r="VDI59" s="102"/>
      <c r="VDJ59" s="102"/>
      <c r="VDK59" s="102"/>
      <c r="VDL59" s="102"/>
      <c r="VDM59" s="102"/>
      <c r="VDN59" s="102"/>
      <c r="VDO59" s="102"/>
      <c r="VDP59" s="102"/>
      <c r="VDQ59" s="102"/>
      <c r="VDR59" s="102"/>
      <c r="VDS59" s="102"/>
      <c r="VDT59" s="102"/>
      <c r="VDU59" s="102"/>
      <c r="VDV59" s="102"/>
      <c r="VDW59" s="102"/>
      <c r="VDX59" s="102"/>
      <c r="VDY59" s="102"/>
      <c r="VDZ59" s="102"/>
      <c r="VEA59" s="102"/>
      <c r="VEB59" s="102"/>
      <c r="VEC59" s="102"/>
      <c r="VED59" s="102"/>
      <c r="VEE59" s="102"/>
      <c r="VEF59" s="102"/>
      <c r="VEG59" s="102"/>
      <c r="VEH59" s="102"/>
      <c r="VEI59" s="102"/>
      <c r="VEJ59" s="102"/>
      <c r="VEK59" s="102"/>
      <c r="VEL59" s="102"/>
      <c r="VEM59" s="102"/>
      <c r="VEN59" s="102"/>
      <c r="VEO59" s="102"/>
      <c r="VEP59" s="102"/>
      <c r="VEQ59" s="102"/>
      <c r="VER59" s="102"/>
      <c r="VES59" s="102"/>
      <c r="VET59" s="102"/>
      <c r="VEU59" s="102"/>
      <c r="VEV59" s="102"/>
      <c r="VEW59" s="102"/>
      <c r="VEX59" s="102"/>
      <c r="VEY59" s="102"/>
      <c r="VEZ59" s="102"/>
      <c r="VFA59" s="102"/>
      <c r="VFB59" s="102"/>
      <c r="VFC59" s="102"/>
      <c r="VFD59" s="102"/>
      <c r="VFE59" s="102"/>
      <c r="VFF59" s="102"/>
      <c r="VFG59" s="102"/>
      <c r="VFH59" s="102"/>
      <c r="VFI59" s="102"/>
      <c r="VFJ59" s="102"/>
      <c r="VFK59" s="102"/>
      <c r="VFL59" s="102"/>
      <c r="VFM59" s="102"/>
      <c r="VFN59" s="102"/>
      <c r="VFO59" s="102"/>
      <c r="VFP59" s="102"/>
      <c r="VFQ59" s="102"/>
      <c r="VFR59" s="102"/>
      <c r="VFS59" s="102"/>
      <c r="VFT59" s="102"/>
      <c r="VFU59" s="102"/>
      <c r="VFV59" s="102"/>
      <c r="VFW59" s="102"/>
      <c r="VFX59" s="102"/>
      <c r="VFY59" s="102"/>
      <c r="VFZ59" s="102"/>
      <c r="VGA59" s="102"/>
      <c r="VGB59" s="102"/>
      <c r="VGC59" s="102"/>
      <c r="VGD59" s="102"/>
      <c r="VGE59" s="102"/>
      <c r="VGF59" s="102"/>
      <c r="VGG59" s="102"/>
      <c r="VGH59" s="102"/>
      <c r="VGI59" s="102"/>
      <c r="VGJ59" s="102"/>
      <c r="VGK59" s="102"/>
      <c r="VGL59" s="102"/>
      <c r="VGM59" s="102"/>
      <c r="VGN59" s="102"/>
      <c r="VGO59" s="102"/>
      <c r="VGP59" s="102"/>
      <c r="VGQ59" s="102"/>
      <c r="VGR59" s="102"/>
      <c r="VGS59" s="102"/>
      <c r="VGT59" s="102"/>
      <c r="VGU59" s="102"/>
      <c r="VGV59" s="102"/>
      <c r="VGW59" s="102"/>
      <c r="VGX59" s="102"/>
      <c r="VGY59" s="102"/>
      <c r="VGZ59" s="102"/>
      <c r="VHA59" s="102"/>
      <c r="VHB59" s="102"/>
      <c r="VHC59" s="102"/>
      <c r="VHD59" s="102"/>
      <c r="VHE59" s="102"/>
      <c r="VHF59" s="102"/>
      <c r="VHG59" s="102"/>
      <c r="VHH59" s="102"/>
      <c r="VHI59" s="102"/>
      <c r="VHJ59" s="102"/>
      <c r="VHK59" s="102"/>
      <c r="VHL59" s="102"/>
      <c r="VHM59" s="102"/>
      <c r="VHN59" s="102"/>
      <c r="VHO59" s="102"/>
      <c r="VHP59" s="102"/>
      <c r="VHQ59" s="102"/>
      <c r="VHR59" s="102"/>
      <c r="VHS59" s="102"/>
      <c r="VHT59" s="102"/>
      <c r="VHU59" s="102"/>
      <c r="VHV59" s="102"/>
      <c r="VHW59" s="102"/>
      <c r="VHX59" s="102"/>
      <c r="VHY59" s="102"/>
      <c r="VHZ59" s="102"/>
      <c r="VIA59" s="102"/>
      <c r="VIB59" s="102"/>
      <c r="VIC59" s="102"/>
      <c r="VID59" s="102"/>
      <c r="VIE59" s="102"/>
      <c r="VIF59" s="102"/>
      <c r="VIG59" s="102"/>
      <c r="VIH59" s="102"/>
      <c r="VII59" s="102"/>
      <c r="VIJ59" s="102"/>
      <c r="VIK59" s="102"/>
      <c r="VIL59" s="102"/>
      <c r="VIM59" s="102"/>
      <c r="VIN59" s="102"/>
      <c r="VIO59" s="102"/>
      <c r="VIP59" s="102"/>
      <c r="VIQ59" s="102"/>
      <c r="VIR59" s="102"/>
      <c r="VIS59" s="102"/>
      <c r="VIT59" s="102"/>
      <c r="VIU59" s="102"/>
      <c r="VIV59" s="102"/>
      <c r="VIW59" s="102"/>
      <c r="VIX59" s="102"/>
      <c r="VIY59" s="102"/>
      <c r="VIZ59" s="102"/>
      <c r="VJA59" s="102"/>
      <c r="VJB59" s="102"/>
      <c r="VJC59" s="102"/>
      <c r="VJD59" s="102"/>
      <c r="VJE59" s="102"/>
      <c r="VJF59" s="102"/>
      <c r="VJG59" s="102"/>
      <c r="VJH59" s="102"/>
      <c r="VJI59" s="102"/>
      <c r="VJJ59" s="102"/>
      <c r="VJK59" s="102"/>
      <c r="VJL59" s="102"/>
      <c r="VJM59" s="102"/>
      <c r="VJN59" s="102"/>
      <c r="VJO59" s="102"/>
      <c r="VJP59" s="102"/>
      <c r="VJQ59" s="102"/>
      <c r="VJR59" s="102"/>
      <c r="VJS59" s="102"/>
      <c r="VJT59" s="102"/>
      <c r="VJU59" s="102"/>
      <c r="VJV59" s="102"/>
      <c r="VJW59" s="102"/>
      <c r="VJX59" s="102"/>
      <c r="VJY59" s="102"/>
      <c r="VJZ59" s="102"/>
      <c r="VKA59" s="102"/>
      <c r="VKB59" s="102"/>
      <c r="VKC59" s="102"/>
      <c r="VKD59" s="102"/>
      <c r="VKE59" s="102"/>
      <c r="VKF59" s="102"/>
      <c r="VKG59" s="102"/>
      <c r="VKH59" s="102"/>
      <c r="VKI59" s="102"/>
      <c r="VKJ59" s="102"/>
      <c r="VKK59" s="102"/>
      <c r="VKL59" s="102"/>
      <c r="VKM59" s="102"/>
      <c r="VKN59" s="102"/>
      <c r="VKO59" s="102"/>
      <c r="VKP59" s="102"/>
      <c r="VKQ59" s="102"/>
      <c r="VKR59" s="102"/>
      <c r="VKS59" s="102"/>
      <c r="VKT59" s="102"/>
      <c r="VKU59" s="102"/>
      <c r="VKV59" s="102"/>
      <c r="VKW59" s="102"/>
      <c r="VKX59" s="102"/>
      <c r="VKY59" s="102"/>
      <c r="VKZ59" s="102"/>
      <c r="VLA59" s="102"/>
      <c r="VLB59" s="102"/>
      <c r="VLC59" s="102"/>
      <c r="VLD59" s="102"/>
      <c r="VLE59" s="102"/>
      <c r="VLF59" s="102"/>
      <c r="VLG59" s="102"/>
      <c r="VLH59" s="102"/>
      <c r="VLI59" s="102"/>
      <c r="VLJ59" s="102"/>
      <c r="VLK59" s="102"/>
      <c r="VLL59" s="102"/>
      <c r="VLM59" s="102"/>
      <c r="VLN59" s="102"/>
      <c r="VLO59" s="102"/>
      <c r="VLP59" s="102"/>
      <c r="VLQ59" s="102"/>
      <c r="VLR59" s="102"/>
      <c r="VLS59" s="102"/>
      <c r="VLT59" s="102"/>
      <c r="VLU59" s="102"/>
      <c r="VLV59" s="102"/>
      <c r="VLW59" s="102"/>
      <c r="VLX59" s="102"/>
      <c r="VLY59" s="102"/>
      <c r="VLZ59" s="102"/>
      <c r="VMA59" s="102"/>
      <c r="VMB59" s="102"/>
      <c r="VMC59" s="102"/>
      <c r="VMD59" s="102"/>
      <c r="VME59" s="102"/>
      <c r="VMF59" s="102"/>
      <c r="VMG59" s="102"/>
      <c r="VMH59" s="102"/>
      <c r="VMI59" s="102"/>
      <c r="VMJ59" s="102"/>
      <c r="VMK59" s="102"/>
      <c r="VML59" s="102"/>
      <c r="VMM59" s="102"/>
      <c r="VMN59" s="102"/>
      <c r="VMO59" s="102"/>
      <c r="VMP59" s="102"/>
      <c r="VMQ59" s="102"/>
      <c r="VMR59" s="102"/>
      <c r="VMS59" s="102"/>
      <c r="VMT59" s="102"/>
      <c r="VMU59" s="102"/>
      <c r="VMV59" s="102"/>
      <c r="VMW59" s="102"/>
      <c r="VMX59" s="102"/>
      <c r="VMY59" s="102"/>
      <c r="VMZ59" s="102"/>
      <c r="VNA59" s="102"/>
      <c r="VNB59" s="102"/>
      <c r="VNC59" s="102"/>
      <c r="VND59" s="102"/>
      <c r="VNE59" s="102"/>
      <c r="VNF59" s="102"/>
      <c r="VNG59" s="102"/>
      <c r="VNH59" s="102"/>
      <c r="VNI59" s="102"/>
      <c r="VNJ59" s="102"/>
      <c r="VNK59" s="102"/>
      <c r="VNL59" s="102"/>
      <c r="VNM59" s="102"/>
      <c r="VNN59" s="102"/>
      <c r="VNO59" s="102"/>
      <c r="VNP59" s="102"/>
      <c r="VNQ59" s="102"/>
      <c r="VNR59" s="102"/>
      <c r="VNS59" s="102"/>
      <c r="VNT59" s="102"/>
      <c r="VNU59" s="102"/>
      <c r="VNV59" s="102"/>
      <c r="VNW59" s="102"/>
      <c r="VNX59" s="102"/>
      <c r="VNY59" s="102"/>
      <c r="VNZ59" s="102"/>
      <c r="VOA59" s="102"/>
      <c r="VOB59" s="102"/>
      <c r="VOC59" s="102"/>
      <c r="VOD59" s="102"/>
      <c r="VOE59" s="102"/>
      <c r="VOF59" s="102"/>
      <c r="VOG59" s="102"/>
      <c r="VOH59" s="102"/>
      <c r="VOI59" s="102"/>
      <c r="VOJ59" s="102"/>
      <c r="VOK59" s="102"/>
      <c r="VOL59" s="102"/>
      <c r="VOM59" s="102"/>
      <c r="VON59" s="102"/>
      <c r="VOO59" s="102"/>
      <c r="VOP59" s="102"/>
      <c r="VOQ59" s="102"/>
      <c r="VOR59" s="102"/>
      <c r="VOS59" s="102"/>
      <c r="VOT59" s="102"/>
      <c r="VOU59" s="102"/>
      <c r="VOV59" s="102"/>
      <c r="VOW59" s="102"/>
      <c r="VOX59" s="102"/>
      <c r="VOY59" s="102"/>
      <c r="VOZ59" s="102"/>
      <c r="VPA59" s="102"/>
      <c r="VPB59" s="102"/>
      <c r="VPC59" s="102"/>
      <c r="VPD59" s="102"/>
      <c r="VPE59" s="102"/>
      <c r="VPF59" s="102"/>
      <c r="VPG59" s="102"/>
      <c r="VPH59" s="102"/>
      <c r="VPI59" s="102"/>
      <c r="VPJ59" s="102"/>
      <c r="VPK59" s="102"/>
      <c r="VPL59" s="102"/>
      <c r="VPM59" s="102"/>
      <c r="VPN59" s="102"/>
      <c r="VPO59" s="102"/>
      <c r="VPP59" s="102"/>
      <c r="VPQ59" s="102"/>
      <c r="VPR59" s="102"/>
      <c r="VPS59" s="102"/>
      <c r="VPT59" s="102"/>
      <c r="VPU59" s="102"/>
      <c r="VPV59" s="102"/>
      <c r="VPW59" s="102"/>
      <c r="VPX59" s="102"/>
      <c r="VPY59" s="102"/>
      <c r="VPZ59" s="102"/>
      <c r="VQA59" s="102"/>
      <c r="VQB59" s="102"/>
      <c r="VQC59" s="102"/>
      <c r="VQD59" s="102"/>
      <c r="VQE59" s="102"/>
      <c r="VQF59" s="102"/>
      <c r="VQG59" s="102"/>
      <c r="VQH59" s="102"/>
      <c r="VQI59" s="102"/>
      <c r="VQJ59" s="102"/>
      <c r="VQK59" s="102"/>
      <c r="VQL59" s="102"/>
      <c r="VQM59" s="102"/>
      <c r="VQN59" s="102"/>
      <c r="VQO59" s="102"/>
      <c r="VQP59" s="102"/>
      <c r="VQQ59" s="102"/>
      <c r="VQR59" s="102"/>
      <c r="VQS59" s="102"/>
      <c r="VQT59" s="102"/>
      <c r="VQU59" s="102"/>
      <c r="VQV59" s="102"/>
      <c r="VQW59" s="102"/>
      <c r="VQX59" s="102"/>
      <c r="VQY59" s="102"/>
      <c r="VQZ59" s="102"/>
      <c r="VRA59" s="102"/>
      <c r="VRB59" s="102"/>
      <c r="VRC59" s="102"/>
      <c r="VRD59" s="102"/>
      <c r="VRE59" s="102"/>
      <c r="VRF59" s="102"/>
      <c r="VRG59" s="102"/>
      <c r="VRH59" s="102"/>
      <c r="VRI59" s="102"/>
      <c r="VRJ59" s="102"/>
      <c r="VRK59" s="102"/>
      <c r="VRL59" s="102"/>
      <c r="VRM59" s="102"/>
      <c r="VRN59" s="102"/>
      <c r="VRO59" s="102"/>
      <c r="VRP59" s="102"/>
      <c r="VRQ59" s="102"/>
      <c r="VRR59" s="102"/>
      <c r="VRS59" s="102"/>
      <c r="VRT59" s="102"/>
      <c r="VRU59" s="102"/>
      <c r="VRV59" s="102"/>
      <c r="VRW59" s="102"/>
      <c r="VRX59" s="102"/>
      <c r="VRY59" s="102"/>
      <c r="VRZ59" s="102"/>
      <c r="VSA59" s="102"/>
      <c r="VSB59" s="102"/>
      <c r="VSC59" s="102"/>
      <c r="VSD59" s="102"/>
      <c r="VSE59" s="102"/>
      <c r="VSF59" s="102"/>
      <c r="VSG59" s="102"/>
      <c r="VSH59" s="102"/>
      <c r="VSI59" s="102"/>
      <c r="VSJ59" s="102"/>
      <c r="VSK59" s="102"/>
      <c r="VSL59" s="102"/>
      <c r="VSM59" s="102"/>
      <c r="VSN59" s="102"/>
      <c r="VSO59" s="102"/>
      <c r="VSP59" s="102"/>
      <c r="VSQ59" s="102"/>
      <c r="VSR59" s="102"/>
      <c r="VSS59" s="102"/>
      <c r="VST59" s="102"/>
      <c r="VSU59" s="102"/>
      <c r="VSV59" s="102"/>
      <c r="VSW59" s="102"/>
      <c r="VSX59" s="102"/>
      <c r="VSY59" s="102"/>
      <c r="VSZ59" s="102"/>
      <c r="VTA59" s="102"/>
      <c r="VTB59" s="102"/>
      <c r="VTC59" s="102"/>
      <c r="VTD59" s="102"/>
      <c r="VTE59" s="102"/>
      <c r="VTF59" s="102"/>
      <c r="VTG59" s="102"/>
      <c r="VTH59" s="102"/>
      <c r="VTI59" s="102"/>
      <c r="VTJ59" s="102"/>
      <c r="VTK59" s="102"/>
      <c r="VTL59" s="102"/>
      <c r="VTM59" s="102"/>
      <c r="VTN59" s="102"/>
      <c r="VTO59" s="102"/>
      <c r="VTP59" s="102"/>
      <c r="VTQ59" s="102"/>
      <c r="VTR59" s="102"/>
      <c r="VTS59" s="102"/>
      <c r="VTT59" s="102"/>
      <c r="VTU59" s="102"/>
      <c r="VTV59" s="102"/>
      <c r="VTW59" s="102"/>
      <c r="VTX59" s="102"/>
      <c r="VTY59" s="102"/>
      <c r="VTZ59" s="102"/>
      <c r="VUA59" s="102"/>
      <c r="VUB59" s="102"/>
      <c r="VUC59" s="102"/>
      <c r="VUD59" s="102"/>
      <c r="VUE59" s="102"/>
      <c r="VUF59" s="102"/>
      <c r="VUG59" s="102"/>
      <c r="VUH59" s="102"/>
      <c r="VUI59" s="102"/>
      <c r="VUJ59" s="102"/>
      <c r="VUK59" s="102"/>
      <c r="VUL59" s="102"/>
      <c r="VUM59" s="102"/>
      <c r="VUN59" s="102"/>
      <c r="VUO59" s="102"/>
      <c r="VUP59" s="102"/>
      <c r="VUQ59" s="102"/>
      <c r="VUR59" s="102"/>
      <c r="VUS59" s="102"/>
      <c r="VUT59" s="102"/>
      <c r="VUU59" s="102"/>
      <c r="VUV59" s="102"/>
      <c r="VUW59" s="102"/>
      <c r="VUX59" s="102"/>
      <c r="VUY59" s="102"/>
      <c r="VUZ59" s="102"/>
      <c r="VVA59" s="102"/>
      <c r="VVB59" s="102"/>
      <c r="VVC59" s="102"/>
      <c r="VVD59" s="102"/>
      <c r="VVE59" s="102"/>
      <c r="VVF59" s="102"/>
      <c r="VVG59" s="102"/>
      <c r="VVH59" s="102"/>
      <c r="VVI59" s="102"/>
      <c r="VVJ59" s="102"/>
      <c r="VVK59" s="102"/>
      <c r="VVL59" s="102"/>
      <c r="VVM59" s="102"/>
      <c r="VVN59" s="102"/>
      <c r="VVO59" s="102"/>
      <c r="VVP59" s="102"/>
      <c r="VVQ59" s="102"/>
      <c r="VVR59" s="102"/>
      <c r="VVS59" s="102"/>
      <c r="VVT59" s="102"/>
      <c r="VVU59" s="102"/>
      <c r="VVV59" s="102"/>
      <c r="VVW59" s="102"/>
      <c r="VVX59" s="102"/>
      <c r="VVY59" s="102"/>
      <c r="VVZ59" s="102"/>
      <c r="VWA59" s="102"/>
      <c r="VWB59" s="102"/>
      <c r="VWC59" s="102"/>
      <c r="VWD59" s="102"/>
      <c r="VWE59" s="102"/>
      <c r="VWF59" s="102"/>
      <c r="VWG59" s="102"/>
      <c r="VWH59" s="102"/>
      <c r="VWI59" s="102"/>
      <c r="VWJ59" s="102"/>
      <c r="VWK59" s="102"/>
      <c r="VWL59" s="102"/>
      <c r="VWM59" s="102"/>
      <c r="VWN59" s="102"/>
      <c r="VWO59" s="102"/>
      <c r="VWP59" s="102"/>
      <c r="VWQ59" s="102"/>
      <c r="VWR59" s="102"/>
      <c r="VWS59" s="102"/>
      <c r="VWT59" s="102"/>
      <c r="VWU59" s="102"/>
      <c r="VWV59" s="102"/>
      <c r="VWW59" s="102"/>
      <c r="VWX59" s="102"/>
      <c r="VWY59" s="102"/>
      <c r="VWZ59" s="102"/>
      <c r="VXA59" s="102"/>
      <c r="VXB59" s="102"/>
      <c r="VXC59" s="102"/>
      <c r="VXD59" s="102"/>
      <c r="VXE59" s="102"/>
      <c r="VXF59" s="102"/>
      <c r="VXG59" s="102"/>
      <c r="VXH59" s="102"/>
      <c r="VXI59" s="102"/>
      <c r="VXJ59" s="102"/>
      <c r="VXK59" s="102"/>
      <c r="VXL59" s="102"/>
      <c r="VXM59" s="102"/>
      <c r="VXN59" s="102"/>
      <c r="VXO59" s="102"/>
      <c r="VXP59" s="102"/>
      <c r="VXQ59" s="102"/>
      <c r="VXR59" s="102"/>
      <c r="VXS59" s="102"/>
      <c r="VXT59" s="102"/>
      <c r="VXU59" s="102"/>
      <c r="VXV59" s="102"/>
      <c r="VXW59" s="102"/>
      <c r="VXX59" s="102"/>
      <c r="VXY59" s="102"/>
      <c r="VXZ59" s="102"/>
      <c r="VYA59" s="102"/>
      <c r="VYB59" s="102"/>
      <c r="VYC59" s="102"/>
      <c r="VYD59" s="102"/>
      <c r="VYE59" s="102"/>
      <c r="VYF59" s="102"/>
      <c r="VYG59" s="102"/>
      <c r="VYH59" s="102"/>
      <c r="VYI59" s="102"/>
      <c r="VYJ59" s="102"/>
      <c r="VYK59" s="102"/>
      <c r="VYL59" s="102"/>
      <c r="VYM59" s="102"/>
      <c r="VYN59" s="102"/>
      <c r="VYO59" s="102"/>
      <c r="VYP59" s="102"/>
      <c r="VYQ59" s="102"/>
      <c r="VYR59" s="102"/>
      <c r="VYS59" s="102"/>
      <c r="VYT59" s="102"/>
      <c r="VYU59" s="102"/>
      <c r="VYV59" s="102"/>
      <c r="VYW59" s="102"/>
      <c r="VYX59" s="102"/>
      <c r="VYY59" s="102"/>
      <c r="VYZ59" s="102"/>
      <c r="VZA59" s="102"/>
      <c r="VZB59" s="102"/>
      <c r="VZC59" s="102"/>
      <c r="VZD59" s="102"/>
      <c r="VZE59" s="102"/>
      <c r="VZF59" s="102"/>
      <c r="VZG59" s="102"/>
      <c r="VZH59" s="102"/>
      <c r="VZI59" s="102"/>
      <c r="VZJ59" s="102"/>
      <c r="VZK59" s="102"/>
      <c r="VZL59" s="102"/>
      <c r="VZM59" s="102"/>
      <c r="VZN59" s="102"/>
      <c r="VZO59" s="102"/>
      <c r="VZP59" s="102"/>
      <c r="VZQ59" s="102"/>
      <c r="VZR59" s="102"/>
      <c r="VZS59" s="102"/>
      <c r="VZT59" s="102"/>
      <c r="VZU59" s="102"/>
      <c r="VZV59" s="102"/>
      <c r="VZW59" s="102"/>
      <c r="VZX59" s="102"/>
      <c r="VZY59" s="102"/>
      <c r="VZZ59" s="102"/>
      <c r="WAA59" s="102"/>
      <c r="WAB59" s="102"/>
      <c r="WAC59" s="102"/>
      <c r="WAD59" s="102"/>
      <c r="WAE59" s="102"/>
      <c r="WAF59" s="102"/>
      <c r="WAG59" s="102"/>
      <c r="WAH59" s="102"/>
      <c r="WAI59" s="102"/>
      <c r="WAJ59" s="102"/>
      <c r="WAK59" s="102"/>
      <c r="WAL59" s="102"/>
      <c r="WAM59" s="102"/>
      <c r="WAN59" s="102"/>
      <c r="WAO59" s="102"/>
      <c r="WAP59" s="102"/>
      <c r="WAQ59" s="102"/>
      <c r="WAR59" s="102"/>
      <c r="WAS59" s="102"/>
      <c r="WAT59" s="102"/>
      <c r="WAU59" s="102"/>
      <c r="WAV59" s="102"/>
      <c r="WAW59" s="102"/>
      <c r="WAX59" s="102"/>
      <c r="WAY59" s="102"/>
      <c r="WAZ59" s="102"/>
      <c r="WBA59" s="102"/>
      <c r="WBB59" s="102"/>
      <c r="WBC59" s="102"/>
      <c r="WBD59" s="102"/>
      <c r="WBE59" s="102"/>
      <c r="WBF59" s="102"/>
      <c r="WBG59" s="102"/>
      <c r="WBH59" s="102"/>
      <c r="WBI59" s="102"/>
      <c r="WBJ59" s="102"/>
      <c r="WBK59" s="102"/>
      <c r="WBL59" s="102"/>
      <c r="WBM59" s="102"/>
      <c r="WBN59" s="102"/>
      <c r="WBO59" s="102"/>
      <c r="WBP59" s="102"/>
      <c r="WBQ59" s="102"/>
      <c r="WBR59" s="102"/>
      <c r="WBS59" s="102"/>
      <c r="WBT59" s="102"/>
      <c r="WBU59" s="102"/>
      <c r="WBV59" s="102"/>
      <c r="WBW59" s="102"/>
      <c r="WBX59" s="102"/>
      <c r="WBY59" s="102"/>
      <c r="WBZ59" s="102"/>
      <c r="WCA59" s="102"/>
      <c r="WCB59" s="102"/>
      <c r="WCC59" s="102"/>
      <c r="WCD59" s="102"/>
      <c r="WCE59" s="102"/>
      <c r="WCF59" s="102"/>
      <c r="WCG59" s="102"/>
      <c r="WCH59" s="102"/>
      <c r="WCI59" s="102"/>
      <c r="WCJ59" s="102"/>
      <c r="WCK59" s="102"/>
      <c r="WCL59" s="102"/>
      <c r="WCM59" s="102"/>
      <c r="WCN59" s="102"/>
      <c r="WCO59" s="102"/>
      <c r="WCP59" s="102"/>
      <c r="WCQ59" s="102"/>
      <c r="WCR59" s="102"/>
      <c r="WCS59" s="102"/>
      <c r="WCT59" s="102"/>
      <c r="WCU59" s="102"/>
      <c r="WCV59" s="102"/>
      <c r="WCW59" s="102"/>
      <c r="WCX59" s="102"/>
      <c r="WCY59" s="102"/>
      <c r="WCZ59" s="102"/>
      <c r="WDA59" s="102"/>
      <c r="WDB59" s="102"/>
      <c r="WDC59" s="102"/>
      <c r="WDD59" s="102"/>
      <c r="WDE59" s="102"/>
      <c r="WDF59" s="102"/>
      <c r="WDG59" s="102"/>
      <c r="WDH59" s="102"/>
      <c r="WDI59" s="102"/>
      <c r="WDJ59" s="102"/>
      <c r="WDK59" s="102"/>
      <c r="WDL59" s="102"/>
      <c r="WDM59" s="102"/>
      <c r="WDN59" s="102"/>
      <c r="WDO59" s="102"/>
      <c r="WDP59" s="102"/>
      <c r="WDQ59" s="102"/>
      <c r="WDR59" s="102"/>
      <c r="WDS59" s="102"/>
      <c r="WDT59" s="102"/>
      <c r="WDU59" s="102"/>
      <c r="WDV59" s="102"/>
      <c r="WDW59" s="102"/>
      <c r="WDX59" s="102"/>
      <c r="WDY59" s="102"/>
      <c r="WDZ59" s="102"/>
      <c r="WEA59" s="102"/>
      <c r="WEB59" s="102"/>
      <c r="WEC59" s="102"/>
      <c r="WED59" s="102"/>
      <c r="WEE59" s="102"/>
      <c r="WEF59" s="102"/>
      <c r="WEG59" s="102"/>
      <c r="WEH59" s="102"/>
      <c r="WEI59" s="102"/>
      <c r="WEJ59" s="102"/>
      <c r="WEK59" s="102"/>
      <c r="WEL59" s="102"/>
      <c r="WEM59" s="102"/>
      <c r="WEN59" s="102"/>
      <c r="WEO59" s="102"/>
      <c r="WEP59" s="102"/>
      <c r="WEQ59" s="102"/>
      <c r="WER59" s="102"/>
      <c r="WES59" s="102"/>
      <c r="WET59" s="102"/>
      <c r="WEU59" s="102"/>
      <c r="WEV59" s="102"/>
      <c r="WEW59" s="102"/>
      <c r="WEX59" s="102"/>
      <c r="WEY59" s="102"/>
      <c r="WEZ59" s="102"/>
      <c r="WFA59" s="102"/>
      <c r="WFB59" s="102"/>
      <c r="WFC59" s="102"/>
      <c r="WFD59" s="102"/>
      <c r="WFE59" s="102"/>
      <c r="WFF59" s="102"/>
      <c r="WFG59" s="102"/>
      <c r="WFH59" s="102"/>
      <c r="WFI59" s="102"/>
      <c r="WFJ59" s="102"/>
      <c r="WFK59" s="102"/>
      <c r="WFL59" s="102"/>
      <c r="WFM59" s="102"/>
      <c r="WFN59" s="102"/>
      <c r="WFO59" s="102"/>
      <c r="WFP59" s="102"/>
      <c r="WFQ59" s="102"/>
      <c r="WFR59" s="102"/>
      <c r="WFS59" s="102"/>
      <c r="WFT59" s="102"/>
      <c r="WFU59" s="102"/>
      <c r="WFV59" s="102"/>
      <c r="WFW59" s="102"/>
      <c r="WFX59" s="102"/>
      <c r="WFY59" s="102"/>
      <c r="WFZ59" s="102"/>
      <c r="WGA59" s="102"/>
      <c r="WGB59" s="102"/>
      <c r="WGC59" s="102"/>
      <c r="WGD59" s="102"/>
      <c r="WGE59" s="102"/>
      <c r="WGF59" s="102"/>
      <c r="WGG59" s="102"/>
      <c r="WGH59" s="102"/>
      <c r="WGI59" s="102"/>
      <c r="WGJ59" s="102"/>
      <c r="WGK59" s="102"/>
      <c r="WGL59" s="102"/>
      <c r="WGM59" s="102"/>
      <c r="WGN59" s="102"/>
      <c r="WGO59" s="102"/>
      <c r="WGP59" s="102"/>
      <c r="WGQ59" s="102"/>
      <c r="WGR59" s="102"/>
      <c r="WGS59" s="102"/>
      <c r="WGT59" s="102"/>
      <c r="WGU59" s="102"/>
      <c r="WGV59" s="102"/>
      <c r="WGW59" s="102"/>
      <c r="WGX59" s="102"/>
      <c r="WGY59" s="102"/>
      <c r="WGZ59" s="102"/>
      <c r="WHA59" s="102"/>
      <c r="WHB59" s="102"/>
      <c r="WHC59" s="102"/>
      <c r="WHD59" s="102"/>
      <c r="WHE59" s="102"/>
      <c r="WHF59" s="102"/>
      <c r="WHG59" s="102"/>
      <c r="WHH59" s="102"/>
      <c r="WHI59" s="102"/>
      <c r="WHJ59" s="102"/>
      <c r="WHK59" s="102"/>
      <c r="WHL59" s="102"/>
      <c r="WHM59" s="102"/>
      <c r="WHN59" s="102"/>
      <c r="WHO59" s="102"/>
      <c r="WHP59" s="102"/>
      <c r="WHQ59" s="102"/>
      <c r="WHR59" s="102"/>
      <c r="WHS59" s="102"/>
      <c r="WHT59" s="102"/>
      <c r="WHU59" s="102"/>
      <c r="WHV59" s="102"/>
      <c r="WHW59" s="102"/>
      <c r="WHX59" s="102"/>
      <c r="WHY59" s="102"/>
      <c r="WHZ59" s="102"/>
      <c r="WIA59" s="102"/>
      <c r="WIB59" s="102"/>
      <c r="WIC59" s="102"/>
      <c r="WID59" s="102"/>
      <c r="WIE59" s="102"/>
      <c r="WIF59" s="102"/>
      <c r="WIG59" s="102"/>
      <c r="WIH59" s="102"/>
      <c r="WII59" s="102"/>
      <c r="WIJ59" s="102"/>
      <c r="WIK59" s="102"/>
      <c r="WIL59" s="102"/>
      <c r="WIM59" s="102"/>
      <c r="WIN59" s="102"/>
      <c r="WIO59" s="102"/>
      <c r="WIP59" s="102"/>
      <c r="WIQ59" s="102"/>
      <c r="WIR59" s="102"/>
      <c r="WIS59" s="102"/>
      <c r="WIT59" s="102"/>
      <c r="WIU59" s="102"/>
      <c r="WIV59" s="102"/>
      <c r="WIW59" s="102"/>
      <c r="WIX59" s="102"/>
      <c r="WIY59" s="102"/>
      <c r="WIZ59" s="102"/>
      <c r="WJA59" s="102"/>
      <c r="WJB59" s="102"/>
      <c r="WJC59" s="102"/>
      <c r="WJD59" s="102"/>
      <c r="WJE59" s="102"/>
      <c r="WJF59" s="102"/>
      <c r="WJG59" s="102"/>
      <c r="WJH59" s="102"/>
      <c r="WJI59" s="102"/>
      <c r="WJJ59" s="102"/>
      <c r="WJK59" s="102"/>
      <c r="WJL59" s="102"/>
      <c r="WJM59" s="102"/>
      <c r="WJN59" s="102"/>
      <c r="WJO59" s="102"/>
      <c r="WJP59" s="102"/>
      <c r="WJQ59" s="102"/>
      <c r="WJR59" s="102"/>
      <c r="WJS59" s="102"/>
      <c r="WJT59" s="102"/>
      <c r="WJU59" s="102"/>
      <c r="WJV59" s="102"/>
      <c r="WJW59" s="102"/>
      <c r="WJX59" s="102"/>
      <c r="WJY59" s="102"/>
      <c r="WJZ59" s="102"/>
      <c r="WKA59" s="102"/>
      <c r="WKB59" s="102"/>
      <c r="WKC59" s="102"/>
      <c r="WKD59" s="102"/>
      <c r="WKE59" s="102"/>
      <c r="WKF59" s="102"/>
      <c r="WKG59" s="102"/>
      <c r="WKH59" s="102"/>
      <c r="WKI59" s="102"/>
      <c r="WKJ59" s="102"/>
      <c r="WKK59" s="102"/>
      <c r="WKL59" s="102"/>
      <c r="WKM59" s="102"/>
      <c r="WKN59" s="102"/>
      <c r="WKO59" s="102"/>
      <c r="WKP59" s="102"/>
      <c r="WKQ59" s="102"/>
      <c r="WKR59" s="102"/>
      <c r="WKS59" s="102"/>
      <c r="WKT59" s="102"/>
      <c r="WKU59" s="102"/>
      <c r="WKV59" s="102"/>
      <c r="WKW59" s="102"/>
      <c r="WKX59" s="102"/>
      <c r="WKY59" s="102"/>
      <c r="WKZ59" s="102"/>
      <c r="WLA59" s="102"/>
      <c r="WLB59" s="102"/>
      <c r="WLC59" s="102"/>
      <c r="WLD59" s="102"/>
      <c r="WLE59" s="102"/>
      <c r="WLF59" s="102"/>
      <c r="WLG59" s="102"/>
      <c r="WLH59" s="102"/>
      <c r="WLI59" s="102"/>
      <c r="WLJ59" s="102"/>
      <c r="WLK59" s="102"/>
      <c r="WLL59" s="102"/>
      <c r="WLM59" s="102"/>
      <c r="WLN59" s="102"/>
      <c r="WLO59" s="102"/>
      <c r="WLP59" s="102"/>
      <c r="WLQ59" s="102"/>
      <c r="WLR59" s="102"/>
      <c r="WLS59" s="102"/>
      <c r="WLT59" s="102"/>
      <c r="WLU59" s="102"/>
      <c r="WLV59" s="102"/>
      <c r="WLW59" s="102"/>
      <c r="WLX59" s="102"/>
      <c r="WLY59" s="102"/>
      <c r="WLZ59" s="102"/>
      <c r="WMA59" s="102"/>
      <c r="WMB59" s="102"/>
      <c r="WMC59" s="102"/>
      <c r="WMD59" s="102"/>
      <c r="WME59" s="102"/>
      <c r="WMF59" s="102"/>
      <c r="WMG59" s="102"/>
      <c r="WMH59" s="102"/>
      <c r="WMI59" s="102"/>
      <c r="WMJ59" s="102"/>
      <c r="WMK59" s="102"/>
      <c r="WML59" s="102"/>
      <c r="WMM59" s="102"/>
      <c r="WMN59" s="102"/>
      <c r="WMO59" s="102"/>
      <c r="WMP59" s="102"/>
      <c r="WMQ59" s="102"/>
      <c r="WMR59" s="102"/>
      <c r="WMS59" s="102"/>
      <c r="WMT59" s="102"/>
      <c r="WMU59" s="102"/>
      <c r="WMV59" s="102"/>
      <c r="WMW59" s="102"/>
      <c r="WMX59" s="102"/>
      <c r="WMY59" s="102"/>
      <c r="WMZ59" s="102"/>
      <c r="WNA59" s="102"/>
      <c r="WNB59" s="102"/>
      <c r="WNC59" s="102"/>
      <c r="WND59" s="102"/>
      <c r="WNE59" s="102"/>
      <c r="WNF59" s="102"/>
      <c r="WNG59" s="102"/>
      <c r="WNH59" s="102"/>
      <c r="WNI59" s="102"/>
      <c r="WNJ59" s="102"/>
      <c r="WNK59" s="102"/>
      <c r="WNL59" s="102"/>
      <c r="WNM59" s="102"/>
      <c r="WNN59" s="102"/>
      <c r="WNO59" s="102"/>
      <c r="WNP59" s="102"/>
      <c r="WNQ59" s="102"/>
      <c r="WNR59" s="102"/>
      <c r="WNS59" s="102"/>
      <c r="WNT59" s="102"/>
      <c r="WNU59" s="102"/>
      <c r="WNV59" s="102"/>
      <c r="WNW59" s="102"/>
      <c r="WNX59" s="102"/>
      <c r="WNY59" s="102"/>
      <c r="WNZ59" s="102"/>
      <c r="WOA59" s="102"/>
      <c r="WOB59" s="102"/>
      <c r="WOC59" s="102"/>
      <c r="WOD59" s="102"/>
      <c r="WOE59" s="102"/>
      <c r="WOF59" s="102"/>
      <c r="WOG59" s="102"/>
      <c r="WOH59" s="102"/>
      <c r="WOI59" s="102"/>
      <c r="WOJ59" s="102"/>
      <c r="WOK59" s="102"/>
      <c r="WOL59" s="102"/>
      <c r="WOM59" s="102"/>
      <c r="WON59" s="102"/>
      <c r="WOO59" s="102"/>
      <c r="WOP59" s="102"/>
      <c r="WOQ59" s="102"/>
      <c r="WOR59" s="102"/>
      <c r="WOS59" s="102"/>
      <c r="WOT59" s="102"/>
      <c r="WOU59" s="102"/>
      <c r="WOV59" s="102"/>
      <c r="WOW59" s="102"/>
      <c r="WOX59" s="102"/>
      <c r="WOY59" s="102"/>
      <c r="WOZ59" s="102"/>
      <c r="WPA59" s="102"/>
      <c r="WPB59" s="102"/>
      <c r="WPC59" s="102"/>
      <c r="WPD59" s="102"/>
      <c r="WPE59" s="102"/>
      <c r="WPF59" s="102"/>
      <c r="WPG59" s="102"/>
      <c r="WPH59" s="102"/>
      <c r="WPI59" s="102"/>
      <c r="WPJ59" s="102"/>
      <c r="WPK59" s="102"/>
      <c r="WPL59" s="102"/>
      <c r="WPM59" s="102"/>
      <c r="WPN59" s="102"/>
      <c r="WPO59" s="102"/>
      <c r="WPP59" s="102"/>
      <c r="WPQ59" s="102"/>
      <c r="WPR59" s="102"/>
      <c r="WPS59" s="102"/>
      <c r="WPT59" s="102"/>
      <c r="WPU59" s="102"/>
      <c r="WPV59" s="102"/>
      <c r="WPW59" s="102"/>
      <c r="WPX59" s="102"/>
      <c r="WPY59" s="102"/>
      <c r="WPZ59" s="102"/>
      <c r="WQA59" s="102"/>
      <c r="WQB59" s="102"/>
      <c r="WQC59" s="102"/>
      <c r="WQD59" s="102"/>
      <c r="WQE59" s="102"/>
      <c r="WQF59" s="102"/>
      <c r="WQG59" s="102"/>
      <c r="WQH59" s="102"/>
      <c r="WQI59" s="102"/>
      <c r="WQJ59" s="102"/>
      <c r="WQK59" s="102"/>
      <c r="WQL59" s="102"/>
      <c r="WQM59" s="102"/>
      <c r="WQN59" s="102"/>
      <c r="WQO59" s="102"/>
      <c r="WQP59" s="102"/>
      <c r="WQQ59" s="102"/>
      <c r="WQR59" s="102"/>
      <c r="WQS59" s="102"/>
      <c r="WQT59" s="102"/>
      <c r="WQU59" s="102"/>
      <c r="WQV59" s="102"/>
      <c r="WQW59" s="102"/>
      <c r="WQX59" s="102"/>
      <c r="WQY59" s="102"/>
      <c r="WQZ59" s="102"/>
      <c r="WRA59" s="102"/>
      <c r="WRB59" s="102"/>
      <c r="WRC59" s="102"/>
      <c r="WRD59" s="102"/>
      <c r="WRE59" s="102"/>
      <c r="WRF59" s="102"/>
      <c r="WRG59" s="102"/>
      <c r="WRH59" s="102"/>
      <c r="WRI59" s="102"/>
      <c r="WRJ59" s="102"/>
      <c r="WRK59" s="102"/>
      <c r="WRL59" s="102"/>
      <c r="WRM59" s="102"/>
      <c r="WRN59" s="102"/>
      <c r="WRO59" s="102"/>
      <c r="WRP59" s="102"/>
      <c r="WRQ59" s="102"/>
      <c r="WRR59" s="102"/>
      <c r="WRS59" s="102"/>
      <c r="WRT59" s="102"/>
      <c r="WRU59" s="102"/>
      <c r="WRV59" s="102"/>
      <c r="WRW59" s="102"/>
      <c r="WRX59" s="102"/>
      <c r="WRY59" s="102"/>
      <c r="WRZ59" s="102"/>
      <c r="WSA59" s="102"/>
      <c r="WSB59" s="102"/>
      <c r="WSC59" s="102"/>
      <c r="WSD59" s="102"/>
      <c r="WSE59" s="102"/>
      <c r="WSF59" s="102"/>
      <c r="WSG59" s="102"/>
      <c r="WSH59" s="102"/>
      <c r="WSI59" s="102"/>
      <c r="WSJ59" s="102"/>
      <c r="WSK59" s="102"/>
      <c r="WSL59" s="102"/>
      <c r="WSM59" s="102"/>
      <c r="WSN59" s="102"/>
      <c r="WSO59" s="102"/>
      <c r="WSP59" s="102"/>
      <c r="WSQ59" s="102"/>
      <c r="WSR59" s="102"/>
      <c r="WSS59" s="102"/>
      <c r="WST59" s="102"/>
      <c r="WSU59" s="102"/>
      <c r="WSV59" s="102"/>
      <c r="WSW59" s="102"/>
      <c r="WSX59" s="102"/>
      <c r="WSY59" s="102"/>
      <c r="WSZ59" s="102"/>
      <c r="WTA59" s="102"/>
      <c r="WTB59" s="102"/>
      <c r="WTC59" s="102"/>
      <c r="WTD59" s="102"/>
      <c r="WTE59" s="102"/>
      <c r="WTF59" s="102"/>
      <c r="WTG59" s="102"/>
      <c r="WTH59" s="102"/>
      <c r="WTI59" s="102"/>
      <c r="WTJ59" s="102"/>
      <c r="WTK59" s="102"/>
      <c r="WTL59" s="102"/>
      <c r="WTM59" s="102"/>
      <c r="WTN59" s="102"/>
      <c r="WTO59" s="102"/>
      <c r="WTP59" s="102"/>
      <c r="WTQ59" s="102"/>
      <c r="WTR59" s="102"/>
      <c r="WTS59" s="102"/>
      <c r="WTT59" s="102"/>
      <c r="WTU59" s="102"/>
      <c r="WTV59" s="102"/>
      <c r="WTW59" s="102"/>
      <c r="WTX59" s="102"/>
      <c r="WTY59" s="102"/>
      <c r="WTZ59" s="102"/>
      <c r="WUA59" s="102"/>
      <c r="WUB59" s="102"/>
      <c r="WUC59" s="102"/>
      <c r="WUD59" s="102"/>
      <c r="WUE59" s="102"/>
      <c r="WUF59" s="102"/>
      <c r="WUG59" s="102"/>
      <c r="WUH59" s="102"/>
      <c r="WUI59" s="102"/>
      <c r="WUJ59" s="102"/>
      <c r="WUK59" s="102"/>
      <c r="WUL59" s="102"/>
      <c r="WUM59" s="102"/>
      <c r="WUN59" s="102"/>
      <c r="WUO59" s="102"/>
      <c r="WUP59" s="102"/>
      <c r="WUQ59" s="102"/>
      <c r="WUR59" s="102"/>
      <c r="WUS59" s="102"/>
      <c r="WUT59" s="102"/>
      <c r="WUU59" s="102"/>
      <c r="WUV59" s="102"/>
      <c r="WUW59" s="102"/>
      <c r="WUX59" s="102"/>
      <c r="WUY59" s="102"/>
      <c r="WUZ59" s="102"/>
      <c r="WVA59" s="102"/>
      <c r="WVB59" s="102"/>
      <c r="WVC59" s="102"/>
      <c r="WVD59" s="102"/>
      <c r="WVE59" s="102"/>
      <c r="WVF59" s="102"/>
      <c r="WVG59" s="102"/>
      <c r="WVH59" s="102"/>
      <c r="WVI59" s="102"/>
      <c r="WVJ59" s="102"/>
      <c r="WVK59" s="102"/>
      <c r="WVL59" s="102"/>
      <c r="WVM59" s="102"/>
      <c r="WVN59" s="102"/>
      <c r="WVO59" s="102"/>
      <c r="WVP59" s="102"/>
      <c r="WVQ59" s="102"/>
      <c r="WVR59" s="102"/>
      <c r="WVS59" s="102"/>
      <c r="WVT59" s="102"/>
      <c r="WVU59" s="102"/>
      <c r="WVV59" s="102"/>
      <c r="WVW59" s="102"/>
      <c r="WVX59" s="102"/>
      <c r="WVY59" s="102"/>
      <c r="WVZ59" s="102"/>
      <c r="WWA59" s="102"/>
      <c r="WWB59" s="102"/>
      <c r="WWC59" s="102"/>
      <c r="WWD59" s="102"/>
      <c r="WWE59" s="102"/>
      <c r="WWF59" s="102"/>
      <c r="WWG59" s="102"/>
      <c r="WWH59" s="102"/>
      <c r="WWI59" s="102"/>
      <c r="WWJ59" s="102"/>
      <c r="WWK59" s="102"/>
      <c r="WWL59" s="102"/>
      <c r="WWM59" s="102"/>
      <c r="WWN59" s="102"/>
      <c r="WWO59" s="102"/>
      <c r="WWP59" s="102"/>
      <c r="WWQ59" s="102"/>
      <c r="WWR59" s="102"/>
      <c r="WWS59" s="102"/>
      <c r="WWT59" s="102"/>
      <c r="WWU59" s="102"/>
      <c r="WWV59" s="102"/>
      <c r="WWW59" s="102"/>
      <c r="WWX59" s="102"/>
      <c r="WWY59" s="102"/>
      <c r="WWZ59" s="102"/>
      <c r="WXA59" s="102"/>
      <c r="WXB59" s="102"/>
      <c r="WXC59" s="102"/>
      <c r="WXD59" s="102"/>
      <c r="WXE59" s="102"/>
      <c r="WXF59" s="102"/>
      <c r="WXG59" s="102"/>
      <c r="WXH59" s="102"/>
      <c r="WXI59" s="102"/>
      <c r="WXJ59" s="102"/>
      <c r="WXK59" s="102"/>
      <c r="WXL59" s="102"/>
      <c r="WXM59" s="102"/>
      <c r="WXN59" s="102"/>
      <c r="WXO59" s="102"/>
      <c r="WXP59" s="102"/>
      <c r="WXQ59" s="102"/>
      <c r="WXR59" s="102"/>
      <c r="WXS59" s="102"/>
      <c r="WXT59" s="102"/>
      <c r="WXU59" s="102"/>
      <c r="WXV59" s="102"/>
      <c r="WXW59" s="102"/>
      <c r="WXX59" s="102"/>
      <c r="WXY59" s="102"/>
      <c r="WXZ59" s="102"/>
      <c r="WYA59" s="102"/>
      <c r="WYB59" s="102"/>
      <c r="WYC59" s="102"/>
      <c r="WYD59" s="102"/>
      <c r="WYE59" s="102"/>
      <c r="WYF59" s="102"/>
      <c r="WYG59" s="102"/>
      <c r="WYH59" s="102"/>
      <c r="WYI59" s="102"/>
      <c r="WYJ59" s="102"/>
      <c r="WYK59" s="102"/>
      <c r="WYL59" s="102"/>
      <c r="WYM59" s="102"/>
      <c r="WYN59" s="102"/>
      <c r="WYO59" s="102"/>
      <c r="WYP59" s="102"/>
      <c r="WYQ59" s="102"/>
      <c r="WYR59" s="102"/>
      <c r="WYS59" s="102"/>
      <c r="WYT59" s="102"/>
      <c r="WYU59" s="102"/>
      <c r="WYV59" s="102"/>
      <c r="WYW59" s="102"/>
      <c r="WYX59" s="102"/>
      <c r="WYY59" s="102"/>
      <c r="WYZ59" s="102"/>
      <c r="WZA59" s="102"/>
      <c r="WZB59" s="102"/>
      <c r="WZC59" s="102"/>
      <c r="WZD59" s="102"/>
      <c r="WZE59" s="102"/>
      <c r="WZF59" s="102"/>
      <c r="WZG59" s="102"/>
      <c r="WZH59" s="102"/>
      <c r="WZI59" s="102"/>
      <c r="WZJ59" s="102"/>
      <c r="WZK59" s="102"/>
      <c r="WZL59" s="102"/>
      <c r="WZM59" s="102"/>
      <c r="WZN59" s="102"/>
      <c r="WZO59" s="102"/>
      <c r="WZP59" s="102"/>
      <c r="WZQ59" s="102"/>
      <c r="WZR59" s="102"/>
      <c r="WZS59" s="102"/>
      <c r="WZT59" s="102"/>
      <c r="WZU59" s="102"/>
      <c r="WZV59" s="102"/>
      <c r="WZW59" s="102"/>
      <c r="WZX59" s="102"/>
      <c r="WZY59" s="102"/>
      <c r="WZZ59" s="102"/>
      <c r="XAA59" s="102"/>
      <c r="XAB59" s="102"/>
      <c r="XAC59" s="102"/>
      <c r="XAD59" s="102"/>
      <c r="XAE59" s="102"/>
      <c r="XAF59" s="102"/>
      <c r="XAG59" s="102"/>
      <c r="XAH59" s="102"/>
      <c r="XAI59" s="102"/>
      <c r="XAJ59" s="102"/>
      <c r="XAK59" s="102"/>
      <c r="XAL59" s="102"/>
      <c r="XAM59" s="102"/>
      <c r="XAN59" s="102"/>
      <c r="XAO59" s="102"/>
      <c r="XAP59" s="102"/>
      <c r="XAQ59" s="102"/>
      <c r="XAR59" s="102"/>
      <c r="XAS59" s="102"/>
      <c r="XAT59" s="102"/>
      <c r="XAU59" s="102"/>
      <c r="XAV59" s="102"/>
      <c r="XAW59" s="102"/>
      <c r="XAX59" s="102"/>
      <c r="XAY59" s="102"/>
      <c r="XAZ59" s="102"/>
      <c r="XBA59" s="102"/>
      <c r="XBB59" s="102"/>
      <c r="XBC59" s="102"/>
      <c r="XBD59" s="102"/>
      <c r="XBE59" s="102"/>
      <c r="XBF59" s="102"/>
      <c r="XBG59" s="102"/>
      <c r="XBH59" s="102"/>
      <c r="XBI59" s="102"/>
      <c r="XBJ59" s="102"/>
      <c r="XBK59" s="102"/>
      <c r="XBL59" s="102"/>
      <c r="XBM59" s="102"/>
      <c r="XBN59" s="102"/>
      <c r="XBO59" s="102"/>
      <c r="XBP59" s="102"/>
      <c r="XBQ59" s="102"/>
      <c r="XBR59" s="102"/>
      <c r="XBS59" s="102"/>
      <c r="XBT59" s="102"/>
      <c r="XBU59" s="102"/>
      <c r="XBV59" s="102"/>
      <c r="XBW59" s="102"/>
      <c r="XBX59" s="102"/>
      <c r="XBY59" s="102"/>
      <c r="XBZ59" s="102"/>
      <c r="XCA59" s="102"/>
      <c r="XCB59" s="102"/>
      <c r="XCC59" s="102"/>
      <c r="XCD59" s="102"/>
      <c r="XCE59" s="102"/>
      <c r="XCF59" s="102"/>
      <c r="XCG59" s="102"/>
      <c r="XCH59" s="102"/>
      <c r="XCI59" s="102"/>
      <c r="XCJ59" s="102"/>
      <c r="XCK59" s="102"/>
      <c r="XCL59" s="102"/>
      <c r="XCM59" s="102"/>
      <c r="XCN59" s="102"/>
      <c r="XCO59" s="102"/>
      <c r="XCP59" s="102"/>
      <c r="XCQ59" s="102"/>
      <c r="XCR59" s="102"/>
      <c r="XCS59" s="102"/>
      <c r="XCT59" s="102"/>
      <c r="XCU59" s="102"/>
      <c r="XCV59" s="102"/>
      <c r="XCW59" s="102"/>
      <c r="XCX59" s="102"/>
      <c r="XCY59" s="102"/>
      <c r="XCZ59" s="102"/>
      <c r="XDA59" s="102"/>
      <c r="XDB59" s="102"/>
      <c r="XDC59" s="102"/>
      <c r="XDD59" s="102"/>
      <c r="XDE59" s="102"/>
      <c r="XDF59" s="102"/>
      <c r="XDG59" s="102"/>
      <c r="XDH59" s="102"/>
      <c r="XDI59" s="102"/>
      <c r="XDJ59" s="102"/>
      <c r="XDK59" s="102"/>
      <c r="XDL59" s="102"/>
      <c r="XDM59" s="102"/>
      <c r="XDN59" s="102"/>
      <c r="XDO59" s="102"/>
      <c r="XDP59" s="102"/>
      <c r="XDQ59" s="102"/>
      <c r="XDR59" s="102"/>
      <c r="XDS59" s="102"/>
      <c r="XDT59" s="102"/>
      <c r="XDU59" s="102"/>
      <c r="XDV59" s="102"/>
      <c r="XDW59" s="102"/>
      <c r="XDX59" s="102"/>
      <c r="XDY59" s="102"/>
      <c r="XDZ59" s="102"/>
      <c r="XEA59" s="102"/>
      <c r="XEB59" s="102"/>
      <c r="XEC59" s="102"/>
      <c r="XED59" s="102"/>
      <c r="XEE59" s="102"/>
      <c r="XEF59" s="102"/>
      <c r="XEG59" s="102"/>
      <c r="XEH59" s="102"/>
      <c r="XEI59" s="102"/>
      <c r="XEJ59" s="102"/>
      <c r="XEK59" s="102"/>
      <c r="XEL59" s="102"/>
      <c r="XEM59" s="102"/>
      <c r="XEN59" s="102"/>
      <c r="XEO59" s="102"/>
      <c r="XEP59" s="102"/>
      <c r="XEQ59" s="102"/>
      <c r="XER59" s="102"/>
      <c r="XES59" s="102"/>
      <c r="XET59" s="102"/>
      <c r="XEU59" s="102"/>
      <c r="XEV59" s="102"/>
      <c r="XEW59" s="102"/>
      <c r="XEX59" s="102"/>
      <c r="XEY59" s="102"/>
      <c r="XEZ59" s="102"/>
      <c r="XFA59" s="102"/>
      <c r="XFB59" s="102"/>
      <c r="XFC59" s="102"/>
    </row>
    <row r="60" spans="1:16383" x14ac:dyDescent="0.25">
      <c r="A60" s="86" t="s">
        <v>39</v>
      </c>
      <c r="B60" s="86" t="s">
        <v>225</v>
      </c>
      <c r="C60" s="120" t="s">
        <v>12</v>
      </c>
      <c r="D60" s="114">
        <f>ROUND('Operating Efficiency(%)'!D60*' Capacity by Company'!D60,4)</f>
        <v>0</v>
      </c>
      <c r="E60" s="114">
        <f>ROUND('Operating Efficiency(%)'!E60*' Capacity by Company'!E60,4)</f>
        <v>0</v>
      </c>
      <c r="F60" s="114">
        <f>ROUND('Operating Efficiency(%)'!F60*' Capacity by Company'!F60,4)</f>
        <v>0</v>
      </c>
      <c r="G60" s="114">
        <f>ROUND('Operating Efficiency(%)'!G60*' Capacity by Company'!G60,4)</f>
        <v>0</v>
      </c>
      <c r="H60" s="114">
        <f>ROUND('Operating Efficiency(%)'!H60*' Capacity by Company'!H60,4)</f>
        <v>0</v>
      </c>
      <c r="I60" s="114">
        <f>ROUND('Operating Efficiency(%)'!I60*' Capacity by Company'!I60,4)</f>
        <v>0</v>
      </c>
      <c r="J60" s="114">
        <f>ROUND('Operating Efficiency(%)'!J60*' Capacity by Company'!J60,4)</f>
        <v>0</v>
      </c>
      <c r="K60" s="114">
        <f>ROUND('Operating Efficiency(%)'!K60*' Capacity by Company'!K60,4)</f>
        <v>0</v>
      </c>
      <c r="L60" s="114">
        <f>ROUND('Operating Efficiency(%)'!L60*' Capacity by Company'!L60,4)</f>
        <v>0</v>
      </c>
      <c r="M60" s="114">
        <f>ROUND('Operating Efficiency(%)'!M60*' Capacity by Company'!M60,4)</f>
        <v>0</v>
      </c>
      <c r="N60" s="114">
        <f>ROUND('Operating Efficiency(%)'!N60*' Capacity by Company'!N60,4)</f>
        <v>0</v>
      </c>
      <c r="O60" s="114">
        <f>ROUND('Operating Efficiency(%)'!O60*' Capacity by Company'!O60,4)</f>
        <v>0</v>
      </c>
      <c r="P60" s="114">
        <f>ROUND('Operating Efficiency(%)'!P60*' Capacity by Company'!P60,4)</f>
        <v>0</v>
      </c>
      <c r="Q60" s="114">
        <f>ROUND('Operating Efficiency(%)'!Q60*' Capacity by Company'!Q60,4)</f>
        <v>0</v>
      </c>
      <c r="R60" s="114">
        <f>ROUND('Operating Efficiency(%)'!R60*' Capacity by Company'!R60,4)</f>
        <v>0</v>
      </c>
      <c r="S60" s="114">
        <f>ROUND('Operating Efficiency(%)'!S60*' Capacity by Company'!S60,4)</f>
        <v>0</v>
      </c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  <c r="BY60" s="104"/>
      <c r="BZ60" s="104"/>
      <c r="CA60" s="104"/>
      <c r="CB60" s="104"/>
      <c r="CC60" s="104"/>
      <c r="CD60" s="104"/>
      <c r="CE60" s="104"/>
      <c r="CF60" s="104"/>
      <c r="CG60" s="104"/>
      <c r="CH60" s="104"/>
      <c r="CI60" s="104"/>
      <c r="CJ60" s="104"/>
      <c r="CK60" s="104"/>
      <c r="CL60" s="104"/>
      <c r="CM60" s="104"/>
      <c r="CN60" s="104"/>
      <c r="CO60" s="104"/>
      <c r="CP60" s="104"/>
      <c r="CQ60" s="104"/>
      <c r="CR60" s="104"/>
      <c r="CS60" s="104"/>
      <c r="CT60" s="104"/>
      <c r="CU60" s="104"/>
      <c r="CV60" s="104"/>
      <c r="CW60" s="104"/>
      <c r="CX60" s="104"/>
      <c r="CY60" s="104"/>
      <c r="CZ60" s="104"/>
      <c r="DA60" s="104"/>
      <c r="DB60" s="104"/>
      <c r="DC60" s="104"/>
      <c r="DD60" s="104"/>
      <c r="DE60" s="104"/>
      <c r="DF60" s="104"/>
      <c r="DG60" s="104"/>
      <c r="DH60" s="104"/>
      <c r="DI60" s="104"/>
      <c r="DJ60" s="104"/>
      <c r="DK60" s="104"/>
      <c r="DL60" s="104"/>
      <c r="DM60" s="104"/>
      <c r="DN60" s="104"/>
      <c r="DO60" s="104"/>
      <c r="DP60" s="104"/>
      <c r="DQ60" s="104"/>
      <c r="DR60" s="104"/>
      <c r="DS60" s="104"/>
      <c r="DT60" s="104"/>
      <c r="DU60" s="104"/>
      <c r="DV60" s="104"/>
      <c r="DW60" s="104"/>
      <c r="DX60" s="104"/>
      <c r="DY60" s="104"/>
      <c r="DZ60" s="104"/>
      <c r="EA60" s="104"/>
      <c r="EB60" s="104"/>
      <c r="EC60" s="104"/>
      <c r="ED60" s="104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  <c r="ER60" s="104"/>
      <c r="ES60" s="104"/>
      <c r="ET60" s="104"/>
      <c r="EU60" s="104"/>
      <c r="EV60" s="104"/>
      <c r="EW60" s="104"/>
      <c r="EX60" s="104"/>
      <c r="EY60" s="104"/>
      <c r="EZ60" s="104"/>
      <c r="FA60" s="104"/>
      <c r="FB60" s="104"/>
      <c r="FC60" s="104"/>
      <c r="FD60" s="104"/>
      <c r="FE60" s="104"/>
      <c r="FF60" s="104"/>
      <c r="FG60" s="104"/>
      <c r="FH60" s="104"/>
      <c r="FI60" s="104"/>
      <c r="FJ60" s="104"/>
      <c r="FK60" s="104"/>
      <c r="FL60" s="104"/>
      <c r="FM60" s="104"/>
      <c r="FN60" s="104"/>
      <c r="FO60" s="104"/>
      <c r="FP60" s="104"/>
      <c r="FQ60" s="104"/>
      <c r="FR60" s="104"/>
      <c r="FS60" s="104"/>
      <c r="FT60" s="104"/>
      <c r="FU60" s="104"/>
      <c r="FV60" s="104"/>
      <c r="FW60" s="104"/>
      <c r="FX60" s="104"/>
      <c r="FY60" s="104"/>
      <c r="FZ60" s="104"/>
      <c r="GA60" s="104"/>
      <c r="GB60" s="104"/>
      <c r="GC60" s="104"/>
      <c r="GD60" s="104"/>
      <c r="GE60" s="104"/>
      <c r="GF60" s="104"/>
      <c r="GG60" s="104"/>
      <c r="GH60" s="104"/>
      <c r="GI60" s="104"/>
      <c r="GJ60" s="104"/>
      <c r="GK60" s="104"/>
      <c r="GL60" s="104"/>
      <c r="GM60" s="104"/>
      <c r="GN60" s="104"/>
      <c r="GO60" s="104"/>
      <c r="GP60" s="104"/>
      <c r="GQ60" s="104"/>
      <c r="GR60" s="104"/>
      <c r="GS60" s="104"/>
      <c r="GT60" s="104"/>
      <c r="GU60" s="104"/>
      <c r="GV60" s="104"/>
      <c r="GW60" s="104"/>
      <c r="GX60" s="104"/>
      <c r="GY60" s="104"/>
      <c r="GZ60" s="104"/>
      <c r="HA60" s="104"/>
      <c r="HB60" s="104"/>
      <c r="HC60" s="104"/>
      <c r="HD60" s="104"/>
      <c r="HE60" s="104"/>
      <c r="HF60" s="104"/>
      <c r="HG60" s="104"/>
      <c r="HH60" s="104"/>
      <c r="HI60" s="104"/>
      <c r="HJ60" s="104"/>
      <c r="HK60" s="104"/>
      <c r="HL60" s="104"/>
      <c r="HM60" s="104"/>
      <c r="HN60" s="104"/>
      <c r="HO60" s="104"/>
      <c r="HP60" s="104"/>
      <c r="HQ60" s="104"/>
      <c r="HR60" s="104"/>
      <c r="HS60" s="104"/>
      <c r="HT60" s="104"/>
      <c r="HU60" s="104"/>
      <c r="HV60" s="104"/>
      <c r="HW60" s="104"/>
      <c r="HX60" s="104"/>
      <c r="HY60" s="104"/>
      <c r="HZ60" s="104"/>
      <c r="IA60" s="104"/>
      <c r="IB60" s="104"/>
      <c r="IC60" s="104"/>
      <c r="ID60" s="104"/>
      <c r="IE60" s="104"/>
      <c r="IF60" s="104"/>
      <c r="IG60" s="104"/>
      <c r="IH60" s="104"/>
      <c r="II60" s="104"/>
      <c r="IJ60" s="104"/>
      <c r="IK60" s="104"/>
      <c r="IL60" s="104"/>
      <c r="IM60" s="104"/>
      <c r="IN60" s="104"/>
      <c r="IO60" s="104"/>
      <c r="IP60" s="104"/>
      <c r="IQ60" s="104"/>
      <c r="IR60" s="104"/>
      <c r="IS60" s="104"/>
      <c r="IT60" s="104"/>
      <c r="IU60" s="104"/>
      <c r="IV60" s="104"/>
      <c r="IW60" s="104"/>
      <c r="IX60" s="104"/>
      <c r="IY60" s="104"/>
      <c r="IZ60" s="104"/>
      <c r="JA60" s="104"/>
      <c r="JB60" s="104"/>
      <c r="JC60" s="104"/>
      <c r="JD60" s="104"/>
      <c r="JE60" s="104"/>
      <c r="JF60" s="104"/>
      <c r="JG60" s="104"/>
      <c r="JH60" s="104"/>
      <c r="JI60" s="104"/>
      <c r="JJ60" s="104"/>
      <c r="JK60" s="104"/>
      <c r="JL60" s="104"/>
      <c r="JM60" s="104"/>
      <c r="JN60" s="104"/>
      <c r="JO60" s="104"/>
      <c r="JP60" s="104"/>
      <c r="JQ60" s="104"/>
      <c r="JR60" s="104"/>
      <c r="JS60" s="104"/>
      <c r="JT60" s="104"/>
      <c r="JU60" s="104"/>
      <c r="JV60" s="104"/>
      <c r="JW60" s="104"/>
      <c r="JX60" s="104"/>
      <c r="JY60" s="104"/>
      <c r="JZ60" s="104"/>
      <c r="KA60" s="104"/>
      <c r="KB60" s="104"/>
      <c r="KC60" s="104"/>
      <c r="KD60" s="104"/>
      <c r="KE60" s="104"/>
      <c r="KF60" s="104"/>
      <c r="KG60" s="104"/>
      <c r="KH60" s="104"/>
      <c r="KI60" s="104"/>
      <c r="KJ60" s="104"/>
      <c r="KK60" s="104"/>
      <c r="KL60" s="104"/>
      <c r="KM60" s="104"/>
      <c r="KN60" s="104"/>
      <c r="KO60" s="104"/>
      <c r="KP60" s="104"/>
      <c r="KQ60" s="104"/>
      <c r="KR60" s="104"/>
      <c r="KS60" s="104"/>
      <c r="KT60" s="104"/>
      <c r="KU60" s="104"/>
      <c r="KV60" s="104"/>
      <c r="KW60" s="104"/>
      <c r="KX60" s="104"/>
      <c r="KY60" s="104"/>
      <c r="KZ60" s="104"/>
      <c r="LA60" s="104"/>
      <c r="LB60" s="104"/>
      <c r="LC60" s="104"/>
      <c r="LD60" s="104"/>
      <c r="LE60" s="104"/>
      <c r="LF60" s="104"/>
      <c r="LG60" s="104"/>
      <c r="LH60" s="104"/>
      <c r="LI60" s="104"/>
      <c r="LJ60" s="104"/>
      <c r="LK60" s="104"/>
      <c r="LL60" s="104"/>
      <c r="LM60" s="104"/>
      <c r="LN60" s="104"/>
      <c r="LO60" s="104"/>
      <c r="LP60" s="104"/>
      <c r="LQ60" s="104"/>
      <c r="LR60" s="104"/>
      <c r="LS60" s="104"/>
      <c r="LT60" s="104"/>
      <c r="LU60" s="104"/>
      <c r="LV60" s="104"/>
      <c r="LW60" s="104"/>
      <c r="LX60" s="104"/>
      <c r="LY60" s="104"/>
      <c r="LZ60" s="104"/>
      <c r="MA60" s="104"/>
      <c r="MB60" s="104"/>
      <c r="MC60" s="104"/>
      <c r="MD60" s="104"/>
      <c r="ME60" s="104"/>
      <c r="MF60" s="104"/>
      <c r="MG60" s="104"/>
      <c r="MH60" s="104"/>
      <c r="MI60" s="104"/>
      <c r="MJ60" s="104"/>
      <c r="MK60" s="104"/>
      <c r="ML60" s="104"/>
      <c r="MM60" s="104"/>
      <c r="MN60" s="104"/>
      <c r="MO60" s="104"/>
      <c r="MP60" s="104"/>
      <c r="MQ60" s="104"/>
      <c r="MR60" s="104"/>
      <c r="MS60" s="104"/>
      <c r="MT60" s="104"/>
      <c r="MU60" s="104"/>
      <c r="MV60" s="104"/>
      <c r="MW60" s="104"/>
      <c r="MX60" s="104"/>
      <c r="MY60" s="104"/>
      <c r="MZ60" s="104"/>
      <c r="NA60" s="104"/>
      <c r="NB60" s="104"/>
      <c r="NC60" s="104"/>
      <c r="ND60" s="104"/>
      <c r="NE60" s="104"/>
      <c r="NF60" s="104"/>
      <c r="NG60" s="104"/>
      <c r="NH60" s="104"/>
      <c r="NI60" s="104"/>
      <c r="NJ60" s="104"/>
      <c r="NK60" s="104"/>
      <c r="NL60" s="104"/>
      <c r="NM60" s="104"/>
      <c r="NN60" s="104"/>
      <c r="NO60" s="104"/>
      <c r="NP60" s="104"/>
      <c r="NQ60" s="104"/>
      <c r="NR60" s="104"/>
      <c r="NS60" s="104"/>
      <c r="NT60" s="104"/>
      <c r="NU60" s="104"/>
      <c r="NV60" s="104"/>
      <c r="NW60" s="104"/>
      <c r="NX60" s="104"/>
      <c r="NY60" s="104"/>
      <c r="NZ60" s="104"/>
      <c r="OA60" s="104"/>
      <c r="OB60" s="104"/>
      <c r="OC60" s="104"/>
      <c r="OD60" s="104"/>
      <c r="OE60" s="104"/>
      <c r="OF60" s="104"/>
      <c r="OG60" s="104"/>
      <c r="OH60" s="104"/>
      <c r="OI60" s="104"/>
      <c r="OJ60" s="104"/>
      <c r="OK60" s="104"/>
      <c r="OL60" s="104"/>
      <c r="OM60" s="104"/>
      <c r="ON60" s="104"/>
      <c r="OO60" s="104"/>
      <c r="OP60" s="104"/>
      <c r="OQ60" s="104"/>
      <c r="OR60" s="104"/>
      <c r="OS60" s="104"/>
      <c r="OT60" s="104"/>
      <c r="OU60" s="104"/>
      <c r="OV60" s="104"/>
      <c r="OW60" s="104"/>
      <c r="OX60" s="104"/>
      <c r="OY60" s="104"/>
      <c r="OZ60" s="104"/>
      <c r="PA60" s="104"/>
      <c r="PB60" s="104"/>
      <c r="PC60" s="104"/>
      <c r="PD60" s="104"/>
      <c r="PE60" s="104"/>
      <c r="PF60" s="104"/>
      <c r="PG60" s="104"/>
      <c r="PH60" s="104"/>
      <c r="PI60" s="104"/>
      <c r="PJ60" s="104"/>
      <c r="PK60" s="104"/>
      <c r="PL60" s="104"/>
      <c r="PM60" s="104"/>
      <c r="PN60" s="104"/>
      <c r="PO60" s="104"/>
      <c r="PP60" s="104"/>
      <c r="PQ60" s="104"/>
      <c r="PR60" s="104"/>
      <c r="PS60" s="104"/>
      <c r="PT60" s="104"/>
      <c r="PU60" s="104"/>
      <c r="PV60" s="104"/>
      <c r="PW60" s="104"/>
      <c r="PX60" s="104"/>
      <c r="PY60" s="104"/>
      <c r="PZ60" s="104"/>
      <c r="QA60" s="104"/>
      <c r="QB60" s="104"/>
      <c r="QC60" s="104"/>
      <c r="QD60" s="104"/>
      <c r="QE60" s="104"/>
      <c r="QF60" s="104"/>
      <c r="QG60" s="104"/>
      <c r="QH60" s="104"/>
      <c r="QI60" s="104"/>
      <c r="QJ60" s="104"/>
      <c r="QK60" s="104"/>
      <c r="QL60" s="104"/>
      <c r="QM60" s="104"/>
      <c r="QN60" s="104"/>
      <c r="QO60" s="104"/>
      <c r="QP60" s="104"/>
      <c r="QQ60" s="104"/>
      <c r="QR60" s="104"/>
      <c r="QS60" s="104"/>
      <c r="QT60" s="104"/>
      <c r="QU60" s="104"/>
      <c r="QV60" s="104"/>
      <c r="QW60" s="104"/>
      <c r="QX60" s="104"/>
      <c r="QY60" s="104"/>
      <c r="QZ60" s="104"/>
      <c r="RA60" s="104"/>
      <c r="RB60" s="104"/>
      <c r="RC60" s="104"/>
      <c r="RD60" s="104"/>
      <c r="RE60" s="104"/>
      <c r="RF60" s="104"/>
      <c r="RG60" s="104"/>
      <c r="RH60" s="104"/>
      <c r="RI60" s="104"/>
      <c r="RJ60" s="104"/>
      <c r="RK60" s="104"/>
      <c r="RL60" s="104"/>
      <c r="RM60" s="104"/>
      <c r="RN60" s="104"/>
      <c r="RO60" s="104"/>
      <c r="RP60" s="104"/>
      <c r="RQ60" s="104"/>
      <c r="RR60" s="104"/>
      <c r="RS60" s="104"/>
      <c r="RT60" s="104"/>
      <c r="RU60" s="104"/>
      <c r="RV60" s="104"/>
      <c r="RW60" s="104"/>
      <c r="RX60" s="104"/>
      <c r="RY60" s="104"/>
      <c r="RZ60" s="104"/>
      <c r="SA60" s="104"/>
      <c r="SB60" s="104"/>
      <c r="SC60" s="104"/>
      <c r="SD60" s="104"/>
      <c r="SE60" s="104"/>
      <c r="SF60" s="104"/>
      <c r="SG60" s="104"/>
      <c r="SH60" s="104"/>
      <c r="SI60" s="104"/>
      <c r="SJ60" s="104"/>
      <c r="SK60" s="104"/>
      <c r="SL60" s="104"/>
      <c r="SM60" s="104"/>
      <c r="SN60" s="104"/>
      <c r="SO60" s="104"/>
      <c r="SP60" s="104"/>
      <c r="SQ60" s="104"/>
      <c r="SR60" s="104"/>
      <c r="SS60" s="104"/>
      <c r="ST60" s="104"/>
      <c r="SU60" s="104"/>
      <c r="SV60" s="104"/>
      <c r="SW60" s="104"/>
      <c r="SX60" s="104"/>
      <c r="SY60" s="104"/>
      <c r="SZ60" s="104"/>
      <c r="TA60" s="104"/>
      <c r="TB60" s="104"/>
      <c r="TC60" s="104"/>
      <c r="TD60" s="104"/>
      <c r="TE60" s="104"/>
      <c r="TF60" s="104"/>
      <c r="TG60" s="104"/>
      <c r="TH60" s="104"/>
      <c r="TI60" s="104"/>
      <c r="TJ60" s="104"/>
      <c r="TK60" s="104"/>
      <c r="TL60" s="104"/>
      <c r="TM60" s="104"/>
      <c r="TN60" s="104"/>
      <c r="TO60" s="104"/>
      <c r="TP60" s="104"/>
      <c r="TQ60" s="104"/>
      <c r="TR60" s="104"/>
      <c r="TS60" s="104"/>
      <c r="TT60" s="104"/>
      <c r="TU60" s="104"/>
      <c r="TV60" s="104"/>
      <c r="TW60" s="104"/>
      <c r="TX60" s="104"/>
      <c r="TY60" s="104"/>
      <c r="TZ60" s="104"/>
      <c r="UA60" s="104"/>
      <c r="UB60" s="104"/>
      <c r="UC60" s="104"/>
      <c r="UD60" s="104"/>
      <c r="UE60" s="104"/>
      <c r="UF60" s="104"/>
      <c r="UG60" s="104"/>
      <c r="UH60" s="104"/>
      <c r="UI60" s="104"/>
      <c r="UJ60" s="104"/>
      <c r="UK60" s="104"/>
      <c r="UL60" s="104"/>
      <c r="UM60" s="104"/>
      <c r="UN60" s="104"/>
      <c r="UO60" s="104"/>
      <c r="UP60" s="104"/>
      <c r="UQ60" s="104"/>
      <c r="UR60" s="104"/>
      <c r="US60" s="104"/>
      <c r="UT60" s="104"/>
      <c r="UU60" s="104"/>
      <c r="UV60" s="104"/>
      <c r="UW60" s="104"/>
      <c r="UX60" s="104"/>
      <c r="UY60" s="104"/>
      <c r="UZ60" s="104"/>
      <c r="VA60" s="104"/>
      <c r="VB60" s="104"/>
      <c r="VC60" s="104"/>
      <c r="VD60" s="104"/>
      <c r="VE60" s="104"/>
      <c r="VF60" s="104"/>
      <c r="VG60" s="104"/>
      <c r="VH60" s="104"/>
      <c r="VI60" s="104"/>
      <c r="VJ60" s="104"/>
      <c r="VK60" s="104"/>
      <c r="VL60" s="104"/>
      <c r="VM60" s="104"/>
      <c r="VN60" s="104"/>
      <c r="VO60" s="104"/>
      <c r="VP60" s="104"/>
      <c r="VQ60" s="104"/>
      <c r="VR60" s="104"/>
      <c r="VS60" s="104"/>
      <c r="VT60" s="104"/>
      <c r="VU60" s="104"/>
      <c r="VV60" s="104"/>
      <c r="VW60" s="104"/>
      <c r="VX60" s="104"/>
      <c r="VY60" s="104"/>
      <c r="VZ60" s="104"/>
      <c r="WA60" s="104"/>
      <c r="WB60" s="104"/>
      <c r="WC60" s="104"/>
      <c r="WD60" s="104"/>
      <c r="WE60" s="104"/>
      <c r="WF60" s="104"/>
      <c r="WG60" s="104"/>
      <c r="WH60" s="104"/>
      <c r="WI60" s="104"/>
      <c r="WJ60" s="104"/>
      <c r="WK60" s="104"/>
      <c r="WL60" s="104"/>
      <c r="WM60" s="104"/>
      <c r="WN60" s="104"/>
      <c r="WO60" s="104"/>
      <c r="WP60" s="104"/>
      <c r="WQ60" s="104"/>
      <c r="WR60" s="104"/>
      <c r="WS60" s="104"/>
      <c r="WT60" s="104"/>
      <c r="WU60" s="104"/>
      <c r="WV60" s="104"/>
      <c r="WW60" s="104"/>
      <c r="WX60" s="104"/>
      <c r="WY60" s="104"/>
      <c r="WZ60" s="104"/>
      <c r="XA60" s="104"/>
      <c r="XB60" s="104"/>
      <c r="XC60" s="104"/>
      <c r="XD60" s="104"/>
      <c r="XE60" s="104"/>
      <c r="XF60" s="104"/>
      <c r="XG60" s="104"/>
      <c r="XH60" s="104"/>
      <c r="XI60" s="104"/>
      <c r="XJ60" s="104"/>
      <c r="XK60" s="104"/>
      <c r="XL60" s="104"/>
      <c r="XM60" s="104"/>
      <c r="XN60" s="104"/>
      <c r="XO60" s="104"/>
      <c r="XP60" s="104"/>
      <c r="XQ60" s="104"/>
      <c r="XR60" s="104"/>
      <c r="XS60" s="104"/>
      <c r="XT60" s="104"/>
      <c r="XU60" s="104"/>
      <c r="XV60" s="104"/>
      <c r="XW60" s="104"/>
      <c r="XX60" s="104"/>
      <c r="XY60" s="104"/>
      <c r="XZ60" s="104"/>
      <c r="YA60" s="104"/>
      <c r="YB60" s="104"/>
      <c r="YC60" s="104"/>
      <c r="YD60" s="104"/>
      <c r="YE60" s="104"/>
      <c r="YF60" s="104"/>
      <c r="YG60" s="104"/>
      <c r="YH60" s="104"/>
      <c r="YI60" s="104"/>
      <c r="YJ60" s="104"/>
      <c r="YK60" s="104"/>
      <c r="YL60" s="104"/>
      <c r="YM60" s="104"/>
      <c r="YN60" s="104"/>
      <c r="YO60" s="104"/>
      <c r="YP60" s="104"/>
      <c r="YQ60" s="104"/>
      <c r="YR60" s="104"/>
      <c r="YS60" s="104"/>
      <c r="YT60" s="104"/>
      <c r="YU60" s="104"/>
      <c r="YV60" s="104"/>
      <c r="YW60" s="104"/>
      <c r="YX60" s="104"/>
      <c r="YY60" s="104"/>
      <c r="YZ60" s="104"/>
      <c r="ZA60" s="104"/>
      <c r="ZB60" s="104"/>
      <c r="ZC60" s="104"/>
      <c r="ZD60" s="104"/>
      <c r="ZE60" s="104"/>
      <c r="ZF60" s="104"/>
      <c r="ZG60" s="104"/>
      <c r="ZH60" s="104"/>
      <c r="ZI60" s="104"/>
      <c r="ZJ60" s="104"/>
      <c r="ZK60" s="104"/>
      <c r="ZL60" s="104"/>
      <c r="ZM60" s="104"/>
      <c r="ZN60" s="104"/>
      <c r="ZO60" s="104"/>
      <c r="ZP60" s="104"/>
      <c r="ZQ60" s="104"/>
      <c r="ZR60" s="104"/>
      <c r="ZS60" s="104"/>
      <c r="ZT60" s="104"/>
      <c r="ZU60" s="104"/>
      <c r="ZV60" s="104"/>
      <c r="ZW60" s="104"/>
      <c r="ZX60" s="104"/>
      <c r="ZY60" s="104"/>
      <c r="ZZ60" s="104"/>
      <c r="AAA60" s="104"/>
      <c r="AAB60" s="104"/>
      <c r="AAC60" s="104"/>
      <c r="AAD60" s="104"/>
      <c r="AAE60" s="104"/>
      <c r="AAF60" s="104"/>
      <c r="AAG60" s="104"/>
      <c r="AAH60" s="104"/>
      <c r="AAI60" s="104"/>
      <c r="AAJ60" s="104"/>
      <c r="AAK60" s="104"/>
      <c r="AAL60" s="104"/>
      <c r="AAM60" s="104"/>
      <c r="AAN60" s="104"/>
      <c r="AAO60" s="104"/>
      <c r="AAP60" s="104"/>
      <c r="AAQ60" s="104"/>
      <c r="AAR60" s="104"/>
      <c r="AAS60" s="104"/>
      <c r="AAT60" s="104"/>
      <c r="AAU60" s="104"/>
      <c r="AAV60" s="104"/>
      <c r="AAW60" s="104"/>
      <c r="AAX60" s="104"/>
      <c r="AAY60" s="104"/>
      <c r="AAZ60" s="104"/>
      <c r="ABA60" s="104"/>
      <c r="ABB60" s="104"/>
      <c r="ABC60" s="104"/>
      <c r="ABD60" s="104"/>
      <c r="ABE60" s="104"/>
      <c r="ABF60" s="104"/>
      <c r="ABG60" s="104"/>
      <c r="ABH60" s="104"/>
      <c r="ABI60" s="104"/>
      <c r="ABJ60" s="104"/>
      <c r="ABK60" s="104"/>
      <c r="ABL60" s="104"/>
      <c r="ABM60" s="104"/>
      <c r="ABN60" s="104"/>
      <c r="ABO60" s="104"/>
      <c r="ABP60" s="104"/>
      <c r="ABQ60" s="104"/>
      <c r="ABR60" s="104"/>
      <c r="ABS60" s="104"/>
      <c r="ABT60" s="104"/>
      <c r="ABU60" s="104"/>
      <c r="ABV60" s="104"/>
      <c r="ABW60" s="104"/>
      <c r="ABX60" s="104"/>
      <c r="ABY60" s="104"/>
      <c r="ABZ60" s="104"/>
      <c r="ACA60" s="104"/>
      <c r="ACB60" s="104"/>
      <c r="ACC60" s="104"/>
      <c r="ACD60" s="104"/>
      <c r="ACE60" s="104"/>
      <c r="ACF60" s="104"/>
      <c r="ACG60" s="104"/>
      <c r="ACH60" s="104"/>
      <c r="ACI60" s="104"/>
      <c r="ACJ60" s="104"/>
      <c r="ACK60" s="104"/>
      <c r="ACL60" s="104"/>
      <c r="ACM60" s="104"/>
      <c r="ACN60" s="104"/>
      <c r="ACO60" s="104"/>
      <c r="ACP60" s="104"/>
      <c r="ACQ60" s="104"/>
      <c r="ACR60" s="104"/>
      <c r="ACS60" s="104"/>
      <c r="ACT60" s="104"/>
      <c r="ACU60" s="104"/>
      <c r="ACV60" s="104"/>
      <c r="ACW60" s="104"/>
      <c r="ACX60" s="104"/>
      <c r="ACY60" s="104"/>
      <c r="ACZ60" s="104"/>
      <c r="ADA60" s="104"/>
      <c r="ADB60" s="104"/>
      <c r="ADC60" s="104"/>
      <c r="ADD60" s="104"/>
      <c r="ADE60" s="104"/>
      <c r="ADF60" s="104"/>
      <c r="ADG60" s="104"/>
      <c r="ADH60" s="104"/>
      <c r="ADI60" s="104"/>
      <c r="ADJ60" s="104"/>
      <c r="ADK60" s="104"/>
      <c r="ADL60" s="104"/>
      <c r="ADM60" s="104"/>
      <c r="ADN60" s="104"/>
      <c r="ADO60" s="104"/>
      <c r="ADP60" s="104"/>
      <c r="ADQ60" s="104"/>
      <c r="ADR60" s="104"/>
      <c r="ADS60" s="104"/>
      <c r="ADT60" s="104"/>
      <c r="ADU60" s="104"/>
      <c r="ADV60" s="104"/>
      <c r="ADW60" s="104"/>
      <c r="ADX60" s="104"/>
      <c r="ADY60" s="104"/>
      <c r="ADZ60" s="104"/>
      <c r="AEA60" s="104"/>
      <c r="AEB60" s="104"/>
      <c r="AEC60" s="104"/>
      <c r="AED60" s="104"/>
      <c r="AEE60" s="104"/>
      <c r="AEF60" s="104"/>
      <c r="AEG60" s="104"/>
      <c r="AEH60" s="104"/>
      <c r="AEI60" s="104"/>
      <c r="AEJ60" s="104"/>
      <c r="AEK60" s="104"/>
      <c r="AEL60" s="104"/>
      <c r="AEM60" s="104"/>
      <c r="AEN60" s="104"/>
      <c r="AEO60" s="104"/>
      <c r="AEP60" s="104"/>
      <c r="AEQ60" s="104"/>
      <c r="AER60" s="104"/>
      <c r="AES60" s="104"/>
      <c r="AET60" s="104"/>
      <c r="AEU60" s="104"/>
      <c r="AEV60" s="104"/>
      <c r="AEW60" s="104"/>
      <c r="AEX60" s="104"/>
      <c r="AEY60" s="104"/>
      <c r="AEZ60" s="104"/>
      <c r="AFA60" s="104"/>
      <c r="AFB60" s="104"/>
      <c r="AFC60" s="104"/>
      <c r="AFD60" s="104"/>
      <c r="AFE60" s="104"/>
      <c r="AFF60" s="104"/>
      <c r="AFG60" s="104"/>
      <c r="AFH60" s="104"/>
      <c r="AFI60" s="104"/>
      <c r="AFJ60" s="104"/>
      <c r="AFK60" s="104"/>
      <c r="AFL60" s="104"/>
      <c r="AFM60" s="104"/>
      <c r="AFN60" s="104"/>
      <c r="AFO60" s="104"/>
      <c r="AFP60" s="104"/>
      <c r="AFQ60" s="104"/>
      <c r="AFR60" s="104"/>
      <c r="AFS60" s="104"/>
      <c r="AFT60" s="104"/>
      <c r="AFU60" s="104"/>
      <c r="AFV60" s="104"/>
      <c r="AFW60" s="104"/>
      <c r="AFX60" s="104"/>
      <c r="AFY60" s="104"/>
      <c r="AFZ60" s="104"/>
      <c r="AGA60" s="104"/>
      <c r="AGB60" s="104"/>
      <c r="AGC60" s="104"/>
      <c r="AGD60" s="104"/>
      <c r="AGE60" s="104"/>
      <c r="AGF60" s="104"/>
      <c r="AGG60" s="104"/>
      <c r="AGH60" s="104"/>
      <c r="AGI60" s="104"/>
      <c r="AGJ60" s="104"/>
      <c r="AGK60" s="104"/>
      <c r="AGL60" s="104"/>
      <c r="AGM60" s="104"/>
      <c r="AGN60" s="104"/>
      <c r="AGO60" s="104"/>
      <c r="AGP60" s="104"/>
      <c r="AGQ60" s="104"/>
      <c r="AGR60" s="104"/>
      <c r="AGS60" s="104"/>
      <c r="AGT60" s="104"/>
      <c r="AGU60" s="104"/>
      <c r="AGV60" s="104"/>
      <c r="AGW60" s="104"/>
      <c r="AGX60" s="104"/>
      <c r="AGY60" s="104"/>
      <c r="AGZ60" s="104"/>
      <c r="AHA60" s="104"/>
      <c r="AHB60" s="104"/>
      <c r="AHC60" s="104"/>
      <c r="AHD60" s="104"/>
      <c r="AHE60" s="104"/>
      <c r="AHF60" s="104"/>
      <c r="AHG60" s="104"/>
      <c r="AHH60" s="104"/>
      <c r="AHI60" s="104"/>
      <c r="AHJ60" s="104"/>
      <c r="AHK60" s="104"/>
      <c r="AHL60" s="104"/>
      <c r="AHM60" s="104"/>
      <c r="AHN60" s="104"/>
      <c r="AHO60" s="104"/>
      <c r="AHP60" s="104"/>
      <c r="AHQ60" s="104"/>
      <c r="AHR60" s="104"/>
      <c r="AHS60" s="104"/>
      <c r="AHT60" s="104"/>
      <c r="AHU60" s="104"/>
      <c r="AHV60" s="104"/>
      <c r="AHW60" s="104"/>
      <c r="AHX60" s="104"/>
      <c r="AHY60" s="104"/>
      <c r="AHZ60" s="104"/>
      <c r="AIA60" s="104"/>
      <c r="AIB60" s="104"/>
      <c r="AIC60" s="104"/>
      <c r="AID60" s="104"/>
      <c r="AIE60" s="104"/>
      <c r="AIF60" s="104"/>
      <c r="AIG60" s="104"/>
      <c r="AIH60" s="104"/>
      <c r="AII60" s="104"/>
      <c r="AIJ60" s="104"/>
      <c r="AIK60" s="104"/>
      <c r="AIL60" s="104"/>
      <c r="AIM60" s="104"/>
      <c r="AIN60" s="104"/>
      <c r="AIO60" s="104"/>
      <c r="AIP60" s="104"/>
      <c r="AIQ60" s="104"/>
      <c r="AIR60" s="104"/>
      <c r="AIS60" s="104"/>
      <c r="AIT60" s="104"/>
      <c r="AIU60" s="104"/>
      <c r="AIV60" s="104"/>
      <c r="AIW60" s="104"/>
      <c r="AIX60" s="104"/>
      <c r="AIY60" s="104"/>
      <c r="AIZ60" s="104"/>
      <c r="AJA60" s="104"/>
      <c r="AJB60" s="104"/>
      <c r="AJC60" s="104"/>
      <c r="AJD60" s="104"/>
      <c r="AJE60" s="104"/>
      <c r="AJF60" s="104"/>
      <c r="AJG60" s="104"/>
      <c r="AJH60" s="104"/>
      <c r="AJI60" s="104"/>
      <c r="AJJ60" s="104"/>
      <c r="AJK60" s="104"/>
      <c r="AJL60" s="104"/>
      <c r="AJM60" s="104"/>
      <c r="AJN60" s="104"/>
      <c r="AJO60" s="104"/>
      <c r="AJP60" s="104"/>
      <c r="AJQ60" s="104"/>
      <c r="AJR60" s="104"/>
      <c r="AJS60" s="104"/>
      <c r="AJT60" s="104"/>
      <c r="AJU60" s="104"/>
      <c r="AJV60" s="104"/>
      <c r="AJW60" s="104"/>
      <c r="AJX60" s="104"/>
      <c r="AJY60" s="104"/>
      <c r="AJZ60" s="104"/>
      <c r="AKA60" s="104"/>
      <c r="AKB60" s="104"/>
      <c r="AKC60" s="104"/>
      <c r="AKD60" s="104"/>
      <c r="AKE60" s="104"/>
      <c r="AKF60" s="104"/>
      <c r="AKG60" s="104"/>
      <c r="AKH60" s="104"/>
      <c r="AKI60" s="104"/>
      <c r="AKJ60" s="104"/>
      <c r="AKK60" s="104"/>
      <c r="AKL60" s="104"/>
      <c r="AKM60" s="104"/>
      <c r="AKN60" s="104"/>
      <c r="AKO60" s="104"/>
      <c r="AKP60" s="104"/>
      <c r="AKQ60" s="104"/>
      <c r="AKR60" s="104"/>
      <c r="AKS60" s="104"/>
      <c r="AKT60" s="104"/>
      <c r="AKU60" s="104"/>
      <c r="AKV60" s="104"/>
      <c r="AKW60" s="104"/>
      <c r="AKX60" s="104"/>
      <c r="AKY60" s="104"/>
      <c r="AKZ60" s="104"/>
      <c r="ALA60" s="104"/>
      <c r="ALB60" s="104"/>
      <c r="ALC60" s="104"/>
      <c r="ALD60" s="104"/>
      <c r="ALE60" s="104"/>
      <c r="ALF60" s="104"/>
      <c r="ALG60" s="104"/>
      <c r="ALH60" s="104"/>
      <c r="ALI60" s="104"/>
      <c r="ALJ60" s="104"/>
      <c r="ALK60" s="104"/>
      <c r="ALL60" s="104"/>
      <c r="ALM60" s="104"/>
      <c r="ALN60" s="104"/>
      <c r="ALO60" s="104"/>
      <c r="ALP60" s="104"/>
      <c r="ALQ60" s="104"/>
      <c r="ALR60" s="104"/>
      <c r="ALS60" s="104"/>
      <c r="ALT60" s="104"/>
      <c r="ALU60" s="104"/>
      <c r="ALV60" s="104"/>
      <c r="ALW60" s="104"/>
      <c r="ALX60" s="104"/>
      <c r="ALY60" s="104"/>
      <c r="ALZ60" s="104"/>
      <c r="AMA60" s="104"/>
      <c r="AMB60" s="104"/>
      <c r="AMC60" s="104"/>
      <c r="AMD60" s="104"/>
      <c r="AME60" s="104"/>
      <c r="AMF60" s="104"/>
      <c r="AMG60" s="104"/>
      <c r="AMH60" s="104"/>
      <c r="AMI60" s="104"/>
      <c r="AMJ60" s="104"/>
      <c r="AMK60" s="104"/>
      <c r="AML60" s="104"/>
      <c r="AMM60" s="104"/>
      <c r="AMN60" s="104"/>
      <c r="AMO60" s="104"/>
      <c r="AMP60" s="104"/>
      <c r="AMQ60" s="104"/>
      <c r="AMR60" s="104"/>
      <c r="AMS60" s="104"/>
      <c r="AMT60" s="104"/>
      <c r="AMU60" s="104"/>
      <c r="AMV60" s="104"/>
      <c r="AMW60" s="104"/>
      <c r="AMX60" s="104"/>
      <c r="AMY60" s="104"/>
      <c r="AMZ60" s="104"/>
      <c r="ANA60" s="104"/>
      <c r="ANB60" s="104"/>
      <c r="ANC60" s="104"/>
      <c r="AND60" s="104"/>
      <c r="ANE60" s="104"/>
      <c r="ANF60" s="104"/>
      <c r="ANG60" s="104"/>
      <c r="ANH60" s="104"/>
      <c r="ANI60" s="104"/>
      <c r="ANJ60" s="104"/>
      <c r="ANK60" s="104"/>
      <c r="ANL60" s="104"/>
      <c r="ANM60" s="104"/>
      <c r="ANN60" s="104"/>
      <c r="ANO60" s="104"/>
      <c r="ANP60" s="104"/>
      <c r="ANQ60" s="104"/>
      <c r="ANR60" s="104"/>
      <c r="ANS60" s="104"/>
      <c r="ANT60" s="104"/>
      <c r="ANU60" s="104"/>
      <c r="ANV60" s="104"/>
      <c r="ANW60" s="104"/>
      <c r="ANX60" s="104"/>
      <c r="ANY60" s="104"/>
      <c r="ANZ60" s="104"/>
      <c r="AOA60" s="104"/>
      <c r="AOB60" s="104"/>
      <c r="AOC60" s="104"/>
      <c r="AOD60" s="104"/>
      <c r="AOE60" s="104"/>
      <c r="AOF60" s="104"/>
      <c r="AOG60" s="104"/>
      <c r="AOH60" s="104"/>
      <c r="AOI60" s="104"/>
      <c r="AOJ60" s="104"/>
      <c r="AOK60" s="104"/>
      <c r="AOL60" s="104"/>
      <c r="AOM60" s="104"/>
      <c r="AON60" s="104"/>
      <c r="AOO60" s="104"/>
      <c r="AOP60" s="104"/>
      <c r="AOQ60" s="104"/>
      <c r="AOR60" s="104"/>
      <c r="AOS60" s="104"/>
      <c r="AOT60" s="104"/>
      <c r="AOU60" s="104"/>
      <c r="AOV60" s="104"/>
      <c r="AOW60" s="104"/>
      <c r="AOX60" s="104"/>
      <c r="AOY60" s="104"/>
      <c r="AOZ60" s="104"/>
      <c r="APA60" s="104"/>
      <c r="APB60" s="104"/>
      <c r="APC60" s="104"/>
      <c r="APD60" s="104"/>
      <c r="APE60" s="104"/>
      <c r="APF60" s="104"/>
      <c r="APG60" s="104"/>
      <c r="APH60" s="104"/>
      <c r="API60" s="104"/>
      <c r="APJ60" s="104"/>
      <c r="APK60" s="104"/>
      <c r="APL60" s="104"/>
      <c r="APM60" s="104"/>
      <c r="APN60" s="104"/>
      <c r="APO60" s="104"/>
      <c r="APP60" s="104"/>
      <c r="APQ60" s="104"/>
      <c r="APR60" s="104"/>
      <c r="APS60" s="104"/>
      <c r="APT60" s="104"/>
      <c r="APU60" s="104"/>
      <c r="APV60" s="104"/>
      <c r="APW60" s="104"/>
      <c r="APX60" s="104"/>
      <c r="APY60" s="104"/>
      <c r="APZ60" s="104"/>
      <c r="AQA60" s="104"/>
      <c r="AQB60" s="104"/>
      <c r="AQC60" s="104"/>
      <c r="AQD60" s="104"/>
      <c r="AQE60" s="104"/>
      <c r="AQF60" s="104"/>
      <c r="AQG60" s="104"/>
      <c r="AQH60" s="104"/>
      <c r="AQI60" s="104"/>
      <c r="AQJ60" s="104"/>
      <c r="AQK60" s="104"/>
      <c r="AQL60" s="104"/>
      <c r="AQM60" s="104"/>
      <c r="AQN60" s="104"/>
      <c r="AQO60" s="104"/>
      <c r="AQP60" s="104"/>
      <c r="AQQ60" s="104"/>
      <c r="AQR60" s="104"/>
      <c r="AQS60" s="104"/>
      <c r="AQT60" s="104"/>
      <c r="AQU60" s="104"/>
      <c r="AQV60" s="104"/>
      <c r="AQW60" s="104"/>
      <c r="AQX60" s="104"/>
      <c r="AQY60" s="104"/>
      <c r="AQZ60" s="104"/>
      <c r="ARA60" s="104"/>
      <c r="ARB60" s="104"/>
      <c r="ARC60" s="104"/>
      <c r="ARD60" s="104"/>
      <c r="ARE60" s="104"/>
      <c r="ARF60" s="104"/>
      <c r="ARG60" s="104"/>
      <c r="ARH60" s="104"/>
      <c r="ARI60" s="104"/>
      <c r="ARJ60" s="104"/>
      <c r="ARK60" s="104"/>
      <c r="ARL60" s="104"/>
      <c r="ARM60" s="104"/>
      <c r="ARN60" s="104"/>
      <c r="ARO60" s="104"/>
      <c r="ARP60" s="104"/>
      <c r="ARQ60" s="104"/>
      <c r="ARR60" s="104"/>
      <c r="ARS60" s="104"/>
      <c r="ART60" s="104"/>
      <c r="ARU60" s="104"/>
      <c r="ARV60" s="104"/>
      <c r="ARW60" s="104"/>
      <c r="ARX60" s="104"/>
      <c r="ARY60" s="104"/>
      <c r="ARZ60" s="104"/>
      <c r="ASA60" s="104"/>
      <c r="ASB60" s="104"/>
      <c r="ASC60" s="104"/>
      <c r="ASD60" s="104"/>
      <c r="ASE60" s="104"/>
      <c r="ASF60" s="104"/>
      <c r="ASG60" s="104"/>
      <c r="ASH60" s="104"/>
      <c r="ASI60" s="104"/>
      <c r="ASJ60" s="104"/>
      <c r="ASK60" s="104"/>
      <c r="ASL60" s="104"/>
      <c r="ASM60" s="104"/>
      <c r="ASN60" s="104"/>
      <c r="ASO60" s="104"/>
      <c r="ASP60" s="104"/>
      <c r="ASQ60" s="104"/>
      <c r="ASR60" s="104"/>
      <c r="ASS60" s="104"/>
      <c r="AST60" s="104"/>
      <c r="ASU60" s="104"/>
      <c r="ASV60" s="104"/>
      <c r="ASW60" s="104"/>
      <c r="ASX60" s="104"/>
      <c r="ASY60" s="104"/>
      <c r="ASZ60" s="104"/>
      <c r="ATA60" s="104"/>
      <c r="ATB60" s="104"/>
      <c r="ATC60" s="104"/>
      <c r="ATD60" s="104"/>
      <c r="ATE60" s="104"/>
      <c r="ATF60" s="104"/>
      <c r="ATG60" s="104"/>
      <c r="ATH60" s="104"/>
      <c r="ATI60" s="104"/>
      <c r="ATJ60" s="104"/>
      <c r="ATK60" s="104"/>
      <c r="ATL60" s="104"/>
      <c r="ATM60" s="104"/>
      <c r="ATN60" s="104"/>
      <c r="ATO60" s="104"/>
      <c r="ATP60" s="104"/>
      <c r="ATQ60" s="104"/>
      <c r="ATR60" s="104"/>
      <c r="ATS60" s="104"/>
      <c r="ATT60" s="104"/>
      <c r="ATU60" s="104"/>
      <c r="ATV60" s="104"/>
      <c r="ATW60" s="104"/>
      <c r="ATX60" s="104"/>
      <c r="ATY60" s="104"/>
      <c r="ATZ60" s="104"/>
      <c r="AUA60" s="104"/>
      <c r="AUB60" s="104"/>
      <c r="AUC60" s="104"/>
      <c r="AUD60" s="104"/>
      <c r="AUE60" s="104"/>
      <c r="AUF60" s="104"/>
      <c r="AUG60" s="104"/>
      <c r="AUH60" s="104"/>
      <c r="AUI60" s="104"/>
      <c r="AUJ60" s="104"/>
      <c r="AUK60" s="104"/>
      <c r="AUL60" s="104"/>
      <c r="AUM60" s="104"/>
      <c r="AUN60" s="104"/>
      <c r="AUO60" s="104"/>
      <c r="AUP60" s="104"/>
      <c r="AUQ60" s="104"/>
      <c r="AUR60" s="104"/>
      <c r="AUS60" s="104"/>
      <c r="AUT60" s="104"/>
      <c r="AUU60" s="104"/>
      <c r="AUV60" s="104"/>
      <c r="AUW60" s="104"/>
      <c r="AUX60" s="104"/>
      <c r="AUY60" s="104"/>
      <c r="AUZ60" s="104"/>
      <c r="AVA60" s="104"/>
      <c r="AVB60" s="104"/>
      <c r="AVC60" s="104"/>
      <c r="AVD60" s="104"/>
      <c r="AVE60" s="104"/>
      <c r="AVF60" s="104"/>
      <c r="AVG60" s="104"/>
      <c r="AVH60" s="104"/>
      <c r="AVI60" s="104"/>
      <c r="AVJ60" s="104"/>
      <c r="AVK60" s="104"/>
      <c r="AVL60" s="104"/>
      <c r="AVM60" s="104"/>
      <c r="AVN60" s="104"/>
      <c r="AVO60" s="104"/>
      <c r="AVP60" s="104"/>
      <c r="AVQ60" s="104"/>
      <c r="AVR60" s="104"/>
      <c r="AVS60" s="104"/>
      <c r="AVT60" s="104"/>
      <c r="AVU60" s="104"/>
      <c r="AVV60" s="104"/>
      <c r="AVW60" s="104"/>
      <c r="AVX60" s="104"/>
      <c r="AVY60" s="104"/>
      <c r="AVZ60" s="104"/>
      <c r="AWA60" s="104"/>
      <c r="AWB60" s="104"/>
      <c r="AWC60" s="104"/>
      <c r="AWD60" s="104"/>
      <c r="AWE60" s="104"/>
      <c r="AWF60" s="104"/>
      <c r="AWG60" s="104"/>
      <c r="AWH60" s="104"/>
      <c r="AWI60" s="104"/>
      <c r="AWJ60" s="104"/>
      <c r="AWK60" s="104"/>
      <c r="AWL60" s="104"/>
      <c r="AWM60" s="104"/>
      <c r="AWN60" s="104"/>
      <c r="AWO60" s="104"/>
      <c r="AWP60" s="104"/>
      <c r="AWQ60" s="104"/>
      <c r="AWR60" s="104"/>
      <c r="AWS60" s="104"/>
      <c r="AWT60" s="104"/>
      <c r="AWU60" s="104"/>
      <c r="AWV60" s="104"/>
      <c r="AWW60" s="104"/>
      <c r="AWX60" s="104"/>
      <c r="AWY60" s="104"/>
      <c r="AWZ60" s="104"/>
      <c r="AXA60" s="104"/>
      <c r="AXB60" s="104"/>
      <c r="AXC60" s="104"/>
      <c r="AXD60" s="104"/>
      <c r="AXE60" s="104"/>
      <c r="AXF60" s="104"/>
      <c r="AXG60" s="104"/>
      <c r="AXH60" s="104"/>
      <c r="AXI60" s="104"/>
      <c r="AXJ60" s="104"/>
      <c r="AXK60" s="104"/>
      <c r="AXL60" s="104"/>
      <c r="AXM60" s="104"/>
      <c r="AXN60" s="104"/>
      <c r="AXO60" s="104"/>
      <c r="AXP60" s="104"/>
      <c r="AXQ60" s="104"/>
      <c r="AXR60" s="104"/>
      <c r="AXS60" s="104"/>
      <c r="AXT60" s="104"/>
      <c r="AXU60" s="104"/>
      <c r="AXV60" s="104"/>
      <c r="AXW60" s="104"/>
      <c r="AXX60" s="104"/>
      <c r="AXY60" s="104"/>
      <c r="AXZ60" s="104"/>
      <c r="AYA60" s="104"/>
      <c r="AYB60" s="104"/>
      <c r="AYC60" s="104"/>
      <c r="AYD60" s="104"/>
      <c r="AYE60" s="104"/>
      <c r="AYF60" s="104"/>
      <c r="AYG60" s="104"/>
      <c r="AYH60" s="104"/>
      <c r="AYI60" s="104"/>
      <c r="AYJ60" s="104"/>
      <c r="AYK60" s="104"/>
      <c r="AYL60" s="104"/>
      <c r="AYM60" s="104"/>
      <c r="AYN60" s="104"/>
      <c r="AYO60" s="104"/>
      <c r="AYP60" s="104"/>
      <c r="AYQ60" s="104"/>
      <c r="AYR60" s="104"/>
      <c r="AYS60" s="104"/>
      <c r="AYT60" s="104"/>
      <c r="AYU60" s="104"/>
      <c r="AYV60" s="104"/>
      <c r="AYW60" s="104"/>
      <c r="AYX60" s="104"/>
      <c r="AYY60" s="104"/>
      <c r="AYZ60" s="104"/>
      <c r="AZA60" s="104"/>
      <c r="AZB60" s="104"/>
      <c r="AZC60" s="104"/>
      <c r="AZD60" s="104"/>
      <c r="AZE60" s="104"/>
      <c r="AZF60" s="104"/>
      <c r="AZG60" s="104"/>
      <c r="AZH60" s="104"/>
      <c r="AZI60" s="104"/>
      <c r="AZJ60" s="104"/>
      <c r="AZK60" s="104"/>
      <c r="AZL60" s="104"/>
      <c r="AZM60" s="104"/>
      <c r="AZN60" s="104"/>
      <c r="AZO60" s="104"/>
      <c r="AZP60" s="104"/>
      <c r="AZQ60" s="104"/>
      <c r="AZR60" s="104"/>
      <c r="AZS60" s="104"/>
      <c r="AZT60" s="104"/>
      <c r="AZU60" s="104"/>
      <c r="AZV60" s="104"/>
      <c r="AZW60" s="104"/>
      <c r="AZX60" s="104"/>
      <c r="AZY60" s="104"/>
      <c r="AZZ60" s="104"/>
      <c r="BAA60" s="104"/>
      <c r="BAB60" s="104"/>
      <c r="BAC60" s="104"/>
      <c r="BAD60" s="104"/>
      <c r="BAE60" s="104"/>
      <c r="BAF60" s="104"/>
      <c r="BAG60" s="104"/>
      <c r="BAH60" s="104"/>
      <c r="BAI60" s="104"/>
      <c r="BAJ60" s="104"/>
      <c r="BAK60" s="104"/>
      <c r="BAL60" s="104"/>
      <c r="BAM60" s="104"/>
      <c r="BAN60" s="104"/>
      <c r="BAO60" s="104"/>
      <c r="BAP60" s="104"/>
      <c r="BAQ60" s="104"/>
      <c r="BAR60" s="104"/>
      <c r="BAS60" s="104"/>
      <c r="BAT60" s="104"/>
      <c r="BAU60" s="104"/>
      <c r="BAV60" s="104"/>
      <c r="BAW60" s="104"/>
      <c r="BAX60" s="104"/>
      <c r="BAY60" s="104"/>
      <c r="BAZ60" s="104"/>
      <c r="BBA60" s="104"/>
      <c r="BBB60" s="104"/>
      <c r="BBC60" s="104"/>
      <c r="BBD60" s="104"/>
      <c r="BBE60" s="104"/>
      <c r="BBF60" s="104"/>
      <c r="BBG60" s="104"/>
      <c r="BBH60" s="104"/>
      <c r="BBI60" s="104"/>
      <c r="BBJ60" s="104"/>
      <c r="BBK60" s="104"/>
      <c r="BBL60" s="104"/>
      <c r="BBM60" s="104"/>
      <c r="BBN60" s="104"/>
      <c r="BBO60" s="104"/>
      <c r="BBP60" s="104"/>
      <c r="BBQ60" s="104"/>
      <c r="BBR60" s="104"/>
      <c r="BBS60" s="104"/>
      <c r="BBT60" s="104"/>
      <c r="BBU60" s="104"/>
      <c r="BBV60" s="104"/>
      <c r="BBW60" s="104"/>
      <c r="BBX60" s="104"/>
      <c r="BBY60" s="104"/>
      <c r="BBZ60" s="104"/>
      <c r="BCA60" s="104"/>
      <c r="BCB60" s="104"/>
      <c r="BCC60" s="104"/>
      <c r="BCD60" s="104"/>
      <c r="BCE60" s="104"/>
      <c r="BCF60" s="104"/>
      <c r="BCG60" s="104"/>
      <c r="BCH60" s="104"/>
      <c r="BCI60" s="104"/>
      <c r="BCJ60" s="104"/>
      <c r="BCK60" s="104"/>
      <c r="BCL60" s="104"/>
      <c r="BCM60" s="104"/>
      <c r="BCN60" s="104"/>
      <c r="BCO60" s="104"/>
      <c r="BCP60" s="104"/>
      <c r="BCQ60" s="104"/>
      <c r="BCR60" s="104"/>
      <c r="BCS60" s="104"/>
      <c r="BCT60" s="104"/>
      <c r="BCU60" s="104"/>
      <c r="BCV60" s="104"/>
      <c r="BCW60" s="104"/>
      <c r="BCX60" s="104"/>
      <c r="BCY60" s="104"/>
      <c r="BCZ60" s="104"/>
      <c r="BDA60" s="104"/>
      <c r="BDB60" s="104"/>
      <c r="BDC60" s="104"/>
      <c r="BDD60" s="104"/>
      <c r="BDE60" s="104"/>
      <c r="BDF60" s="104"/>
      <c r="BDG60" s="104"/>
      <c r="BDH60" s="104"/>
      <c r="BDI60" s="104"/>
      <c r="BDJ60" s="104"/>
      <c r="BDK60" s="104"/>
      <c r="BDL60" s="104"/>
      <c r="BDM60" s="104"/>
      <c r="BDN60" s="104"/>
      <c r="BDO60" s="104"/>
      <c r="BDP60" s="104"/>
      <c r="BDQ60" s="104"/>
      <c r="BDR60" s="104"/>
      <c r="BDS60" s="104"/>
      <c r="BDT60" s="104"/>
      <c r="BDU60" s="104"/>
      <c r="BDV60" s="104"/>
      <c r="BDW60" s="104"/>
      <c r="BDX60" s="104"/>
      <c r="BDY60" s="104"/>
      <c r="BDZ60" s="104"/>
      <c r="BEA60" s="104"/>
      <c r="BEB60" s="104"/>
      <c r="BEC60" s="104"/>
      <c r="BED60" s="104"/>
      <c r="BEE60" s="104"/>
      <c r="BEF60" s="104"/>
      <c r="BEG60" s="104"/>
      <c r="BEH60" s="104"/>
      <c r="BEI60" s="104"/>
      <c r="BEJ60" s="104"/>
      <c r="BEK60" s="104"/>
      <c r="BEL60" s="104"/>
      <c r="BEM60" s="104"/>
      <c r="BEN60" s="104"/>
      <c r="BEO60" s="104"/>
      <c r="BEP60" s="104"/>
      <c r="BEQ60" s="104"/>
      <c r="BER60" s="104"/>
      <c r="BES60" s="104"/>
      <c r="BET60" s="104"/>
      <c r="BEU60" s="104"/>
      <c r="BEV60" s="104"/>
      <c r="BEW60" s="104"/>
      <c r="BEX60" s="104"/>
      <c r="BEY60" s="104"/>
      <c r="BEZ60" s="104"/>
      <c r="BFA60" s="104"/>
      <c r="BFB60" s="104"/>
      <c r="BFC60" s="104"/>
      <c r="BFD60" s="104"/>
      <c r="BFE60" s="104"/>
      <c r="BFF60" s="104"/>
      <c r="BFG60" s="104"/>
      <c r="BFH60" s="104"/>
      <c r="BFI60" s="104"/>
      <c r="BFJ60" s="104"/>
      <c r="BFK60" s="104"/>
      <c r="BFL60" s="104"/>
      <c r="BFM60" s="104"/>
      <c r="BFN60" s="104"/>
      <c r="BFO60" s="104"/>
      <c r="BFP60" s="104"/>
      <c r="BFQ60" s="104"/>
      <c r="BFR60" s="104"/>
      <c r="BFS60" s="104"/>
      <c r="BFT60" s="104"/>
      <c r="BFU60" s="104"/>
      <c r="BFV60" s="104"/>
      <c r="BFW60" s="104"/>
      <c r="BFX60" s="104"/>
      <c r="BFY60" s="104"/>
      <c r="BFZ60" s="104"/>
      <c r="BGA60" s="104"/>
      <c r="BGB60" s="104"/>
      <c r="BGC60" s="104"/>
      <c r="BGD60" s="104"/>
      <c r="BGE60" s="104"/>
      <c r="BGF60" s="104"/>
      <c r="BGG60" s="104"/>
      <c r="BGH60" s="104"/>
      <c r="BGI60" s="104"/>
      <c r="BGJ60" s="104"/>
      <c r="BGK60" s="104"/>
      <c r="BGL60" s="104"/>
      <c r="BGM60" s="104"/>
      <c r="BGN60" s="104"/>
      <c r="BGO60" s="104"/>
      <c r="BGP60" s="104"/>
      <c r="BGQ60" s="104"/>
      <c r="BGR60" s="104"/>
      <c r="BGS60" s="104"/>
      <c r="BGT60" s="104"/>
      <c r="BGU60" s="104"/>
      <c r="BGV60" s="104"/>
      <c r="BGW60" s="104"/>
      <c r="BGX60" s="104"/>
      <c r="BGY60" s="104"/>
      <c r="BGZ60" s="104"/>
      <c r="BHA60" s="104"/>
      <c r="BHB60" s="104"/>
      <c r="BHC60" s="104"/>
      <c r="BHD60" s="104"/>
      <c r="BHE60" s="104"/>
      <c r="BHF60" s="104"/>
      <c r="BHG60" s="104"/>
      <c r="BHH60" s="104"/>
      <c r="BHI60" s="104"/>
      <c r="BHJ60" s="104"/>
      <c r="BHK60" s="104"/>
      <c r="BHL60" s="104"/>
      <c r="BHM60" s="104"/>
      <c r="BHN60" s="104"/>
      <c r="BHO60" s="104"/>
      <c r="BHP60" s="104"/>
      <c r="BHQ60" s="104"/>
      <c r="BHR60" s="104"/>
      <c r="BHS60" s="104"/>
      <c r="BHT60" s="104"/>
      <c r="BHU60" s="104"/>
      <c r="BHV60" s="104"/>
      <c r="BHW60" s="104"/>
      <c r="BHX60" s="104"/>
      <c r="BHY60" s="104"/>
      <c r="BHZ60" s="104"/>
      <c r="BIA60" s="104"/>
      <c r="BIB60" s="104"/>
      <c r="BIC60" s="104"/>
      <c r="BID60" s="104"/>
      <c r="BIE60" s="104"/>
      <c r="BIF60" s="104"/>
      <c r="BIG60" s="104"/>
      <c r="BIH60" s="104"/>
      <c r="BII60" s="104"/>
      <c r="BIJ60" s="104"/>
      <c r="BIK60" s="104"/>
      <c r="BIL60" s="104"/>
      <c r="BIM60" s="104"/>
      <c r="BIN60" s="104"/>
      <c r="BIO60" s="104"/>
      <c r="BIP60" s="104"/>
      <c r="BIQ60" s="104"/>
      <c r="BIR60" s="104"/>
      <c r="BIS60" s="104"/>
      <c r="BIT60" s="104"/>
      <c r="BIU60" s="104"/>
      <c r="BIV60" s="104"/>
      <c r="BIW60" s="104"/>
      <c r="BIX60" s="104"/>
      <c r="BIY60" s="104"/>
      <c r="BIZ60" s="104"/>
      <c r="BJA60" s="104"/>
      <c r="BJB60" s="104"/>
      <c r="BJC60" s="104"/>
      <c r="BJD60" s="104"/>
      <c r="BJE60" s="104"/>
      <c r="BJF60" s="104"/>
      <c r="BJG60" s="104"/>
      <c r="BJH60" s="104"/>
      <c r="BJI60" s="104"/>
      <c r="BJJ60" s="104"/>
      <c r="BJK60" s="104"/>
      <c r="BJL60" s="104"/>
      <c r="BJM60" s="104"/>
      <c r="BJN60" s="104"/>
      <c r="BJO60" s="104"/>
      <c r="BJP60" s="104"/>
      <c r="BJQ60" s="104"/>
      <c r="BJR60" s="104"/>
      <c r="BJS60" s="104"/>
      <c r="BJT60" s="104"/>
      <c r="BJU60" s="104"/>
      <c r="BJV60" s="104"/>
      <c r="BJW60" s="104"/>
      <c r="BJX60" s="104"/>
      <c r="BJY60" s="104"/>
      <c r="BJZ60" s="104"/>
      <c r="BKA60" s="104"/>
      <c r="BKB60" s="104"/>
      <c r="BKC60" s="104"/>
      <c r="BKD60" s="104"/>
      <c r="BKE60" s="104"/>
      <c r="BKF60" s="104"/>
      <c r="BKG60" s="104"/>
      <c r="BKH60" s="104"/>
      <c r="BKI60" s="104"/>
      <c r="BKJ60" s="104"/>
      <c r="BKK60" s="104"/>
      <c r="BKL60" s="104"/>
      <c r="BKM60" s="104"/>
      <c r="BKN60" s="104"/>
      <c r="BKO60" s="104"/>
      <c r="BKP60" s="104"/>
      <c r="BKQ60" s="104"/>
      <c r="BKR60" s="104"/>
      <c r="BKS60" s="104"/>
      <c r="BKT60" s="104"/>
      <c r="BKU60" s="104"/>
      <c r="BKV60" s="104"/>
      <c r="BKW60" s="104"/>
      <c r="BKX60" s="104"/>
      <c r="BKY60" s="104"/>
      <c r="BKZ60" s="104"/>
      <c r="BLA60" s="104"/>
      <c r="BLB60" s="104"/>
      <c r="BLC60" s="104"/>
      <c r="BLD60" s="104"/>
      <c r="BLE60" s="104"/>
      <c r="BLF60" s="104"/>
      <c r="BLG60" s="104"/>
      <c r="BLH60" s="104"/>
      <c r="BLI60" s="104"/>
      <c r="BLJ60" s="104"/>
      <c r="BLK60" s="104"/>
      <c r="BLL60" s="104"/>
      <c r="BLM60" s="104"/>
      <c r="BLN60" s="104"/>
      <c r="BLO60" s="104"/>
      <c r="BLP60" s="104"/>
      <c r="BLQ60" s="104"/>
      <c r="BLR60" s="104"/>
      <c r="BLS60" s="104"/>
      <c r="BLT60" s="104"/>
      <c r="BLU60" s="104"/>
      <c r="BLV60" s="104"/>
      <c r="BLW60" s="104"/>
      <c r="BLX60" s="104"/>
      <c r="BLY60" s="104"/>
      <c r="BLZ60" s="104"/>
      <c r="BMA60" s="104"/>
      <c r="BMB60" s="104"/>
      <c r="BMC60" s="104"/>
      <c r="BMD60" s="104"/>
      <c r="BME60" s="104"/>
      <c r="BMF60" s="104"/>
      <c r="BMG60" s="104"/>
      <c r="BMH60" s="104"/>
      <c r="BMI60" s="104"/>
      <c r="BMJ60" s="104"/>
      <c r="BMK60" s="104"/>
      <c r="BML60" s="104"/>
      <c r="BMM60" s="104"/>
      <c r="BMN60" s="104"/>
      <c r="BMO60" s="104"/>
      <c r="BMP60" s="104"/>
      <c r="BMQ60" s="104"/>
      <c r="BMR60" s="104"/>
      <c r="BMS60" s="104"/>
      <c r="BMT60" s="104"/>
      <c r="BMU60" s="104"/>
      <c r="BMV60" s="104"/>
      <c r="BMW60" s="104"/>
      <c r="BMX60" s="104"/>
      <c r="BMY60" s="104"/>
      <c r="BMZ60" s="104"/>
      <c r="BNA60" s="104"/>
      <c r="BNB60" s="104"/>
      <c r="BNC60" s="104"/>
      <c r="BND60" s="104"/>
      <c r="BNE60" s="104"/>
      <c r="BNF60" s="104"/>
      <c r="BNG60" s="104"/>
      <c r="BNH60" s="104"/>
      <c r="BNI60" s="104"/>
      <c r="BNJ60" s="104"/>
      <c r="BNK60" s="104"/>
      <c r="BNL60" s="104"/>
      <c r="BNM60" s="104"/>
      <c r="BNN60" s="104"/>
      <c r="BNO60" s="104"/>
      <c r="BNP60" s="104"/>
      <c r="BNQ60" s="104"/>
      <c r="BNR60" s="104"/>
      <c r="BNS60" s="104"/>
      <c r="BNT60" s="104"/>
      <c r="BNU60" s="104"/>
      <c r="BNV60" s="104"/>
      <c r="BNW60" s="104"/>
      <c r="BNX60" s="104"/>
      <c r="BNY60" s="104"/>
      <c r="BNZ60" s="104"/>
      <c r="BOA60" s="104"/>
      <c r="BOB60" s="104"/>
      <c r="BOC60" s="104"/>
      <c r="BOD60" s="104"/>
      <c r="BOE60" s="104"/>
      <c r="BOF60" s="104"/>
      <c r="BOG60" s="104"/>
      <c r="BOH60" s="104"/>
      <c r="BOI60" s="104"/>
      <c r="BOJ60" s="104"/>
      <c r="BOK60" s="104"/>
      <c r="BOL60" s="104"/>
      <c r="BOM60" s="104"/>
      <c r="BON60" s="104"/>
      <c r="BOO60" s="104"/>
      <c r="BOP60" s="104"/>
      <c r="BOQ60" s="104"/>
      <c r="BOR60" s="104"/>
      <c r="BOS60" s="104"/>
      <c r="BOT60" s="104"/>
      <c r="BOU60" s="104"/>
      <c r="BOV60" s="104"/>
      <c r="BOW60" s="104"/>
      <c r="BOX60" s="104"/>
      <c r="BOY60" s="104"/>
      <c r="BOZ60" s="104"/>
      <c r="BPA60" s="104"/>
      <c r="BPB60" s="104"/>
      <c r="BPC60" s="104"/>
      <c r="BPD60" s="104"/>
      <c r="BPE60" s="104"/>
      <c r="BPF60" s="104"/>
      <c r="BPG60" s="104"/>
      <c r="BPH60" s="104"/>
      <c r="BPI60" s="104"/>
      <c r="BPJ60" s="104"/>
      <c r="BPK60" s="104"/>
      <c r="BPL60" s="104"/>
      <c r="BPM60" s="104"/>
      <c r="BPN60" s="104"/>
      <c r="BPO60" s="104"/>
      <c r="BPP60" s="104"/>
      <c r="BPQ60" s="104"/>
      <c r="BPR60" s="104"/>
      <c r="BPS60" s="104"/>
      <c r="BPT60" s="104"/>
      <c r="BPU60" s="104"/>
      <c r="BPV60" s="104"/>
      <c r="BPW60" s="104"/>
      <c r="BPX60" s="104"/>
      <c r="BPY60" s="104"/>
      <c r="BPZ60" s="104"/>
      <c r="BQA60" s="104"/>
      <c r="BQB60" s="104"/>
      <c r="BQC60" s="104"/>
      <c r="BQD60" s="104"/>
      <c r="BQE60" s="104"/>
      <c r="BQF60" s="104"/>
      <c r="BQG60" s="104"/>
      <c r="BQH60" s="104"/>
      <c r="BQI60" s="104"/>
      <c r="BQJ60" s="104"/>
      <c r="BQK60" s="104"/>
      <c r="BQL60" s="104"/>
      <c r="BQM60" s="104"/>
      <c r="BQN60" s="104"/>
      <c r="BQO60" s="104"/>
      <c r="BQP60" s="104"/>
      <c r="BQQ60" s="104"/>
      <c r="BQR60" s="104"/>
      <c r="BQS60" s="104"/>
      <c r="BQT60" s="104"/>
      <c r="BQU60" s="104"/>
      <c r="BQV60" s="104"/>
      <c r="BQW60" s="104"/>
      <c r="BQX60" s="104"/>
      <c r="BQY60" s="104"/>
      <c r="BQZ60" s="104"/>
      <c r="BRA60" s="104"/>
      <c r="BRB60" s="104"/>
      <c r="BRC60" s="104"/>
      <c r="BRD60" s="104"/>
      <c r="BRE60" s="104"/>
      <c r="BRF60" s="104"/>
      <c r="BRG60" s="104"/>
      <c r="BRH60" s="104"/>
      <c r="BRI60" s="104"/>
      <c r="BRJ60" s="104"/>
      <c r="BRK60" s="104"/>
      <c r="BRL60" s="104"/>
      <c r="BRM60" s="104"/>
      <c r="BRN60" s="104"/>
      <c r="BRO60" s="104"/>
      <c r="BRP60" s="104"/>
      <c r="BRQ60" s="104"/>
      <c r="BRR60" s="104"/>
      <c r="BRS60" s="104"/>
      <c r="BRT60" s="104"/>
      <c r="BRU60" s="104"/>
      <c r="BRV60" s="104"/>
      <c r="BRW60" s="104"/>
      <c r="BRX60" s="104"/>
      <c r="BRY60" s="104"/>
      <c r="BRZ60" s="104"/>
      <c r="BSA60" s="104"/>
      <c r="BSB60" s="104"/>
      <c r="BSC60" s="104"/>
      <c r="BSD60" s="104"/>
      <c r="BSE60" s="104"/>
      <c r="BSF60" s="104"/>
      <c r="BSG60" s="104"/>
      <c r="BSH60" s="104"/>
      <c r="BSI60" s="104"/>
      <c r="BSJ60" s="104"/>
      <c r="BSK60" s="104"/>
      <c r="BSL60" s="104"/>
      <c r="BSM60" s="104"/>
      <c r="BSN60" s="104"/>
      <c r="BSO60" s="104"/>
      <c r="BSP60" s="104"/>
      <c r="BSQ60" s="104"/>
      <c r="BSR60" s="104"/>
      <c r="BSS60" s="104"/>
      <c r="BST60" s="104"/>
      <c r="BSU60" s="104"/>
      <c r="BSV60" s="104"/>
      <c r="BSW60" s="104"/>
      <c r="BSX60" s="104"/>
      <c r="BSY60" s="104"/>
      <c r="BSZ60" s="104"/>
      <c r="BTA60" s="104"/>
      <c r="BTB60" s="104"/>
      <c r="BTC60" s="104"/>
      <c r="BTD60" s="104"/>
      <c r="BTE60" s="104"/>
      <c r="BTF60" s="104"/>
      <c r="BTG60" s="104"/>
      <c r="BTH60" s="104"/>
      <c r="BTI60" s="104"/>
      <c r="BTJ60" s="104"/>
      <c r="BTK60" s="104"/>
      <c r="BTL60" s="104"/>
      <c r="BTM60" s="104"/>
      <c r="BTN60" s="104"/>
      <c r="BTO60" s="104"/>
      <c r="BTP60" s="104"/>
      <c r="BTQ60" s="104"/>
      <c r="BTR60" s="104"/>
      <c r="BTS60" s="104"/>
      <c r="BTT60" s="104"/>
      <c r="BTU60" s="104"/>
      <c r="BTV60" s="104"/>
      <c r="BTW60" s="104"/>
      <c r="BTX60" s="104"/>
      <c r="BTY60" s="104"/>
      <c r="BTZ60" s="104"/>
      <c r="BUA60" s="104"/>
      <c r="BUB60" s="104"/>
      <c r="BUC60" s="104"/>
      <c r="BUD60" s="104"/>
      <c r="BUE60" s="104"/>
      <c r="BUF60" s="104"/>
      <c r="BUG60" s="104"/>
      <c r="BUH60" s="104"/>
      <c r="BUI60" s="104"/>
      <c r="BUJ60" s="104"/>
      <c r="BUK60" s="104"/>
      <c r="BUL60" s="104"/>
      <c r="BUM60" s="104"/>
      <c r="BUN60" s="104"/>
      <c r="BUO60" s="104"/>
      <c r="BUP60" s="104"/>
      <c r="BUQ60" s="104"/>
      <c r="BUR60" s="104"/>
      <c r="BUS60" s="104"/>
      <c r="BUT60" s="104"/>
      <c r="BUU60" s="104"/>
      <c r="BUV60" s="104"/>
      <c r="BUW60" s="104"/>
      <c r="BUX60" s="104"/>
      <c r="BUY60" s="104"/>
      <c r="BUZ60" s="104"/>
      <c r="BVA60" s="104"/>
      <c r="BVB60" s="104"/>
      <c r="BVC60" s="104"/>
      <c r="BVD60" s="104"/>
      <c r="BVE60" s="104"/>
      <c r="BVF60" s="104"/>
      <c r="BVG60" s="104"/>
      <c r="BVH60" s="104"/>
      <c r="BVI60" s="104"/>
      <c r="BVJ60" s="104"/>
      <c r="BVK60" s="104"/>
      <c r="BVL60" s="104"/>
      <c r="BVM60" s="104"/>
      <c r="BVN60" s="104"/>
      <c r="BVO60" s="104"/>
      <c r="BVP60" s="104"/>
      <c r="BVQ60" s="104"/>
      <c r="BVR60" s="104"/>
      <c r="BVS60" s="104"/>
      <c r="BVT60" s="104"/>
      <c r="BVU60" s="104"/>
      <c r="BVV60" s="104"/>
      <c r="BVW60" s="104"/>
      <c r="BVX60" s="104"/>
      <c r="BVY60" s="104"/>
      <c r="BVZ60" s="104"/>
      <c r="BWA60" s="104"/>
      <c r="BWB60" s="104"/>
      <c r="BWC60" s="104"/>
      <c r="BWD60" s="104"/>
      <c r="BWE60" s="104"/>
      <c r="BWF60" s="104"/>
      <c r="BWG60" s="104"/>
      <c r="BWH60" s="104"/>
      <c r="BWI60" s="104"/>
      <c r="BWJ60" s="104"/>
      <c r="BWK60" s="104"/>
      <c r="BWL60" s="104"/>
      <c r="BWM60" s="104"/>
      <c r="BWN60" s="104"/>
      <c r="BWO60" s="104"/>
      <c r="BWP60" s="104"/>
      <c r="BWQ60" s="104"/>
      <c r="BWR60" s="104"/>
      <c r="BWS60" s="104"/>
      <c r="BWT60" s="104"/>
      <c r="BWU60" s="104"/>
      <c r="BWV60" s="104"/>
      <c r="BWW60" s="104"/>
      <c r="BWX60" s="104"/>
      <c r="BWY60" s="104"/>
      <c r="BWZ60" s="104"/>
      <c r="BXA60" s="104"/>
      <c r="BXB60" s="104"/>
      <c r="BXC60" s="104"/>
      <c r="BXD60" s="104"/>
      <c r="BXE60" s="104"/>
      <c r="BXF60" s="104"/>
      <c r="BXG60" s="104"/>
      <c r="BXH60" s="104"/>
      <c r="BXI60" s="104"/>
      <c r="BXJ60" s="104"/>
      <c r="BXK60" s="104"/>
      <c r="BXL60" s="104"/>
      <c r="BXM60" s="104"/>
      <c r="BXN60" s="104"/>
      <c r="BXO60" s="104"/>
      <c r="BXP60" s="104"/>
      <c r="BXQ60" s="104"/>
      <c r="BXR60" s="104"/>
      <c r="BXS60" s="104"/>
      <c r="BXT60" s="104"/>
      <c r="BXU60" s="104"/>
      <c r="BXV60" s="104"/>
      <c r="BXW60" s="104"/>
      <c r="BXX60" s="104"/>
      <c r="BXY60" s="104"/>
      <c r="BXZ60" s="104"/>
      <c r="BYA60" s="104"/>
      <c r="BYB60" s="104"/>
      <c r="BYC60" s="104"/>
      <c r="BYD60" s="104"/>
      <c r="BYE60" s="104"/>
      <c r="BYF60" s="104"/>
      <c r="BYG60" s="104"/>
      <c r="BYH60" s="104"/>
      <c r="BYI60" s="104"/>
      <c r="BYJ60" s="104"/>
      <c r="BYK60" s="104"/>
      <c r="BYL60" s="104"/>
      <c r="BYM60" s="104"/>
      <c r="BYN60" s="104"/>
      <c r="BYO60" s="104"/>
      <c r="BYP60" s="104"/>
      <c r="BYQ60" s="104"/>
      <c r="BYR60" s="104"/>
      <c r="BYS60" s="104"/>
      <c r="BYT60" s="104"/>
      <c r="BYU60" s="104"/>
      <c r="BYV60" s="104"/>
      <c r="BYW60" s="104"/>
      <c r="BYX60" s="104"/>
      <c r="BYY60" s="104"/>
      <c r="BYZ60" s="104"/>
      <c r="BZA60" s="104"/>
      <c r="BZB60" s="104"/>
      <c r="BZC60" s="104"/>
      <c r="BZD60" s="104"/>
      <c r="BZE60" s="104"/>
      <c r="BZF60" s="104"/>
      <c r="BZG60" s="104"/>
      <c r="BZH60" s="104"/>
      <c r="BZI60" s="104"/>
      <c r="BZJ60" s="104"/>
      <c r="BZK60" s="104"/>
      <c r="BZL60" s="104"/>
      <c r="BZM60" s="104"/>
      <c r="BZN60" s="104"/>
      <c r="BZO60" s="104"/>
      <c r="BZP60" s="104"/>
      <c r="BZQ60" s="104"/>
      <c r="BZR60" s="104"/>
      <c r="BZS60" s="104"/>
      <c r="BZT60" s="104"/>
      <c r="BZU60" s="104"/>
      <c r="BZV60" s="104"/>
      <c r="BZW60" s="104"/>
      <c r="BZX60" s="104"/>
      <c r="BZY60" s="104"/>
      <c r="BZZ60" s="104"/>
      <c r="CAA60" s="104"/>
      <c r="CAB60" s="104"/>
      <c r="CAC60" s="104"/>
      <c r="CAD60" s="104"/>
      <c r="CAE60" s="104"/>
      <c r="CAF60" s="104"/>
      <c r="CAG60" s="104"/>
      <c r="CAH60" s="104"/>
      <c r="CAI60" s="104"/>
      <c r="CAJ60" s="104"/>
      <c r="CAK60" s="104"/>
      <c r="CAL60" s="104"/>
      <c r="CAM60" s="104"/>
      <c r="CAN60" s="104"/>
      <c r="CAO60" s="104"/>
      <c r="CAP60" s="104"/>
      <c r="CAQ60" s="104"/>
      <c r="CAR60" s="104"/>
      <c r="CAS60" s="104"/>
      <c r="CAT60" s="104"/>
      <c r="CAU60" s="104"/>
      <c r="CAV60" s="104"/>
      <c r="CAW60" s="104"/>
      <c r="CAX60" s="104"/>
      <c r="CAY60" s="104"/>
      <c r="CAZ60" s="104"/>
      <c r="CBA60" s="104"/>
      <c r="CBB60" s="104"/>
      <c r="CBC60" s="104"/>
      <c r="CBD60" s="104"/>
      <c r="CBE60" s="104"/>
      <c r="CBF60" s="104"/>
      <c r="CBG60" s="104"/>
      <c r="CBH60" s="104"/>
      <c r="CBI60" s="104"/>
      <c r="CBJ60" s="104"/>
      <c r="CBK60" s="104"/>
      <c r="CBL60" s="104"/>
      <c r="CBM60" s="104"/>
      <c r="CBN60" s="104"/>
      <c r="CBO60" s="104"/>
      <c r="CBP60" s="104"/>
      <c r="CBQ60" s="104"/>
      <c r="CBR60" s="104"/>
      <c r="CBS60" s="104"/>
      <c r="CBT60" s="104"/>
      <c r="CBU60" s="104"/>
      <c r="CBV60" s="104"/>
      <c r="CBW60" s="104"/>
      <c r="CBX60" s="104"/>
      <c r="CBY60" s="104"/>
      <c r="CBZ60" s="104"/>
      <c r="CCA60" s="104"/>
      <c r="CCB60" s="104"/>
      <c r="CCC60" s="104"/>
      <c r="CCD60" s="104"/>
      <c r="CCE60" s="104"/>
      <c r="CCF60" s="104"/>
      <c r="CCG60" s="104"/>
      <c r="CCH60" s="104"/>
      <c r="CCI60" s="104"/>
      <c r="CCJ60" s="104"/>
      <c r="CCK60" s="104"/>
      <c r="CCL60" s="104"/>
      <c r="CCM60" s="104"/>
      <c r="CCN60" s="104"/>
      <c r="CCO60" s="104"/>
      <c r="CCP60" s="104"/>
      <c r="CCQ60" s="104"/>
      <c r="CCR60" s="104"/>
      <c r="CCS60" s="104"/>
      <c r="CCT60" s="104"/>
      <c r="CCU60" s="104"/>
      <c r="CCV60" s="104"/>
      <c r="CCW60" s="104"/>
      <c r="CCX60" s="104"/>
      <c r="CCY60" s="104"/>
      <c r="CCZ60" s="104"/>
      <c r="CDA60" s="104"/>
      <c r="CDB60" s="104"/>
      <c r="CDC60" s="104"/>
      <c r="CDD60" s="104"/>
      <c r="CDE60" s="104"/>
      <c r="CDF60" s="104"/>
      <c r="CDG60" s="104"/>
      <c r="CDH60" s="104"/>
      <c r="CDI60" s="104"/>
      <c r="CDJ60" s="104"/>
      <c r="CDK60" s="104"/>
      <c r="CDL60" s="104"/>
      <c r="CDM60" s="104"/>
      <c r="CDN60" s="104"/>
      <c r="CDO60" s="104"/>
      <c r="CDP60" s="104"/>
      <c r="CDQ60" s="104"/>
      <c r="CDR60" s="104"/>
      <c r="CDS60" s="104"/>
      <c r="CDT60" s="104"/>
      <c r="CDU60" s="104"/>
      <c r="CDV60" s="104"/>
      <c r="CDW60" s="104"/>
      <c r="CDX60" s="104"/>
      <c r="CDY60" s="104"/>
      <c r="CDZ60" s="104"/>
      <c r="CEA60" s="104"/>
      <c r="CEB60" s="104"/>
      <c r="CEC60" s="104"/>
      <c r="CED60" s="104"/>
      <c r="CEE60" s="104"/>
      <c r="CEF60" s="104"/>
      <c r="CEG60" s="104"/>
      <c r="CEH60" s="104"/>
      <c r="CEI60" s="104"/>
      <c r="CEJ60" s="104"/>
      <c r="CEK60" s="104"/>
      <c r="CEL60" s="104"/>
      <c r="CEM60" s="104"/>
      <c r="CEN60" s="104"/>
      <c r="CEO60" s="104"/>
      <c r="CEP60" s="104"/>
      <c r="CEQ60" s="104"/>
      <c r="CER60" s="104"/>
      <c r="CES60" s="104"/>
      <c r="CET60" s="104"/>
      <c r="CEU60" s="104"/>
      <c r="CEV60" s="104"/>
      <c r="CEW60" s="104"/>
      <c r="CEX60" s="104"/>
      <c r="CEY60" s="104"/>
      <c r="CEZ60" s="104"/>
      <c r="CFA60" s="104"/>
      <c r="CFB60" s="104"/>
      <c r="CFC60" s="104"/>
      <c r="CFD60" s="104"/>
      <c r="CFE60" s="104"/>
      <c r="CFF60" s="104"/>
      <c r="CFG60" s="104"/>
      <c r="CFH60" s="104"/>
      <c r="CFI60" s="104"/>
      <c r="CFJ60" s="104"/>
      <c r="CFK60" s="104"/>
      <c r="CFL60" s="104"/>
      <c r="CFM60" s="104"/>
      <c r="CFN60" s="104"/>
      <c r="CFO60" s="104"/>
      <c r="CFP60" s="104"/>
      <c r="CFQ60" s="104"/>
      <c r="CFR60" s="104"/>
      <c r="CFS60" s="104"/>
      <c r="CFT60" s="104"/>
      <c r="CFU60" s="104"/>
      <c r="CFV60" s="104"/>
      <c r="CFW60" s="104"/>
      <c r="CFX60" s="104"/>
      <c r="CFY60" s="104"/>
      <c r="CFZ60" s="104"/>
      <c r="CGA60" s="104"/>
      <c r="CGB60" s="104"/>
      <c r="CGC60" s="104"/>
      <c r="CGD60" s="104"/>
      <c r="CGE60" s="104"/>
      <c r="CGF60" s="104"/>
      <c r="CGG60" s="104"/>
      <c r="CGH60" s="104"/>
      <c r="CGI60" s="104"/>
      <c r="CGJ60" s="104"/>
      <c r="CGK60" s="104"/>
      <c r="CGL60" s="104"/>
      <c r="CGM60" s="104"/>
      <c r="CGN60" s="104"/>
      <c r="CGO60" s="104"/>
      <c r="CGP60" s="104"/>
      <c r="CGQ60" s="104"/>
      <c r="CGR60" s="104"/>
      <c r="CGS60" s="104"/>
      <c r="CGT60" s="104"/>
      <c r="CGU60" s="104"/>
      <c r="CGV60" s="104"/>
      <c r="CGW60" s="104"/>
      <c r="CGX60" s="104"/>
      <c r="CGY60" s="104"/>
      <c r="CGZ60" s="104"/>
      <c r="CHA60" s="104"/>
      <c r="CHB60" s="104"/>
      <c r="CHC60" s="104"/>
      <c r="CHD60" s="104"/>
      <c r="CHE60" s="104"/>
      <c r="CHF60" s="104"/>
      <c r="CHG60" s="104"/>
      <c r="CHH60" s="104"/>
      <c r="CHI60" s="104"/>
      <c r="CHJ60" s="104"/>
      <c r="CHK60" s="104"/>
      <c r="CHL60" s="104"/>
      <c r="CHM60" s="104"/>
      <c r="CHN60" s="104"/>
      <c r="CHO60" s="104"/>
      <c r="CHP60" s="104"/>
      <c r="CHQ60" s="104"/>
      <c r="CHR60" s="104"/>
      <c r="CHS60" s="104"/>
      <c r="CHT60" s="104"/>
      <c r="CHU60" s="104"/>
      <c r="CHV60" s="104"/>
      <c r="CHW60" s="104"/>
      <c r="CHX60" s="104"/>
      <c r="CHY60" s="104"/>
      <c r="CHZ60" s="104"/>
      <c r="CIA60" s="104"/>
      <c r="CIB60" s="104"/>
      <c r="CIC60" s="104"/>
      <c r="CID60" s="104"/>
      <c r="CIE60" s="104"/>
      <c r="CIF60" s="104"/>
      <c r="CIG60" s="104"/>
      <c r="CIH60" s="104"/>
      <c r="CII60" s="104"/>
      <c r="CIJ60" s="104"/>
      <c r="CIK60" s="104"/>
      <c r="CIL60" s="104"/>
      <c r="CIM60" s="104"/>
      <c r="CIN60" s="104"/>
      <c r="CIO60" s="104"/>
      <c r="CIP60" s="104"/>
      <c r="CIQ60" s="104"/>
      <c r="CIR60" s="104"/>
      <c r="CIS60" s="104"/>
      <c r="CIT60" s="104"/>
      <c r="CIU60" s="104"/>
      <c r="CIV60" s="104"/>
      <c r="CIW60" s="104"/>
      <c r="CIX60" s="104"/>
      <c r="CIY60" s="104"/>
      <c r="CIZ60" s="104"/>
      <c r="CJA60" s="104"/>
      <c r="CJB60" s="104"/>
      <c r="CJC60" s="104"/>
      <c r="CJD60" s="104"/>
      <c r="CJE60" s="104"/>
      <c r="CJF60" s="104"/>
      <c r="CJG60" s="104"/>
      <c r="CJH60" s="104"/>
      <c r="CJI60" s="104"/>
      <c r="CJJ60" s="104"/>
      <c r="CJK60" s="104"/>
      <c r="CJL60" s="104"/>
      <c r="CJM60" s="104"/>
      <c r="CJN60" s="104"/>
      <c r="CJO60" s="104"/>
      <c r="CJP60" s="104"/>
      <c r="CJQ60" s="104"/>
      <c r="CJR60" s="104"/>
      <c r="CJS60" s="104"/>
      <c r="CJT60" s="104"/>
      <c r="CJU60" s="104"/>
      <c r="CJV60" s="104"/>
      <c r="CJW60" s="104"/>
      <c r="CJX60" s="104"/>
      <c r="CJY60" s="104"/>
      <c r="CJZ60" s="104"/>
      <c r="CKA60" s="104"/>
      <c r="CKB60" s="104"/>
      <c r="CKC60" s="104"/>
      <c r="CKD60" s="104"/>
      <c r="CKE60" s="104"/>
      <c r="CKF60" s="104"/>
      <c r="CKG60" s="104"/>
      <c r="CKH60" s="104"/>
      <c r="CKI60" s="104"/>
      <c r="CKJ60" s="104"/>
      <c r="CKK60" s="104"/>
      <c r="CKL60" s="104"/>
      <c r="CKM60" s="104"/>
      <c r="CKN60" s="104"/>
      <c r="CKO60" s="104"/>
      <c r="CKP60" s="104"/>
      <c r="CKQ60" s="104"/>
      <c r="CKR60" s="104"/>
      <c r="CKS60" s="104"/>
      <c r="CKT60" s="104"/>
      <c r="CKU60" s="104"/>
      <c r="CKV60" s="104"/>
      <c r="CKW60" s="104"/>
      <c r="CKX60" s="104"/>
      <c r="CKY60" s="104"/>
      <c r="CKZ60" s="104"/>
      <c r="CLA60" s="104"/>
      <c r="CLB60" s="104"/>
      <c r="CLC60" s="104"/>
      <c r="CLD60" s="104"/>
      <c r="CLE60" s="104"/>
      <c r="CLF60" s="104"/>
      <c r="CLG60" s="104"/>
      <c r="CLH60" s="104"/>
      <c r="CLI60" s="104"/>
      <c r="CLJ60" s="104"/>
      <c r="CLK60" s="104"/>
      <c r="CLL60" s="104"/>
      <c r="CLM60" s="104"/>
      <c r="CLN60" s="104"/>
      <c r="CLO60" s="104"/>
      <c r="CLP60" s="104"/>
      <c r="CLQ60" s="104"/>
      <c r="CLR60" s="104"/>
      <c r="CLS60" s="104"/>
      <c r="CLT60" s="104"/>
      <c r="CLU60" s="104"/>
      <c r="CLV60" s="104"/>
      <c r="CLW60" s="104"/>
      <c r="CLX60" s="104"/>
      <c r="CLY60" s="104"/>
      <c r="CLZ60" s="104"/>
      <c r="CMA60" s="104"/>
      <c r="CMB60" s="104"/>
      <c r="CMC60" s="104"/>
      <c r="CMD60" s="104"/>
      <c r="CME60" s="104"/>
      <c r="CMF60" s="104"/>
      <c r="CMG60" s="104"/>
      <c r="CMH60" s="104"/>
      <c r="CMI60" s="104"/>
      <c r="CMJ60" s="104"/>
      <c r="CMK60" s="104"/>
      <c r="CML60" s="104"/>
      <c r="CMM60" s="104"/>
      <c r="CMN60" s="104"/>
      <c r="CMO60" s="104"/>
      <c r="CMP60" s="104"/>
      <c r="CMQ60" s="104"/>
      <c r="CMR60" s="104"/>
      <c r="CMS60" s="104"/>
      <c r="CMT60" s="104"/>
      <c r="CMU60" s="104"/>
      <c r="CMV60" s="104"/>
      <c r="CMW60" s="104"/>
      <c r="CMX60" s="104"/>
      <c r="CMY60" s="104"/>
      <c r="CMZ60" s="104"/>
      <c r="CNA60" s="104"/>
      <c r="CNB60" s="104"/>
      <c r="CNC60" s="104"/>
      <c r="CND60" s="104"/>
      <c r="CNE60" s="104"/>
      <c r="CNF60" s="104"/>
      <c r="CNG60" s="104"/>
      <c r="CNH60" s="104"/>
      <c r="CNI60" s="104"/>
      <c r="CNJ60" s="104"/>
      <c r="CNK60" s="104"/>
      <c r="CNL60" s="104"/>
      <c r="CNM60" s="104"/>
      <c r="CNN60" s="104"/>
      <c r="CNO60" s="104"/>
      <c r="CNP60" s="104"/>
      <c r="CNQ60" s="104"/>
      <c r="CNR60" s="104"/>
      <c r="CNS60" s="104"/>
      <c r="CNT60" s="104"/>
      <c r="CNU60" s="104"/>
      <c r="CNV60" s="104"/>
      <c r="CNW60" s="104"/>
      <c r="CNX60" s="104"/>
      <c r="CNY60" s="104"/>
      <c r="CNZ60" s="104"/>
      <c r="COA60" s="104"/>
      <c r="COB60" s="104"/>
      <c r="COC60" s="104"/>
      <c r="COD60" s="104"/>
      <c r="COE60" s="104"/>
      <c r="COF60" s="104"/>
      <c r="COG60" s="104"/>
      <c r="COH60" s="104"/>
      <c r="COI60" s="104"/>
      <c r="COJ60" s="104"/>
      <c r="COK60" s="104"/>
      <c r="COL60" s="104"/>
      <c r="COM60" s="104"/>
      <c r="CON60" s="104"/>
      <c r="COO60" s="104"/>
      <c r="COP60" s="104"/>
      <c r="COQ60" s="104"/>
      <c r="COR60" s="104"/>
      <c r="COS60" s="104"/>
      <c r="COT60" s="104"/>
      <c r="COU60" s="104"/>
      <c r="COV60" s="104"/>
      <c r="COW60" s="104"/>
      <c r="COX60" s="104"/>
      <c r="COY60" s="104"/>
      <c r="COZ60" s="104"/>
      <c r="CPA60" s="104"/>
      <c r="CPB60" s="104"/>
      <c r="CPC60" s="104"/>
      <c r="CPD60" s="104"/>
      <c r="CPE60" s="104"/>
      <c r="CPF60" s="104"/>
      <c r="CPG60" s="104"/>
      <c r="CPH60" s="104"/>
      <c r="CPI60" s="104"/>
      <c r="CPJ60" s="104"/>
      <c r="CPK60" s="104"/>
      <c r="CPL60" s="104"/>
      <c r="CPM60" s="104"/>
      <c r="CPN60" s="104"/>
      <c r="CPO60" s="104"/>
      <c r="CPP60" s="104"/>
      <c r="CPQ60" s="104"/>
      <c r="CPR60" s="104"/>
      <c r="CPS60" s="104"/>
      <c r="CPT60" s="104"/>
      <c r="CPU60" s="104"/>
      <c r="CPV60" s="104"/>
      <c r="CPW60" s="104"/>
      <c r="CPX60" s="104"/>
      <c r="CPY60" s="104"/>
      <c r="CPZ60" s="104"/>
      <c r="CQA60" s="104"/>
      <c r="CQB60" s="104"/>
      <c r="CQC60" s="104"/>
      <c r="CQD60" s="104"/>
      <c r="CQE60" s="104"/>
      <c r="CQF60" s="104"/>
      <c r="CQG60" s="104"/>
      <c r="CQH60" s="104"/>
      <c r="CQI60" s="104"/>
      <c r="CQJ60" s="104"/>
      <c r="CQK60" s="104"/>
      <c r="CQL60" s="104"/>
      <c r="CQM60" s="104"/>
      <c r="CQN60" s="104"/>
      <c r="CQO60" s="104"/>
      <c r="CQP60" s="104"/>
      <c r="CQQ60" s="104"/>
      <c r="CQR60" s="104"/>
      <c r="CQS60" s="104"/>
      <c r="CQT60" s="104"/>
      <c r="CQU60" s="104"/>
      <c r="CQV60" s="104"/>
      <c r="CQW60" s="104"/>
      <c r="CQX60" s="104"/>
      <c r="CQY60" s="104"/>
      <c r="CQZ60" s="104"/>
      <c r="CRA60" s="104"/>
      <c r="CRB60" s="104"/>
      <c r="CRC60" s="104"/>
      <c r="CRD60" s="104"/>
      <c r="CRE60" s="104"/>
      <c r="CRF60" s="104"/>
      <c r="CRG60" s="104"/>
      <c r="CRH60" s="104"/>
      <c r="CRI60" s="104"/>
      <c r="CRJ60" s="104"/>
      <c r="CRK60" s="104"/>
      <c r="CRL60" s="104"/>
      <c r="CRM60" s="104"/>
      <c r="CRN60" s="104"/>
      <c r="CRO60" s="104"/>
      <c r="CRP60" s="104"/>
      <c r="CRQ60" s="104"/>
      <c r="CRR60" s="104"/>
      <c r="CRS60" s="104"/>
      <c r="CRT60" s="104"/>
      <c r="CRU60" s="104"/>
      <c r="CRV60" s="104"/>
      <c r="CRW60" s="104"/>
      <c r="CRX60" s="104"/>
      <c r="CRY60" s="104"/>
      <c r="CRZ60" s="104"/>
      <c r="CSA60" s="104"/>
      <c r="CSB60" s="104"/>
      <c r="CSC60" s="104"/>
      <c r="CSD60" s="104"/>
      <c r="CSE60" s="104"/>
      <c r="CSF60" s="104"/>
      <c r="CSG60" s="104"/>
      <c r="CSH60" s="104"/>
      <c r="CSI60" s="104"/>
      <c r="CSJ60" s="104"/>
      <c r="CSK60" s="104"/>
      <c r="CSL60" s="104"/>
      <c r="CSM60" s="104"/>
      <c r="CSN60" s="104"/>
      <c r="CSO60" s="104"/>
      <c r="CSP60" s="104"/>
      <c r="CSQ60" s="104"/>
      <c r="CSR60" s="104"/>
      <c r="CSS60" s="104"/>
      <c r="CST60" s="104"/>
      <c r="CSU60" s="104"/>
      <c r="CSV60" s="104"/>
      <c r="CSW60" s="104"/>
      <c r="CSX60" s="104"/>
      <c r="CSY60" s="104"/>
      <c r="CSZ60" s="104"/>
      <c r="CTA60" s="104"/>
      <c r="CTB60" s="104"/>
      <c r="CTC60" s="104"/>
      <c r="CTD60" s="104"/>
      <c r="CTE60" s="104"/>
      <c r="CTF60" s="104"/>
      <c r="CTG60" s="104"/>
      <c r="CTH60" s="104"/>
      <c r="CTI60" s="104"/>
      <c r="CTJ60" s="104"/>
      <c r="CTK60" s="104"/>
      <c r="CTL60" s="104"/>
      <c r="CTM60" s="104"/>
      <c r="CTN60" s="104"/>
      <c r="CTO60" s="104"/>
      <c r="CTP60" s="104"/>
      <c r="CTQ60" s="104"/>
      <c r="CTR60" s="104"/>
      <c r="CTS60" s="104"/>
      <c r="CTT60" s="104"/>
      <c r="CTU60" s="104"/>
      <c r="CTV60" s="104"/>
      <c r="CTW60" s="104"/>
      <c r="CTX60" s="104"/>
      <c r="CTY60" s="104"/>
      <c r="CTZ60" s="104"/>
      <c r="CUA60" s="104"/>
      <c r="CUB60" s="104"/>
      <c r="CUC60" s="104"/>
      <c r="CUD60" s="104"/>
      <c r="CUE60" s="104"/>
      <c r="CUF60" s="104"/>
      <c r="CUG60" s="104"/>
      <c r="CUH60" s="104"/>
      <c r="CUI60" s="104"/>
      <c r="CUJ60" s="104"/>
      <c r="CUK60" s="104"/>
      <c r="CUL60" s="104"/>
      <c r="CUM60" s="104"/>
      <c r="CUN60" s="104"/>
      <c r="CUO60" s="104"/>
      <c r="CUP60" s="104"/>
      <c r="CUQ60" s="104"/>
      <c r="CUR60" s="104"/>
      <c r="CUS60" s="104"/>
      <c r="CUT60" s="104"/>
      <c r="CUU60" s="104"/>
      <c r="CUV60" s="104"/>
      <c r="CUW60" s="104"/>
      <c r="CUX60" s="104"/>
      <c r="CUY60" s="104"/>
      <c r="CUZ60" s="104"/>
      <c r="CVA60" s="104"/>
      <c r="CVB60" s="104"/>
      <c r="CVC60" s="104"/>
      <c r="CVD60" s="104"/>
      <c r="CVE60" s="104"/>
      <c r="CVF60" s="104"/>
      <c r="CVG60" s="104"/>
      <c r="CVH60" s="104"/>
      <c r="CVI60" s="104"/>
      <c r="CVJ60" s="104"/>
      <c r="CVK60" s="104"/>
      <c r="CVL60" s="104"/>
      <c r="CVM60" s="104"/>
      <c r="CVN60" s="104"/>
      <c r="CVO60" s="104"/>
      <c r="CVP60" s="104"/>
      <c r="CVQ60" s="104"/>
      <c r="CVR60" s="104"/>
      <c r="CVS60" s="104"/>
      <c r="CVT60" s="104"/>
      <c r="CVU60" s="104"/>
      <c r="CVV60" s="104"/>
      <c r="CVW60" s="104"/>
      <c r="CVX60" s="104"/>
      <c r="CVY60" s="104"/>
      <c r="CVZ60" s="104"/>
      <c r="CWA60" s="104"/>
      <c r="CWB60" s="104"/>
      <c r="CWC60" s="104"/>
      <c r="CWD60" s="104"/>
      <c r="CWE60" s="104"/>
      <c r="CWF60" s="104"/>
      <c r="CWG60" s="104"/>
      <c r="CWH60" s="104"/>
      <c r="CWI60" s="104"/>
      <c r="CWJ60" s="104"/>
      <c r="CWK60" s="104"/>
      <c r="CWL60" s="104"/>
      <c r="CWM60" s="104"/>
      <c r="CWN60" s="104"/>
      <c r="CWO60" s="104"/>
      <c r="CWP60" s="104"/>
      <c r="CWQ60" s="104"/>
      <c r="CWR60" s="104"/>
      <c r="CWS60" s="104"/>
      <c r="CWT60" s="104"/>
      <c r="CWU60" s="104"/>
      <c r="CWV60" s="104"/>
      <c r="CWW60" s="104"/>
      <c r="CWX60" s="104"/>
      <c r="CWY60" s="104"/>
      <c r="CWZ60" s="104"/>
      <c r="CXA60" s="104"/>
      <c r="CXB60" s="104"/>
      <c r="CXC60" s="104"/>
      <c r="CXD60" s="104"/>
      <c r="CXE60" s="104"/>
      <c r="CXF60" s="104"/>
      <c r="CXG60" s="104"/>
      <c r="CXH60" s="104"/>
      <c r="CXI60" s="104"/>
      <c r="CXJ60" s="104"/>
      <c r="CXK60" s="104"/>
      <c r="CXL60" s="104"/>
      <c r="CXM60" s="104"/>
      <c r="CXN60" s="104"/>
      <c r="CXO60" s="104"/>
      <c r="CXP60" s="104"/>
      <c r="CXQ60" s="104"/>
      <c r="CXR60" s="104"/>
      <c r="CXS60" s="104"/>
      <c r="CXT60" s="104"/>
      <c r="CXU60" s="104"/>
      <c r="CXV60" s="104"/>
      <c r="CXW60" s="104"/>
      <c r="CXX60" s="104"/>
      <c r="CXY60" s="104"/>
      <c r="CXZ60" s="104"/>
      <c r="CYA60" s="104"/>
      <c r="CYB60" s="104"/>
      <c r="CYC60" s="104"/>
      <c r="CYD60" s="104"/>
      <c r="CYE60" s="104"/>
      <c r="CYF60" s="104"/>
      <c r="CYG60" s="104"/>
      <c r="CYH60" s="104"/>
      <c r="CYI60" s="104"/>
      <c r="CYJ60" s="104"/>
      <c r="CYK60" s="104"/>
      <c r="CYL60" s="104"/>
      <c r="CYM60" s="104"/>
      <c r="CYN60" s="104"/>
      <c r="CYO60" s="104"/>
      <c r="CYP60" s="104"/>
      <c r="CYQ60" s="104"/>
      <c r="CYR60" s="104"/>
      <c r="CYS60" s="104"/>
      <c r="CYT60" s="104"/>
      <c r="CYU60" s="104"/>
      <c r="CYV60" s="104"/>
      <c r="CYW60" s="104"/>
      <c r="CYX60" s="104"/>
      <c r="CYY60" s="104"/>
      <c r="CYZ60" s="104"/>
      <c r="CZA60" s="104"/>
      <c r="CZB60" s="104"/>
      <c r="CZC60" s="104"/>
      <c r="CZD60" s="104"/>
      <c r="CZE60" s="104"/>
      <c r="CZF60" s="104"/>
      <c r="CZG60" s="104"/>
      <c r="CZH60" s="104"/>
      <c r="CZI60" s="104"/>
      <c r="CZJ60" s="104"/>
      <c r="CZK60" s="104"/>
      <c r="CZL60" s="104"/>
      <c r="CZM60" s="104"/>
      <c r="CZN60" s="104"/>
      <c r="CZO60" s="104"/>
      <c r="CZP60" s="104"/>
      <c r="CZQ60" s="104"/>
      <c r="CZR60" s="104"/>
      <c r="CZS60" s="104"/>
      <c r="CZT60" s="104"/>
      <c r="CZU60" s="104"/>
      <c r="CZV60" s="104"/>
      <c r="CZW60" s="104"/>
      <c r="CZX60" s="104"/>
      <c r="CZY60" s="104"/>
      <c r="CZZ60" s="104"/>
      <c r="DAA60" s="104"/>
      <c r="DAB60" s="104"/>
      <c r="DAC60" s="104"/>
      <c r="DAD60" s="104"/>
      <c r="DAE60" s="104"/>
      <c r="DAF60" s="104"/>
      <c r="DAG60" s="104"/>
      <c r="DAH60" s="104"/>
      <c r="DAI60" s="104"/>
      <c r="DAJ60" s="104"/>
      <c r="DAK60" s="104"/>
      <c r="DAL60" s="104"/>
      <c r="DAM60" s="104"/>
      <c r="DAN60" s="104"/>
      <c r="DAO60" s="104"/>
      <c r="DAP60" s="104"/>
      <c r="DAQ60" s="104"/>
      <c r="DAR60" s="104"/>
      <c r="DAS60" s="104"/>
      <c r="DAT60" s="104"/>
      <c r="DAU60" s="104"/>
      <c r="DAV60" s="104"/>
      <c r="DAW60" s="104"/>
      <c r="DAX60" s="104"/>
      <c r="DAY60" s="104"/>
      <c r="DAZ60" s="104"/>
      <c r="DBA60" s="104"/>
      <c r="DBB60" s="104"/>
      <c r="DBC60" s="104"/>
      <c r="DBD60" s="104"/>
      <c r="DBE60" s="104"/>
      <c r="DBF60" s="104"/>
      <c r="DBG60" s="104"/>
      <c r="DBH60" s="104"/>
      <c r="DBI60" s="104"/>
      <c r="DBJ60" s="104"/>
      <c r="DBK60" s="104"/>
      <c r="DBL60" s="104"/>
      <c r="DBM60" s="104"/>
      <c r="DBN60" s="104"/>
      <c r="DBO60" s="104"/>
      <c r="DBP60" s="104"/>
      <c r="DBQ60" s="104"/>
      <c r="DBR60" s="104"/>
      <c r="DBS60" s="104"/>
      <c r="DBT60" s="104"/>
      <c r="DBU60" s="104"/>
      <c r="DBV60" s="104"/>
      <c r="DBW60" s="104"/>
      <c r="DBX60" s="104"/>
      <c r="DBY60" s="104"/>
      <c r="DBZ60" s="104"/>
      <c r="DCA60" s="104"/>
      <c r="DCB60" s="104"/>
      <c r="DCC60" s="104"/>
      <c r="DCD60" s="104"/>
      <c r="DCE60" s="104"/>
      <c r="DCF60" s="104"/>
      <c r="DCG60" s="104"/>
      <c r="DCH60" s="104"/>
      <c r="DCI60" s="104"/>
      <c r="DCJ60" s="104"/>
      <c r="DCK60" s="104"/>
      <c r="DCL60" s="104"/>
      <c r="DCM60" s="104"/>
      <c r="DCN60" s="104"/>
      <c r="DCO60" s="104"/>
      <c r="DCP60" s="104"/>
      <c r="DCQ60" s="104"/>
      <c r="DCR60" s="104"/>
      <c r="DCS60" s="104"/>
      <c r="DCT60" s="104"/>
      <c r="DCU60" s="104"/>
      <c r="DCV60" s="104"/>
      <c r="DCW60" s="104"/>
      <c r="DCX60" s="104"/>
      <c r="DCY60" s="104"/>
      <c r="DCZ60" s="104"/>
      <c r="DDA60" s="104"/>
      <c r="DDB60" s="104"/>
      <c r="DDC60" s="104"/>
      <c r="DDD60" s="104"/>
      <c r="DDE60" s="104"/>
      <c r="DDF60" s="104"/>
      <c r="DDG60" s="104"/>
      <c r="DDH60" s="104"/>
      <c r="DDI60" s="104"/>
      <c r="DDJ60" s="104"/>
      <c r="DDK60" s="104"/>
      <c r="DDL60" s="104"/>
      <c r="DDM60" s="104"/>
      <c r="DDN60" s="104"/>
      <c r="DDO60" s="104"/>
      <c r="DDP60" s="104"/>
      <c r="DDQ60" s="104"/>
      <c r="DDR60" s="104"/>
      <c r="DDS60" s="104"/>
      <c r="DDT60" s="104"/>
      <c r="DDU60" s="104"/>
      <c r="DDV60" s="104"/>
      <c r="DDW60" s="104"/>
      <c r="DDX60" s="104"/>
      <c r="DDY60" s="104"/>
      <c r="DDZ60" s="104"/>
      <c r="DEA60" s="104"/>
      <c r="DEB60" s="104"/>
      <c r="DEC60" s="104"/>
      <c r="DED60" s="104"/>
      <c r="DEE60" s="104"/>
      <c r="DEF60" s="104"/>
      <c r="DEG60" s="104"/>
      <c r="DEH60" s="104"/>
      <c r="DEI60" s="104"/>
      <c r="DEJ60" s="104"/>
      <c r="DEK60" s="104"/>
      <c r="DEL60" s="104"/>
      <c r="DEM60" s="104"/>
      <c r="DEN60" s="104"/>
      <c r="DEO60" s="104"/>
      <c r="DEP60" s="104"/>
      <c r="DEQ60" s="104"/>
      <c r="DER60" s="104"/>
      <c r="DES60" s="104"/>
      <c r="DET60" s="104"/>
      <c r="DEU60" s="104"/>
      <c r="DEV60" s="104"/>
      <c r="DEW60" s="104"/>
      <c r="DEX60" s="104"/>
      <c r="DEY60" s="104"/>
      <c r="DEZ60" s="104"/>
      <c r="DFA60" s="104"/>
      <c r="DFB60" s="104"/>
      <c r="DFC60" s="104"/>
      <c r="DFD60" s="104"/>
      <c r="DFE60" s="104"/>
      <c r="DFF60" s="104"/>
      <c r="DFG60" s="104"/>
      <c r="DFH60" s="104"/>
      <c r="DFI60" s="104"/>
      <c r="DFJ60" s="104"/>
      <c r="DFK60" s="104"/>
      <c r="DFL60" s="104"/>
      <c r="DFM60" s="104"/>
      <c r="DFN60" s="104"/>
      <c r="DFO60" s="104"/>
      <c r="DFP60" s="104"/>
      <c r="DFQ60" s="104"/>
      <c r="DFR60" s="104"/>
      <c r="DFS60" s="104"/>
      <c r="DFT60" s="104"/>
      <c r="DFU60" s="104"/>
      <c r="DFV60" s="104"/>
      <c r="DFW60" s="104"/>
      <c r="DFX60" s="104"/>
      <c r="DFY60" s="104"/>
      <c r="DFZ60" s="104"/>
      <c r="DGA60" s="104"/>
      <c r="DGB60" s="104"/>
      <c r="DGC60" s="104"/>
      <c r="DGD60" s="104"/>
      <c r="DGE60" s="104"/>
      <c r="DGF60" s="104"/>
      <c r="DGG60" s="104"/>
      <c r="DGH60" s="104"/>
      <c r="DGI60" s="104"/>
      <c r="DGJ60" s="104"/>
      <c r="DGK60" s="104"/>
      <c r="DGL60" s="104"/>
      <c r="DGM60" s="104"/>
      <c r="DGN60" s="104"/>
      <c r="DGO60" s="104"/>
      <c r="DGP60" s="104"/>
      <c r="DGQ60" s="104"/>
      <c r="DGR60" s="104"/>
      <c r="DGS60" s="104"/>
      <c r="DGT60" s="104"/>
      <c r="DGU60" s="104"/>
      <c r="DGV60" s="104"/>
      <c r="DGW60" s="104"/>
      <c r="DGX60" s="104"/>
      <c r="DGY60" s="104"/>
      <c r="DGZ60" s="104"/>
      <c r="DHA60" s="104"/>
      <c r="DHB60" s="104"/>
      <c r="DHC60" s="104"/>
      <c r="DHD60" s="104"/>
      <c r="DHE60" s="104"/>
      <c r="DHF60" s="104"/>
      <c r="DHG60" s="104"/>
      <c r="DHH60" s="104"/>
      <c r="DHI60" s="104"/>
      <c r="DHJ60" s="104"/>
      <c r="DHK60" s="104"/>
      <c r="DHL60" s="104"/>
      <c r="DHM60" s="104"/>
      <c r="DHN60" s="104"/>
      <c r="DHO60" s="104"/>
      <c r="DHP60" s="104"/>
      <c r="DHQ60" s="104"/>
      <c r="DHR60" s="104"/>
      <c r="DHS60" s="104"/>
      <c r="DHT60" s="104"/>
      <c r="DHU60" s="104"/>
      <c r="DHV60" s="104"/>
      <c r="DHW60" s="104"/>
      <c r="DHX60" s="104"/>
      <c r="DHY60" s="104"/>
      <c r="DHZ60" s="104"/>
      <c r="DIA60" s="104"/>
      <c r="DIB60" s="104"/>
      <c r="DIC60" s="104"/>
      <c r="DID60" s="104"/>
      <c r="DIE60" s="104"/>
      <c r="DIF60" s="104"/>
      <c r="DIG60" s="104"/>
      <c r="DIH60" s="104"/>
      <c r="DII60" s="104"/>
      <c r="DIJ60" s="104"/>
      <c r="DIK60" s="104"/>
      <c r="DIL60" s="104"/>
      <c r="DIM60" s="104"/>
      <c r="DIN60" s="104"/>
      <c r="DIO60" s="104"/>
      <c r="DIP60" s="104"/>
      <c r="DIQ60" s="104"/>
      <c r="DIR60" s="104"/>
      <c r="DIS60" s="104"/>
      <c r="DIT60" s="104"/>
      <c r="DIU60" s="104"/>
      <c r="DIV60" s="104"/>
      <c r="DIW60" s="104"/>
      <c r="DIX60" s="104"/>
      <c r="DIY60" s="104"/>
      <c r="DIZ60" s="104"/>
      <c r="DJA60" s="104"/>
      <c r="DJB60" s="104"/>
      <c r="DJC60" s="104"/>
      <c r="DJD60" s="104"/>
      <c r="DJE60" s="104"/>
      <c r="DJF60" s="104"/>
      <c r="DJG60" s="104"/>
      <c r="DJH60" s="104"/>
      <c r="DJI60" s="104"/>
      <c r="DJJ60" s="104"/>
      <c r="DJK60" s="104"/>
      <c r="DJL60" s="104"/>
      <c r="DJM60" s="104"/>
      <c r="DJN60" s="104"/>
      <c r="DJO60" s="104"/>
      <c r="DJP60" s="104"/>
      <c r="DJQ60" s="104"/>
      <c r="DJR60" s="104"/>
      <c r="DJS60" s="104"/>
      <c r="DJT60" s="104"/>
      <c r="DJU60" s="104"/>
      <c r="DJV60" s="104"/>
      <c r="DJW60" s="104"/>
      <c r="DJX60" s="104"/>
      <c r="DJY60" s="104"/>
      <c r="DJZ60" s="104"/>
      <c r="DKA60" s="104"/>
      <c r="DKB60" s="104"/>
      <c r="DKC60" s="104"/>
      <c r="DKD60" s="104"/>
      <c r="DKE60" s="104"/>
      <c r="DKF60" s="104"/>
      <c r="DKG60" s="104"/>
      <c r="DKH60" s="104"/>
      <c r="DKI60" s="104"/>
      <c r="DKJ60" s="104"/>
      <c r="DKK60" s="104"/>
      <c r="DKL60" s="104"/>
      <c r="DKM60" s="104"/>
      <c r="DKN60" s="104"/>
      <c r="DKO60" s="104"/>
      <c r="DKP60" s="104"/>
      <c r="DKQ60" s="104"/>
      <c r="DKR60" s="104"/>
      <c r="DKS60" s="104"/>
      <c r="DKT60" s="104"/>
      <c r="DKU60" s="104"/>
      <c r="DKV60" s="104"/>
      <c r="DKW60" s="104"/>
      <c r="DKX60" s="104"/>
      <c r="DKY60" s="104"/>
      <c r="DKZ60" s="104"/>
      <c r="DLA60" s="104"/>
      <c r="DLB60" s="104"/>
      <c r="DLC60" s="104"/>
      <c r="DLD60" s="104"/>
      <c r="DLE60" s="104"/>
      <c r="DLF60" s="104"/>
      <c r="DLG60" s="104"/>
      <c r="DLH60" s="104"/>
      <c r="DLI60" s="104"/>
      <c r="DLJ60" s="104"/>
      <c r="DLK60" s="104"/>
      <c r="DLL60" s="104"/>
      <c r="DLM60" s="104"/>
      <c r="DLN60" s="104"/>
      <c r="DLO60" s="104"/>
      <c r="DLP60" s="104"/>
      <c r="DLQ60" s="104"/>
      <c r="DLR60" s="104"/>
      <c r="DLS60" s="104"/>
      <c r="DLT60" s="104"/>
      <c r="DLU60" s="104"/>
      <c r="DLV60" s="104"/>
      <c r="DLW60" s="104"/>
      <c r="DLX60" s="104"/>
      <c r="DLY60" s="104"/>
      <c r="DLZ60" s="104"/>
      <c r="DMA60" s="104"/>
      <c r="DMB60" s="104"/>
      <c r="DMC60" s="104"/>
      <c r="DMD60" s="104"/>
      <c r="DME60" s="104"/>
      <c r="DMF60" s="104"/>
      <c r="DMG60" s="104"/>
      <c r="DMH60" s="104"/>
      <c r="DMI60" s="104"/>
      <c r="DMJ60" s="104"/>
      <c r="DMK60" s="104"/>
      <c r="DML60" s="104"/>
      <c r="DMM60" s="104"/>
      <c r="DMN60" s="104"/>
      <c r="DMO60" s="104"/>
      <c r="DMP60" s="104"/>
      <c r="DMQ60" s="104"/>
      <c r="DMR60" s="104"/>
      <c r="DMS60" s="104"/>
      <c r="DMT60" s="104"/>
      <c r="DMU60" s="104"/>
      <c r="DMV60" s="104"/>
      <c r="DMW60" s="104"/>
      <c r="DMX60" s="104"/>
      <c r="DMY60" s="104"/>
      <c r="DMZ60" s="104"/>
      <c r="DNA60" s="104"/>
      <c r="DNB60" s="104"/>
      <c r="DNC60" s="104"/>
      <c r="DND60" s="104"/>
      <c r="DNE60" s="104"/>
      <c r="DNF60" s="104"/>
      <c r="DNG60" s="104"/>
      <c r="DNH60" s="104"/>
      <c r="DNI60" s="104"/>
      <c r="DNJ60" s="104"/>
      <c r="DNK60" s="104"/>
      <c r="DNL60" s="104"/>
      <c r="DNM60" s="104"/>
      <c r="DNN60" s="104"/>
      <c r="DNO60" s="104"/>
      <c r="DNP60" s="104"/>
      <c r="DNQ60" s="104"/>
      <c r="DNR60" s="104"/>
      <c r="DNS60" s="104"/>
      <c r="DNT60" s="104"/>
      <c r="DNU60" s="104"/>
      <c r="DNV60" s="104"/>
      <c r="DNW60" s="104"/>
      <c r="DNX60" s="104"/>
      <c r="DNY60" s="104"/>
      <c r="DNZ60" s="104"/>
      <c r="DOA60" s="104"/>
      <c r="DOB60" s="104"/>
      <c r="DOC60" s="104"/>
      <c r="DOD60" s="104"/>
      <c r="DOE60" s="104"/>
      <c r="DOF60" s="104"/>
      <c r="DOG60" s="104"/>
      <c r="DOH60" s="104"/>
      <c r="DOI60" s="104"/>
      <c r="DOJ60" s="104"/>
      <c r="DOK60" s="104"/>
      <c r="DOL60" s="104"/>
      <c r="DOM60" s="104"/>
      <c r="DON60" s="104"/>
      <c r="DOO60" s="104"/>
      <c r="DOP60" s="104"/>
      <c r="DOQ60" s="104"/>
      <c r="DOR60" s="104"/>
      <c r="DOS60" s="104"/>
      <c r="DOT60" s="104"/>
      <c r="DOU60" s="104"/>
      <c r="DOV60" s="104"/>
      <c r="DOW60" s="104"/>
      <c r="DOX60" s="104"/>
      <c r="DOY60" s="104"/>
      <c r="DOZ60" s="104"/>
      <c r="DPA60" s="104"/>
      <c r="DPB60" s="104"/>
      <c r="DPC60" s="104"/>
      <c r="DPD60" s="104"/>
      <c r="DPE60" s="104"/>
      <c r="DPF60" s="104"/>
      <c r="DPG60" s="104"/>
      <c r="DPH60" s="104"/>
      <c r="DPI60" s="104"/>
      <c r="DPJ60" s="104"/>
      <c r="DPK60" s="104"/>
      <c r="DPL60" s="104"/>
      <c r="DPM60" s="104"/>
      <c r="DPN60" s="104"/>
      <c r="DPO60" s="104"/>
      <c r="DPP60" s="104"/>
      <c r="DPQ60" s="104"/>
      <c r="DPR60" s="104"/>
      <c r="DPS60" s="104"/>
      <c r="DPT60" s="104"/>
      <c r="DPU60" s="104"/>
      <c r="DPV60" s="104"/>
      <c r="DPW60" s="104"/>
      <c r="DPX60" s="104"/>
      <c r="DPY60" s="104"/>
      <c r="DPZ60" s="104"/>
      <c r="DQA60" s="104"/>
      <c r="DQB60" s="104"/>
      <c r="DQC60" s="104"/>
      <c r="DQD60" s="104"/>
      <c r="DQE60" s="104"/>
      <c r="DQF60" s="104"/>
      <c r="DQG60" s="104"/>
      <c r="DQH60" s="104"/>
      <c r="DQI60" s="104"/>
      <c r="DQJ60" s="104"/>
      <c r="DQK60" s="104"/>
      <c r="DQL60" s="104"/>
      <c r="DQM60" s="104"/>
      <c r="DQN60" s="104"/>
      <c r="DQO60" s="104"/>
      <c r="DQP60" s="104"/>
      <c r="DQQ60" s="104"/>
      <c r="DQR60" s="104"/>
      <c r="DQS60" s="104"/>
      <c r="DQT60" s="104"/>
      <c r="DQU60" s="104"/>
      <c r="DQV60" s="104"/>
      <c r="DQW60" s="104"/>
      <c r="DQX60" s="104"/>
      <c r="DQY60" s="104"/>
      <c r="DQZ60" s="104"/>
      <c r="DRA60" s="104"/>
      <c r="DRB60" s="104"/>
      <c r="DRC60" s="104"/>
      <c r="DRD60" s="104"/>
      <c r="DRE60" s="104"/>
      <c r="DRF60" s="104"/>
      <c r="DRG60" s="104"/>
      <c r="DRH60" s="104"/>
      <c r="DRI60" s="104"/>
      <c r="DRJ60" s="104"/>
      <c r="DRK60" s="104"/>
      <c r="DRL60" s="104"/>
      <c r="DRM60" s="104"/>
      <c r="DRN60" s="104"/>
      <c r="DRO60" s="104"/>
      <c r="DRP60" s="104"/>
      <c r="DRQ60" s="104"/>
      <c r="DRR60" s="104"/>
      <c r="DRS60" s="104"/>
      <c r="DRT60" s="104"/>
      <c r="DRU60" s="104"/>
      <c r="DRV60" s="104"/>
      <c r="DRW60" s="104"/>
      <c r="DRX60" s="104"/>
      <c r="DRY60" s="104"/>
      <c r="DRZ60" s="104"/>
      <c r="DSA60" s="104"/>
      <c r="DSB60" s="104"/>
      <c r="DSC60" s="104"/>
      <c r="DSD60" s="104"/>
      <c r="DSE60" s="104"/>
      <c r="DSF60" s="104"/>
      <c r="DSG60" s="104"/>
      <c r="DSH60" s="104"/>
      <c r="DSI60" s="104"/>
      <c r="DSJ60" s="104"/>
      <c r="DSK60" s="104"/>
      <c r="DSL60" s="104"/>
      <c r="DSM60" s="104"/>
      <c r="DSN60" s="104"/>
      <c r="DSO60" s="104"/>
      <c r="DSP60" s="104"/>
      <c r="DSQ60" s="104"/>
      <c r="DSR60" s="104"/>
      <c r="DSS60" s="104"/>
      <c r="DST60" s="104"/>
      <c r="DSU60" s="104"/>
      <c r="DSV60" s="104"/>
      <c r="DSW60" s="104"/>
      <c r="DSX60" s="104"/>
      <c r="DSY60" s="104"/>
      <c r="DSZ60" s="104"/>
      <c r="DTA60" s="104"/>
      <c r="DTB60" s="104"/>
      <c r="DTC60" s="104"/>
      <c r="DTD60" s="104"/>
      <c r="DTE60" s="104"/>
      <c r="DTF60" s="104"/>
      <c r="DTG60" s="104"/>
      <c r="DTH60" s="104"/>
      <c r="DTI60" s="104"/>
      <c r="DTJ60" s="104"/>
      <c r="DTK60" s="104"/>
      <c r="DTL60" s="104"/>
      <c r="DTM60" s="104"/>
      <c r="DTN60" s="104"/>
      <c r="DTO60" s="104"/>
      <c r="DTP60" s="104"/>
      <c r="DTQ60" s="104"/>
      <c r="DTR60" s="104"/>
      <c r="DTS60" s="104"/>
      <c r="DTT60" s="104"/>
      <c r="DTU60" s="104"/>
      <c r="DTV60" s="104"/>
      <c r="DTW60" s="104"/>
      <c r="DTX60" s="104"/>
      <c r="DTY60" s="104"/>
      <c r="DTZ60" s="104"/>
      <c r="DUA60" s="104"/>
      <c r="DUB60" s="104"/>
      <c r="DUC60" s="104"/>
      <c r="DUD60" s="104"/>
      <c r="DUE60" s="104"/>
      <c r="DUF60" s="104"/>
      <c r="DUG60" s="104"/>
      <c r="DUH60" s="104"/>
      <c r="DUI60" s="104"/>
      <c r="DUJ60" s="104"/>
      <c r="DUK60" s="104"/>
      <c r="DUL60" s="104"/>
      <c r="DUM60" s="104"/>
      <c r="DUN60" s="104"/>
      <c r="DUO60" s="104"/>
      <c r="DUP60" s="104"/>
      <c r="DUQ60" s="104"/>
      <c r="DUR60" s="104"/>
      <c r="DUS60" s="104"/>
      <c r="DUT60" s="104"/>
      <c r="DUU60" s="104"/>
      <c r="DUV60" s="104"/>
      <c r="DUW60" s="104"/>
      <c r="DUX60" s="104"/>
      <c r="DUY60" s="104"/>
      <c r="DUZ60" s="104"/>
      <c r="DVA60" s="104"/>
      <c r="DVB60" s="104"/>
      <c r="DVC60" s="104"/>
      <c r="DVD60" s="104"/>
      <c r="DVE60" s="104"/>
      <c r="DVF60" s="104"/>
      <c r="DVG60" s="104"/>
      <c r="DVH60" s="104"/>
      <c r="DVI60" s="104"/>
      <c r="DVJ60" s="104"/>
      <c r="DVK60" s="104"/>
      <c r="DVL60" s="104"/>
      <c r="DVM60" s="104"/>
      <c r="DVN60" s="104"/>
      <c r="DVO60" s="104"/>
      <c r="DVP60" s="104"/>
      <c r="DVQ60" s="104"/>
      <c r="DVR60" s="104"/>
      <c r="DVS60" s="104"/>
      <c r="DVT60" s="104"/>
      <c r="DVU60" s="104"/>
      <c r="DVV60" s="104"/>
      <c r="DVW60" s="104"/>
      <c r="DVX60" s="104"/>
      <c r="DVY60" s="104"/>
      <c r="DVZ60" s="104"/>
      <c r="DWA60" s="104"/>
      <c r="DWB60" s="104"/>
      <c r="DWC60" s="104"/>
      <c r="DWD60" s="104"/>
      <c r="DWE60" s="104"/>
      <c r="DWF60" s="104"/>
      <c r="DWG60" s="104"/>
      <c r="DWH60" s="104"/>
      <c r="DWI60" s="104"/>
      <c r="DWJ60" s="104"/>
      <c r="DWK60" s="104"/>
      <c r="DWL60" s="104"/>
      <c r="DWM60" s="104"/>
      <c r="DWN60" s="104"/>
      <c r="DWO60" s="104"/>
      <c r="DWP60" s="104"/>
      <c r="DWQ60" s="104"/>
      <c r="DWR60" s="104"/>
      <c r="DWS60" s="104"/>
      <c r="DWT60" s="104"/>
      <c r="DWU60" s="104"/>
      <c r="DWV60" s="104"/>
      <c r="DWW60" s="104"/>
      <c r="DWX60" s="104"/>
      <c r="DWY60" s="104"/>
      <c r="DWZ60" s="104"/>
      <c r="DXA60" s="104"/>
      <c r="DXB60" s="104"/>
      <c r="DXC60" s="104"/>
      <c r="DXD60" s="104"/>
      <c r="DXE60" s="104"/>
      <c r="DXF60" s="104"/>
      <c r="DXG60" s="104"/>
      <c r="DXH60" s="104"/>
      <c r="DXI60" s="104"/>
      <c r="DXJ60" s="104"/>
      <c r="DXK60" s="104"/>
      <c r="DXL60" s="104"/>
      <c r="DXM60" s="104"/>
      <c r="DXN60" s="104"/>
      <c r="DXO60" s="104"/>
      <c r="DXP60" s="104"/>
      <c r="DXQ60" s="104"/>
      <c r="DXR60" s="104"/>
      <c r="DXS60" s="104"/>
      <c r="DXT60" s="104"/>
      <c r="DXU60" s="104"/>
      <c r="DXV60" s="104"/>
      <c r="DXW60" s="104"/>
      <c r="DXX60" s="104"/>
      <c r="DXY60" s="104"/>
      <c r="DXZ60" s="104"/>
      <c r="DYA60" s="104"/>
      <c r="DYB60" s="104"/>
      <c r="DYC60" s="104"/>
      <c r="DYD60" s="104"/>
      <c r="DYE60" s="104"/>
      <c r="DYF60" s="104"/>
      <c r="DYG60" s="104"/>
      <c r="DYH60" s="104"/>
      <c r="DYI60" s="104"/>
      <c r="DYJ60" s="104"/>
      <c r="DYK60" s="104"/>
      <c r="DYL60" s="104"/>
      <c r="DYM60" s="104"/>
      <c r="DYN60" s="104"/>
      <c r="DYO60" s="104"/>
      <c r="DYP60" s="104"/>
      <c r="DYQ60" s="104"/>
      <c r="DYR60" s="104"/>
      <c r="DYS60" s="104"/>
      <c r="DYT60" s="104"/>
      <c r="DYU60" s="104"/>
      <c r="DYV60" s="104"/>
      <c r="DYW60" s="104"/>
      <c r="DYX60" s="104"/>
      <c r="DYY60" s="104"/>
      <c r="DYZ60" s="104"/>
      <c r="DZA60" s="104"/>
      <c r="DZB60" s="104"/>
      <c r="DZC60" s="104"/>
      <c r="DZD60" s="104"/>
      <c r="DZE60" s="104"/>
      <c r="DZF60" s="104"/>
      <c r="DZG60" s="104"/>
      <c r="DZH60" s="104"/>
      <c r="DZI60" s="104"/>
      <c r="DZJ60" s="104"/>
      <c r="DZK60" s="104"/>
      <c r="DZL60" s="104"/>
      <c r="DZM60" s="104"/>
      <c r="DZN60" s="104"/>
      <c r="DZO60" s="104"/>
      <c r="DZP60" s="104"/>
      <c r="DZQ60" s="104"/>
      <c r="DZR60" s="104"/>
      <c r="DZS60" s="104"/>
      <c r="DZT60" s="104"/>
      <c r="DZU60" s="104"/>
      <c r="DZV60" s="104"/>
      <c r="DZW60" s="104"/>
      <c r="DZX60" s="104"/>
      <c r="DZY60" s="104"/>
      <c r="DZZ60" s="104"/>
      <c r="EAA60" s="104"/>
      <c r="EAB60" s="104"/>
      <c r="EAC60" s="104"/>
      <c r="EAD60" s="104"/>
      <c r="EAE60" s="104"/>
      <c r="EAF60" s="104"/>
      <c r="EAG60" s="104"/>
      <c r="EAH60" s="104"/>
      <c r="EAI60" s="104"/>
      <c r="EAJ60" s="104"/>
      <c r="EAK60" s="104"/>
      <c r="EAL60" s="104"/>
      <c r="EAM60" s="104"/>
      <c r="EAN60" s="104"/>
      <c r="EAO60" s="104"/>
      <c r="EAP60" s="104"/>
      <c r="EAQ60" s="104"/>
      <c r="EAR60" s="104"/>
      <c r="EAS60" s="104"/>
      <c r="EAT60" s="104"/>
      <c r="EAU60" s="104"/>
      <c r="EAV60" s="104"/>
      <c r="EAW60" s="104"/>
      <c r="EAX60" s="104"/>
      <c r="EAY60" s="104"/>
      <c r="EAZ60" s="104"/>
      <c r="EBA60" s="104"/>
      <c r="EBB60" s="104"/>
      <c r="EBC60" s="104"/>
      <c r="EBD60" s="104"/>
      <c r="EBE60" s="104"/>
      <c r="EBF60" s="104"/>
      <c r="EBG60" s="104"/>
      <c r="EBH60" s="104"/>
      <c r="EBI60" s="104"/>
      <c r="EBJ60" s="104"/>
      <c r="EBK60" s="104"/>
      <c r="EBL60" s="104"/>
      <c r="EBM60" s="104"/>
      <c r="EBN60" s="104"/>
      <c r="EBO60" s="104"/>
      <c r="EBP60" s="104"/>
      <c r="EBQ60" s="104"/>
      <c r="EBR60" s="104"/>
      <c r="EBS60" s="104"/>
      <c r="EBT60" s="104"/>
      <c r="EBU60" s="104"/>
      <c r="EBV60" s="104"/>
      <c r="EBW60" s="104"/>
      <c r="EBX60" s="104"/>
      <c r="EBY60" s="104"/>
      <c r="EBZ60" s="104"/>
      <c r="ECA60" s="104"/>
      <c r="ECB60" s="104"/>
      <c r="ECC60" s="104"/>
      <c r="ECD60" s="104"/>
      <c r="ECE60" s="104"/>
      <c r="ECF60" s="104"/>
      <c r="ECG60" s="104"/>
      <c r="ECH60" s="104"/>
      <c r="ECI60" s="104"/>
      <c r="ECJ60" s="104"/>
      <c r="ECK60" s="104"/>
      <c r="ECL60" s="104"/>
      <c r="ECM60" s="104"/>
      <c r="ECN60" s="104"/>
      <c r="ECO60" s="104"/>
      <c r="ECP60" s="104"/>
      <c r="ECQ60" s="104"/>
      <c r="ECR60" s="104"/>
      <c r="ECS60" s="104"/>
      <c r="ECT60" s="104"/>
      <c r="ECU60" s="104"/>
      <c r="ECV60" s="104"/>
      <c r="ECW60" s="104"/>
      <c r="ECX60" s="104"/>
      <c r="ECY60" s="104"/>
      <c r="ECZ60" s="104"/>
      <c r="EDA60" s="104"/>
      <c r="EDB60" s="104"/>
      <c r="EDC60" s="104"/>
      <c r="EDD60" s="104"/>
      <c r="EDE60" s="104"/>
      <c r="EDF60" s="104"/>
      <c r="EDG60" s="104"/>
      <c r="EDH60" s="104"/>
      <c r="EDI60" s="104"/>
      <c r="EDJ60" s="104"/>
      <c r="EDK60" s="104"/>
      <c r="EDL60" s="104"/>
      <c r="EDM60" s="104"/>
      <c r="EDN60" s="104"/>
      <c r="EDO60" s="104"/>
      <c r="EDP60" s="104"/>
      <c r="EDQ60" s="104"/>
      <c r="EDR60" s="104"/>
      <c r="EDS60" s="104"/>
      <c r="EDT60" s="104"/>
      <c r="EDU60" s="104"/>
      <c r="EDV60" s="104"/>
      <c r="EDW60" s="104"/>
      <c r="EDX60" s="104"/>
      <c r="EDY60" s="104"/>
      <c r="EDZ60" s="104"/>
      <c r="EEA60" s="104"/>
      <c r="EEB60" s="104"/>
      <c r="EEC60" s="104"/>
      <c r="EED60" s="104"/>
      <c r="EEE60" s="104"/>
      <c r="EEF60" s="104"/>
      <c r="EEG60" s="104"/>
      <c r="EEH60" s="104"/>
      <c r="EEI60" s="104"/>
      <c r="EEJ60" s="104"/>
      <c r="EEK60" s="104"/>
      <c r="EEL60" s="104"/>
      <c r="EEM60" s="104"/>
      <c r="EEN60" s="104"/>
      <c r="EEO60" s="104"/>
      <c r="EEP60" s="104"/>
      <c r="EEQ60" s="104"/>
      <c r="EER60" s="104"/>
      <c r="EES60" s="104"/>
      <c r="EET60" s="104"/>
      <c r="EEU60" s="104"/>
      <c r="EEV60" s="104"/>
      <c r="EEW60" s="104"/>
      <c r="EEX60" s="104"/>
      <c r="EEY60" s="104"/>
      <c r="EEZ60" s="104"/>
      <c r="EFA60" s="104"/>
      <c r="EFB60" s="104"/>
      <c r="EFC60" s="104"/>
      <c r="EFD60" s="104"/>
      <c r="EFE60" s="104"/>
      <c r="EFF60" s="104"/>
      <c r="EFG60" s="104"/>
      <c r="EFH60" s="104"/>
      <c r="EFI60" s="104"/>
      <c r="EFJ60" s="104"/>
      <c r="EFK60" s="104"/>
      <c r="EFL60" s="104"/>
      <c r="EFM60" s="104"/>
      <c r="EFN60" s="104"/>
      <c r="EFO60" s="104"/>
      <c r="EFP60" s="104"/>
      <c r="EFQ60" s="104"/>
      <c r="EFR60" s="104"/>
      <c r="EFS60" s="104"/>
      <c r="EFT60" s="104"/>
      <c r="EFU60" s="104"/>
      <c r="EFV60" s="104"/>
      <c r="EFW60" s="104"/>
      <c r="EFX60" s="104"/>
      <c r="EFY60" s="104"/>
      <c r="EFZ60" s="104"/>
      <c r="EGA60" s="104"/>
      <c r="EGB60" s="104"/>
      <c r="EGC60" s="104"/>
      <c r="EGD60" s="104"/>
      <c r="EGE60" s="104"/>
      <c r="EGF60" s="104"/>
      <c r="EGG60" s="104"/>
      <c r="EGH60" s="104"/>
      <c r="EGI60" s="104"/>
      <c r="EGJ60" s="104"/>
      <c r="EGK60" s="104"/>
      <c r="EGL60" s="104"/>
      <c r="EGM60" s="104"/>
      <c r="EGN60" s="104"/>
      <c r="EGO60" s="104"/>
      <c r="EGP60" s="104"/>
      <c r="EGQ60" s="104"/>
      <c r="EGR60" s="104"/>
      <c r="EGS60" s="104"/>
      <c r="EGT60" s="104"/>
      <c r="EGU60" s="104"/>
      <c r="EGV60" s="104"/>
      <c r="EGW60" s="104"/>
      <c r="EGX60" s="104"/>
      <c r="EGY60" s="104"/>
      <c r="EGZ60" s="104"/>
      <c r="EHA60" s="104"/>
      <c r="EHB60" s="104"/>
      <c r="EHC60" s="104"/>
      <c r="EHD60" s="104"/>
      <c r="EHE60" s="104"/>
      <c r="EHF60" s="104"/>
      <c r="EHG60" s="104"/>
      <c r="EHH60" s="104"/>
      <c r="EHI60" s="104"/>
      <c r="EHJ60" s="104"/>
      <c r="EHK60" s="104"/>
      <c r="EHL60" s="104"/>
      <c r="EHM60" s="104"/>
      <c r="EHN60" s="104"/>
      <c r="EHO60" s="104"/>
      <c r="EHP60" s="104"/>
      <c r="EHQ60" s="104"/>
      <c r="EHR60" s="104"/>
      <c r="EHS60" s="104"/>
      <c r="EHT60" s="104"/>
      <c r="EHU60" s="104"/>
      <c r="EHV60" s="104"/>
      <c r="EHW60" s="104"/>
      <c r="EHX60" s="104"/>
      <c r="EHY60" s="104"/>
      <c r="EHZ60" s="104"/>
      <c r="EIA60" s="104"/>
      <c r="EIB60" s="104"/>
      <c r="EIC60" s="104"/>
      <c r="EID60" s="104"/>
      <c r="EIE60" s="104"/>
      <c r="EIF60" s="104"/>
      <c r="EIG60" s="104"/>
      <c r="EIH60" s="104"/>
      <c r="EII60" s="104"/>
      <c r="EIJ60" s="104"/>
      <c r="EIK60" s="104"/>
      <c r="EIL60" s="104"/>
      <c r="EIM60" s="104"/>
      <c r="EIN60" s="104"/>
      <c r="EIO60" s="104"/>
      <c r="EIP60" s="104"/>
      <c r="EIQ60" s="104"/>
      <c r="EIR60" s="104"/>
      <c r="EIS60" s="104"/>
      <c r="EIT60" s="104"/>
      <c r="EIU60" s="104"/>
      <c r="EIV60" s="104"/>
      <c r="EIW60" s="104"/>
      <c r="EIX60" s="104"/>
      <c r="EIY60" s="104"/>
      <c r="EIZ60" s="104"/>
      <c r="EJA60" s="104"/>
      <c r="EJB60" s="104"/>
      <c r="EJC60" s="104"/>
      <c r="EJD60" s="104"/>
      <c r="EJE60" s="104"/>
      <c r="EJF60" s="104"/>
      <c r="EJG60" s="104"/>
      <c r="EJH60" s="104"/>
      <c r="EJI60" s="104"/>
      <c r="EJJ60" s="104"/>
      <c r="EJK60" s="104"/>
      <c r="EJL60" s="104"/>
      <c r="EJM60" s="104"/>
      <c r="EJN60" s="104"/>
      <c r="EJO60" s="104"/>
      <c r="EJP60" s="104"/>
      <c r="EJQ60" s="104"/>
      <c r="EJR60" s="104"/>
      <c r="EJS60" s="104"/>
      <c r="EJT60" s="104"/>
      <c r="EJU60" s="104"/>
      <c r="EJV60" s="104"/>
      <c r="EJW60" s="104"/>
      <c r="EJX60" s="104"/>
      <c r="EJY60" s="104"/>
      <c r="EJZ60" s="104"/>
      <c r="EKA60" s="104"/>
      <c r="EKB60" s="104"/>
      <c r="EKC60" s="104"/>
      <c r="EKD60" s="104"/>
      <c r="EKE60" s="104"/>
      <c r="EKF60" s="104"/>
      <c r="EKG60" s="104"/>
      <c r="EKH60" s="104"/>
      <c r="EKI60" s="104"/>
      <c r="EKJ60" s="104"/>
      <c r="EKK60" s="104"/>
      <c r="EKL60" s="104"/>
      <c r="EKM60" s="104"/>
      <c r="EKN60" s="104"/>
      <c r="EKO60" s="104"/>
      <c r="EKP60" s="104"/>
      <c r="EKQ60" s="104"/>
      <c r="EKR60" s="104"/>
      <c r="EKS60" s="104"/>
      <c r="EKT60" s="104"/>
      <c r="EKU60" s="104"/>
      <c r="EKV60" s="104"/>
      <c r="EKW60" s="104"/>
      <c r="EKX60" s="104"/>
      <c r="EKY60" s="104"/>
      <c r="EKZ60" s="104"/>
      <c r="ELA60" s="104"/>
      <c r="ELB60" s="104"/>
      <c r="ELC60" s="104"/>
      <c r="ELD60" s="104"/>
      <c r="ELE60" s="104"/>
      <c r="ELF60" s="104"/>
      <c r="ELG60" s="104"/>
      <c r="ELH60" s="104"/>
      <c r="ELI60" s="104"/>
      <c r="ELJ60" s="104"/>
      <c r="ELK60" s="104"/>
      <c r="ELL60" s="104"/>
      <c r="ELM60" s="104"/>
      <c r="ELN60" s="104"/>
      <c r="ELO60" s="104"/>
      <c r="ELP60" s="104"/>
      <c r="ELQ60" s="104"/>
      <c r="ELR60" s="104"/>
      <c r="ELS60" s="104"/>
      <c r="ELT60" s="104"/>
      <c r="ELU60" s="104"/>
      <c r="ELV60" s="104"/>
      <c r="ELW60" s="104"/>
      <c r="ELX60" s="104"/>
      <c r="ELY60" s="104"/>
      <c r="ELZ60" s="104"/>
      <c r="EMA60" s="104"/>
      <c r="EMB60" s="104"/>
      <c r="EMC60" s="104"/>
      <c r="EMD60" s="104"/>
      <c r="EME60" s="104"/>
      <c r="EMF60" s="104"/>
      <c r="EMG60" s="104"/>
      <c r="EMH60" s="104"/>
      <c r="EMI60" s="104"/>
      <c r="EMJ60" s="104"/>
      <c r="EMK60" s="104"/>
      <c r="EML60" s="104"/>
      <c r="EMM60" s="104"/>
      <c r="EMN60" s="104"/>
      <c r="EMO60" s="104"/>
      <c r="EMP60" s="104"/>
      <c r="EMQ60" s="104"/>
      <c r="EMR60" s="104"/>
      <c r="EMS60" s="104"/>
      <c r="EMT60" s="104"/>
      <c r="EMU60" s="104"/>
      <c r="EMV60" s="104"/>
      <c r="EMW60" s="104"/>
      <c r="EMX60" s="104"/>
      <c r="EMY60" s="104"/>
      <c r="EMZ60" s="104"/>
      <c r="ENA60" s="104"/>
      <c r="ENB60" s="104"/>
      <c r="ENC60" s="104"/>
      <c r="END60" s="104"/>
      <c r="ENE60" s="104"/>
      <c r="ENF60" s="104"/>
      <c r="ENG60" s="104"/>
      <c r="ENH60" s="104"/>
      <c r="ENI60" s="104"/>
      <c r="ENJ60" s="104"/>
      <c r="ENK60" s="104"/>
      <c r="ENL60" s="104"/>
      <c r="ENM60" s="104"/>
      <c r="ENN60" s="104"/>
      <c r="ENO60" s="104"/>
      <c r="ENP60" s="104"/>
      <c r="ENQ60" s="104"/>
      <c r="ENR60" s="104"/>
      <c r="ENS60" s="104"/>
      <c r="ENT60" s="104"/>
      <c r="ENU60" s="104"/>
      <c r="ENV60" s="104"/>
      <c r="ENW60" s="104"/>
      <c r="ENX60" s="104"/>
      <c r="ENY60" s="104"/>
      <c r="ENZ60" s="104"/>
      <c r="EOA60" s="104"/>
      <c r="EOB60" s="104"/>
      <c r="EOC60" s="104"/>
      <c r="EOD60" s="104"/>
      <c r="EOE60" s="104"/>
      <c r="EOF60" s="104"/>
      <c r="EOG60" s="104"/>
      <c r="EOH60" s="104"/>
      <c r="EOI60" s="104"/>
      <c r="EOJ60" s="104"/>
      <c r="EOK60" s="104"/>
      <c r="EOL60" s="104"/>
      <c r="EOM60" s="104"/>
      <c r="EON60" s="104"/>
      <c r="EOO60" s="104"/>
      <c r="EOP60" s="104"/>
      <c r="EOQ60" s="104"/>
      <c r="EOR60" s="104"/>
      <c r="EOS60" s="104"/>
      <c r="EOT60" s="104"/>
      <c r="EOU60" s="104"/>
      <c r="EOV60" s="104"/>
      <c r="EOW60" s="104"/>
      <c r="EOX60" s="104"/>
      <c r="EOY60" s="104"/>
      <c r="EOZ60" s="104"/>
      <c r="EPA60" s="104"/>
      <c r="EPB60" s="104"/>
      <c r="EPC60" s="104"/>
      <c r="EPD60" s="104"/>
      <c r="EPE60" s="104"/>
      <c r="EPF60" s="104"/>
      <c r="EPG60" s="104"/>
      <c r="EPH60" s="104"/>
      <c r="EPI60" s="104"/>
      <c r="EPJ60" s="104"/>
      <c r="EPK60" s="104"/>
      <c r="EPL60" s="104"/>
      <c r="EPM60" s="104"/>
      <c r="EPN60" s="104"/>
      <c r="EPO60" s="104"/>
      <c r="EPP60" s="104"/>
      <c r="EPQ60" s="104"/>
      <c r="EPR60" s="104"/>
      <c r="EPS60" s="104"/>
      <c r="EPT60" s="104"/>
      <c r="EPU60" s="104"/>
      <c r="EPV60" s="104"/>
      <c r="EPW60" s="104"/>
      <c r="EPX60" s="104"/>
      <c r="EPY60" s="104"/>
      <c r="EPZ60" s="104"/>
      <c r="EQA60" s="104"/>
      <c r="EQB60" s="104"/>
      <c r="EQC60" s="104"/>
      <c r="EQD60" s="104"/>
      <c r="EQE60" s="104"/>
      <c r="EQF60" s="104"/>
      <c r="EQG60" s="104"/>
      <c r="EQH60" s="104"/>
      <c r="EQI60" s="104"/>
      <c r="EQJ60" s="104"/>
      <c r="EQK60" s="104"/>
      <c r="EQL60" s="104"/>
      <c r="EQM60" s="104"/>
      <c r="EQN60" s="104"/>
      <c r="EQO60" s="104"/>
      <c r="EQP60" s="104"/>
      <c r="EQQ60" s="104"/>
      <c r="EQR60" s="104"/>
      <c r="EQS60" s="104"/>
      <c r="EQT60" s="104"/>
      <c r="EQU60" s="104"/>
      <c r="EQV60" s="104"/>
      <c r="EQW60" s="104"/>
      <c r="EQX60" s="104"/>
      <c r="EQY60" s="104"/>
      <c r="EQZ60" s="104"/>
      <c r="ERA60" s="104"/>
      <c r="ERB60" s="104"/>
      <c r="ERC60" s="104"/>
      <c r="ERD60" s="104"/>
      <c r="ERE60" s="104"/>
      <c r="ERF60" s="104"/>
      <c r="ERG60" s="104"/>
      <c r="ERH60" s="104"/>
      <c r="ERI60" s="104"/>
      <c r="ERJ60" s="104"/>
      <c r="ERK60" s="104"/>
      <c r="ERL60" s="104"/>
      <c r="ERM60" s="104"/>
      <c r="ERN60" s="104"/>
      <c r="ERO60" s="104"/>
      <c r="ERP60" s="104"/>
      <c r="ERQ60" s="104"/>
      <c r="ERR60" s="104"/>
      <c r="ERS60" s="104"/>
      <c r="ERT60" s="104"/>
      <c r="ERU60" s="104"/>
      <c r="ERV60" s="104"/>
      <c r="ERW60" s="104"/>
      <c r="ERX60" s="104"/>
      <c r="ERY60" s="104"/>
      <c r="ERZ60" s="104"/>
      <c r="ESA60" s="104"/>
      <c r="ESB60" s="104"/>
      <c r="ESC60" s="104"/>
      <c r="ESD60" s="104"/>
      <c r="ESE60" s="104"/>
      <c r="ESF60" s="104"/>
      <c r="ESG60" s="104"/>
      <c r="ESH60" s="104"/>
      <c r="ESI60" s="104"/>
      <c r="ESJ60" s="104"/>
      <c r="ESK60" s="104"/>
      <c r="ESL60" s="104"/>
      <c r="ESM60" s="104"/>
      <c r="ESN60" s="104"/>
      <c r="ESO60" s="104"/>
      <c r="ESP60" s="104"/>
      <c r="ESQ60" s="104"/>
      <c r="ESR60" s="104"/>
      <c r="ESS60" s="104"/>
      <c r="EST60" s="104"/>
      <c r="ESU60" s="104"/>
      <c r="ESV60" s="104"/>
      <c r="ESW60" s="104"/>
      <c r="ESX60" s="104"/>
      <c r="ESY60" s="104"/>
      <c r="ESZ60" s="104"/>
      <c r="ETA60" s="104"/>
      <c r="ETB60" s="104"/>
      <c r="ETC60" s="104"/>
      <c r="ETD60" s="104"/>
      <c r="ETE60" s="104"/>
      <c r="ETF60" s="104"/>
      <c r="ETG60" s="104"/>
      <c r="ETH60" s="104"/>
      <c r="ETI60" s="104"/>
      <c r="ETJ60" s="104"/>
      <c r="ETK60" s="104"/>
      <c r="ETL60" s="104"/>
      <c r="ETM60" s="104"/>
      <c r="ETN60" s="104"/>
      <c r="ETO60" s="104"/>
      <c r="ETP60" s="104"/>
      <c r="ETQ60" s="104"/>
      <c r="ETR60" s="104"/>
      <c r="ETS60" s="104"/>
      <c r="ETT60" s="104"/>
      <c r="ETU60" s="104"/>
      <c r="ETV60" s="104"/>
      <c r="ETW60" s="104"/>
      <c r="ETX60" s="104"/>
      <c r="ETY60" s="104"/>
      <c r="ETZ60" s="104"/>
      <c r="EUA60" s="104"/>
      <c r="EUB60" s="104"/>
      <c r="EUC60" s="104"/>
      <c r="EUD60" s="104"/>
      <c r="EUE60" s="104"/>
      <c r="EUF60" s="104"/>
      <c r="EUG60" s="104"/>
      <c r="EUH60" s="104"/>
      <c r="EUI60" s="104"/>
      <c r="EUJ60" s="104"/>
      <c r="EUK60" s="104"/>
      <c r="EUL60" s="104"/>
      <c r="EUM60" s="104"/>
      <c r="EUN60" s="104"/>
      <c r="EUO60" s="104"/>
      <c r="EUP60" s="104"/>
      <c r="EUQ60" s="104"/>
      <c r="EUR60" s="104"/>
      <c r="EUS60" s="104"/>
      <c r="EUT60" s="104"/>
      <c r="EUU60" s="104"/>
      <c r="EUV60" s="104"/>
      <c r="EUW60" s="104"/>
      <c r="EUX60" s="104"/>
      <c r="EUY60" s="104"/>
      <c r="EUZ60" s="104"/>
      <c r="EVA60" s="104"/>
      <c r="EVB60" s="104"/>
      <c r="EVC60" s="104"/>
      <c r="EVD60" s="104"/>
      <c r="EVE60" s="104"/>
      <c r="EVF60" s="104"/>
      <c r="EVG60" s="104"/>
      <c r="EVH60" s="104"/>
      <c r="EVI60" s="104"/>
      <c r="EVJ60" s="104"/>
      <c r="EVK60" s="104"/>
      <c r="EVL60" s="104"/>
      <c r="EVM60" s="104"/>
      <c r="EVN60" s="104"/>
      <c r="EVO60" s="104"/>
      <c r="EVP60" s="104"/>
      <c r="EVQ60" s="104"/>
      <c r="EVR60" s="104"/>
      <c r="EVS60" s="104"/>
      <c r="EVT60" s="104"/>
      <c r="EVU60" s="104"/>
      <c r="EVV60" s="104"/>
      <c r="EVW60" s="104"/>
      <c r="EVX60" s="104"/>
      <c r="EVY60" s="104"/>
      <c r="EVZ60" s="104"/>
      <c r="EWA60" s="104"/>
      <c r="EWB60" s="104"/>
      <c r="EWC60" s="104"/>
      <c r="EWD60" s="104"/>
      <c r="EWE60" s="104"/>
      <c r="EWF60" s="104"/>
      <c r="EWG60" s="104"/>
      <c r="EWH60" s="104"/>
      <c r="EWI60" s="104"/>
      <c r="EWJ60" s="104"/>
      <c r="EWK60" s="104"/>
      <c r="EWL60" s="104"/>
      <c r="EWM60" s="104"/>
      <c r="EWN60" s="104"/>
      <c r="EWO60" s="104"/>
      <c r="EWP60" s="104"/>
      <c r="EWQ60" s="104"/>
      <c r="EWR60" s="104"/>
      <c r="EWS60" s="104"/>
      <c r="EWT60" s="104"/>
      <c r="EWU60" s="104"/>
      <c r="EWV60" s="104"/>
      <c r="EWW60" s="104"/>
      <c r="EWX60" s="104"/>
      <c r="EWY60" s="104"/>
      <c r="EWZ60" s="104"/>
      <c r="EXA60" s="104"/>
      <c r="EXB60" s="104"/>
      <c r="EXC60" s="104"/>
      <c r="EXD60" s="104"/>
      <c r="EXE60" s="104"/>
      <c r="EXF60" s="104"/>
      <c r="EXG60" s="104"/>
      <c r="EXH60" s="104"/>
      <c r="EXI60" s="104"/>
      <c r="EXJ60" s="104"/>
      <c r="EXK60" s="104"/>
      <c r="EXL60" s="104"/>
      <c r="EXM60" s="104"/>
      <c r="EXN60" s="104"/>
      <c r="EXO60" s="104"/>
      <c r="EXP60" s="104"/>
      <c r="EXQ60" s="104"/>
      <c r="EXR60" s="104"/>
      <c r="EXS60" s="104"/>
      <c r="EXT60" s="104"/>
      <c r="EXU60" s="104"/>
      <c r="EXV60" s="104"/>
      <c r="EXW60" s="104"/>
      <c r="EXX60" s="104"/>
      <c r="EXY60" s="104"/>
      <c r="EXZ60" s="104"/>
      <c r="EYA60" s="104"/>
      <c r="EYB60" s="104"/>
      <c r="EYC60" s="104"/>
      <c r="EYD60" s="104"/>
      <c r="EYE60" s="104"/>
      <c r="EYF60" s="104"/>
      <c r="EYG60" s="104"/>
      <c r="EYH60" s="104"/>
      <c r="EYI60" s="104"/>
      <c r="EYJ60" s="104"/>
      <c r="EYK60" s="104"/>
      <c r="EYL60" s="104"/>
      <c r="EYM60" s="104"/>
      <c r="EYN60" s="104"/>
      <c r="EYO60" s="104"/>
      <c r="EYP60" s="104"/>
      <c r="EYQ60" s="104"/>
      <c r="EYR60" s="104"/>
      <c r="EYS60" s="104"/>
      <c r="EYT60" s="104"/>
      <c r="EYU60" s="104"/>
      <c r="EYV60" s="104"/>
      <c r="EYW60" s="104"/>
      <c r="EYX60" s="104"/>
      <c r="EYY60" s="104"/>
      <c r="EYZ60" s="104"/>
      <c r="EZA60" s="104"/>
      <c r="EZB60" s="104"/>
      <c r="EZC60" s="104"/>
      <c r="EZD60" s="104"/>
      <c r="EZE60" s="104"/>
      <c r="EZF60" s="104"/>
      <c r="EZG60" s="104"/>
      <c r="EZH60" s="104"/>
      <c r="EZI60" s="104"/>
      <c r="EZJ60" s="104"/>
      <c r="EZK60" s="104"/>
      <c r="EZL60" s="104"/>
      <c r="EZM60" s="104"/>
      <c r="EZN60" s="104"/>
      <c r="EZO60" s="104"/>
      <c r="EZP60" s="104"/>
      <c r="EZQ60" s="104"/>
      <c r="EZR60" s="104"/>
      <c r="EZS60" s="104"/>
      <c r="EZT60" s="104"/>
      <c r="EZU60" s="104"/>
      <c r="EZV60" s="104"/>
      <c r="EZW60" s="104"/>
      <c r="EZX60" s="104"/>
      <c r="EZY60" s="104"/>
      <c r="EZZ60" s="104"/>
      <c r="FAA60" s="104"/>
      <c r="FAB60" s="104"/>
      <c r="FAC60" s="104"/>
      <c r="FAD60" s="104"/>
      <c r="FAE60" s="104"/>
      <c r="FAF60" s="104"/>
      <c r="FAG60" s="104"/>
      <c r="FAH60" s="104"/>
      <c r="FAI60" s="104"/>
      <c r="FAJ60" s="104"/>
      <c r="FAK60" s="104"/>
      <c r="FAL60" s="104"/>
      <c r="FAM60" s="104"/>
      <c r="FAN60" s="104"/>
      <c r="FAO60" s="104"/>
      <c r="FAP60" s="104"/>
      <c r="FAQ60" s="104"/>
      <c r="FAR60" s="104"/>
      <c r="FAS60" s="104"/>
      <c r="FAT60" s="104"/>
      <c r="FAU60" s="104"/>
      <c r="FAV60" s="104"/>
      <c r="FAW60" s="104"/>
      <c r="FAX60" s="104"/>
      <c r="FAY60" s="104"/>
      <c r="FAZ60" s="104"/>
      <c r="FBA60" s="104"/>
      <c r="FBB60" s="104"/>
      <c r="FBC60" s="104"/>
      <c r="FBD60" s="104"/>
      <c r="FBE60" s="104"/>
      <c r="FBF60" s="104"/>
      <c r="FBG60" s="104"/>
      <c r="FBH60" s="104"/>
      <c r="FBI60" s="104"/>
      <c r="FBJ60" s="104"/>
      <c r="FBK60" s="104"/>
      <c r="FBL60" s="104"/>
      <c r="FBM60" s="104"/>
      <c r="FBN60" s="104"/>
      <c r="FBO60" s="104"/>
      <c r="FBP60" s="104"/>
      <c r="FBQ60" s="104"/>
      <c r="FBR60" s="104"/>
      <c r="FBS60" s="104"/>
      <c r="FBT60" s="104"/>
      <c r="FBU60" s="104"/>
      <c r="FBV60" s="104"/>
      <c r="FBW60" s="104"/>
      <c r="FBX60" s="104"/>
      <c r="FBY60" s="104"/>
      <c r="FBZ60" s="104"/>
      <c r="FCA60" s="104"/>
      <c r="FCB60" s="104"/>
      <c r="FCC60" s="104"/>
      <c r="FCD60" s="104"/>
      <c r="FCE60" s="104"/>
      <c r="FCF60" s="104"/>
      <c r="FCG60" s="104"/>
      <c r="FCH60" s="104"/>
      <c r="FCI60" s="104"/>
      <c r="FCJ60" s="104"/>
      <c r="FCK60" s="104"/>
      <c r="FCL60" s="104"/>
      <c r="FCM60" s="104"/>
      <c r="FCN60" s="104"/>
      <c r="FCO60" s="104"/>
      <c r="FCP60" s="104"/>
      <c r="FCQ60" s="104"/>
      <c r="FCR60" s="104"/>
      <c r="FCS60" s="104"/>
      <c r="FCT60" s="104"/>
      <c r="FCU60" s="104"/>
      <c r="FCV60" s="104"/>
      <c r="FCW60" s="104"/>
      <c r="FCX60" s="104"/>
      <c r="FCY60" s="104"/>
      <c r="FCZ60" s="104"/>
      <c r="FDA60" s="104"/>
      <c r="FDB60" s="104"/>
      <c r="FDC60" s="104"/>
      <c r="FDD60" s="104"/>
      <c r="FDE60" s="104"/>
      <c r="FDF60" s="104"/>
      <c r="FDG60" s="104"/>
      <c r="FDH60" s="104"/>
      <c r="FDI60" s="104"/>
      <c r="FDJ60" s="104"/>
      <c r="FDK60" s="104"/>
      <c r="FDL60" s="104"/>
      <c r="FDM60" s="104"/>
      <c r="FDN60" s="104"/>
      <c r="FDO60" s="104"/>
      <c r="FDP60" s="104"/>
      <c r="FDQ60" s="104"/>
      <c r="FDR60" s="104"/>
      <c r="FDS60" s="104"/>
      <c r="FDT60" s="104"/>
      <c r="FDU60" s="104"/>
      <c r="FDV60" s="104"/>
      <c r="FDW60" s="104"/>
      <c r="FDX60" s="104"/>
      <c r="FDY60" s="104"/>
      <c r="FDZ60" s="104"/>
      <c r="FEA60" s="104"/>
      <c r="FEB60" s="104"/>
      <c r="FEC60" s="104"/>
      <c r="FED60" s="104"/>
      <c r="FEE60" s="104"/>
      <c r="FEF60" s="104"/>
      <c r="FEG60" s="104"/>
      <c r="FEH60" s="104"/>
      <c r="FEI60" s="104"/>
      <c r="FEJ60" s="104"/>
      <c r="FEK60" s="104"/>
      <c r="FEL60" s="104"/>
      <c r="FEM60" s="104"/>
      <c r="FEN60" s="104"/>
      <c r="FEO60" s="104"/>
      <c r="FEP60" s="104"/>
      <c r="FEQ60" s="104"/>
      <c r="FER60" s="104"/>
      <c r="FES60" s="104"/>
      <c r="FET60" s="104"/>
      <c r="FEU60" s="104"/>
      <c r="FEV60" s="104"/>
      <c r="FEW60" s="104"/>
      <c r="FEX60" s="104"/>
      <c r="FEY60" s="104"/>
      <c r="FEZ60" s="104"/>
      <c r="FFA60" s="104"/>
      <c r="FFB60" s="104"/>
      <c r="FFC60" s="104"/>
      <c r="FFD60" s="104"/>
      <c r="FFE60" s="104"/>
      <c r="FFF60" s="104"/>
      <c r="FFG60" s="104"/>
      <c r="FFH60" s="104"/>
      <c r="FFI60" s="104"/>
      <c r="FFJ60" s="104"/>
      <c r="FFK60" s="104"/>
      <c r="FFL60" s="104"/>
      <c r="FFM60" s="104"/>
      <c r="FFN60" s="104"/>
      <c r="FFO60" s="104"/>
      <c r="FFP60" s="104"/>
      <c r="FFQ60" s="104"/>
      <c r="FFR60" s="104"/>
      <c r="FFS60" s="104"/>
      <c r="FFT60" s="104"/>
      <c r="FFU60" s="104"/>
      <c r="FFV60" s="104"/>
      <c r="FFW60" s="104"/>
      <c r="FFX60" s="104"/>
      <c r="FFY60" s="104"/>
      <c r="FFZ60" s="104"/>
      <c r="FGA60" s="104"/>
      <c r="FGB60" s="104"/>
      <c r="FGC60" s="104"/>
      <c r="FGD60" s="104"/>
      <c r="FGE60" s="104"/>
      <c r="FGF60" s="104"/>
      <c r="FGG60" s="104"/>
      <c r="FGH60" s="104"/>
      <c r="FGI60" s="104"/>
      <c r="FGJ60" s="104"/>
      <c r="FGK60" s="104"/>
      <c r="FGL60" s="104"/>
      <c r="FGM60" s="104"/>
      <c r="FGN60" s="104"/>
      <c r="FGO60" s="104"/>
      <c r="FGP60" s="104"/>
      <c r="FGQ60" s="104"/>
      <c r="FGR60" s="104"/>
      <c r="FGS60" s="104"/>
      <c r="FGT60" s="104"/>
      <c r="FGU60" s="104"/>
      <c r="FGV60" s="104"/>
      <c r="FGW60" s="104"/>
      <c r="FGX60" s="104"/>
      <c r="FGY60" s="104"/>
      <c r="FGZ60" s="104"/>
      <c r="FHA60" s="104"/>
      <c r="FHB60" s="104"/>
      <c r="FHC60" s="104"/>
      <c r="FHD60" s="104"/>
      <c r="FHE60" s="104"/>
      <c r="FHF60" s="104"/>
      <c r="FHG60" s="104"/>
      <c r="FHH60" s="104"/>
      <c r="FHI60" s="104"/>
      <c r="FHJ60" s="104"/>
      <c r="FHK60" s="104"/>
      <c r="FHL60" s="104"/>
      <c r="FHM60" s="104"/>
      <c r="FHN60" s="104"/>
      <c r="FHO60" s="104"/>
      <c r="FHP60" s="104"/>
      <c r="FHQ60" s="104"/>
      <c r="FHR60" s="104"/>
      <c r="FHS60" s="104"/>
      <c r="FHT60" s="104"/>
      <c r="FHU60" s="104"/>
      <c r="FHV60" s="104"/>
      <c r="FHW60" s="104"/>
      <c r="FHX60" s="104"/>
      <c r="FHY60" s="104"/>
      <c r="FHZ60" s="104"/>
      <c r="FIA60" s="104"/>
      <c r="FIB60" s="104"/>
      <c r="FIC60" s="104"/>
      <c r="FID60" s="104"/>
      <c r="FIE60" s="104"/>
      <c r="FIF60" s="104"/>
      <c r="FIG60" s="104"/>
      <c r="FIH60" s="104"/>
      <c r="FII60" s="104"/>
      <c r="FIJ60" s="104"/>
      <c r="FIK60" s="104"/>
      <c r="FIL60" s="104"/>
      <c r="FIM60" s="104"/>
      <c r="FIN60" s="104"/>
      <c r="FIO60" s="104"/>
      <c r="FIP60" s="104"/>
      <c r="FIQ60" s="104"/>
      <c r="FIR60" s="104"/>
      <c r="FIS60" s="104"/>
      <c r="FIT60" s="104"/>
      <c r="FIU60" s="104"/>
      <c r="FIV60" s="104"/>
      <c r="FIW60" s="104"/>
      <c r="FIX60" s="104"/>
      <c r="FIY60" s="104"/>
      <c r="FIZ60" s="104"/>
      <c r="FJA60" s="104"/>
      <c r="FJB60" s="104"/>
      <c r="FJC60" s="104"/>
      <c r="FJD60" s="104"/>
      <c r="FJE60" s="104"/>
      <c r="FJF60" s="104"/>
      <c r="FJG60" s="104"/>
      <c r="FJH60" s="104"/>
      <c r="FJI60" s="104"/>
      <c r="FJJ60" s="104"/>
      <c r="FJK60" s="104"/>
      <c r="FJL60" s="104"/>
      <c r="FJM60" s="104"/>
      <c r="FJN60" s="104"/>
      <c r="FJO60" s="104"/>
      <c r="FJP60" s="104"/>
      <c r="FJQ60" s="104"/>
      <c r="FJR60" s="104"/>
      <c r="FJS60" s="104"/>
      <c r="FJT60" s="104"/>
      <c r="FJU60" s="104"/>
      <c r="FJV60" s="104"/>
      <c r="FJW60" s="104"/>
      <c r="FJX60" s="104"/>
      <c r="FJY60" s="104"/>
      <c r="FJZ60" s="104"/>
      <c r="FKA60" s="104"/>
      <c r="FKB60" s="104"/>
      <c r="FKC60" s="104"/>
      <c r="FKD60" s="104"/>
      <c r="FKE60" s="104"/>
      <c r="FKF60" s="104"/>
      <c r="FKG60" s="104"/>
      <c r="FKH60" s="104"/>
      <c r="FKI60" s="104"/>
      <c r="FKJ60" s="104"/>
      <c r="FKK60" s="104"/>
      <c r="FKL60" s="104"/>
      <c r="FKM60" s="104"/>
      <c r="FKN60" s="104"/>
      <c r="FKO60" s="104"/>
      <c r="FKP60" s="104"/>
      <c r="FKQ60" s="104"/>
      <c r="FKR60" s="104"/>
      <c r="FKS60" s="104"/>
      <c r="FKT60" s="104"/>
      <c r="FKU60" s="104"/>
      <c r="FKV60" s="104"/>
      <c r="FKW60" s="104"/>
      <c r="FKX60" s="104"/>
      <c r="FKY60" s="104"/>
      <c r="FKZ60" s="104"/>
      <c r="FLA60" s="104"/>
      <c r="FLB60" s="104"/>
      <c r="FLC60" s="104"/>
      <c r="FLD60" s="104"/>
      <c r="FLE60" s="104"/>
      <c r="FLF60" s="104"/>
      <c r="FLG60" s="104"/>
      <c r="FLH60" s="104"/>
      <c r="FLI60" s="104"/>
      <c r="FLJ60" s="104"/>
      <c r="FLK60" s="104"/>
      <c r="FLL60" s="104"/>
      <c r="FLM60" s="104"/>
      <c r="FLN60" s="104"/>
      <c r="FLO60" s="104"/>
      <c r="FLP60" s="104"/>
      <c r="FLQ60" s="104"/>
      <c r="FLR60" s="104"/>
      <c r="FLS60" s="104"/>
      <c r="FLT60" s="104"/>
      <c r="FLU60" s="104"/>
      <c r="FLV60" s="104"/>
      <c r="FLW60" s="104"/>
      <c r="FLX60" s="104"/>
      <c r="FLY60" s="104"/>
      <c r="FLZ60" s="104"/>
      <c r="FMA60" s="104"/>
      <c r="FMB60" s="104"/>
      <c r="FMC60" s="104"/>
      <c r="FMD60" s="104"/>
      <c r="FME60" s="104"/>
      <c r="FMF60" s="104"/>
      <c r="FMG60" s="104"/>
      <c r="FMH60" s="104"/>
      <c r="FMI60" s="104"/>
      <c r="FMJ60" s="104"/>
      <c r="FMK60" s="104"/>
      <c r="FML60" s="104"/>
      <c r="FMM60" s="104"/>
      <c r="FMN60" s="104"/>
      <c r="FMO60" s="104"/>
      <c r="FMP60" s="104"/>
      <c r="FMQ60" s="104"/>
      <c r="FMR60" s="104"/>
      <c r="FMS60" s="104"/>
      <c r="FMT60" s="104"/>
      <c r="FMU60" s="104"/>
      <c r="FMV60" s="104"/>
      <c r="FMW60" s="104"/>
      <c r="FMX60" s="104"/>
      <c r="FMY60" s="104"/>
      <c r="FMZ60" s="104"/>
      <c r="FNA60" s="104"/>
      <c r="FNB60" s="104"/>
      <c r="FNC60" s="104"/>
      <c r="FND60" s="104"/>
      <c r="FNE60" s="104"/>
      <c r="FNF60" s="104"/>
      <c r="FNG60" s="104"/>
      <c r="FNH60" s="104"/>
      <c r="FNI60" s="104"/>
      <c r="FNJ60" s="104"/>
      <c r="FNK60" s="104"/>
      <c r="FNL60" s="104"/>
      <c r="FNM60" s="104"/>
      <c r="FNN60" s="104"/>
      <c r="FNO60" s="104"/>
      <c r="FNP60" s="104"/>
      <c r="FNQ60" s="104"/>
      <c r="FNR60" s="104"/>
      <c r="FNS60" s="104"/>
      <c r="FNT60" s="104"/>
      <c r="FNU60" s="104"/>
      <c r="FNV60" s="104"/>
      <c r="FNW60" s="104"/>
      <c r="FNX60" s="104"/>
      <c r="FNY60" s="104"/>
      <c r="FNZ60" s="104"/>
      <c r="FOA60" s="104"/>
      <c r="FOB60" s="104"/>
      <c r="FOC60" s="104"/>
      <c r="FOD60" s="104"/>
      <c r="FOE60" s="104"/>
      <c r="FOF60" s="104"/>
      <c r="FOG60" s="104"/>
      <c r="FOH60" s="104"/>
      <c r="FOI60" s="104"/>
      <c r="FOJ60" s="104"/>
      <c r="FOK60" s="104"/>
      <c r="FOL60" s="104"/>
      <c r="FOM60" s="104"/>
      <c r="FON60" s="104"/>
      <c r="FOO60" s="104"/>
      <c r="FOP60" s="104"/>
      <c r="FOQ60" s="104"/>
      <c r="FOR60" s="104"/>
      <c r="FOS60" s="104"/>
      <c r="FOT60" s="104"/>
      <c r="FOU60" s="104"/>
      <c r="FOV60" s="104"/>
      <c r="FOW60" s="104"/>
      <c r="FOX60" s="104"/>
      <c r="FOY60" s="104"/>
      <c r="FOZ60" s="104"/>
      <c r="FPA60" s="104"/>
      <c r="FPB60" s="104"/>
      <c r="FPC60" s="104"/>
      <c r="FPD60" s="104"/>
      <c r="FPE60" s="104"/>
      <c r="FPF60" s="104"/>
      <c r="FPG60" s="104"/>
      <c r="FPH60" s="104"/>
      <c r="FPI60" s="104"/>
      <c r="FPJ60" s="104"/>
      <c r="FPK60" s="104"/>
      <c r="FPL60" s="104"/>
      <c r="FPM60" s="104"/>
      <c r="FPN60" s="104"/>
      <c r="FPO60" s="104"/>
      <c r="FPP60" s="104"/>
      <c r="FPQ60" s="104"/>
      <c r="FPR60" s="104"/>
      <c r="FPS60" s="104"/>
      <c r="FPT60" s="104"/>
      <c r="FPU60" s="104"/>
      <c r="FPV60" s="104"/>
      <c r="FPW60" s="104"/>
      <c r="FPX60" s="104"/>
      <c r="FPY60" s="104"/>
      <c r="FPZ60" s="104"/>
      <c r="FQA60" s="104"/>
      <c r="FQB60" s="104"/>
      <c r="FQC60" s="104"/>
      <c r="FQD60" s="104"/>
      <c r="FQE60" s="104"/>
      <c r="FQF60" s="104"/>
      <c r="FQG60" s="104"/>
      <c r="FQH60" s="104"/>
      <c r="FQI60" s="104"/>
      <c r="FQJ60" s="104"/>
      <c r="FQK60" s="104"/>
      <c r="FQL60" s="104"/>
      <c r="FQM60" s="104"/>
      <c r="FQN60" s="104"/>
      <c r="FQO60" s="104"/>
      <c r="FQP60" s="104"/>
      <c r="FQQ60" s="104"/>
      <c r="FQR60" s="104"/>
      <c r="FQS60" s="104"/>
      <c r="FQT60" s="104"/>
      <c r="FQU60" s="104"/>
      <c r="FQV60" s="104"/>
      <c r="FQW60" s="104"/>
      <c r="FQX60" s="104"/>
      <c r="FQY60" s="104"/>
      <c r="FQZ60" s="104"/>
      <c r="FRA60" s="104"/>
      <c r="FRB60" s="104"/>
      <c r="FRC60" s="104"/>
      <c r="FRD60" s="104"/>
      <c r="FRE60" s="104"/>
      <c r="FRF60" s="104"/>
      <c r="FRG60" s="104"/>
      <c r="FRH60" s="104"/>
      <c r="FRI60" s="104"/>
      <c r="FRJ60" s="104"/>
      <c r="FRK60" s="104"/>
      <c r="FRL60" s="104"/>
      <c r="FRM60" s="104"/>
      <c r="FRN60" s="104"/>
      <c r="FRO60" s="104"/>
      <c r="FRP60" s="104"/>
      <c r="FRQ60" s="104"/>
      <c r="FRR60" s="104"/>
      <c r="FRS60" s="104"/>
      <c r="FRT60" s="104"/>
      <c r="FRU60" s="104"/>
      <c r="FRV60" s="104"/>
      <c r="FRW60" s="104"/>
      <c r="FRX60" s="104"/>
      <c r="FRY60" s="104"/>
      <c r="FRZ60" s="104"/>
      <c r="FSA60" s="104"/>
      <c r="FSB60" s="104"/>
      <c r="FSC60" s="104"/>
      <c r="FSD60" s="104"/>
      <c r="FSE60" s="104"/>
      <c r="FSF60" s="104"/>
      <c r="FSG60" s="104"/>
      <c r="FSH60" s="104"/>
      <c r="FSI60" s="104"/>
      <c r="FSJ60" s="104"/>
      <c r="FSK60" s="104"/>
      <c r="FSL60" s="104"/>
      <c r="FSM60" s="104"/>
      <c r="FSN60" s="104"/>
      <c r="FSO60" s="104"/>
      <c r="FSP60" s="104"/>
      <c r="FSQ60" s="104"/>
      <c r="FSR60" s="104"/>
      <c r="FSS60" s="104"/>
      <c r="FST60" s="104"/>
      <c r="FSU60" s="104"/>
      <c r="FSV60" s="104"/>
      <c r="FSW60" s="104"/>
      <c r="FSX60" s="104"/>
      <c r="FSY60" s="104"/>
      <c r="FSZ60" s="104"/>
      <c r="FTA60" s="104"/>
      <c r="FTB60" s="104"/>
      <c r="FTC60" s="104"/>
      <c r="FTD60" s="104"/>
      <c r="FTE60" s="104"/>
      <c r="FTF60" s="104"/>
      <c r="FTG60" s="104"/>
      <c r="FTH60" s="104"/>
      <c r="FTI60" s="104"/>
      <c r="FTJ60" s="104"/>
      <c r="FTK60" s="104"/>
      <c r="FTL60" s="104"/>
      <c r="FTM60" s="104"/>
      <c r="FTN60" s="104"/>
      <c r="FTO60" s="104"/>
      <c r="FTP60" s="104"/>
      <c r="FTQ60" s="104"/>
      <c r="FTR60" s="104"/>
      <c r="FTS60" s="104"/>
      <c r="FTT60" s="104"/>
      <c r="FTU60" s="104"/>
      <c r="FTV60" s="104"/>
      <c r="FTW60" s="104"/>
      <c r="FTX60" s="104"/>
      <c r="FTY60" s="104"/>
      <c r="FTZ60" s="104"/>
      <c r="FUA60" s="104"/>
      <c r="FUB60" s="104"/>
      <c r="FUC60" s="104"/>
      <c r="FUD60" s="104"/>
      <c r="FUE60" s="104"/>
      <c r="FUF60" s="104"/>
      <c r="FUG60" s="104"/>
      <c r="FUH60" s="104"/>
      <c r="FUI60" s="104"/>
      <c r="FUJ60" s="104"/>
      <c r="FUK60" s="104"/>
      <c r="FUL60" s="104"/>
      <c r="FUM60" s="104"/>
      <c r="FUN60" s="104"/>
      <c r="FUO60" s="104"/>
      <c r="FUP60" s="104"/>
      <c r="FUQ60" s="104"/>
      <c r="FUR60" s="104"/>
      <c r="FUS60" s="104"/>
      <c r="FUT60" s="104"/>
      <c r="FUU60" s="104"/>
      <c r="FUV60" s="104"/>
      <c r="FUW60" s="104"/>
      <c r="FUX60" s="104"/>
      <c r="FUY60" s="104"/>
      <c r="FUZ60" s="104"/>
      <c r="FVA60" s="104"/>
      <c r="FVB60" s="104"/>
      <c r="FVC60" s="104"/>
      <c r="FVD60" s="104"/>
      <c r="FVE60" s="104"/>
      <c r="FVF60" s="104"/>
      <c r="FVG60" s="104"/>
      <c r="FVH60" s="104"/>
      <c r="FVI60" s="104"/>
      <c r="FVJ60" s="104"/>
      <c r="FVK60" s="104"/>
      <c r="FVL60" s="104"/>
      <c r="FVM60" s="104"/>
      <c r="FVN60" s="104"/>
      <c r="FVO60" s="104"/>
      <c r="FVP60" s="104"/>
      <c r="FVQ60" s="104"/>
      <c r="FVR60" s="104"/>
      <c r="FVS60" s="104"/>
      <c r="FVT60" s="104"/>
      <c r="FVU60" s="104"/>
      <c r="FVV60" s="104"/>
      <c r="FVW60" s="104"/>
      <c r="FVX60" s="104"/>
      <c r="FVY60" s="104"/>
      <c r="FVZ60" s="104"/>
      <c r="FWA60" s="104"/>
      <c r="FWB60" s="104"/>
      <c r="FWC60" s="104"/>
      <c r="FWD60" s="104"/>
      <c r="FWE60" s="104"/>
      <c r="FWF60" s="104"/>
      <c r="FWG60" s="104"/>
      <c r="FWH60" s="104"/>
      <c r="FWI60" s="104"/>
      <c r="FWJ60" s="104"/>
      <c r="FWK60" s="104"/>
      <c r="FWL60" s="104"/>
      <c r="FWM60" s="104"/>
      <c r="FWN60" s="104"/>
      <c r="FWO60" s="104"/>
      <c r="FWP60" s="104"/>
      <c r="FWQ60" s="104"/>
      <c r="FWR60" s="104"/>
      <c r="FWS60" s="104"/>
      <c r="FWT60" s="104"/>
      <c r="FWU60" s="104"/>
      <c r="FWV60" s="104"/>
      <c r="FWW60" s="104"/>
      <c r="FWX60" s="104"/>
      <c r="FWY60" s="104"/>
      <c r="FWZ60" s="104"/>
      <c r="FXA60" s="104"/>
      <c r="FXB60" s="104"/>
      <c r="FXC60" s="104"/>
      <c r="FXD60" s="104"/>
      <c r="FXE60" s="104"/>
      <c r="FXF60" s="104"/>
      <c r="FXG60" s="104"/>
      <c r="FXH60" s="104"/>
      <c r="FXI60" s="104"/>
      <c r="FXJ60" s="104"/>
      <c r="FXK60" s="104"/>
      <c r="FXL60" s="104"/>
      <c r="FXM60" s="104"/>
      <c r="FXN60" s="104"/>
      <c r="FXO60" s="104"/>
      <c r="FXP60" s="104"/>
      <c r="FXQ60" s="104"/>
      <c r="FXR60" s="104"/>
      <c r="FXS60" s="104"/>
      <c r="FXT60" s="104"/>
      <c r="FXU60" s="104"/>
      <c r="FXV60" s="104"/>
      <c r="FXW60" s="104"/>
      <c r="FXX60" s="104"/>
      <c r="FXY60" s="104"/>
      <c r="FXZ60" s="104"/>
      <c r="FYA60" s="104"/>
      <c r="FYB60" s="104"/>
      <c r="FYC60" s="104"/>
      <c r="FYD60" s="104"/>
      <c r="FYE60" s="104"/>
      <c r="FYF60" s="104"/>
      <c r="FYG60" s="104"/>
      <c r="FYH60" s="104"/>
      <c r="FYI60" s="104"/>
      <c r="FYJ60" s="104"/>
      <c r="FYK60" s="104"/>
      <c r="FYL60" s="104"/>
      <c r="FYM60" s="104"/>
      <c r="FYN60" s="104"/>
      <c r="FYO60" s="104"/>
      <c r="FYP60" s="104"/>
      <c r="FYQ60" s="104"/>
      <c r="FYR60" s="104"/>
      <c r="FYS60" s="104"/>
      <c r="FYT60" s="104"/>
      <c r="FYU60" s="104"/>
      <c r="FYV60" s="104"/>
      <c r="FYW60" s="104"/>
      <c r="FYX60" s="104"/>
      <c r="FYY60" s="104"/>
      <c r="FYZ60" s="104"/>
      <c r="FZA60" s="104"/>
      <c r="FZB60" s="104"/>
      <c r="FZC60" s="104"/>
      <c r="FZD60" s="104"/>
      <c r="FZE60" s="104"/>
      <c r="FZF60" s="104"/>
      <c r="FZG60" s="104"/>
      <c r="FZH60" s="104"/>
      <c r="FZI60" s="104"/>
      <c r="FZJ60" s="104"/>
      <c r="FZK60" s="104"/>
      <c r="FZL60" s="104"/>
      <c r="FZM60" s="104"/>
      <c r="FZN60" s="104"/>
      <c r="FZO60" s="104"/>
      <c r="FZP60" s="104"/>
      <c r="FZQ60" s="104"/>
      <c r="FZR60" s="104"/>
      <c r="FZS60" s="104"/>
      <c r="FZT60" s="104"/>
      <c r="FZU60" s="104"/>
      <c r="FZV60" s="104"/>
      <c r="FZW60" s="104"/>
      <c r="FZX60" s="104"/>
      <c r="FZY60" s="104"/>
      <c r="FZZ60" s="104"/>
      <c r="GAA60" s="104"/>
      <c r="GAB60" s="104"/>
      <c r="GAC60" s="104"/>
      <c r="GAD60" s="104"/>
      <c r="GAE60" s="104"/>
      <c r="GAF60" s="104"/>
      <c r="GAG60" s="104"/>
      <c r="GAH60" s="104"/>
      <c r="GAI60" s="104"/>
      <c r="GAJ60" s="104"/>
      <c r="GAK60" s="104"/>
      <c r="GAL60" s="104"/>
      <c r="GAM60" s="104"/>
      <c r="GAN60" s="104"/>
      <c r="GAO60" s="104"/>
      <c r="GAP60" s="104"/>
      <c r="GAQ60" s="104"/>
      <c r="GAR60" s="104"/>
      <c r="GAS60" s="104"/>
      <c r="GAT60" s="104"/>
      <c r="GAU60" s="104"/>
      <c r="GAV60" s="104"/>
      <c r="GAW60" s="104"/>
      <c r="GAX60" s="104"/>
      <c r="GAY60" s="104"/>
      <c r="GAZ60" s="104"/>
      <c r="GBA60" s="104"/>
      <c r="GBB60" s="104"/>
      <c r="GBC60" s="104"/>
      <c r="GBD60" s="104"/>
      <c r="GBE60" s="104"/>
      <c r="GBF60" s="104"/>
      <c r="GBG60" s="104"/>
      <c r="GBH60" s="104"/>
      <c r="GBI60" s="104"/>
      <c r="GBJ60" s="104"/>
      <c r="GBK60" s="104"/>
      <c r="GBL60" s="104"/>
      <c r="GBM60" s="104"/>
      <c r="GBN60" s="104"/>
      <c r="GBO60" s="104"/>
      <c r="GBP60" s="104"/>
      <c r="GBQ60" s="104"/>
      <c r="GBR60" s="104"/>
      <c r="GBS60" s="104"/>
      <c r="GBT60" s="104"/>
      <c r="GBU60" s="104"/>
      <c r="GBV60" s="104"/>
      <c r="GBW60" s="104"/>
      <c r="GBX60" s="104"/>
      <c r="GBY60" s="104"/>
      <c r="GBZ60" s="104"/>
      <c r="GCA60" s="104"/>
      <c r="GCB60" s="104"/>
      <c r="GCC60" s="104"/>
      <c r="GCD60" s="104"/>
      <c r="GCE60" s="104"/>
      <c r="GCF60" s="104"/>
      <c r="GCG60" s="104"/>
      <c r="GCH60" s="104"/>
      <c r="GCI60" s="104"/>
      <c r="GCJ60" s="104"/>
      <c r="GCK60" s="104"/>
      <c r="GCL60" s="104"/>
      <c r="GCM60" s="104"/>
      <c r="GCN60" s="104"/>
      <c r="GCO60" s="104"/>
      <c r="GCP60" s="104"/>
      <c r="GCQ60" s="104"/>
      <c r="GCR60" s="104"/>
      <c r="GCS60" s="104"/>
      <c r="GCT60" s="104"/>
      <c r="GCU60" s="104"/>
      <c r="GCV60" s="104"/>
      <c r="GCW60" s="104"/>
      <c r="GCX60" s="104"/>
      <c r="GCY60" s="104"/>
      <c r="GCZ60" s="104"/>
      <c r="GDA60" s="104"/>
      <c r="GDB60" s="104"/>
      <c r="GDC60" s="104"/>
      <c r="GDD60" s="104"/>
      <c r="GDE60" s="104"/>
      <c r="GDF60" s="104"/>
      <c r="GDG60" s="104"/>
      <c r="GDH60" s="104"/>
      <c r="GDI60" s="104"/>
      <c r="GDJ60" s="104"/>
      <c r="GDK60" s="104"/>
      <c r="GDL60" s="104"/>
      <c r="GDM60" s="104"/>
      <c r="GDN60" s="104"/>
      <c r="GDO60" s="104"/>
      <c r="GDP60" s="104"/>
      <c r="GDQ60" s="104"/>
      <c r="GDR60" s="104"/>
      <c r="GDS60" s="104"/>
      <c r="GDT60" s="104"/>
      <c r="GDU60" s="104"/>
      <c r="GDV60" s="104"/>
      <c r="GDW60" s="104"/>
      <c r="GDX60" s="104"/>
      <c r="GDY60" s="104"/>
      <c r="GDZ60" s="104"/>
      <c r="GEA60" s="104"/>
      <c r="GEB60" s="104"/>
      <c r="GEC60" s="104"/>
      <c r="GED60" s="104"/>
      <c r="GEE60" s="104"/>
      <c r="GEF60" s="104"/>
      <c r="GEG60" s="104"/>
      <c r="GEH60" s="104"/>
      <c r="GEI60" s="104"/>
      <c r="GEJ60" s="104"/>
      <c r="GEK60" s="104"/>
      <c r="GEL60" s="104"/>
      <c r="GEM60" s="104"/>
      <c r="GEN60" s="104"/>
      <c r="GEO60" s="104"/>
      <c r="GEP60" s="104"/>
      <c r="GEQ60" s="104"/>
      <c r="GER60" s="104"/>
      <c r="GES60" s="104"/>
      <c r="GET60" s="104"/>
      <c r="GEU60" s="104"/>
      <c r="GEV60" s="104"/>
      <c r="GEW60" s="104"/>
      <c r="GEX60" s="104"/>
      <c r="GEY60" s="104"/>
      <c r="GEZ60" s="104"/>
      <c r="GFA60" s="104"/>
      <c r="GFB60" s="104"/>
      <c r="GFC60" s="104"/>
      <c r="GFD60" s="104"/>
      <c r="GFE60" s="104"/>
      <c r="GFF60" s="104"/>
      <c r="GFG60" s="104"/>
      <c r="GFH60" s="104"/>
      <c r="GFI60" s="104"/>
      <c r="GFJ60" s="104"/>
      <c r="GFK60" s="104"/>
      <c r="GFL60" s="104"/>
      <c r="GFM60" s="104"/>
      <c r="GFN60" s="104"/>
      <c r="GFO60" s="104"/>
      <c r="GFP60" s="104"/>
      <c r="GFQ60" s="104"/>
      <c r="GFR60" s="104"/>
      <c r="GFS60" s="104"/>
      <c r="GFT60" s="104"/>
      <c r="GFU60" s="104"/>
      <c r="GFV60" s="104"/>
      <c r="GFW60" s="104"/>
      <c r="GFX60" s="104"/>
      <c r="GFY60" s="104"/>
      <c r="GFZ60" s="104"/>
      <c r="GGA60" s="104"/>
      <c r="GGB60" s="104"/>
      <c r="GGC60" s="104"/>
      <c r="GGD60" s="104"/>
      <c r="GGE60" s="104"/>
      <c r="GGF60" s="104"/>
      <c r="GGG60" s="104"/>
      <c r="GGH60" s="104"/>
      <c r="GGI60" s="104"/>
      <c r="GGJ60" s="104"/>
      <c r="GGK60" s="104"/>
      <c r="GGL60" s="104"/>
      <c r="GGM60" s="104"/>
      <c r="GGN60" s="104"/>
      <c r="GGO60" s="104"/>
      <c r="GGP60" s="104"/>
      <c r="GGQ60" s="104"/>
      <c r="GGR60" s="104"/>
      <c r="GGS60" s="104"/>
      <c r="GGT60" s="104"/>
      <c r="GGU60" s="104"/>
      <c r="GGV60" s="104"/>
      <c r="GGW60" s="104"/>
      <c r="GGX60" s="104"/>
      <c r="GGY60" s="104"/>
      <c r="GGZ60" s="104"/>
      <c r="GHA60" s="104"/>
      <c r="GHB60" s="104"/>
      <c r="GHC60" s="104"/>
      <c r="GHD60" s="104"/>
      <c r="GHE60" s="104"/>
      <c r="GHF60" s="104"/>
      <c r="GHG60" s="104"/>
      <c r="GHH60" s="104"/>
      <c r="GHI60" s="104"/>
      <c r="GHJ60" s="104"/>
      <c r="GHK60" s="104"/>
      <c r="GHL60" s="104"/>
      <c r="GHM60" s="104"/>
      <c r="GHN60" s="104"/>
      <c r="GHO60" s="104"/>
      <c r="GHP60" s="104"/>
      <c r="GHQ60" s="104"/>
      <c r="GHR60" s="104"/>
      <c r="GHS60" s="104"/>
      <c r="GHT60" s="104"/>
      <c r="GHU60" s="104"/>
      <c r="GHV60" s="104"/>
      <c r="GHW60" s="104"/>
      <c r="GHX60" s="104"/>
      <c r="GHY60" s="104"/>
      <c r="GHZ60" s="104"/>
      <c r="GIA60" s="104"/>
      <c r="GIB60" s="104"/>
      <c r="GIC60" s="104"/>
      <c r="GID60" s="104"/>
      <c r="GIE60" s="104"/>
      <c r="GIF60" s="104"/>
      <c r="GIG60" s="104"/>
      <c r="GIH60" s="104"/>
      <c r="GII60" s="104"/>
      <c r="GIJ60" s="104"/>
      <c r="GIK60" s="104"/>
      <c r="GIL60" s="104"/>
      <c r="GIM60" s="104"/>
      <c r="GIN60" s="104"/>
      <c r="GIO60" s="104"/>
      <c r="GIP60" s="104"/>
      <c r="GIQ60" s="104"/>
      <c r="GIR60" s="104"/>
      <c r="GIS60" s="104"/>
      <c r="GIT60" s="104"/>
      <c r="GIU60" s="104"/>
      <c r="GIV60" s="104"/>
      <c r="GIW60" s="104"/>
      <c r="GIX60" s="104"/>
      <c r="GIY60" s="104"/>
      <c r="GIZ60" s="104"/>
      <c r="GJA60" s="104"/>
      <c r="GJB60" s="104"/>
      <c r="GJC60" s="104"/>
      <c r="GJD60" s="104"/>
      <c r="GJE60" s="104"/>
      <c r="GJF60" s="104"/>
      <c r="GJG60" s="104"/>
      <c r="GJH60" s="104"/>
      <c r="GJI60" s="104"/>
      <c r="GJJ60" s="104"/>
      <c r="GJK60" s="104"/>
      <c r="GJL60" s="104"/>
      <c r="GJM60" s="104"/>
      <c r="GJN60" s="104"/>
      <c r="GJO60" s="104"/>
      <c r="GJP60" s="104"/>
      <c r="GJQ60" s="104"/>
      <c r="GJR60" s="104"/>
      <c r="GJS60" s="104"/>
      <c r="GJT60" s="104"/>
      <c r="GJU60" s="104"/>
      <c r="GJV60" s="104"/>
      <c r="GJW60" s="104"/>
      <c r="GJX60" s="104"/>
      <c r="GJY60" s="104"/>
      <c r="GJZ60" s="104"/>
      <c r="GKA60" s="104"/>
      <c r="GKB60" s="104"/>
      <c r="GKC60" s="104"/>
      <c r="GKD60" s="104"/>
      <c r="GKE60" s="104"/>
      <c r="GKF60" s="104"/>
      <c r="GKG60" s="104"/>
      <c r="GKH60" s="104"/>
      <c r="GKI60" s="104"/>
      <c r="GKJ60" s="104"/>
      <c r="GKK60" s="104"/>
      <c r="GKL60" s="104"/>
      <c r="GKM60" s="104"/>
      <c r="GKN60" s="104"/>
      <c r="GKO60" s="104"/>
      <c r="GKP60" s="104"/>
      <c r="GKQ60" s="104"/>
      <c r="GKR60" s="104"/>
      <c r="GKS60" s="104"/>
      <c r="GKT60" s="104"/>
      <c r="GKU60" s="104"/>
      <c r="GKV60" s="104"/>
      <c r="GKW60" s="104"/>
      <c r="GKX60" s="104"/>
      <c r="GKY60" s="104"/>
      <c r="GKZ60" s="104"/>
      <c r="GLA60" s="104"/>
      <c r="GLB60" s="104"/>
      <c r="GLC60" s="104"/>
      <c r="GLD60" s="104"/>
      <c r="GLE60" s="104"/>
      <c r="GLF60" s="104"/>
      <c r="GLG60" s="104"/>
      <c r="GLH60" s="104"/>
      <c r="GLI60" s="104"/>
      <c r="GLJ60" s="104"/>
      <c r="GLK60" s="104"/>
      <c r="GLL60" s="104"/>
      <c r="GLM60" s="104"/>
      <c r="GLN60" s="104"/>
      <c r="GLO60" s="104"/>
      <c r="GLP60" s="104"/>
      <c r="GLQ60" s="104"/>
      <c r="GLR60" s="104"/>
      <c r="GLS60" s="104"/>
      <c r="GLT60" s="104"/>
      <c r="GLU60" s="104"/>
      <c r="GLV60" s="104"/>
      <c r="GLW60" s="104"/>
      <c r="GLX60" s="104"/>
      <c r="GLY60" s="104"/>
      <c r="GLZ60" s="104"/>
      <c r="GMA60" s="104"/>
      <c r="GMB60" s="104"/>
      <c r="GMC60" s="104"/>
      <c r="GMD60" s="104"/>
      <c r="GME60" s="104"/>
      <c r="GMF60" s="104"/>
      <c r="GMG60" s="104"/>
      <c r="GMH60" s="104"/>
      <c r="GMI60" s="104"/>
      <c r="GMJ60" s="104"/>
      <c r="GMK60" s="104"/>
      <c r="GML60" s="104"/>
      <c r="GMM60" s="104"/>
      <c r="GMN60" s="104"/>
      <c r="GMO60" s="104"/>
      <c r="GMP60" s="104"/>
      <c r="GMQ60" s="104"/>
      <c r="GMR60" s="104"/>
      <c r="GMS60" s="104"/>
      <c r="GMT60" s="104"/>
      <c r="GMU60" s="104"/>
      <c r="GMV60" s="104"/>
      <c r="GMW60" s="104"/>
      <c r="GMX60" s="104"/>
      <c r="GMY60" s="104"/>
      <c r="GMZ60" s="104"/>
      <c r="GNA60" s="104"/>
      <c r="GNB60" s="104"/>
      <c r="GNC60" s="104"/>
      <c r="GND60" s="104"/>
      <c r="GNE60" s="104"/>
      <c r="GNF60" s="104"/>
      <c r="GNG60" s="104"/>
      <c r="GNH60" s="104"/>
      <c r="GNI60" s="104"/>
      <c r="GNJ60" s="104"/>
      <c r="GNK60" s="104"/>
      <c r="GNL60" s="104"/>
      <c r="GNM60" s="104"/>
      <c r="GNN60" s="104"/>
      <c r="GNO60" s="104"/>
      <c r="GNP60" s="104"/>
      <c r="GNQ60" s="104"/>
      <c r="GNR60" s="104"/>
      <c r="GNS60" s="104"/>
      <c r="GNT60" s="104"/>
      <c r="GNU60" s="104"/>
      <c r="GNV60" s="104"/>
      <c r="GNW60" s="104"/>
      <c r="GNX60" s="104"/>
      <c r="GNY60" s="104"/>
      <c r="GNZ60" s="104"/>
      <c r="GOA60" s="104"/>
      <c r="GOB60" s="104"/>
      <c r="GOC60" s="104"/>
      <c r="GOD60" s="104"/>
      <c r="GOE60" s="104"/>
      <c r="GOF60" s="104"/>
      <c r="GOG60" s="104"/>
      <c r="GOH60" s="104"/>
      <c r="GOI60" s="104"/>
      <c r="GOJ60" s="104"/>
      <c r="GOK60" s="104"/>
      <c r="GOL60" s="104"/>
      <c r="GOM60" s="104"/>
      <c r="GON60" s="104"/>
      <c r="GOO60" s="104"/>
      <c r="GOP60" s="104"/>
      <c r="GOQ60" s="104"/>
      <c r="GOR60" s="104"/>
      <c r="GOS60" s="104"/>
      <c r="GOT60" s="104"/>
      <c r="GOU60" s="104"/>
      <c r="GOV60" s="104"/>
      <c r="GOW60" s="104"/>
      <c r="GOX60" s="104"/>
      <c r="GOY60" s="104"/>
      <c r="GOZ60" s="104"/>
      <c r="GPA60" s="104"/>
      <c r="GPB60" s="104"/>
      <c r="GPC60" s="104"/>
      <c r="GPD60" s="104"/>
      <c r="GPE60" s="104"/>
      <c r="GPF60" s="104"/>
      <c r="GPG60" s="104"/>
      <c r="GPH60" s="104"/>
      <c r="GPI60" s="104"/>
      <c r="GPJ60" s="104"/>
      <c r="GPK60" s="104"/>
      <c r="GPL60" s="104"/>
      <c r="GPM60" s="104"/>
      <c r="GPN60" s="104"/>
      <c r="GPO60" s="104"/>
      <c r="GPP60" s="104"/>
      <c r="GPQ60" s="104"/>
      <c r="GPR60" s="104"/>
      <c r="GPS60" s="104"/>
      <c r="GPT60" s="104"/>
      <c r="GPU60" s="104"/>
      <c r="GPV60" s="104"/>
      <c r="GPW60" s="104"/>
      <c r="GPX60" s="104"/>
      <c r="GPY60" s="104"/>
      <c r="GPZ60" s="104"/>
      <c r="GQA60" s="104"/>
      <c r="GQB60" s="104"/>
      <c r="GQC60" s="104"/>
      <c r="GQD60" s="104"/>
      <c r="GQE60" s="104"/>
      <c r="GQF60" s="104"/>
      <c r="GQG60" s="104"/>
      <c r="GQH60" s="104"/>
      <c r="GQI60" s="104"/>
      <c r="GQJ60" s="104"/>
      <c r="GQK60" s="104"/>
      <c r="GQL60" s="104"/>
      <c r="GQM60" s="104"/>
      <c r="GQN60" s="104"/>
      <c r="GQO60" s="104"/>
      <c r="GQP60" s="104"/>
      <c r="GQQ60" s="104"/>
      <c r="GQR60" s="104"/>
      <c r="GQS60" s="104"/>
      <c r="GQT60" s="104"/>
      <c r="GQU60" s="104"/>
      <c r="GQV60" s="104"/>
      <c r="GQW60" s="104"/>
      <c r="GQX60" s="104"/>
      <c r="GQY60" s="104"/>
      <c r="GQZ60" s="104"/>
      <c r="GRA60" s="104"/>
      <c r="GRB60" s="104"/>
      <c r="GRC60" s="104"/>
      <c r="GRD60" s="104"/>
      <c r="GRE60" s="104"/>
      <c r="GRF60" s="104"/>
      <c r="GRG60" s="104"/>
      <c r="GRH60" s="104"/>
      <c r="GRI60" s="104"/>
      <c r="GRJ60" s="104"/>
      <c r="GRK60" s="104"/>
      <c r="GRL60" s="104"/>
      <c r="GRM60" s="104"/>
      <c r="GRN60" s="104"/>
      <c r="GRO60" s="104"/>
      <c r="GRP60" s="104"/>
      <c r="GRQ60" s="104"/>
      <c r="GRR60" s="104"/>
      <c r="GRS60" s="104"/>
      <c r="GRT60" s="104"/>
      <c r="GRU60" s="104"/>
      <c r="GRV60" s="104"/>
      <c r="GRW60" s="104"/>
      <c r="GRX60" s="104"/>
      <c r="GRY60" s="104"/>
      <c r="GRZ60" s="104"/>
      <c r="GSA60" s="104"/>
      <c r="GSB60" s="104"/>
      <c r="GSC60" s="104"/>
      <c r="GSD60" s="104"/>
      <c r="GSE60" s="104"/>
      <c r="GSF60" s="104"/>
      <c r="GSG60" s="104"/>
      <c r="GSH60" s="104"/>
      <c r="GSI60" s="104"/>
      <c r="GSJ60" s="104"/>
      <c r="GSK60" s="104"/>
      <c r="GSL60" s="104"/>
      <c r="GSM60" s="104"/>
      <c r="GSN60" s="104"/>
      <c r="GSO60" s="104"/>
      <c r="GSP60" s="104"/>
      <c r="GSQ60" s="104"/>
      <c r="GSR60" s="104"/>
      <c r="GSS60" s="104"/>
      <c r="GST60" s="104"/>
      <c r="GSU60" s="104"/>
      <c r="GSV60" s="104"/>
      <c r="GSW60" s="104"/>
      <c r="GSX60" s="104"/>
      <c r="GSY60" s="104"/>
      <c r="GSZ60" s="104"/>
      <c r="GTA60" s="104"/>
      <c r="GTB60" s="104"/>
      <c r="GTC60" s="104"/>
      <c r="GTD60" s="104"/>
      <c r="GTE60" s="104"/>
      <c r="GTF60" s="104"/>
      <c r="GTG60" s="104"/>
      <c r="GTH60" s="104"/>
      <c r="GTI60" s="104"/>
      <c r="GTJ60" s="104"/>
      <c r="GTK60" s="104"/>
      <c r="GTL60" s="104"/>
      <c r="GTM60" s="104"/>
      <c r="GTN60" s="104"/>
      <c r="GTO60" s="104"/>
      <c r="GTP60" s="104"/>
      <c r="GTQ60" s="104"/>
      <c r="GTR60" s="104"/>
      <c r="GTS60" s="104"/>
      <c r="GTT60" s="104"/>
      <c r="GTU60" s="104"/>
      <c r="GTV60" s="104"/>
      <c r="GTW60" s="104"/>
      <c r="GTX60" s="104"/>
      <c r="GTY60" s="104"/>
      <c r="GTZ60" s="104"/>
      <c r="GUA60" s="104"/>
      <c r="GUB60" s="104"/>
      <c r="GUC60" s="104"/>
      <c r="GUD60" s="104"/>
      <c r="GUE60" s="104"/>
      <c r="GUF60" s="104"/>
      <c r="GUG60" s="104"/>
      <c r="GUH60" s="104"/>
      <c r="GUI60" s="104"/>
      <c r="GUJ60" s="104"/>
      <c r="GUK60" s="104"/>
      <c r="GUL60" s="104"/>
      <c r="GUM60" s="104"/>
      <c r="GUN60" s="104"/>
      <c r="GUO60" s="104"/>
      <c r="GUP60" s="104"/>
      <c r="GUQ60" s="104"/>
      <c r="GUR60" s="104"/>
      <c r="GUS60" s="104"/>
      <c r="GUT60" s="104"/>
      <c r="GUU60" s="104"/>
      <c r="GUV60" s="104"/>
      <c r="GUW60" s="104"/>
      <c r="GUX60" s="104"/>
      <c r="GUY60" s="104"/>
      <c r="GUZ60" s="104"/>
      <c r="GVA60" s="104"/>
      <c r="GVB60" s="104"/>
      <c r="GVC60" s="104"/>
      <c r="GVD60" s="104"/>
      <c r="GVE60" s="104"/>
      <c r="GVF60" s="104"/>
      <c r="GVG60" s="104"/>
      <c r="GVH60" s="104"/>
      <c r="GVI60" s="104"/>
      <c r="GVJ60" s="104"/>
      <c r="GVK60" s="104"/>
      <c r="GVL60" s="104"/>
      <c r="GVM60" s="104"/>
      <c r="GVN60" s="104"/>
      <c r="GVO60" s="104"/>
      <c r="GVP60" s="104"/>
      <c r="GVQ60" s="104"/>
      <c r="GVR60" s="104"/>
      <c r="GVS60" s="104"/>
      <c r="GVT60" s="104"/>
      <c r="GVU60" s="104"/>
      <c r="GVV60" s="104"/>
      <c r="GVW60" s="104"/>
      <c r="GVX60" s="104"/>
      <c r="GVY60" s="104"/>
      <c r="GVZ60" s="104"/>
      <c r="GWA60" s="104"/>
      <c r="GWB60" s="104"/>
      <c r="GWC60" s="104"/>
      <c r="GWD60" s="104"/>
      <c r="GWE60" s="104"/>
      <c r="GWF60" s="104"/>
      <c r="GWG60" s="104"/>
      <c r="GWH60" s="104"/>
      <c r="GWI60" s="104"/>
      <c r="GWJ60" s="104"/>
      <c r="GWK60" s="104"/>
      <c r="GWL60" s="104"/>
      <c r="GWM60" s="104"/>
      <c r="GWN60" s="104"/>
      <c r="GWO60" s="104"/>
      <c r="GWP60" s="104"/>
      <c r="GWQ60" s="104"/>
      <c r="GWR60" s="104"/>
      <c r="GWS60" s="104"/>
      <c r="GWT60" s="104"/>
      <c r="GWU60" s="104"/>
      <c r="GWV60" s="104"/>
      <c r="GWW60" s="104"/>
      <c r="GWX60" s="104"/>
      <c r="GWY60" s="104"/>
      <c r="GWZ60" s="104"/>
      <c r="GXA60" s="104"/>
      <c r="GXB60" s="104"/>
      <c r="GXC60" s="104"/>
      <c r="GXD60" s="104"/>
      <c r="GXE60" s="104"/>
      <c r="GXF60" s="104"/>
      <c r="GXG60" s="104"/>
      <c r="GXH60" s="104"/>
      <c r="GXI60" s="104"/>
      <c r="GXJ60" s="104"/>
      <c r="GXK60" s="104"/>
      <c r="GXL60" s="104"/>
      <c r="GXM60" s="104"/>
      <c r="GXN60" s="104"/>
      <c r="GXO60" s="104"/>
      <c r="GXP60" s="104"/>
      <c r="GXQ60" s="104"/>
      <c r="GXR60" s="104"/>
      <c r="GXS60" s="104"/>
      <c r="GXT60" s="104"/>
      <c r="GXU60" s="104"/>
      <c r="GXV60" s="104"/>
      <c r="GXW60" s="104"/>
      <c r="GXX60" s="104"/>
      <c r="GXY60" s="104"/>
      <c r="GXZ60" s="104"/>
      <c r="GYA60" s="104"/>
      <c r="GYB60" s="104"/>
      <c r="GYC60" s="104"/>
      <c r="GYD60" s="104"/>
      <c r="GYE60" s="104"/>
      <c r="GYF60" s="104"/>
      <c r="GYG60" s="104"/>
      <c r="GYH60" s="104"/>
      <c r="GYI60" s="104"/>
      <c r="GYJ60" s="104"/>
      <c r="GYK60" s="104"/>
      <c r="GYL60" s="104"/>
      <c r="GYM60" s="104"/>
      <c r="GYN60" s="104"/>
      <c r="GYO60" s="104"/>
      <c r="GYP60" s="104"/>
      <c r="GYQ60" s="104"/>
      <c r="GYR60" s="104"/>
      <c r="GYS60" s="104"/>
      <c r="GYT60" s="104"/>
      <c r="GYU60" s="104"/>
      <c r="GYV60" s="104"/>
      <c r="GYW60" s="104"/>
      <c r="GYX60" s="104"/>
      <c r="GYY60" s="104"/>
      <c r="GYZ60" s="104"/>
      <c r="GZA60" s="104"/>
      <c r="GZB60" s="104"/>
      <c r="GZC60" s="104"/>
      <c r="GZD60" s="104"/>
      <c r="GZE60" s="104"/>
      <c r="GZF60" s="104"/>
      <c r="GZG60" s="104"/>
      <c r="GZH60" s="104"/>
      <c r="GZI60" s="104"/>
      <c r="GZJ60" s="104"/>
      <c r="GZK60" s="104"/>
      <c r="GZL60" s="104"/>
      <c r="GZM60" s="104"/>
      <c r="GZN60" s="104"/>
      <c r="GZO60" s="104"/>
      <c r="GZP60" s="104"/>
      <c r="GZQ60" s="104"/>
      <c r="GZR60" s="104"/>
      <c r="GZS60" s="104"/>
      <c r="GZT60" s="104"/>
      <c r="GZU60" s="104"/>
      <c r="GZV60" s="104"/>
      <c r="GZW60" s="104"/>
      <c r="GZX60" s="104"/>
      <c r="GZY60" s="104"/>
      <c r="GZZ60" s="104"/>
      <c r="HAA60" s="104"/>
      <c r="HAB60" s="104"/>
      <c r="HAC60" s="104"/>
      <c r="HAD60" s="104"/>
      <c r="HAE60" s="104"/>
      <c r="HAF60" s="104"/>
      <c r="HAG60" s="104"/>
      <c r="HAH60" s="104"/>
      <c r="HAI60" s="104"/>
      <c r="HAJ60" s="104"/>
      <c r="HAK60" s="104"/>
      <c r="HAL60" s="104"/>
      <c r="HAM60" s="104"/>
      <c r="HAN60" s="104"/>
      <c r="HAO60" s="104"/>
      <c r="HAP60" s="104"/>
      <c r="HAQ60" s="104"/>
      <c r="HAR60" s="104"/>
      <c r="HAS60" s="104"/>
      <c r="HAT60" s="104"/>
      <c r="HAU60" s="104"/>
      <c r="HAV60" s="104"/>
      <c r="HAW60" s="104"/>
      <c r="HAX60" s="104"/>
      <c r="HAY60" s="104"/>
      <c r="HAZ60" s="104"/>
      <c r="HBA60" s="104"/>
      <c r="HBB60" s="104"/>
      <c r="HBC60" s="104"/>
      <c r="HBD60" s="104"/>
      <c r="HBE60" s="104"/>
      <c r="HBF60" s="104"/>
      <c r="HBG60" s="104"/>
      <c r="HBH60" s="104"/>
      <c r="HBI60" s="104"/>
      <c r="HBJ60" s="104"/>
      <c r="HBK60" s="104"/>
      <c r="HBL60" s="104"/>
      <c r="HBM60" s="104"/>
      <c r="HBN60" s="104"/>
      <c r="HBO60" s="104"/>
      <c r="HBP60" s="104"/>
      <c r="HBQ60" s="104"/>
      <c r="HBR60" s="104"/>
      <c r="HBS60" s="104"/>
      <c r="HBT60" s="104"/>
      <c r="HBU60" s="104"/>
      <c r="HBV60" s="104"/>
      <c r="HBW60" s="104"/>
      <c r="HBX60" s="104"/>
      <c r="HBY60" s="104"/>
      <c r="HBZ60" s="104"/>
      <c r="HCA60" s="104"/>
      <c r="HCB60" s="104"/>
      <c r="HCC60" s="104"/>
      <c r="HCD60" s="104"/>
      <c r="HCE60" s="104"/>
      <c r="HCF60" s="104"/>
      <c r="HCG60" s="104"/>
      <c r="HCH60" s="104"/>
      <c r="HCI60" s="104"/>
      <c r="HCJ60" s="104"/>
      <c r="HCK60" s="104"/>
      <c r="HCL60" s="104"/>
      <c r="HCM60" s="104"/>
      <c r="HCN60" s="104"/>
      <c r="HCO60" s="104"/>
      <c r="HCP60" s="104"/>
      <c r="HCQ60" s="104"/>
      <c r="HCR60" s="104"/>
      <c r="HCS60" s="104"/>
      <c r="HCT60" s="104"/>
      <c r="HCU60" s="104"/>
      <c r="HCV60" s="104"/>
      <c r="HCW60" s="104"/>
      <c r="HCX60" s="104"/>
      <c r="HCY60" s="104"/>
      <c r="HCZ60" s="104"/>
      <c r="HDA60" s="104"/>
      <c r="HDB60" s="104"/>
      <c r="HDC60" s="104"/>
      <c r="HDD60" s="104"/>
      <c r="HDE60" s="104"/>
      <c r="HDF60" s="104"/>
      <c r="HDG60" s="104"/>
      <c r="HDH60" s="104"/>
      <c r="HDI60" s="104"/>
      <c r="HDJ60" s="104"/>
      <c r="HDK60" s="104"/>
      <c r="HDL60" s="104"/>
      <c r="HDM60" s="104"/>
      <c r="HDN60" s="104"/>
      <c r="HDO60" s="104"/>
      <c r="HDP60" s="104"/>
      <c r="HDQ60" s="104"/>
      <c r="HDR60" s="104"/>
      <c r="HDS60" s="104"/>
      <c r="HDT60" s="104"/>
      <c r="HDU60" s="104"/>
      <c r="HDV60" s="104"/>
      <c r="HDW60" s="104"/>
      <c r="HDX60" s="104"/>
      <c r="HDY60" s="104"/>
      <c r="HDZ60" s="104"/>
      <c r="HEA60" s="104"/>
      <c r="HEB60" s="104"/>
      <c r="HEC60" s="104"/>
      <c r="HED60" s="104"/>
      <c r="HEE60" s="104"/>
      <c r="HEF60" s="104"/>
      <c r="HEG60" s="104"/>
      <c r="HEH60" s="104"/>
      <c r="HEI60" s="104"/>
      <c r="HEJ60" s="104"/>
      <c r="HEK60" s="104"/>
      <c r="HEL60" s="104"/>
      <c r="HEM60" s="104"/>
      <c r="HEN60" s="104"/>
      <c r="HEO60" s="104"/>
      <c r="HEP60" s="104"/>
      <c r="HEQ60" s="104"/>
      <c r="HER60" s="104"/>
      <c r="HES60" s="104"/>
      <c r="HET60" s="104"/>
      <c r="HEU60" s="104"/>
      <c r="HEV60" s="104"/>
      <c r="HEW60" s="104"/>
      <c r="HEX60" s="104"/>
      <c r="HEY60" s="104"/>
      <c r="HEZ60" s="104"/>
      <c r="HFA60" s="104"/>
      <c r="HFB60" s="104"/>
      <c r="HFC60" s="104"/>
      <c r="HFD60" s="104"/>
      <c r="HFE60" s="104"/>
      <c r="HFF60" s="104"/>
      <c r="HFG60" s="104"/>
      <c r="HFH60" s="104"/>
      <c r="HFI60" s="104"/>
      <c r="HFJ60" s="104"/>
      <c r="HFK60" s="104"/>
      <c r="HFL60" s="104"/>
      <c r="HFM60" s="104"/>
      <c r="HFN60" s="104"/>
      <c r="HFO60" s="104"/>
      <c r="HFP60" s="104"/>
      <c r="HFQ60" s="104"/>
      <c r="HFR60" s="104"/>
      <c r="HFS60" s="104"/>
      <c r="HFT60" s="104"/>
      <c r="HFU60" s="104"/>
      <c r="HFV60" s="104"/>
      <c r="HFW60" s="104"/>
      <c r="HFX60" s="104"/>
      <c r="HFY60" s="104"/>
      <c r="HFZ60" s="104"/>
      <c r="HGA60" s="104"/>
      <c r="HGB60" s="104"/>
      <c r="HGC60" s="104"/>
      <c r="HGD60" s="104"/>
      <c r="HGE60" s="104"/>
      <c r="HGF60" s="104"/>
      <c r="HGG60" s="104"/>
      <c r="HGH60" s="104"/>
      <c r="HGI60" s="104"/>
      <c r="HGJ60" s="104"/>
      <c r="HGK60" s="104"/>
      <c r="HGL60" s="104"/>
      <c r="HGM60" s="104"/>
      <c r="HGN60" s="104"/>
      <c r="HGO60" s="104"/>
      <c r="HGP60" s="104"/>
      <c r="HGQ60" s="104"/>
      <c r="HGR60" s="104"/>
      <c r="HGS60" s="104"/>
      <c r="HGT60" s="104"/>
      <c r="HGU60" s="104"/>
      <c r="HGV60" s="104"/>
      <c r="HGW60" s="104"/>
      <c r="HGX60" s="104"/>
      <c r="HGY60" s="104"/>
      <c r="HGZ60" s="104"/>
      <c r="HHA60" s="104"/>
      <c r="HHB60" s="104"/>
      <c r="HHC60" s="104"/>
      <c r="HHD60" s="104"/>
      <c r="HHE60" s="104"/>
      <c r="HHF60" s="104"/>
      <c r="HHG60" s="104"/>
      <c r="HHH60" s="104"/>
      <c r="HHI60" s="104"/>
      <c r="HHJ60" s="104"/>
      <c r="HHK60" s="104"/>
      <c r="HHL60" s="104"/>
      <c r="HHM60" s="104"/>
      <c r="HHN60" s="104"/>
      <c r="HHO60" s="104"/>
      <c r="HHP60" s="104"/>
      <c r="HHQ60" s="104"/>
      <c r="HHR60" s="104"/>
      <c r="HHS60" s="104"/>
      <c r="HHT60" s="104"/>
      <c r="HHU60" s="104"/>
      <c r="HHV60" s="104"/>
      <c r="HHW60" s="104"/>
      <c r="HHX60" s="104"/>
      <c r="HHY60" s="104"/>
      <c r="HHZ60" s="104"/>
      <c r="HIA60" s="104"/>
      <c r="HIB60" s="104"/>
      <c r="HIC60" s="104"/>
      <c r="HID60" s="104"/>
      <c r="HIE60" s="104"/>
      <c r="HIF60" s="104"/>
      <c r="HIG60" s="104"/>
      <c r="HIH60" s="104"/>
      <c r="HII60" s="104"/>
      <c r="HIJ60" s="104"/>
      <c r="HIK60" s="104"/>
      <c r="HIL60" s="104"/>
      <c r="HIM60" s="104"/>
      <c r="HIN60" s="104"/>
      <c r="HIO60" s="104"/>
      <c r="HIP60" s="104"/>
      <c r="HIQ60" s="104"/>
      <c r="HIR60" s="104"/>
      <c r="HIS60" s="104"/>
      <c r="HIT60" s="104"/>
      <c r="HIU60" s="104"/>
      <c r="HIV60" s="104"/>
      <c r="HIW60" s="104"/>
      <c r="HIX60" s="104"/>
      <c r="HIY60" s="104"/>
      <c r="HIZ60" s="104"/>
      <c r="HJA60" s="104"/>
      <c r="HJB60" s="104"/>
      <c r="HJC60" s="104"/>
      <c r="HJD60" s="104"/>
      <c r="HJE60" s="104"/>
      <c r="HJF60" s="104"/>
      <c r="HJG60" s="104"/>
      <c r="HJH60" s="104"/>
      <c r="HJI60" s="104"/>
      <c r="HJJ60" s="104"/>
      <c r="HJK60" s="104"/>
      <c r="HJL60" s="104"/>
      <c r="HJM60" s="104"/>
      <c r="HJN60" s="104"/>
      <c r="HJO60" s="104"/>
      <c r="HJP60" s="104"/>
      <c r="HJQ60" s="104"/>
      <c r="HJR60" s="104"/>
      <c r="HJS60" s="104"/>
      <c r="HJT60" s="104"/>
      <c r="HJU60" s="104"/>
      <c r="HJV60" s="104"/>
      <c r="HJW60" s="104"/>
      <c r="HJX60" s="104"/>
      <c r="HJY60" s="104"/>
      <c r="HJZ60" s="104"/>
      <c r="HKA60" s="104"/>
      <c r="HKB60" s="104"/>
      <c r="HKC60" s="104"/>
      <c r="HKD60" s="104"/>
      <c r="HKE60" s="104"/>
      <c r="HKF60" s="104"/>
      <c r="HKG60" s="104"/>
      <c r="HKH60" s="104"/>
      <c r="HKI60" s="104"/>
      <c r="HKJ60" s="104"/>
      <c r="HKK60" s="104"/>
      <c r="HKL60" s="104"/>
      <c r="HKM60" s="104"/>
      <c r="HKN60" s="104"/>
      <c r="HKO60" s="104"/>
      <c r="HKP60" s="104"/>
      <c r="HKQ60" s="104"/>
      <c r="HKR60" s="104"/>
      <c r="HKS60" s="104"/>
      <c r="HKT60" s="104"/>
      <c r="HKU60" s="104"/>
      <c r="HKV60" s="104"/>
      <c r="HKW60" s="104"/>
      <c r="HKX60" s="104"/>
      <c r="HKY60" s="104"/>
      <c r="HKZ60" s="104"/>
      <c r="HLA60" s="104"/>
      <c r="HLB60" s="104"/>
      <c r="HLC60" s="104"/>
      <c r="HLD60" s="104"/>
      <c r="HLE60" s="104"/>
      <c r="HLF60" s="104"/>
      <c r="HLG60" s="104"/>
      <c r="HLH60" s="104"/>
      <c r="HLI60" s="104"/>
      <c r="HLJ60" s="104"/>
      <c r="HLK60" s="104"/>
      <c r="HLL60" s="104"/>
      <c r="HLM60" s="104"/>
      <c r="HLN60" s="104"/>
      <c r="HLO60" s="104"/>
      <c r="HLP60" s="104"/>
      <c r="HLQ60" s="104"/>
      <c r="HLR60" s="104"/>
      <c r="HLS60" s="104"/>
      <c r="HLT60" s="104"/>
      <c r="HLU60" s="104"/>
      <c r="HLV60" s="104"/>
      <c r="HLW60" s="104"/>
      <c r="HLX60" s="104"/>
      <c r="HLY60" s="104"/>
      <c r="HLZ60" s="104"/>
      <c r="HMA60" s="104"/>
      <c r="HMB60" s="104"/>
      <c r="HMC60" s="104"/>
      <c r="HMD60" s="104"/>
      <c r="HME60" s="104"/>
      <c r="HMF60" s="104"/>
      <c r="HMG60" s="104"/>
      <c r="HMH60" s="104"/>
      <c r="HMI60" s="104"/>
      <c r="HMJ60" s="104"/>
      <c r="HMK60" s="104"/>
      <c r="HML60" s="104"/>
      <c r="HMM60" s="104"/>
      <c r="HMN60" s="104"/>
      <c r="HMO60" s="104"/>
      <c r="HMP60" s="104"/>
      <c r="HMQ60" s="104"/>
      <c r="HMR60" s="104"/>
      <c r="HMS60" s="104"/>
      <c r="HMT60" s="104"/>
      <c r="HMU60" s="104"/>
      <c r="HMV60" s="104"/>
      <c r="HMW60" s="104"/>
      <c r="HMX60" s="104"/>
      <c r="HMY60" s="104"/>
      <c r="HMZ60" s="104"/>
      <c r="HNA60" s="104"/>
      <c r="HNB60" s="104"/>
      <c r="HNC60" s="104"/>
      <c r="HND60" s="104"/>
      <c r="HNE60" s="104"/>
      <c r="HNF60" s="104"/>
      <c r="HNG60" s="104"/>
      <c r="HNH60" s="104"/>
      <c r="HNI60" s="104"/>
      <c r="HNJ60" s="104"/>
      <c r="HNK60" s="104"/>
      <c r="HNL60" s="104"/>
      <c r="HNM60" s="104"/>
      <c r="HNN60" s="104"/>
      <c r="HNO60" s="104"/>
      <c r="HNP60" s="104"/>
      <c r="HNQ60" s="104"/>
      <c r="HNR60" s="104"/>
      <c r="HNS60" s="104"/>
      <c r="HNT60" s="104"/>
      <c r="HNU60" s="104"/>
      <c r="HNV60" s="104"/>
      <c r="HNW60" s="104"/>
      <c r="HNX60" s="104"/>
      <c r="HNY60" s="104"/>
      <c r="HNZ60" s="104"/>
      <c r="HOA60" s="104"/>
      <c r="HOB60" s="104"/>
      <c r="HOC60" s="104"/>
      <c r="HOD60" s="104"/>
      <c r="HOE60" s="104"/>
      <c r="HOF60" s="104"/>
      <c r="HOG60" s="104"/>
      <c r="HOH60" s="104"/>
      <c r="HOI60" s="104"/>
      <c r="HOJ60" s="104"/>
      <c r="HOK60" s="104"/>
      <c r="HOL60" s="104"/>
      <c r="HOM60" s="104"/>
      <c r="HON60" s="104"/>
      <c r="HOO60" s="104"/>
      <c r="HOP60" s="104"/>
      <c r="HOQ60" s="104"/>
      <c r="HOR60" s="104"/>
      <c r="HOS60" s="104"/>
      <c r="HOT60" s="104"/>
      <c r="HOU60" s="104"/>
      <c r="HOV60" s="104"/>
      <c r="HOW60" s="104"/>
      <c r="HOX60" s="104"/>
      <c r="HOY60" s="104"/>
      <c r="HOZ60" s="104"/>
      <c r="HPA60" s="104"/>
      <c r="HPB60" s="104"/>
      <c r="HPC60" s="104"/>
      <c r="HPD60" s="104"/>
      <c r="HPE60" s="104"/>
      <c r="HPF60" s="104"/>
      <c r="HPG60" s="104"/>
      <c r="HPH60" s="104"/>
      <c r="HPI60" s="104"/>
      <c r="HPJ60" s="104"/>
      <c r="HPK60" s="104"/>
      <c r="HPL60" s="104"/>
      <c r="HPM60" s="104"/>
      <c r="HPN60" s="104"/>
      <c r="HPO60" s="104"/>
      <c r="HPP60" s="104"/>
      <c r="HPQ60" s="104"/>
      <c r="HPR60" s="104"/>
      <c r="HPS60" s="104"/>
      <c r="HPT60" s="104"/>
      <c r="HPU60" s="104"/>
      <c r="HPV60" s="104"/>
      <c r="HPW60" s="104"/>
      <c r="HPX60" s="104"/>
      <c r="HPY60" s="104"/>
      <c r="HPZ60" s="104"/>
      <c r="HQA60" s="104"/>
      <c r="HQB60" s="104"/>
      <c r="HQC60" s="104"/>
      <c r="HQD60" s="104"/>
      <c r="HQE60" s="104"/>
      <c r="HQF60" s="104"/>
      <c r="HQG60" s="104"/>
      <c r="HQH60" s="104"/>
      <c r="HQI60" s="104"/>
      <c r="HQJ60" s="104"/>
      <c r="HQK60" s="104"/>
      <c r="HQL60" s="104"/>
      <c r="HQM60" s="104"/>
      <c r="HQN60" s="104"/>
      <c r="HQO60" s="104"/>
      <c r="HQP60" s="104"/>
      <c r="HQQ60" s="104"/>
      <c r="HQR60" s="104"/>
      <c r="HQS60" s="104"/>
      <c r="HQT60" s="104"/>
      <c r="HQU60" s="104"/>
      <c r="HQV60" s="104"/>
      <c r="HQW60" s="104"/>
      <c r="HQX60" s="104"/>
      <c r="HQY60" s="104"/>
      <c r="HQZ60" s="104"/>
      <c r="HRA60" s="104"/>
      <c r="HRB60" s="104"/>
      <c r="HRC60" s="104"/>
      <c r="HRD60" s="104"/>
      <c r="HRE60" s="104"/>
      <c r="HRF60" s="104"/>
      <c r="HRG60" s="104"/>
      <c r="HRH60" s="104"/>
      <c r="HRI60" s="104"/>
      <c r="HRJ60" s="104"/>
      <c r="HRK60" s="104"/>
      <c r="HRL60" s="104"/>
      <c r="HRM60" s="104"/>
      <c r="HRN60" s="104"/>
      <c r="HRO60" s="104"/>
      <c r="HRP60" s="104"/>
      <c r="HRQ60" s="104"/>
      <c r="HRR60" s="104"/>
      <c r="HRS60" s="104"/>
      <c r="HRT60" s="104"/>
      <c r="HRU60" s="104"/>
      <c r="HRV60" s="104"/>
      <c r="HRW60" s="104"/>
      <c r="HRX60" s="104"/>
      <c r="HRY60" s="104"/>
      <c r="HRZ60" s="104"/>
      <c r="HSA60" s="104"/>
      <c r="HSB60" s="104"/>
      <c r="HSC60" s="104"/>
      <c r="HSD60" s="104"/>
      <c r="HSE60" s="104"/>
      <c r="HSF60" s="104"/>
      <c r="HSG60" s="104"/>
      <c r="HSH60" s="104"/>
      <c r="HSI60" s="104"/>
      <c r="HSJ60" s="104"/>
      <c r="HSK60" s="104"/>
      <c r="HSL60" s="104"/>
      <c r="HSM60" s="104"/>
      <c r="HSN60" s="104"/>
      <c r="HSO60" s="104"/>
      <c r="HSP60" s="104"/>
      <c r="HSQ60" s="104"/>
      <c r="HSR60" s="104"/>
      <c r="HSS60" s="104"/>
      <c r="HST60" s="104"/>
      <c r="HSU60" s="104"/>
      <c r="HSV60" s="104"/>
      <c r="HSW60" s="104"/>
      <c r="HSX60" s="104"/>
      <c r="HSY60" s="104"/>
      <c r="HSZ60" s="104"/>
      <c r="HTA60" s="104"/>
      <c r="HTB60" s="104"/>
      <c r="HTC60" s="104"/>
      <c r="HTD60" s="104"/>
      <c r="HTE60" s="104"/>
      <c r="HTF60" s="104"/>
      <c r="HTG60" s="104"/>
      <c r="HTH60" s="104"/>
      <c r="HTI60" s="104"/>
      <c r="HTJ60" s="104"/>
      <c r="HTK60" s="104"/>
      <c r="HTL60" s="104"/>
      <c r="HTM60" s="104"/>
      <c r="HTN60" s="104"/>
      <c r="HTO60" s="104"/>
      <c r="HTP60" s="104"/>
      <c r="HTQ60" s="104"/>
      <c r="HTR60" s="104"/>
      <c r="HTS60" s="104"/>
      <c r="HTT60" s="104"/>
      <c r="HTU60" s="104"/>
      <c r="HTV60" s="104"/>
      <c r="HTW60" s="104"/>
      <c r="HTX60" s="104"/>
      <c r="HTY60" s="104"/>
      <c r="HTZ60" s="104"/>
      <c r="HUA60" s="104"/>
      <c r="HUB60" s="104"/>
      <c r="HUC60" s="104"/>
      <c r="HUD60" s="104"/>
      <c r="HUE60" s="104"/>
      <c r="HUF60" s="104"/>
      <c r="HUG60" s="104"/>
      <c r="HUH60" s="104"/>
      <c r="HUI60" s="104"/>
      <c r="HUJ60" s="104"/>
      <c r="HUK60" s="104"/>
      <c r="HUL60" s="104"/>
      <c r="HUM60" s="104"/>
      <c r="HUN60" s="104"/>
      <c r="HUO60" s="104"/>
      <c r="HUP60" s="104"/>
      <c r="HUQ60" s="104"/>
      <c r="HUR60" s="104"/>
      <c r="HUS60" s="104"/>
      <c r="HUT60" s="104"/>
      <c r="HUU60" s="104"/>
      <c r="HUV60" s="104"/>
      <c r="HUW60" s="104"/>
      <c r="HUX60" s="104"/>
      <c r="HUY60" s="104"/>
      <c r="HUZ60" s="104"/>
      <c r="HVA60" s="104"/>
      <c r="HVB60" s="104"/>
      <c r="HVC60" s="104"/>
      <c r="HVD60" s="104"/>
      <c r="HVE60" s="104"/>
      <c r="HVF60" s="104"/>
      <c r="HVG60" s="104"/>
      <c r="HVH60" s="104"/>
      <c r="HVI60" s="104"/>
      <c r="HVJ60" s="104"/>
      <c r="HVK60" s="104"/>
      <c r="HVL60" s="104"/>
      <c r="HVM60" s="104"/>
      <c r="HVN60" s="104"/>
      <c r="HVO60" s="104"/>
      <c r="HVP60" s="104"/>
      <c r="HVQ60" s="104"/>
      <c r="HVR60" s="104"/>
      <c r="HVS60" s="104"/>
      <c r="HVT60" s="104"/>
      <c r="HVU60" s="104"/>
      <c r="HVV60" s="104"/>
      <c r="HVW60" s="104"/>
      <c r="HVX60" s="104"/>
      <c r="HVY60" s="104"/>
      <c r="HVZ60" s="104"/>
      <c r="HWA60" s="104"/>
      <c r="HWB60" s="104"/>
      <c r="HWC60" s="104"/>
      <c r="HWD60" s="104"/>
      <c r="HWE60" s="104"/>
      <c r="HWF60" s="104"/>
      <c r="HWG60" s="104"/>
      <c r="HWH60" s="104"/>
      <c r="HWI60" s="104"/>
      <c r="HWJ60" s="104"/>
      <c r="HWK60" s="104"/>
      <c r="HWL60" s="104"/>
      <c r="HWM60" s="104"/>
      <c r="HWN60" s="104"/>
      <c r="HWO60" s="104"/>
      <c r="HWP60" s="104"/>
      <c r="HWQ60" s="104"/>
      <c r="HWR60" s="104"/>
      <c r="HWS60" s="104"/>
      <c r="HWT60" s="104"/>
      <c r="HWU60" s="104"/>
      <c r="HWV60" s="104"/>
      <c r="HWW60" s="104"/>
      <c r="HWX60" s="104"/>
      <c r="HWY60" s="104"/>
      <c r="HWZ60" s="104"/>
      <c r="HXA60" s="104"/>
      <c r="HXB60" s="104"/>
      <c r="HXC60" s="104"/>
      <c r="HXD60" s="104"/>
      <c r="HXE60" s="104"/>
      <c r="HXF60" s="104"/>
      <c r="HXG60" s="104"/>
      <c r="HXH60" s="104"/>
      <c r="HXI60" s="104"/>
      <c r="HXJ60" s="104"/>
      <c r="HXK60" s="104"/>
      <c r="HXL60" s="104"/>
      <c r="HXM60" s="104"/>
      <c r="HXN60" s="104"/>
      <c r="HXO60" s="104"/>
      <c r="HXP60" s="104"/>
      <c r="HXQ60" s="104"/>
      <c r="HXR60" s="104"/>
      <c r="HXS60" s="104"/>
      <c r="HXT60" s="104"/>
      <c r="HXU60" s="104"/>
      <c r="HXV60" s="104"/>
      <c r="HXW60" s="104"/>
      <c r="HXX60" s="104"/>
      <c r="HXY60" s="104"/>
      <c r="HXZ60" s="104"/>
      <c r="HYA60" s="104"/>
      <c r="HYB60" s="104"/>
      <c r="HYC60" s="104"/>
      <c r="HYD60" s="104"/>
      <c r="HYE60" s="104"/>
      <c r="HYF60" s="104"/>
      <c r="HYG60" s="104"/>
      <c r="HYH60" s="104"/>
      <c r="HYI60" s="104"/>
      <c r="HYJ60" s="104"/>
      <c r="HYK60" s="104"/>
      <c r="HYL60" s="104"/>
      <c r="HYM60" s="104"/>
      <c r="HYN60" s="104"/>
      <c r="HYO60" s="104"/>
      <c r="HYP60" s="104"/>
      <c r="HYQ60" s="104"/>
      <c r="HYR60" s="104"/>
      <c r="HYS60" s="104"/>
      <c r="HYT60" s="104"/>
      <c r="HYU60" s="104"/>
      <c r="HYV60" s="104"/>
      <c r="HYW60" s="104"/>
      <c r="HYX60" s="104"/>
      <c r="HYY60" s="104"/>
      <c r="HYZ60" s="104"/>
      <c r="HZA60" s="104"/>
      <c r="HZB60" s="104"/>
      <c r="HZC60" s="104"/>
      <c r="HZD60" s="104"/>
      <c r="HZE60" s="104"/>
      <c r="HZF60" s="104"/>
      <c r="HZG60" s="104"/>
      <c r="HZH60" s="104"/>
      <c r="HZI60" s="104"/>
      <c r="HZJ60" s="104"/>
      <c r="HZK60" s="104"/>
      <c r="HZL60" s="104"/>
      <c r="HZM60" s="104"/>
      <c r="HZN60" s="104"/>
      <c r="HZO60" s="104"/>
      <c r="HZP60" s="104"/>
      <c r="HZQ60" s="104"/>
      <c r="HZR60" s="104"/>
      <c r="HZS60" s="104"/>
      <c r="HZT60" s="104"/>
      <c r="HZU60" s="104"/>
      <c r="HZV60" s="104"/>
      <c r="HZW60" s="104"/>
      <c r="HZX60" s="104"/>
      <c r="HZY60" s="104"/>
      <c r="HZZ60" s="104"/>
      <c r="IAA60" s="104"/>
      <c r="IAB60" s="104"/>
      <c r="IAC60" s="104"/>
      <c r="IAD60" s="104"/>
      <c r="IAE60" s="104"/>
      <c r="IAF60" s="104"/>
      <c r="IAG60" s="104"/>
      <c r="IAH60" s="104"/>
      <c r="IAI60" s="104"/>
      <c r="IAJ60" s="104"/>
      <c r="IAK60" s="104"/>
      <c r="IAL60" s="104"/>
      <c r="IAM60" s="104"/>
      <c r="IAN60" s="104"/>
      <c r="IAO60" s="104"/>
      <c r="IAP60" s="104"/>
      <c r="IAQ60" s="104"/>
      <c r="IAR60" s="104"/>
      <c r="IAS60" s="104"/>
      <c r="IAT60" s="104"/>
      <c r="IAU60" s="104"/>
      <c r="IAV60" s="104"/>
      <c r="IAW60" s="104"/>
      <c r="IAX60" s="104"/>
      <c r="IAY60" s="104"/>
      <c r="IAZ60" s="104"/>
      <c r="IBA60" s="104"/>
      <c r="IBB60" s="104"/>
      <c r="IBC60" s="104"/>
      <c r="IBD60" s="104"/>
      <c r="IBE60" s="104"/>
      <c r="IBF60" s="104"/>
      <c r="IBG60" s="104"/>
      <c r="IBH60" s="104"/>
      <c r="IBI60" s="104"/>
      <c r="IBJ60" s="104"/>
      <c r="IBK60" s="104"/>
      <c r="IBL60" s="104"/>
      <c r="IBM60" s="104"/>
      <c r="IBN60" s="104"/>
      <c r="IBO60" s="104"/>
      <c r="IBP60" s="104"/>
      <c r="IBQ60" s="104"/>
      <c r="IBR60" s="104"/>
      <c r="IBS60" s="104"/>
      <c r="IBT60" s="104"/>
      <c r="IBU60" s="104"/>
      <c r="IBV60" s="104"/>
      <c r="IBW60" s="104"/>
      <c r="IBX60" s="104"/>
      <c r="IBY60" s="104"/>
      <c r="IBZ60" s="104"/>
      <c r="ICA60" s="104"/>
      <c r="ICB60" s="104"/>
      <c r="ICC60" s="104"/>
      <c r="ICD60" s="104"/>
      <c r="ICE60" s="104"/>
      <c r="ICF60" s="104"/>
      <c r="ICG60" s="104"/>
      <c r="ICH60" s="104"/>
      <c r="ICI60" s="104"/>
      <c r="ICJ60" s="104"/>
      <c r="ICK60" s="104"/>
      <c r="ICL60" s="104"/>
      <c r="ICM60" s="104"/>
      <c r="ICN60" s="104"/>
      <c r="ICO60" s="104"/>
      <c r="ICP60" s="104"/>
      <c r="ICQ60" s="104"/>
      <c r="ICR60" s="104"/>
      <c r="ICS60" s="104"/>
      <c r="ICT60" s="104"/>
      <c r="ICU60" s="104"/>
      <c r="ICV60" s="104"/>
      <c r="ICW60" s="104"/>
      <c r="ICX60" s="104"/>
      <c r="ICY60" s="104"/>
      <c r="ICZ60" s="104"/>
      <c r="IDA60" s="104"/>
      <c r="IDB60" s="104"/>
      <c r="IDC60" s="104"/>
      <c r="IDD60" s="104"/>
      <c r="IDE60" s="104"/>
      <c r="IDF60" s="104"/>
      <c r="IDG60" s="104"/>
      <c r="IDH60" s="104"/>
      <c r="IDI60" s="104"/>
      <c r="IDJ60" s="104"/>
      <c r="IDK60" s="104"/>
      <c r="IDL60" s="104"/>
      <c r="IDM60" s="104"/>
      <c r="IDN60" s="104"/>
      <c r="IDO60" s="104"/>
      <c r="IDP60" s="104"/>
      <c r="IDQ60" s="104"/>
      <c r="IDR60" s="104"/>
      <c r="IDS60" s="104"/>
      <c r="IDT60" s="104"/>
      <c r="IDU60" s="104"/>
      <c r="IDV60" s="104"/>
      <c r="IDW60" s="104"/>
      <c r="IDX60" s="104"/>
      <c r="IDY60" s="104"/>
      <c r="IDZ60" s="104"/>
      <c r="IEA60" s="104"/>
      <c r="IEB60" s="104"/>
      <c r="IEC60" s="104"/>
      <c r="IED60" s="104"/>
      <c r="IEE60" s="104"/>
      <c r="IEF60" s="104"/>
      <c r="IEG60" s="104"/>
      <c r="IEH60" s="104"/>
      <c r="IEI60" s="104"/>
      <c r="IEJ60" s="104"/>
      <c r="IEK60" s="104"/>
      <c r="IEL60" s="104"/>
      <c r="IEM60" s="104"/>
      <c r="IEN60" s="104"/>
      <c r="IEO60" s="104"/>
      <c r="IEP60" s="104"/>
      <c r="IEQ60" s="104"/>
      <c r="IER60" s="104"/>
      <c r="IES60" s="104"/>
      <c r="IET60" s="104"/>
      <c r="IEU60" s="104"/>
      <c r="IEV60" s="104"/>
      <c r="IEW60" s="104"/>
      <c r="IEX60" s="104"/>
      <c r="IEY60" s="104"/>
      <c r="IEZ60" s="104"/>
      <c r="IFA60" s="104"/>
      <c r="IFB60" s="104"/>
      <c r="IFC60" s="104"/>
      <c r="IFD60" s="104"/>
      <c r="IFE60" s="104"/>
      <c r="IFF60" s="104"/>
      <c r="IFG60" s="104"/>
      <c r="IFH60" s="104"/>
      <c r="IFI60" s="104"/>
      <c r="IFJ60" s="104"/>
      <c r="IFK60" s="104"/>
      <c r="IFL60" s="104"/>
      <c r="IFM60" s="104"/>
      <c r="IFN60" s="104"/>
      <c r="IFO60" s="104"/>
      <c r="IFP60" s="104"/>
      <c r="IFQ60" s="104"/>
      <c r="IFR60" s="104"/>
      <c r="IFS60" s="104"/>
      <c r="IFT60" s="104"/>
      <c r="IFU60" s="104"/>
      <c r="IFV60" s="104"/>
      <c r="IFW60" s="104"/>
      <c r="IFX60" s="104"/>
      <c r="IFY60" s="104"/>
      <c r="IFZ60" s="104"/>
      <c r="IGA60" s="104"/>
      <c r="IGB60" s="104"/>
      <c r="IGC60" s="104"/>
      <c r="IGD60" s="104"/>
      <c r="IGE60" s="104"/>
      <c r="IGF60" s="104"/>
      <c r="IGG60" s="104"/>
      <c r="IGH60" s="104"/>
      <c r="IGI60" s="104"/>
      <c r="IGJ60" s="104"/>
      <c r="IGK60" s="104"/>
      <c r="IGL60" s="104"/>
      <c r="IGM60" s="104"/>
      <c r="IGN60" s="104"/>
      <c r="IGO60" s="104"/>
      <c r="IGP60" s="104"/>
      <c r="IGQ60" s="104"/>
      <c r="IGR60" s="104"/>
      <c r="IGS60" s="104"/>
      <c r="IGT60" s="104"/>
      <c r="IGU60" s="104"/>
      <c r="IGV60" s="104"/>
      <c r="IGW60" s="104"/>
      <c r="IGX60" s="104"/>
      <c r="IGY60" s="104"/>
      <c r="IGZ60" s="104"/>
      <c r="IHA60" s="104"/>
      <c r="IHB60" s="104"/>
      <c r="IHC60" s="104"/>
      <c r="IHD60" s="104"/>
      <c r="IHE60" s="104"/>
      <c r="IHF60" s="104"/>
      <c r="IHG60" s="104"/>
      <c r="IHH60" s="104"/>
      <c r="IHI60" s="104"/>
      <c r="IHJ60" s="104"/>
      <c r="IHK60" s="104"/>
      <c r="IHL60" s="104"/>
      <c r="IHM60" s="104"/>
      <c r="IHN60" s="104"/>
      <c r="IHO60" s="104"/>
      <c r="IHP60" s="104"/>
      <c r="IHQ60" s="104"/>
      <c r="IHR60" s="104"/>
      <c r="IHS60" s="104"/>
      <c r="IHT60" s="104"/>
      <c r="IHU60" s="104"/>
      <c r="IHV60" s="104"/>
      <c r="IHW60" s="104"/>
      <c r="IHX60" s="104"/>
      <c r="IHY60" s="104"/>
      <c r="IHZ60" s="104"/>
      <c r="IIA60" s="104"/>
      <c r="IIB60" s="104"/>
      <c r="IIC60" s="104"/>
      <c r="IID60" s="104"/>
      <c r="IIE60" s="104"/>
      <c r="IIF60" s="104"/>
      <c r="IIG60" s="104"/>
      <c r="IIH60" s="104"/>
      <c r="III60" s="104"/>
      <c r="IIJ60" s="104"/>
      <c r="IIK60" s="104"/>
      <c r="IIL60" s="104"/>
      <c r="IIM60" s="104"/>
      <c r="IIN60" s="104"/>
      <c r="IIO60" s="104"/>
      <c r="IIP60" s="104"/>
      <c r="IIQ60" s="104"/>
      <c r="IIR60" s="104"/>
      <c r="IIS60" s="104"/>
      <c r="IIT60" s="104"/>
      <c r="IIU60" s="104"/>
      <c r="IIV60" s="104"/>
      <c r="IIW60" s="104"/>
      <c r="IIX60" s="104"/>
      <c r="IIY60" s="104"/>
      <c r="IIZ60" s="104"/>
      <c r="IJA60" s="104"/>
      <c r="IJB60" s="104"/>
      <c r="IJC60" s="104"/>
      <c r="IJD60" s="104"/>
      <c r="IJE60" s="104"/>
      <c r="IJF60" s="104"/>
      <c r="IJG60" s="104"/>
      <c r="IJH60" s="104"/>
      <c r="IJI60" s="104"/>
      <c r="IJJ60" s="104"/>
      <c r="IJK60" s="104"/>
      <c r="IJL60" s="104"/>
      <c r="IJM60" s="104"/>
      <c r="IJN60" s="104"/>
      <c r="IJO60" s="104"/>
      <c r="IJP60" s="104"/>
      <c r="IJQ60" s="104"/>
      <c r="IJR60" s="104"/>
      <c r="IJS60" s="104"/>
      <c r="IJT60" s="104"/>
      <c r="IJU60" s="104"/>
      <c r="IJV60" s="104"/>
      <c r="IJW60" s="104"/>
      <c r="IJX60" s="104"/>
      <c r="IJY60" s="104"/>
      <c r="IJZ60" s="104"/>
      <c r="IKA60" s="104"/>
      <c r="IKB60" s="104"/>
      <c r="IKC60" s="104"/>
      <c r="IKD60" s="104"/>
      <c r="IKE60" s="104"/>
      <c r="IKF60" s="104"/>
      <c r="IKG60" s="104"/>
      <c r="IKH60" s="104"/>
      <c r="IKI60" s="104"/>
      <c r="IKJ60" s="104"/>
      <c r="IKK60" s="104"/>
      <c r="IKL60" s="104"/>
      <c r="IKM60" s="104"/>
      <c r="IKN60" s="104"/>
      <c r="IKO60" s="104"/>
      <c r="IKP60" s="104"/>
      <c r="IKQ60" s="104"/>
      <c r="IKR60" s="104"/>
      <c r="IKS60" s="104"/>
      <c r="IKT60" s="104"/>
      <c r="IKU60" s="104"/>
      <c r="IKV60" s="104"/>
      <c r="IKW60" s="104"/>
      <c r="IKX60" s="104"/>
      <c r="IKY60" s="104"/>
      <c r="IKZ60" s="104"/>
      <c r="ILA60" s="104"/>
      <c r="ILB60" s="104"/>
      <c r="ILC60" s="104"/>
      <c r="ILD60" s="104"/>
      <c r="ILE60" s="104"/>
      <c r="ILF60" s="104"/>
      <c r="ILG60" s="104"/>
      <c r="ILH60" s="104"/>
      <c r="ILI60" s="104"/>
      <c r="ILJ60" s="104"/>
      <c r="ILK60" s="104"/>
      <c r="ILL60" s="104"/>
      <c r="ILM60" s="104"/>
      <c r="ILN60" s="104"/>
      <c r="ILO60" s="104"/>
      <c r="ILP60" s="104"/>
      <c r="ILQ60" s="104"/>
      <c r="ILR60" s="104"/>
      <c r="ILS60" s="104"/>
      <c r="ILT60" s="104"/>
      <c r="ILU60" s="104"/>
      <c r="ILV60" s="104"/>
      <c r="ILW60" s="104"/>
      <c r="ILX60" s="104"/>
      <c r="ILY60" s="104"/>
      <c r="ILZ60" s="104"/>
      <c r="IMA60" s="104"/>
      <c r="IMB60" s="104"/>
      <c r="IMC60" s="104"/>
      <c r="IMD60" s="104"/>
      <c r="IME60" s="104"/>
      <c r="IMF60" s="104"/>
      <c r="IMG60" s="104"/>
      <c r="IMH60" s="104"/>
      <c r="IMI60" s="104"/>
      <c r="IMJ60" s="104"/>
      <c r="IMK60" s="104"/>
      <c r="IML60" s="104"/>
      <c r="IMM60" s="104"/>
      <c r="IMN60" s="104"/>
      <c r="IMO60" s="104"/>
      <c r="IMP60" s="104"/>
      <c r="IMQ60" s="104"/>
      <c r="IMR60" s="104"/>
      <c r="IMS60" s="104"/>
      <c r="IMT60" s="104"/>
      <c r="IMU60" s="104"/>
      <c r="IMV60" s="104"/>
      <c r="IMW60" s="104"/>
      <c r="IMX60" s="104"/>
      <c r="IMY60" s="104"/>
      <c r="IMZ60" s="104"/>
      <c r="INA60" s="104"/>
      <c r="INB60" s="104"/>
      <c r="INC60" s="104"/>
      <c r="IND60" s="104"/>
      <c r="INE60" s="104"/>
      <c r="INF60" s="104"/>
      <c r="ING60" s="104"/>
      <c r="INH60" s="104"/>
      <c r="INI60" s="104"/>
      <c r="INJ60" s="104"/>
      <c r="INK60" s="104"/>
      <c r="INL60" s="104"/>
      <c r="INM60" s="104"/>
      <c r="INN60" s="104"/>
      <c r="INO60" s="104"/>
      <c r="INP60" s="104"/>
      <c r="INQ60" s="104"/>
      <c r="INR60" s="104"/>
      <c r="INS60" s="104"/>
      <c r="INT60" s="104"/>
      <c r="INU60" s="104"/>
      <c r="INV60" s="104"/>
      <c r="INW60" s="104"/>
      <c r="INX60" s="104"/>
      <c r="INY60" s="104"/>
      <c r="INZ60" s="104"/>
      <c r="IOA60" s="104"/>
      <c r="IOB60" s="104"/>
      <c r="IOC60" s="104"/>
      <c r="IOD60" s="104"/>
      <c r="IOE60" s="104"/>
      <c r="IOF60" s="104"/>
      <c r="IOG60" s="104"/>
      <c r="IOH60" s="104"/>
      <c r="IOI60" s="104"/>
      <c r="IOJ60" s="104"/>
      <c r="IOK60" s="104"/>
      <c r="IOL60" s="104"/>
      <c r="IOM60" s="104"/>
      <c r="ION60" s="104"/>
      <c r="IOO60" s="104"/>
      <c r="IOP60" s="104"/>
      <c r="IOQ60" s="104"/>
      <c r="IOR60" s="104"/>
      <c r="IOS60" s="104"/>
      <c r="IOT60" s="104"/>
      <c r="IOU60" s="104"/>
      <c r="IOV60" s="104"/>
      <c r="IOW60" s="104"/>
      <c r="IOX60" s="104"/>
      <c r="IOY60" s="104"/>
      <c r="IOZ60" s="104"/>
      <c r="IPA60" s="104"/>
      <c r="IPB60" s="104"/>
      <c r="IPC60" s="104"/>
      <c r="IPD60" s="104"/>
      <c r="IPE60" s="104"/>
      <c r="IPF60" s="104"/>
      <c r="IPG60" s="104"/>
      <c r="IPH60" s="104"/>
      <c r="IPI60" s="104"/>
      <c r="IPJ60" s="104"/>
      <c r="IPK60" s="104"/>
      <c r="IPL60" s="104"/>
      <c r="IPM60" s="104"/>
      <c r="IPN60" s="104"/>
      <c r="IPO60" s="104"/>
      <c r="IPP60" s="104"/>
      <c r="IPQ60" s="104"/>
      <c r="IPR60" s="104"/>
      <c r="IPS60" s="104"/>
      <c r="IPT60" s="104"/>
      <c r="IPU60" s="104"/>
      <c r="IPV60" s="104"/>
      <c r="IPW60" s="104"/>
      <c r="IPX60" s="104"/>
      <c r="IPY60" s="104"/>
      <c r="IPZ60" s="104"/>
      <c r="IQA60" s="104"/>
      <c r="IQB60" s="104"/>
      <c r="IQC60" s="104"/>
      <c r="IQD60" s="104"/>
      <c r="IQE60" s="104"/>
      <c r="IQF60" s="104"/>
      <c r="IQG60" s="104"/>
      <c r="IQH60" s="104"/>
      <c r="IQI60" s="104"/>
      <c r="IQJ60" s="104"/>
      <c r="IQK60" s="104"/>
      <c r="IQL60" s="104"/>
      <c r="IQM60" s="104"/>
      <c r="IQN60" s="104"/>
      <c r="IQO60" s="104"/>
      <c r="IQP60" s="104"/>
      <c r="IQQ60" s="104"/>
      <c r="IQR60" s="104"/>
      <c r="IQS60" s="104"/>
      <c r="IQT60" s="104"/>
      <c r="IQU60" s="104"/>
      <c r="IQV60" s="104"/>
      <c r="IQW60" s="104"/>
      <c r="IQX60" s="104"/>
      <c r="IQY60" s="104"/>
      <c r="IQZ60" s="104"/>
      <c r="IRA60" s="104"/>
      <c r="IRB60" s="104"/>
      <c r="IRC60" s="104"/>
      <c r="IRD60" s="104"/>
      <c r="IRE60" s="104"/>
      <c r="IRF60" s="104"/>
      <c r="IRG60" s="104"/>
      <c r="IRH60" s="104"/>
      <c r="IRI60" s="104"/>
      <c r="IRJ60" s="104"/>
      <c r="IRK60" s="104"/>
      <c r="IRL60" s="104"/>
      <c r="IRM60" s="104"/>
      <c r="IRN60" s="104"/>
      <c r="IRO60" s="104"/>
      <c r="IRP60" s="104"/>
      <c r="IRQ60" s="104"/>
      <c r="IRR60" s="104"/>
      <c r="IRS60" s="104"/>
      <c r="IRT60" s="104"/>
      <c r="IRU60" s="104"/>
      <c r="IRV60" s="104"/>
      <c r="IRW60" s="104"/>
      <c r="IRX60" s="104"/>
      <c r="IRY60" s="104"/>
      <c r="IRZ60" s="104"/>
      <c r="ISA60" s="104"/>
      <c r="ISB60" s="104"/>
      <c r="ISC60" s="104"/>
      <c r="ISD60" s="104"/>
      <c r="ISE60" s="104"/>
      <c r="ISF60" s="104"/>
      <c r="ISG60" s="104"/>
      <c r="ISH60" s="104"/>
      <c r="ISI60" s="104"/>
      <c r="ISJ60" s="104"/>
      <c r="ISK60" s="104"/>
      <c r="ISL60" s="104"/>
      <c r="ISM60" s="104"/>
      <c r="ISN60" s="104"/>
      <c r="ISO60" s="104"/>
      <c r="ISP60" s="104"/>
      <c r="ISQ60" s="104"/>
      <c r="ISR60" s="104"/>
      <c r="ISS60" s="104"/>
      <c r="IST60" s="104"/>
      <c r="ISU60" s="104"/>
      <c r="ISV60" s="104"/>
      <c r="ISW60" s="104"/>
      <c r="ISX60" s="104"/>
      <c r="ISY60" s="104"/>
      <c r="ISZ60" s="104"/>
      <c r="ITA60" s="104"/>
      <c r="ITB60" s="104"/>
      <c r="ITC60" s="104"/>
      <c r="ITD60" s="104"/>
      <c r="ITE60" s="104"/>
      <c r="ITF60" s="104"/>
      <c r="ITG60" s="104"/>
      <c r="ITH60" s="104"/>
      <c r="ITI60" s="104"/>
      <c r="ITJ60" s="104"/>
      <c r="ITK60" s="104"/>
      <c r="ITL60" s="104"/>
      <c r="ITM60" s="104"/>
      <c r="ITN60" s="104"/>
      <c r="ITO60" s="104"/>
      <c r="ITP60" s="104"/>
      <c r="ITQ60" s="104"/>
      <c r="ITR60" s="104"/>
      <c r="ITS60" s="104"/>
      <c r="ITT60" s="104"/>
      <c r="ITU60" s="104"/>
      <c r="ITV60" s="104"/>
      <c r="ITW60" s="104"/>
      <c r="ITX60" s="104"/>
      <c r="ITY60" s="104"/>
      <c r="ITZ60" s="104"/>
      <c r="IUA60" s="104"/>
      <c r="IUB60" s="104"/>
      <c r="IUC60" s="104"/>
      <c r="IUD60" s="104"/>
      <c r="IUE60" s="104"/>
      <c r="IUF60" s="104"/>
      <c r="IUG60" s="104"/>
      <c r="IUH60" s="104"/>
      <c r="IUI60" s="104"/>
      <c r="IUJ60" s="104"/>
      <c r="IUK60" s="104"/>
      <c r="IUL60" s="104"/>
      <c r="IUM60" s="104"/>
      <c r="IUN60" s="104"/>
      <c r="IUO60" s="104"/>
      <c r="IUP60" s="104"/>
      <c r="IUQ60" s="104"/>
      <c r="IUR60" s="104"/>
      <c r="IUS60" s="104"/>
      <c r="IUT60" s="104"/>
      <c r="IUU60" s="104"/>
      <c r="IUV60" s="104"/>
      <c r="IUW60" s="104"/>
      <c r="IUX60" s="104"/>
      <c r="IUY60" s="104"/>
      <c r="IUZ60" s="104"/>
      <c r="IVA60" s="104"/>
      <c r="IVB60" s="104"/>
      <c r="IVC60" s="104"/>
      <c r="IVD60" s="104"/>
      <c r="IVE60" s="104"/>
      <c r="IVF60" s="104"/>
      <c r="IVG60" s="104"/>
      <c r="IVH60" s="104"/>
      <c r="IVI60" s="104"/>
      <c r="IVJ60" s="104"/>
      <c r="IVK60" s="104"/>
      <c r="IVL60" s="104"/>
      <c r="IVM60" s="104"/>
      <c r="IVN60" s="104"/>
      <c r="IVO60" s="104"/>
      <c r="IVP60" s="104"/>
      <c r="IVQ60" s="104"/>
      <c r="IVR60" s="104"/>
      <c r="IVS60" s="104"/>
      <c r="IVT60" s="104"/>
      <c r="IVU60" s="104"/>
      <c r="IVV60" s="104"/>
      <c r="IVW60" s="104"/>
      <c r="IVX60" s="104"/>
      <c r="IVY60" s="104"/>
      <c r="IVZ60" s="104"/>
      <c r="IWA60" s="104"/>
      <c r="IWB60" s="104"/>
      <c r="IWC60" s="104"/>
      <c r="IWD60" s="104"/>
      <c r="IWE60" s="104"/>
      <c r="IWF60" s="104"/>
      <c r="IWG60" s="104"/>
      <c r="IWH60" s="104"/>
      <c r="IWI60" s="104"/>
      <c r="IWJ60" s="104"/>
      <c r="IWK60" s="104"/>
      <c r="IWL60" s="104"/>
      <c r="IWM60" s="104"/>
      <c r="IWN60" s="104"/>
      <c r="IWO60" s="104"/>
      <c r="IWP60" s="104"/>
      <c r="IWQ60" s="104"/>
      <c r="IWR60" s="104"/>
      <c r="IWS60" s="104"/>
      <c r="IWT60" s="104"/>
      <c r="IWU60" s="104"/>
      <c r="IWV60" s="104"/>
      <c r="IWW60" s="104"/>
      <c r="IWX60" s="104"/>
      <c r="IWY60" s="104"/>
      <c r="IWZ60" s="104"/>
      <c r="IXA60" s="104"/>
      <c r="IXB60" s="104"/>
      <c r="IXC60" s="104"/>
      <c r="IXD60" s="104"/>
      <c r="IXE60" s="104"/>
      <c r="IXF60" s="104"/>
      <c r="IXG60" s="104"/>
      <c r="IXH60" s="104"/>
      <c r="IXI60" s="104"/>
      <c r="IXJ60" s="104"/>
      <c r="IXK60" s="104"/>
      <c r="IXL60" s="104"/>
      <c r="IXM60" s="104"/>
      <c r="IXN60" s="104"/>
      <c r="IXO60" s="104"/>
      <c r="IXP60" s="104"/>
      <c r="IXQ60" s="104"/>
      <c r="IXR60" s="104"/>
      <c r="IXS60" s="104"/>
      <c r="IXT60" s="104"/>
      <c r="IXU60" s="104"/>
      <c r="IXV60" s="104"/>
      <c r="IXW60" s="104"/>
      <c r="IXX60" s="104"/>
      <c r="IXY60" s="104"/>
      <c r="IXZ60" s="104"/>
      <c r="IYA60" s="104"/>
      <c r="IYB60" s="104"/>
      <c r="IYC60" s="104"/>
      <c r="IYD60" s="104"/>
      <c r="IYE60" s="104"/>
      <c r="IYF60" s="104"/>
      <c r="IYG60" s="104"/>
      <c r="IYH60" s="104"/>
      <c r="IYI60" s="104"/>
      <c r="IYJ60" s="104"/>
      <c r="IYK60" s="104"/>
      <c r="IYL60" s="104"/>
      <c r="IYM60" s="104"/>
      <c r="IYN60" s="104"/>
      <c r="IYO60" s="104"/>
      <c r="IYP60" s="104"/>
      <c r="IYQ60" s="104"/>
      <c r="IYR60" s="104"/>
      <c r="IYS60" s="104"/>
      <c r="IYT60" s="104"/>
      <c r="IYU60" s="104"/>
      <c r="IYV60" s="104"/>
      <c r="IYW60" s="104"/>
      <c r="IYX60" s="104"/>
      <c r="IYY60" s="104"/>
      <c r="IYZ60" s="104"/>
      <c r="IZA60" s="104"/>
      <c r="IZB60" s="104"/>
      <c r="IZC60" s="104"/>
      <c r="IZD60" s="104"/>
      <c r="IZE60" s="104"/>
      <c r="IZF60" s="104"/>
      <c r="IZG60" s="104"/>
      <c r="IZH60" s="104"/>
      <c r="IZI60" s="104"/>
      <c r="IZJ60" s="104"/>
      <c r="IZK60" s="104"/>
      <c r="IZL60" s="104"/>
      <c r="IZM60" s="104"/>
      <c r="IZN60" s="104"/>
      <c r="IZO60" s="104"/>
      <c r="IZP60" s="104"/>
      <c r="IZQ60" s="104"/>
      <c r="IZR60" s="104"/>
      <c r="IZS60" s="104"/>
      <c r="IZT60" s="104"/>
      <c r="IZU60" s="104"/>
      <c r="IZV60" s="104"/>
      <c r="IZW60" s="104"/>
      <c r="IZX60" s="104"/>
      <c r="IZY60" s="104"/>
      <c r="IZZ60" s="104"/>
      <c r="JAA60" s="104"/>
      <c r="JAB60" s="104"/>
      <c r="JAC60" s="104"/>
      <c r="JAD60" s="104"/>
      <c r="JAE60" s="104"/>
      <c r="JAF60" s="104"/>
      <c r="JAG60" s="104"/>
      <c r="JAH60" s="104"/>
      <c r="JAI60" s="104"/>
      <c r="JAJ60" s="104"/>
      <c r="JAK60" s="104"/>
      <c r="JAL60" s="104"/>
      <c r="JAM60" s="104"/>
      <c r="JAN60" s="104"/>
      <c r="JAO60" s="104"/>
      <c r="JAP60" s="104"/>
      <c r="JAQ60" s="104"/>
      <c r="JAR60" s="104"/>
      <c r="JAS60" s="104"/>
      <c r="JAT60" s="104"/>
      <c r="JAU60" s="104"/>
      <c r="JAV60" s="104"/>
      <c r="JAW60" s="104"/>
      <c r="JAX60" s="104"/>
      <c r="JAY60" s="104"/>
      <c r="JAZ60" s="104"/>
      <c r="JBA60" s="104"/>
      <c r="JBB60" s="104"/>
      <c r="JBC60" s="104"/>
      <c r="JBD60" s="104"/>
      <c r="JBE60" s="104"/>
      <c r="JBF60" s="104"/>
      <c r="JBG60" s="104"/>
      <c r="JBH60" s="104"/>
      <c r="JBI60" s="104"/>
      <c r="JBJ60" s="104"/>
      <c r="JBK60" s="104"/>
      <c r="JBL60" s="104"/>
      <c r="JBM60" s="104"/>
      <c r="JBN60" s="104"/>
      <c r="JBO60" s="104"/>
      <c r="JBP60" s="104"/>
      <c r="JBQ60" s="104"/>
      <c r="JBR60" s="104"/>
      <c r="JBS60" s="104"/>
      <c r="JBT60" s="104"/>
      <c r="JBU60" s="104"/>
      <c r="JBV60" s="104"/>
      <c r="JBW60" s="104"/>
      <c r="JBX60" s="104"/>
      <c r="JBY60" s="104"/>
      <c r="JBZ60" s="104"/>
      <c r="JCA60" s="104"/>
      <c r="JCB60" s="104"/>
      <c r="JCC60" s="104"/>
      <c r="JCD60" s="104"/>
      <c r="JCE60" s="104"/>
      <c r="JCF60" s="104"/>
      <c r="JCG60" s="104"/>
      <c r="JCH60" s="104"/>
      <c r="JCI60" s="104"/>
      <c r="JCJ60" s="104"/>
      <c r="JCK60" s="104"/>
      <c r="JCL60" s="104"/>
      <c r="JCM60" s="104"/>
      <c r="JCN60" s="104"/>
      <c r="JCO60" s="104"/>
      <c r="JCP60" s="104"/>
      <c r="JCQ60" s="104"/>
      <c r="JCR60" s="104"/>
      <c r="JCS60" s="104"/>
      <c r="JCT60" s="104"/>
      <c r="JCU60" s="104"/>
      <c r="JCV60" s="104"/>
      <c r="JCW60" s="104"/>
      <c r="JCX60" s="104"/>
      <c r="JCY60" s="104"/>
      <c r="JCZ60" s="104"/>
      <c r="JDA60" s="104"/>
      <c r="JDB60" s="104"/>
      <c r="JDC60" s="104"/>
      <c r="JDD60" s="104"/>
      <c r="JDE60" s="104"/>
      <c r="JDF60" s="104"/>
      <c r="JDG60" s="104"/>
      <c r="JDH60" s="104"/>
      <c r="JDI60" s="104"/>
      <c r="JDJ60" s="104"/>
      <c r="JDK60" s="104"/>
      <c r="JDL60" s="104"/>
      <c r="JDM60" s="104"/>
      <c r="JDN60" s="104"/>
      <c r="JDO60" s="104"/>
      <c r="JDP60" s="104"/>
      <c r="JDQ60" s="104"/>
      <c r="JDR60" s="104"/>
      <c r="JDS60" s="104"/>
      <c r="JDT60" s="104"/>
      <c r="JDU60" s="104"/>
      <c r="JDV60" s="104"/>
      <c r="JDW60" s="104"/>
      <c r="JDX60" s="104"/>
      <c r="JDY60" s="104"/>
      <c r="JDZ60" s="104"/>
      <c r="JEA60" s="104"/>
      <c r="JEB60" s="104"/>
      <c r="JEC60" s="104"/>
      <c r="JED60" s="104"/>
      <c r="JEE60" s="104"/>
      <c r="JEF60" s="104"/>
      <c r="JEG60" s="104"/>
      <c r="JEH60" s="104"/>
      <c r="JEI60" s="104"/>
      <c r="JEJ60" s="104"/>
      <c r="JEK60" s="104"/>
      <c r="JEL60" s="104"/>
      <c r="JEM60" s="104"/>
      <c r="JEN60" s="104"/>
      <c r="JEO60" s="104"/>
      <c r="JEP60" s="104"/>
      <c r="JEQ60" s="104"/>
      <c r="JER60" s="104"/>
      <c r="JES60" s="104"/>
      <c r="JET60" s="104"/>
      <c r="JEU60" s="104"/>
      <c r="JEV60" s="104"/>
      <c r="JEW60" s="104"/>
      <c r="JEX60" s="104"/>
      <c r="JEY60" s="104"/>
      <c r="JEZ60" s="104"/>
      <c r="JFA60" s="104"/>
      <c r="JFB60" s="104"/>
      <c r="JFC60" s="104"/>
      <c r="JFD60" s="104"/>
      <c r="JFE60" s="104"/>
      <c r="JFF60" s="104"/>
      <c r="JFG60" s="104"/>
      <c r="JFH60" s="104"/>
      <c r="JFI60" s="104"/>
      <c r="JFJ60" s="104"/>
      <c r="JFK60" s="104"/>
      <c r="JFL60" s="104"/>
      <c r="JFM60" s="104"/>
      <c r="JFN60" s="104"/>
      <c r="JFO60" s="104"/>
      <c r="JFP60" s="104"/>
      <c r="JFQ60" s="104"/>
      <c r="JFR60" s="104"/>
      <c r="JFS60" s="104"/>
      <c r="JFT60" s="104"/>
      <c r="JFU60" s="104"/>
      <c r="JFV60" s="104"/>
      <c r="JFW60" s="104"/>
      <c r="JFX60" s="104"/>
      <c r="JFY60" s="104"/>
      <c r="JFZ60" s="104"/>
      <c r="JGA60" s="104"/>
      <c r="JGB60" s="104"/>
      <c r="JGC60" s="104"/>
      <c r="JGD60" s="104"/>
      <c r="JGE60" s="104"/>
      <c r="JGF60" s="104"/>
      <c r="JGG60" s="104"/>
      <c r="JGH60" s="104"/>
      <c r="JGI60" s="104"/>
      <c r="JGJ60" s="104"/>
      <c r="JGK60" s="104"/>
      <c r="JGL60" s="104"/>
      <c r="JGM60" s="104"/>
      <c r="JGN60" s="104"/>
      <c r="JGO60" s="104"/>
      <c r="JGP60" s="104"/>
      <c r="JGQ60" s="104"/>
      <c r="JGR60" s="104"/>
      <c r="JGS60" s="104"/>
      <c r="JGT60" s="104"/>
      <c r="JGU60" s="104"/>
      <c r="JGV60" s="104"/>
      <c r="JGW60" s="104"/>
      <c r="JGX60" s="104"/>
      <c r="JGY60" s="104"/>
      <c r="JGZ60" s="104"/>
      <c r="JHA60" s="104"/>
      <c r="JHB60" s="104"/>
      <c r="JHC60" s="104"/>
      <c r="JHD60" s="104"/>
      <c r="JHE60" s="104"/>
      <c r="JHF60" s="104"/>
      <c r="JHG60" s="104"/>
      <c r="JHH60" s="104"/>
      <c r="JHI60" s="104"/>
      <c r="JHJ60" s="104"/>
      <c r="JHK60" s="104"/>
      <c r="JHL60" s="104"/>
      <c r="JHM60" s="104"/>
      <c r="JHN60" s="104"/>
      <c r="JHO60" s="104"/>
      <c r="JHP60" s="104"/>
      <c r="JHQ60" s="104"/>
      <c r="JHR60" s="104"/>
      <c r="JHS60" s="104"/>
      <c r="JHT60" s="104"/>
      <c r="JHU60" s="104"/>
      <c r="JHV60" s="104"/>
      <c r="JHW60" s="104"/>
      <c r="JHX60" s="104"/>
      <c r="JHY60" s="104"/>
      <c r="JHZ60" s="104"/>
      <c r="JIA60" s="104"/>
      <c r="JIB60" s="104"/>
      <c r="JIC60" s="104"/>
      <c r="JID60" s="104"/>
      <c r="JIE60" s="104"/>
      <c r="JIF60" s="104"/>
      <c r="JIG60" s="104"/>
      <c r="JIH60" s="104"/>
      <c r="JII60" s="104"/>
      <c r="JIJ60" s="104"/>
      <c r="JIK60" s="104"/>
      <c r="JIL60" s="104"/>
      <c r="JIM60" s="104"/>
      <c r="JIN60" s="104"/>
      <c r="JIO60" s="104"/>
      <c r="JIP60" s="104"/>
      <c r="JIQ60" s="104"/>
      <c r="JIR60" s="104"/>
      <c r="JIS60" s="104"/>
      <c r="JIT60" s="104"/>
      <c r="JIU60" s="104"/>
      <c r="JIV60" s="104"/>
      <c r="JIW60" s="104"/>
      <c r="JIX60" s="104"/>
      <c r="JIY60" s="104"/>
      <c r="JIZ60" s="104"/>
      <c r="JJA60" s="104"/>
      <c r="JJB60" s="104"/>
      <c r="JJC60" s="104"/>
      <c r="JJD60" s="104"/>
      <c r="JJE60" s="104"/>
      <c r="JJF60" s="104"/>
      <c r="JJG60" s="104"/>
      <c r="JJH60" s="104"/>
      <c r="JJI60" s="104"/>
      <c r="JJJ60" s="104"/>
      <c r="JJK60" s="104"/>
      <c r="JJL60" s="104"/>
      <c r="JJM60" s="104"/>
      <c r="JJN60" s="104"/>
      <c r="JJO60" s="104"/>
      <c r="JJP60" s="104"/>
      <c r="JJQ60" s="104"/>
      <c r="JJR60" s="104"/>
      <c r="JJS60" s="104"/>
      <c r="JJT60" s="104"/>
      <c r="JJU60" s="104"/>
      <c r="JJV60" s="104"/>
      <c r="JJW60" s="104"/>
      <c r="JJX60" s="104"/>
      <c r="JJY60" s="104"/>
      <c r="JJZ60" s="104"/>
      <c r="JKA60" s="104"/>
      <c r="JKB60" s="104"/>
      <c r="JKC60" s="104"/>
      <c r="JKD60" s="104"/>
      <c r="JKE60" s="104"/>
      <c r="JKF60" s="104"/>
      <c r="JKG60" s="104"/>
      <c r="JKH60" s="104"/>
      <c r="JKI60" s="104"/>
      <c r="JKJ60" s="104"/>
      <c r="JKK60" s="104"/>
      <c r="JKL60" s="104"/>
      <c r="JKM60" s="104"/>
      <c r="JKN60" s="104"/>
      <c r="JKO60" s="104"/>
      <c r="JKP60" s="104"/>
      <c r="JKQ60" s="104"/>
      <c r="JKR60" s="104"/>
      <c r="JKS60" s="104"/>
      <c r="JKT60" s="104"/>
      <c r="JKU60" s="104"/>
      <c r="JKV60" s="104"/>
      <c r="JKW60" s="104"/>
      <c r="JKX60" s="104"/>
      <c r="JKY60" s="104"/>
      <c r="JKZ60" s="104"/>
      <c r="JLA60" s="104"/>
      <c r="JLB60" s="104"/>
      <c r="JLC60" s="104"/>
      <c r="JLD60" s="104"/>
      <c r="JLE60" s="104"/>
      <c r="JLF60" s="104"/>
      <c r="JLG60" s="104"/>
      <c r="JLH60" s="104"/>
      <c r="JLI60" s="104"/>
      <c r="JLJ60" s="104"/>
      <c r="JLK60" s="104"/>
      <c r="JLL60" s="104"/>
      <c r="JLM60" s="104"/>
      <c r="JLN60" s="104"/>
      <c r="JLO60" s="104"/>
      <c r="JLP60" s="104"/>
      <c r="JLQ60" s="104"/>
      <c r="JLR60" s="104"/>
      <c r="JLS60" s="104"/>
      <c r="JLT60" s="104"/>
      <c r="JLU60" s="104"/>
      <c r="JLV60" s="104"/>
      <c r="JLW60" s="104"/>
      <c r="JLX60" s="104"/>
      <c r="JLY60" s="104"/>
      <c r="JLZ60" s="104"/>
      <c r="JMA60" s="104"/>
      <c r="JMB60" s="104"/>
      <c r="JMC60" s="104"/>
      <c r="JMD60" s="104"/>
      <c r="JME60" s="104"/>
      <c r="JMF60" s="104"/>
      <c r="JMG60" s="104"/>
      <c r="JMH60" s="104"/>
      <c r="JMI60" s="104"/>
      <c r="JMJ60" s="104"/>
      <c r="JMK60" s="104"/>
      <c r="JML60" s="104"/>
      <c r="JMM60" s="104"/>
      <c r="JMN60" s="104"/>
      <c r="JMO60" s="104"/>
      <c r="JMP60" s="104"/>
      <c r="JMQ60" s="104"/>
      <c r="JMR60" s="104"/>
      <c r="JMS60" s="104"/>
      <c r="JMT60" s="104"/>
      <c r="JMU60" s="104"/>
      <c r="JMV60" s="104"/>
      <c r="JMW60" s="104"/>
      <c r="JMX60" s="104"/>
      <c r="JMY60" s="104"/>
      <c r="JMZ60" s="104"/>
      <c r="JNA60" s="104"/>
      <c r="JNB60" s="104"/>
      <c r="JNC60" s="104"/>
      <c r="JND60" s="104"/>
      <c r="JNE60" s="104"/>
      <c r="JNF60" s="104"/>
      <c r="JNG60" s="104"/>
      <c r="JNH60" s="104"/>
      <c r="JNI60" s="104"/>
      <c r="JNJ60" s="104"/>
      <c r="JNK60" s="104"/>
      <c r="JNL60" s="104"/>
      <c r="JNM60" s="104"/>
      <c r="JNN60" s="104"/>
      <c r="JNO60" s="104"/>
      <c r="JNP60" s="104"/>
      <c r="JNQ60" s="104"/>
      <c r="JNR60" s="104"/>
      <c r="JNS60" s="104"/>
      <c r="JNT60" s="104"/>
      <c r="JNU60" s="104"/>
      <c r="JNV60" s="104"/>
      <c r="JNW60" s="104"/>
      <c r="JNX60" s="104"/>
      <c r="JNY60" s="104"/>
      <c r="JNZ60" s="104"/>
      <c r="JOA60" s="104"/>
      <c r="JOB60" s="104"/>
      <c r="JOC60" s="104"/>
      <c r="JOD60" s="104"/>
      <c r="JOE60" s="104"/>
      <c r="JOF60" s="104"/>
      <c r="JOG60" s="104"/>
      <c r="JOH60" s="104"/>
      <c r="JOI60" s="104"/>
      <c r="JOJ60" s="104"/>
      <c r="JOK60" s="104"/>
      <c r="JOL60" s="104"/>
      <c r="JOM60" s="104"/>
      <c r="JON60" s="104"/>
      <c r="JOO60" s="104"/>
      <c r="JOP60" s="104"/>
      <c r="JOQ60" s="104"/>
      <c r="JOR60" s="104"/>
      <c r="JOS60" s="104"/>
      <c r="JOT60" s="104"/>
      <c r="JOU60" s="104"/>
      <c r="JOV60" s="104"/>
      <c r="JOW60" s="104"/>
      <c r="JOX60" s="104"/>
      <c r="JOY60" s="104"/>
      <c r="JOZ60" s="104"/>
      <c r="JPA60" s="104"/>
      <c r="JPB60" s="104"/>
      <c r="JPC60" s="104"/>
      <c r="JPD60" s="104"/>
      <c r="JPE60" s="104"/>
      <c r="JPF60" s="104"/>
      <c r="JPG60" s="104"/>
      <c r="JPH60" s="104"/>
      <c r="JPI60" s="104"/>
      <c r="JPJ60" s="104"/>
      <c r="JPK60" s="104"/>
      <c r="JPL60" s="104"/>
      <c r="JPM60" s="104"/>
      <c r="JPN60" s="104"/>
      <c r="JPO60" s="104"/>
      <c r="JPP60" s="104"/>
      <c r="JPQ60" s="104"/>
      <c r="JPR60" s="104"/>
      <c r="JPS60" s="104"/>
      <c r="JPT60" s="104"/>
      <c r="JPU60" s="104"/>
      <c r="JPV60" s="104"/>
      <c r="JPW60" s="104"/>
      <c r="JPX60" s="104"/>
      <c r="JPY60" s="104"/>
      <c r="JPZ60" s="104"/>
      <c r="JQA60" s="104"/>
      <c r="JQB60" s="104"/>
      <c r="JQC60" s="104"/>
      <c r="JQD60" s="104"/>
      <c r="JQE60" s="104"/>
      <c r="JQF60" s="104"/>
      <c r="JQG60" s="104"/>
      <c r="JQH60" s="104"/>
      <c r="JQI60" s="104"/>
      <c r="JQJ60" s="104"/>
      <c r="JQK60" s="104"/>
      <c r="JQL60" s="104"/>
      <c r="JQM60" s="104"/>
      <c r="JQN60" s="104"/>
      <c r="JQO60" s="104"/>
      <c r="JQP60" s="104"/>
      <c r="JQQ60" s="104"/>
      <c r="JQR60" s="104"/>
      <c r="JQS60" s="104"/>
      <c r="JQT60" s="104"/>
      <c r="JQU60" s="104"/>
      <c r="JQV60" s="104"/>
      <c r="JQW60" s="104"/>
      <c r="JQX60" s="104"/>
      <c r="JQY60" s="104"/>
      <c r="JQZ60" s="104"/>
      <c r="JRA60" s="104"/>
      <c r="JRB60" s="104"/>
      <c r="JRC60" s="104"/>
      <c r="JRD60" s="104"/>
      <c r="JRE60" s="104"/>
      <c r="JRF60" s="104"/>
      <c r="JRG60" s="104"/>
      <c r="JRH60" s="104"/>
      <c r="JRI60" s="104"/>
      <c r="JRJ60" s="104"/>
      <c r="JRK60" s="104"/>
      <c r="JRL60" s="104"/>
      <c r="JRM60" s="104"/>
      <c r="JRN60" s="104"/>
      <c r="JRO60" s="104"/>
      <c r="JRP60" s="104"/>
      <c r="JRQ60" s="104"/>
      <c r="JRR60" s="104"/>
      <c r="JRS60" s="104"/>
      <c r="JRT60" s="104"/>
      <c r="JRU60" s="104"/>
      <c r="JRV60" s="104"/>
      <c r="JRW60" s="104"/>
      <c r="JRX60" s="104"/>
      <c r="JRY60" s="104"/>
      <c r="JRZ60" s="104"/>
      <c r="JSA60" s="104"/>
      <c r="JSB60" s="104"/>
      <c r="JSC60" s="104"/>
      <c r="JSD60" s="104"/>
      <c r="JSE60" s="104"/>
      <c r="JSF60" s="104"/>
      <c r="JSG60" s="104"/>
      <c r="JSH60" s="104"/>
      <c r="JSI60" s="104"/>
      <c r="JSJ60" s="104"/>
      <c r="JSK60" s="104"/>
      <c r="JSL60" s="104"/>
      <c r="JSM60" s="104"/>
      <c r="JSN60" s="104"/>
      <c r="JSO60" s="104"/>
      <c r="JSP60" s="104"/>
      <c r="JSQ60" s="104"/>
      <c r="JSR60" s="104"/>
      <c r="JSS60" s="104"/>
      <c r="JST60" s="104"/>
      <c r="JSU60" s="104"/>
      <c r="JSV60" s="104"/>
      <c r="JSW60" s="104"/>
      <c r="JSX60" s="104"/>
      <c r="JSY60" s="104"/>
      <c r="JSZ60" s="104"/>
      <c r="JTA60" s="104"/>
      <c r="JTB60" s="104"/>
      <c r="JTC60" s="104"/>
      <c r="JTD60" s="104"/>
      <c r="JTE60" s="104"/>
      <c r="JTF60" s="104"/>
      <c r="JTG60" s="104"/>
      <c r="JTH60" s="104"/>
      <c r="JTI60" s="104"/>
      <c r="JTJ60" s="104"/>
      <c r="JTK60" s="104"/>
      <c r="JTL60" s="104"/>
      <c r="JTM60" s="104"/>
      <c r="JTN60" s="104"/>
      <c r="JTO60" s="104"/>
      <c r="JTP60" s="104"/>
      <c r="JTQ60" s="104"/>
      <c r="JTR60" s="104"/>
      <c r="JTS60" s="104"/>
      <c r="JTT60" s="104"/>
      <c r="JTU60" s="104"/>
      <c r="JTV60" s="104"/>
      <c r="JTW60" s="104"/>
      <c r="JTX60" s="104"/>
      <c r="JTY60" s="104"/>
      <c r="JTZ60" s="104"/>
      <c r="JUA60" s="104"/>
      <c r="JUB60" s="104"/>
      <c r="JUC60" s="104"/>
      <c r="JUD60" s="104"/>
      <c r="JUE60" s="104"/>
      <c r="JUF60" s="104"/>
      <c r="JUG60" s="104"/>
      <c r="JUH60" s="104"/>
      <c r="JUI60" s="104"/>
      <c r="JUJ60" s="104"/>
      <c r="JUK60" s="104"/>
      <c r="JUL60" s="104"/>
      <c r="JUM60" s="104"/>
      <c r="JUN60" s="104"/>
      <c r="JUO60" s="104"/>
      <c r="JUP60" s="104"/>
      <c r="JUQ60" s="104"/>
      <c r="JUR60" s="104"/>
      <c r="JUS60" s="104"/>
      <c r="JUT60" s="104"/>
      <c r="JUU60" s="104"/>
      <c r="JUV60" s="104"/>
      <c r="JUW60" s="104"/>
      <c r="JUX60" s="104"/>
      <c r="JUY60" s="104"/>
      <c r="JUZ60" s="104"/>
      <c r="JVA60" s="104"/>
      <c r="JVB60" s="104"/>
      <c r="JVC60" s="104"/>
      <c r="JVD60" s="104"/>
      <c r="JVE60" s="104"/>
      <c r="JVF60" s="104"/>
      <c r="JVG60" s="104"/>
      <c r="JVH60" s="104"/>
      <c r="JVI60" s="104"/>
      <c r="JVJ60" s="104"/>
      <c r="JVK60" s="104"/>
      <c r="JVL60" s="104"/>
      <c r="JVM60" s="104"/>
      <c r="JVN60" s="104"/>
      <c r="JVO60" s="104"/>
      <c r="JVP60" s="104"/>
      <c r="JVQ60" s="104"/>
      <c r="JVR60" s="104"/>
      <c r="JVS60" s="104"/>
      <c r="JVT60" s="104"/>
      <c r="JVU60" s="104"/>
      <c r="JVV60" s="104"/>
      <c r="JVW60" s="104"/>
      <c r="JVX60" s="104"/>
      <c r="JVY60" s="104"/>
      <c r="JVZ60" s="104"/>
      <c r="JWA60" s="104"/>
      <c r="JWB60" s="104"/>
      <c r="JWC60" s="104"/>
      <c r="JWD60" s="104"/>
      <c r="JWE60" s="104"/>
      <c r="JWF60" s="104"/>
      <c r="JWG60" s="104"/>
      <c r="JWH60" s="104"/>
      <c r="JWI60" s="104"/>
      <c r="JWJ60" s="104"/>
      <c r="JWK60" s="104"/>
      <c r="JWL60" s="104"/>
      <c r="JWM60" s="104"/>
      <c r="JWN60" s="104"/>
      <c r="JWO60" s="104"/>
      <c r="JWP60" s="104"/>
      <c r="JWQ60" s="104"/>
      <c r="JWR60" s="104"/>
      <c r="JWS60" s="104"/>
      <c r="JWT60" s="104"/>
      <c r="JWU60" s="104"/>
      <c r="JWV60" s="104"/>
      <c r="JWW60" s="104"/>
      <c r="JWX60" s="104"/>
      <c r="JWY60" s="104"/>
      <c r="JWZ60" s="104"/>
      <c r="JXA60" s="104"/>
      <c r="JXB60" s="104"/>
      <c r="JXC60" s="104"/>
      <c r="JXD60" s="104"/>
      <c r="JXE60" s="104"/>
      <c r="JXF60" s="104"/>
      <c r="JXG60" s="104"/>
      <c r="JXH60" s="104"/>
      <c r="JXI60" s="104"/>
      <c r="JXJ60" s="104"/>
      <c r="JXK60" s="104"/>
      <c r="JXL60" s="104"/>
      <c r="JXM60" s="104"/>
      <c r="JXN60" s="104"/>
      <c r="JXO60" s="104"/>
      <c r="JXP60" s="104"/>
      <c r="JXQ60" s="104"/>
      <c r="JXR60" s="104"/>
      <c r="JXS60" s="104"/>
      <c r="JXT60" s="104"/>
      <c r="JXU60" s="104"/>
      <c r="JXV60" s="104"/>
      <c r="JXW60" s="104"/>
      <c r="JXX60" s="104"/>
      <c r="JXY60" s="104"/>
      <c r="JXZ60" s="104"/>
      <c r="JYA60" s="104"/>
      <c r="JYB60" s="104"/>
      <c r="JYC60" s="104"/>
      <c r="JYD60" s="104"/>
      <c r="JYE60" s="104"/>
      <c r="JYF60" s="104"/>
      <c r="JYG60" s="104"/>
      <c r="JYH60" s="104"/>
      <c r="JYI60" s="104"/>
      <c r="JYJ60" s="104"/>
      <c r="JYK60" s="104"/>
      <c r="JYL60" s="104"/>
      <c r="JYM60" s="104"/>
      <c r="JYN60" s="104"/>
      <c r="JYO60" s="104"/>
      <c r="JYP60" s="104"/>
      <c r="JYQ60" s="104"/>
      <c r="JYR60" s="104"/>
      <c r="JYS60" s="104"/>
      <c r="JYT60" s="104"/>
      <c r="JYU60" s="104"/>
      <c r="JYV60" s="104"/>
      <c r="JYW60" s="104"/>
      <c r="JYX60" s="104"/>
      <c r="JYY60" s="104"/>
      <c r="JYZ60" s="104"/>
      <c r="JZA60" s="104"/>
      <c r="JZB60" s="104"/>
      <c r="JZC60" s="104"/>
      <c r="JZD60" s="104"/>
      <c r="JZE60" s="104"/>
      <c r="JZF60" s="104"/>
      <c r="JZG60" s="104"/>
      <c r="JZH60" s="104"/>
      <c r="JZI60" s="104"/>
      <c r="JZJ60" s="104"/>
      <c r="JZK60" s="104"/>
      <c r="JZL60" s="104"/>
      <c r="JZM60" s="104"/>
      <c r="JZN60" s="104"/>
      <c r="JZO60" s="104"/>
      <c r="JZP60" s="104"/>
      <c r="JZQ60" s="104"/>
      <c r="JZR60" s="104"/>
      <c r="JZS60" s="104"/>
      <c r="JZT60" s="104"/>
      <c r="JZU60" s="104"/>
      <c r="JZV60" s="104"/>
      <c r="JZW60" s="104"/>
      <c r="JZX60" s="104"/>
      <c r="JZY60" s="104"/>
      <c r="JZZ60" s="104"/>
      <c r="KAA60" s="104"/>
      <c r="KAB60" s="104"/>
      <c r="KAC60" s="104"/>
      <c r="KAD60" s="104"/>
      <c r="KAE60" s="104"/>
      <c r="KAF60" s="104"/>
      <c r="KAG60" s="104"/>
      <c r="KAH60" s="104"/>
      <c r="KAI60" s="104"/>
      <c r="KAJ60" s="104"/>
      <c r="KAK60" s="104"/>
      <c r="KAL60" s="104"/>
      <c r="KAM60" s="104"/>
      <c r="KAN60" s="104"/>
      <c r="KAO60" s="104"/>
      <c r="KAP60" s="104"/>
      <c r="KAQ60" s="104"/>
      <c r="KAR60" s="104"/>
      <c r="KAS60" s="104"/>
      <c r="KAT60" s="104"/>
      <c r="KAU60" s="104"/>
      <c r="KAV60" s="104"/>
      <c r="KAW60" s="104"/>
      <c r="KAX60" s="104"/>
      <c r="KAY60" s="104"/>
      <c r="KAZ60" s="104"/>
      <c r="KBA60" s="104"/>
      <c r="KBB60" s="104"/>
      <c r="KBC60" s="104"/>
      <c r="KBD60" s="104"/>
      <c r="KBE60" s="104"/>
      <c r="KBF60" s="104"/>
      <c r="KBG60" s="104"/>
      <c r="KBH60" s="104"/>
      <c r="KBI60" s="104"/>
      <c r="KBJ60" s="104"/>
      <c r="KBK60" s="104"/>
      <c r="KBL60" s="104"/>
      <c r="KBM60" s="104"/>
      <c r="KBN60" s="104"/>
      <c r="KBO60" s="104"/>
      <c r="KBP60" s="104"/>
      <c r="KBQ60" s="104"/>
      <c r="KBR60" s="104"/>
      <c r="KBS60" s="104"/>
      <c r="KBT60" s="104"/>
      <c r="KBU60" s="104"/>
      <c r="KBV60" s="104"/>
      <c r="KBW60" s="104"/>
      <c r="KBX60" s="104"/>
      <c r="KBY60" s="104"/>
      <c r="KBZ60" s="104"/>
      <c r="KCA60" s="104"/>
      <c r="KCB60" s="104"/>
      <c r="KCC60" s="104"/>
      <c r="KCD60" s="104"/>
      <c r="KCE60" s="104"/>
      <c r="KCF60" s="104"/>
      <c r="KCG60" s="104"/>
      <c r="KCH60" s="104"/>
      <c r="KCI60" s="104"/>
      <c r="KCJ60" s="104"/>
      <c r="KCK60" s="104"/>
      <c r="KCL60" s="104"/>
      <c r="KCM60" s="104"/>
      <c r="KCN60" s="104"/>
      <c r="KCO60" s="104"/>
      <c r="KCP60" s="104"/>
      <c r="KCQ60" s="104"/>
      <c r="KCR60" s="104"/>
      <c r="KCS60" s="104"/>
      <c r="KCT60" s="104"/>
      <c r="KCU60" s="104"/>
      <c r="KCV60" s="104"/>
      <c r="KCW60" s="104"/>
      <c r="KCX60" s="104"/>
      <c r="KCY60" s="104"/>
      <c r="KCZ60" s="104"/>
      <c r="KDA60" s="104"/>
      <c r="KDB60" s="104"/>
      <c r="KDC60" s="104"/>
      <c r="KDD60" s="104"/>
      <c r="KDE60" s="104"/>
      <c r="KDF60" s="104"/>
      <c r="KDG60" s="104"/>
      <c r="KDH60" s="104"/>
      <c r="KDI60" s="104"/>
      <c r="KDJ60" s="104"/>
      <c r="KDK60" s="104"/>
      <c r="KDL60" s="104"/>
      <c r="KDM60" s="104"/>
      <c r="KDN60" s="104"/>
      <c r="KDO60" s="104"/>
      <c r="KDP60" s="104"/>
      <c r="KDQ60" s="104"/>
      <c r="KDR60" s="104"/>
      <c r="KDS60" s="104"/>
      <c r="KDT60" s="104"/>
      <c r="KDU60" s="104"/>
      <c r="KDV60" s="104"/>
      <c r="KDW60" s="104"/>
      <c r="KDX60" s="104"/>
      <c r="KDY60" s="104"/>
      <c r="KDZ60" s="104"/>
      <c r="KEA60" s="104"/>
      <c r="KEB60" s="104"/>
      <c r="KEC60" s="104"/>
      <c r="KED60" s="104"/>
      <c r="KEE60" s="104"/>
      <c r="KEF60" s="104"/>
      <c r="KEG60" s="104"/>
      <c r="KEH60" s="104"/>
      <c r="KEI60" s="104"/>
      <c r="KEJ60" s="104"/>
      <c r="KEK60" s="104"/>
      <c r="KEL60" s="104"/>
      <c r="KEM60" s="104"/>
      <c r="KEN60" s="104"/>
      <c r="KEO60" s="104"/>
      <c r="KEP60" s="104"/>
      <c r="KEQ60" s="104"/>
      <c r="KER60" s="104"/>
      <c r="KES60" s="104"/>
      <c r="KET60" s="104"/>
      <c r="KEU60" s="104"/>
      <c r="KEV60" s="104"/>
      <c r="KEW60" s="104"/>
      <c r="KEX60" s="104"/>
      <c r="KEY60" s="104"/>
      <c r="KEZ60" s="104"/>
      <c r="KFA60" s="104"/>
      <c r="KFB60" s="104"/>
      <c r="KFC60" s="104"/>
      <c r="KFD60" s="104"/>
      <c r="KFE60" s="104"/>
      <c r="KFF60" s="104"/>
      <c r="KFG60" s="104"/>
      <c r="KFH60" s="104"/>
      <c r="KFI60" s="104"/>
      <c r="KFJ60" s="104"/>
      <c r="KFK60" s="104"/>
      <c r="KFL60" s="104"/>
      <c r="KFM60" s="104"/>
      <c r="KFN60" s="104"/>
      <c r="KFO60" s="104"/>
      <c r="KFP60" s="104"/>
      <c r="KFQ60" s="104"/>
      <c r="KFR60" s="104"/>
      <c r="KFS60" s="104"/>
      <c r="KFT60" s="104"/>
      <c r="KFU60" s="104"/>
      <c r="KFV60" s="104"/>
      <c r="KFW60" s="104"/>
      <c r="KFX60" s="104"/>
      <c r="KFY60" s="104"/>
      <c r="KFZ60" s="104"/>
      <c r="KGA60" s="104"/>
      <c r="KGB60" s="104"/>
      <c r="KGC60" s="104"/>
      <c r="KGD60" s="104"/>
      <c r="KGE60" s="104"/>
      <c r="KGF60" s="104"/>
      <c r="KGG60" s="104"/>
      <c r="KGH60" s="104"/>
      <c r="KGI60" s="104"/>
      <c r="KGJ60" s="104"/>
      <c r="KGK60" s="104"/>
      <c r="KGL60" s="104"/>
      <c r="KGM60" s="104"/>
      <c r="KGN60" s="104"/>
      <c r="KGO60" s="104"/>
      <c r="KGP60" s="104"/>
      <c r="KGQ60" s="104"/>
      <c r="KGR60" s="104"/>
      <c r="KGS60" s="104"/>
      <c r="KGT60" s="104"/>
      <c r="KGU60" s="104"/>
      <c r="KGV60" s="104"/>
      <c r="KGW60" s="104"/>
      <c r="KGX60" s="104"/>
      <c r="KGY60" s="104"/>
      <c r="KGZ60" s="104"/>
      <c r="KHA60" s="104"/>
      <c r="KHB60" s="104"/>
      <c r="KHC60" s="104"/>
      <c r="KHD60" s="104"/>
      <c r="KHE60" s="104"/>
      <c r="KHF60" s="104"/>
      <c r="KHG60" s="104"/>
      <c r="KHH60" s="104"/>
      <c r="KHI60" s="104"/>
      <c r="KHJ60" s="104"/>
      <c r="KHK60" s="104"/>
      <c r="KHL60" s="104"/>
      <c r="KHM60" s="104"/>
      <c r="KHN60" s="104"/>
      <c r="KHO60" s="104"/>
      <c r="KHP60" s="104"/>
      <c r="KHQ60" s="104"/>
      <c r="KHR60" s="104"/>
      <c r="KHS60" s="104"/>
      <c r="KHT60" s="104"/>
      <c r="KHU60" s="104"/>
      <c r="KHV60" s="104"/>
      <c r="KHW60" s="104"/>
      <c r="KHX60" s="104"/>
      <c r="KHY60" s="104"/>
      <c r="KHZ60" s="104"/>
      <c r="KIA60" s="104"/>
      <c r="KIB60" s="104"/>
      <c r="KIC60" s="104"/>
      <c r="KID60" s="104"/>
      <c r="KIE60" s="104"/>
      <c r="KIF60" s="104"/>
      <c r="KIG60" s="104"/>
      <c r="KIH60" s="104"/>
      <c r="KII60" s="104"/>
      <c r="KIJ60" s="104"/>
      <c r="KIK60" s="104"/>
      <c r="KIL60" s="104"/>
      <c r="KIM60" s="104"/>
      <c r="KIN60" s="104"/>
      <c r="KIO60" s="104"/>
      <c r="KIP60" s="104"/>
      <c r="KIQ60" s="104"/>
      <c r="KIR60" s="104"/>
      <c r="KIS60" s="104"/>
      <c r="KIT60" s="104"/>
      <c r="KIU60" s="104"/>
      <c r="KIV60" s="104"/>
      <c r="KIW60" s="104"/>
      <c r="KIX60" s="104"/>
      <c r="KIY60" s="104"/>
      <c r="KIZ60" s="104"/>
      <c r="KJA60" s="104"/>
      <c r="KJB60" s="104"/>
      <c r="KJC60" s="104"/>
      <c r="KJD60" s="104"/>
      <c r="KJE60" s="104"/>
      <c r="KJF60" s="104"/>
      <c r="KJG60" s="104"/>
      <c r="KJH60" s="104"/>
      <c r="KJI60" s="104"/>
      <c r="KJJ60" s="104"/>
      <c r="KJK60" s="104"/>
      <c r="KJL60" s="104"/>
      <c r="KJM60" s="104"/>
      <c r="KJN60" s="104"/>
      <c r="KJO60" s="104"/>
      <c r="KJP60" s="104"/>
      <c r="KJQ60" s="104"/>
      <c r="KJR60" s="104"/>
      <c r="KJS60" s="104"/>
      <c r="KJT60" s="104"/>
      <c r="KJU60" s="104"/>
      <c r="KJV60" s="104"/>
      <c r="KJW60" s="104"/>
      <c r="KJX60" s="104"/>
      <c r="KJY60" s="104"/>
      <c r="KJZ60" s="104"/>
      <c r="KKA60" s="104"/>
      <c r="KKB60" s="104"/>
      <c r="KKC60" s="104"/>
      <c r="KKD60" s="104"/>
      <c r="KKE60" s="104"/>
      <c r="KKF60" s="104"/>
      <c r="KKG60" s="104"/>
      <c r="KKH60" s="104"/>
      <c r="KKI60" s="104"/>
      <c r="KKJ60" s="104"/>
      <c r="KKK60" s="104"/>
      <c r="KKL60" s="104"/>
      <c r="KKM60" s="104"/>
      <c r="KKN60" s="104"/>
      <c r="KKO60" s="104"/>
      <c r="KKP60" s="104"/>
      <c r="KKQ60" s="104"/>
      <c r="KKR60" s="104"/>
      <c r="KKS60" s="104"/>
      <c r="KKT60" s="104"/>
      <c r="KKU60" s="104"/>
      <c r="KKV60" s="104"/>
      <c r="KKW60" s="104"/>
      <c r="KKX60" s="104"/>
      <c r="KKY60" s="104"/>
      <c r="KKZ60" s="104"/>
      <c r="KLA60" s="104"/>
      <c r="KLB60" s="104"/>
      <c r="KLC60" s="104"/>
      <c r="KLD60" s="104"/>
      <c r="KLE60" s="104"/>
      <c r="KLF60" s="104"/>
      <c r="KLG60" s="104"/>
      <c r="KLH60" s="104"/>
      <c r="KLI60" s="104"/>
      <c r="KLJ60" s="104"/>
      <c r="KLK60" s="104"/>
      <c r="KLL60" s="104"/>
      <c r="KLM60" s="104"/>
      <c r="KLN60" s="104"/>
      <c r="KLO60" s="104"/>
      <c r="KLP60" s="104"/>
      <c r="KLQ60" s="104"/>
      <c r="KLR60" s="104"/>
      <c r="KLS60" s="104"/>
      <c r="KLT60" s="104"/>
      <c r="KLU60" s="104"/>
      <c r="KLV60" s="104"/>
      <c r="KLW60" s="104"/>
      <c r="KLX60" s="104"/>
      <c r="KLY60" s="104"/>
      <c r="KLZ60" s="104"/>
      <c r="KMA60" s="104"/>
      <c r="KMB60" s="104"/>
      <c r="KMC60" s="104"/>
      <c r="KMD60" s="104"/>
      <c r="KME60" s="104"/>
      <c r="KMF60" s="104"/>
      <c r="KMG60" s="104"/>
      <c r="KMH60" s="104"/>
      <c r="KMI60" s="104"/>
      <c r="KMJ60" s="104"/>
      <c r="KMK60" s="104"/>
      <c r="KML60" s="104"/>
      <c r="KMM60" s="104"/>
      <c r="KMN60" s="104"/>
      <c r="KMO60" s="104"/>
      <c r="KMP60" s="104"/>
      <c r="KMQ60" s="104"/>
      <c r="KMR60" s="104"/>
      <c r="KMS60" s="104"/>
      <c r="KMT60" s="104"/>
      <c r="KMU60" s="104"/>
      <c r="KMV60" s="104"/>
      <c r="KMW60" s="104"/>
      <c r="KMX60" s="104"/>
      <c r="KMY60" s="104"/>
      <c r="KMZ60" s="104"/>
      <c r="KNA60" s="104"/>
      <c r="KNB60" s="104"/>
      <c r="KNC60" s="104"/>
      <c r="KND60" s="104"/>
      <c r="KNE60" s="104"/>
      <c r="KNF60" s="104"/>
      <c r="KNG60" s="104"/>
      <c r="KNH60" s="104"/>
      <c r="KNI60" s="104"/>
      <c r="KNJ60" s="104"/>
      <c r="KNK60" s="104"/>
      <c r="KNL60" s="104"/>
      <c r="KNM60" s="104"/>
      <c r="KNN60" s="104"/>
      <c r="KNO60" s="104"/>
      <c r="KNP60" s="104"/>
      <c r="KNQ60" s="104"/>
      <c r="KNR60" s="104"/>
      <c r="KNS60" s="104"/>
      <c r="KNT60" s="104"/>
      <c r="KNU60" s="104"/>
      <c r="KNV60" s="104"/>
      <c r="KNW60" s="104"/>
      <c r="KNX60" s="104"/>
      <c r="KNY60" s="104"/>
      <c r="KNZ60" s="104"/>
      <c r="KOA60" s="104"/>
      <c r="KOB60" s="104"/>
      <c r="KOC60" s="104"/>
      <c r="KOD60" s="104"/>
      <c r="KOE60" s="104"/>
      <c r="KOF60" s="104"/>
      <c r="KOG60" s="104"/>
      <c r="KOH60" s="104"/>
      <c r="KOI60" s="104"/>
      <c r="KOJ60" s="104"/>
      <c r="KOK60" s="104"/>
      <c r="KOL60" s="104"/>
      <c r="KOM60" s="104"/>
      <c r="KON60" s="104"/>
      <c r="KOO60" s="104"/>
      <c r="KOP60" s="104"/>
      <c r="KOQ60" s="104"/>
      <c r="KOR60" s="104"/>
      <c r="KOS60" s="104"/>
      <c r="KOT60" s="104"/>
      <c r="KOU60" s="104"/>
      <c r="KOV60" s="104"/>
      <c r="KOW60" s="104"/>
      <c r="KOX60" s="104"/>
      <c r="KOY60" s="104"/>
      <c r="KOZ60" s="104"/>
      <c r="KPA60" s="104"/>
      <c r="KPB60" s="104"/>
      <c r="KPC60" s="104"/>
      <c r="KPD60" s="104"/>
      <c r="KPE60" s="104"/>
      <c r="KPF60" s="104"/>
      <c r="KPG60" s="104"/>
      <c r="KPH60" s="104"/>
      <c r="KPI60" s="104"/>
      <c r="KPJ60" s="104"/>
      <c r="KPK60" s="104"/>
      <c r="KPL60" s="104"/>
      <c r="KPM60" s="104"/>
      <c r="KPN60" s="104"/>
      <c r="KPO60" s="104"/>
      <c r="KPP60" s="104"/>
      <c r="KPQ60" s="104"/>
      <c r="KPR60" s="104"/>
      <c r="KPS60" s="104"/>
      <c r="KPT60" s="104"/>
      <c r="KPU60" s="104"/>
      <c r="KPV60" s="104"/>
      <c r="KPW60" s="104"/>
      <c r="KPX60" s="104"/>
      <c r="KPY60" s="104"/>
      <c r="KPZ60" s="104"/>
      <c r="KQA60" s="104"/>
      <c r="KQB60" s="104"/>
      <c r="KQC60" s="104"/>
      <c r="KQD60" s="104"/>
      <c r="KQE60" s="104"/>
      <c r="KQF60" s="104"/>
      <c r="KQG60" s="104"/>
      <c r="KQH60" s="104"/>
      <c r="KQI60" s="104"/>
      <c r="KQJ60" s="104"/>
      <c r="KQK60" s="104"/>
      <c r="KQL60" s="104"/>
      <c r="KQM60" s="104"/>
      <c r="KQN60" s="104"/>
      <c r="KQO60" s="104"/>
      <c r="KQP60" s="104"/>
      <c r="KQQ60" s="104"/>
      <c r="KQR60" s="104"/>
      <c r="KQS60" s="104"/>
      <c r="KQT60" s="104"/>
      <c r="KQU60" s="104"/>
      <c r="KQV60" s="104"/>
      <c r="KQW60" s="104"/>
      <c r="KQX60" s="104"/>
      <c r="KQY60" s="104"/>
      <c r="KQZ60" s="104"/>
      <c r="KRA60" s="104"/>
      <c r="KRB60" s="104"/>
      <c r="KRC60" s="104"/>
      <c r="KRD60" s="104"/>
      <c r="KRE60" s="104"/>
      <c r="KRF60" s="104"/>
      <c r="KRG60" s="104"/>
      <c r="KRH60" s="104"/>
      <c r="KRI60" s="104"/>
      <c r="KRJ60" s="104"/>
      <c r="KRK60" s="104"/>
      <c r="KRL60" s="104"/>
      <c r="KRM60" s="104"/>
      <c r="KRN60" s="104"/>
      <c r="KRO60" s="104"/>
      <c r="KRP60" s="104"/>
      <c r="KRQ60" s="104"/>
      <c r="KRR60" s="104"/>
      <c r="KRS60" s="104"/>
      <c r="KRT60" s="104"/>
      <c r="KRU60" s="104"/>
      <c r="KRV60" s="104"/>
      <c r="KRW60" s="104"/>
      <c r="KRX60" s="104"/>
      <c r="KRY60" s="104"/>
      <c r="KRZ60" s="104"/>
      <c r="KSA60" s="104"/>
      <c r="KSB60" s="104"/>
      <c r="KSC60" s="104"/>
      <c r="KSD60" s="104"/>
      <c r="KSE60" s="104"/>
      <c r="KSF60" s="104"/>
      <c r="KSG60" s="104"/>
      <c r="KSH60" s="104"/>
      <c r="KSI60" s="104"/>
      <c r="KSJ60" s="104"/>
      <c r="KSK60" s="104"/>
      <c r="KSL60" s="104"/>
      <c r="KSM60" s="104"/>
      <c r="KSN60" s="104"/>
      <c r="KSO60" s="104"/>
      <c r="KSP60" s="104"/>
      <c r="KSQ60" s="104"/>
      <c r="KSR60" s="104"/>
      <c r="KSS60" s="104"/>
      <c r="KST60" s="104"/>
      <c r="KSU60" s="104"/>
      <c r="KSV60" s="104"/>
      <c r="KSW60" s="104"/>
      <c r="KSX60" s="104"/>
      <c r="KSY60" s="104"/>
      <c r="KSZ60" s="104"/>
      <c r="KTA60" s="104"/>
      <c r="KTB60" s="104"/>
      <c r="KTC60" s="104"/>
      <c r="KTD60" s="104"/>
      <c r="KTE60" s="104"/>
      <c r="KTF60" s="104"/>
      <c r="KTG60" s="104"/>
      <c r="KTH60" s="104"/>
      <c r="KTI60" s="104"/>
      <c r="KTJ60" s="104"/>
      <c r="KTK60" s="104"/>
      <c r="KTL60" s="104"/>
      <c r="KTM60" s="104"/>
      <c r="KTN60" s="104"/>
      <c r="KTO60" s="104"/>
      <c r="KTP60" s="104"/>
      <c r="KTQ60" s="104"/>
      <c r="KTR60" s="104"/>
      <c r="KTS60" s="104"/>
      <c r="KTT60" s="104"/>
      <c r="KTU60" s="104"/>
      <c r="KTV60" s="104"/>
      <c r="KTW60" s="104"/>
      <c r="KTX60" s="104"/>
      <c r="KTY60" s="104"/>
      <c r="KTZ60" s="104"/>
      <c r="KUA60" s="104"/>
      <c r="KUB60" s="104"/>
      <c r="KUC60" s="104"/>
      <c r="KUD60" s="104"/>
      <c r="KUE60" s="104"/>
      <c r="KUF60" s="104"/>
      <c r="KUG60" s="104"/>
      <c r="KUH60" s="104"/>
      <c r="KUI60" s="104"/>
      <c r="KUJ60" s="104"/>
      <c r="KUK60" s="104"/>
      <c r="KUL60" s="104"/>
      <c r="KUM60" s="104"/>
      <c r="KUN60" s="104"/>
      <c r="KUO60" s="104"/>
      <c r="KUP60" s="104"/>
      <c r="KUQ60" s="104"/>
      <c r="KUR60" s="104"/>
      <c r="KUS60" s="104"/>
      <c r="KUT60" s="104"/>
      <c r="KUU60" s="104"/>
      <c r="KUV60" s="104"/>
      <c r="KUW60" s="104"/>
      <c r="KUX60" s="104"/>
      <c r="KUY60" s="104"/>
      <c r="KUZ60" s="104"/>
      <c r="KVA60" s="104"/>
      <c r="KVB60" s="104"/>
      <c r="KVC60" s="104"/>
      <c r="KVD60" s="104"/>
      <c r="KVE60" s="104"/>
      <c r="KVF60" s="104"/>
      <c r="KVG60" s="104"/>
      <c r="KVH60" s="104"/>
      <c r="KVI60" s="104"/>
      <c r="KVJ60" s="104"/>
      <c r="KVK60" s="104"/>
      <c r="KVL60" s="104"/>
      <c r="KVM60" s="104"/>
      <c r="KVN60" s="104"/>
      <c r="KVO60" s="104"/>
      <c r="KVP60" s="104"/>
      <c r="KVQ60" s="104"/>
      <c r="KVR60" s="104"/>
      <c r="KVS60" s="104"/>
      <c r="KVT60" s="104"/>
      <c r="KVU60" s="104"/>
      <c r="KVV60" s="104"/>
      <c r="KVW60" s="104"/>
      <c r="KVX60" s="104"/>
      <c r="KVY60" s="104"/>
      <c r="KVZ60" s="104"/>
      <c r="KWA60" s="104"/>
      <c r="KWB60" s="104"/>
      <c r="KWC60" s="104"/>
      <c r="KWD60" s="104"/>
      <c r="KWE60" s="104"/>
      <c r="KWF60" s="104"/>
      <c r="KWG60" s="104"/>
      <c r="KWH60" s="104"/>
      <c r="KWI60" s="104"/>
      <c r="KWJ60" s="104"/>
      <c r="KWK60" s="104"/>
      <c r="KWL60" s="104"/>
      <c r="KWM60" s="104"/>
      <c r="KWN60" s="104"/>
      <c r="KWO60" s="104"/>
      <c r="KWP60" s="104"/>
      <c r="KWQ60" s="104"/>
      <c r="KWR60" s="104"/>
      <c r="KWS60" s="104"/>
      <c r="KWT60" s="104"/>
      <c r="KWU60" s="104"/>
      <c r="KWV60" s="104"/>
      <c r="KWW60" s="104"/>
      <c r="KWX60" s="104"/>
      <c r="KWY60" s="104"/>
      <c r="KWZ60" s="104"/>
      <c r="KXA60" s="104"/>
      <c r="KXB60" s="104"/>
      <c r="KXC60" s="104"/>
      <c r="KXD60" s="104"/>
      <c r="KXE60" s="104"/>
      <c r="KXF60" s="104"/>
      <c r="KXG60" s="104"/>
      <c r="KXH60" s="104"/>
      <c r="KXI60" s="104"/>
      <c r="KXJ60" s="104"/>
      <c r="KXK60" s="104"/>
      <c r="KXL60" s="104"/>
      <c r="KXM60" s="104"/>
      <c r="KXN60" s="104"/>
      <c r="KXO60" s="104"/>
      <c r="KXP60" s="104"/>
      <c r="KXQ60" s="104"/>
      <c r="KXR60" s="104"/>
      <c r="KXS60" s="104"/>
      <c r="KXT60" s="104"/>
      <c r="KXU60" s="104"/>
      <c r="KXV60" s="104"/>
      <c r="KXW60" s="104"/>
      <c r="KXX60" s="104"/>
      <c r="KXY60" s="104"/>
      <c r="KXZ60" s="104"/>
      <c r="KYA60" s="104"/>
      <c r="KYB60" s="104"/>
      <c r="KYC60" s="104"/>
      <c r="KYD60" s="104"/>
      <c r="KYE60" s="104"/>
      <c r="KYF60" s="104"/>
      <c r="KYG60" s="104"/>
      <c r="KYH60" s="104"/>
      <c r="KYI60" s="104"/>
      <c r="KYJ60" s="104"/>
      <c r="KYK60" s="104"/>
      <c r="KYL60" s="104"/>
      <c r="KYM60" s="104"/>
      <c r="KYN60" s="104"/>
      <c r="KYO60" s="104"/>
      <c r="KYP60" s="104"/>
      <c r="KYQ60" s="104"/>
      <c r="KYR60" s="104"/>
      <c r="KYS60" s="104"/>
      <c r="KYT60" s="104"/>
      <c r="KYU60" s="104"/>
      <c r="KYV60" s="104"/>
      <c r="KYW60" s="104"/>
      <c r="KYX60" s="104"/>
      <c r="KYY60" s="104"/>
      <c r="KYZ60" s="104"/>
      <c r="KZA60" s="104"/>
      <c r="KZB60" s="104"/>
      <c r="KZC60" s="104"/>
      <c r="KZD60" s="104"/>
      <c r="KZE60" s="104"/>
      <c r="KZF60" s="104"/>
      <c r="KZG60" s="104"/>
      <c r="KZH60" s="104"/>
      <c r="KZI60" s="104"/>
      <c r="KZJ60" s="104"/>
      <c r="KZK60" s="104"/>
      <c r="KZL60" s="104"/>
      <c r="KZM60" s="104"/>
      <c r="KZN60" s="104"/>
      <c r="KZO60" s="104"/>
      <c r="KZP60" s="104"/>
      <c r="KZQ60" s="104"/>
      <c r="KZR60" s="104"/>
      <c r="KZS60" s="104"/>
      <c r="KZT60" s="104"/>
      <c r="KZU60" s="104"/>
      <c r="KZV60" s="104"/>
      <c r="KZW60" s="104"/>
      <c r="KZX60" s="104"/>
      <c r="KZY60" s="104"/>
      <c r="KZZ60" s="104"/>
      <c r="LAA60" s="104"/>
      <c r="LAB60" s="104"/>
      <c r="LAC60" s="104"/>
      <c r="LAD60" s="104"/>
      <c r="LAE60" s="104"/>
      <c r="LAF60" s="104"/>
      <c r="LAG60" s="104"/>
      <c r="LAH60" s="104"/>
      <c r="LAI60" s="104"/>
      <c r="LAJ60" s="104"/>
      <c r="LAK60" s="104"/>
      <c r="LAL60" s="104"/>
      <c r="LAM60" s="104"/>
      <c r="LAN60" s="104"/>
      <c r="LAO60" s="104"/>
      <c r="LAP60" s="104"/>
      <c r="LAQ60" s="104"/>
      <c r="LAR60" s="104"/>
      <c r="LAS60" s="104"/>
      <c r="LAT60" s="104"/>
      <c r="LAU60" s="104"/>
      <c r="LAV60" s="104"/>
      <c r="LAW60" s="104"/>
      <c r="LAX60" s="104"/>
      <c r="LAY60" s="104"/>
      <c r="LAZ60" s="104"/>
      <c r="LBA60" s="104"/>
      <c r="LBB60" s="104"/>
      <c r="LBC60" s="104"/>
      <c r="LBD60" s="104"/>
      <c r="LBE60" s="104"/>
      <c r="LBF60" s="104"/>
      <c r="LBG60" s="104"/>
      <c r="LBH60" s="104"/>
      <c r="LBI60" s="104"/>
      <c r="LBJ60" s="104"/>
      <c r="LBK60" s="104"/>
      <c r="LBL60" s="104"/>
      <c r="LBM60" s="104"/>
      <c r="LBN60" s="104"/>
      <c r="LBO60" s="104"/>
      <c r="LBP60" s="104"/>
      <c r="LBQ60" s="104"/>
      <c r="LBR60" s="104"/>
      <c r="LBS60" s="104"/>
      <c r="LBT60" s="104"/>
      <c r="LBU60" s="104"/>
      <c r="LBV60" s="104"/>
      <c r="LBW60" s="104"/>
      <c r="LBX60" s="104"/>
      <c r="LBY60" s="104"/>
      <c r="LBZ60" s="104"/>
      <c r="LCA60" s="104"/>
      <c r="LCB60" s="104"/>
      <c r="LCC60" s="104"/>
      <c r="LCD60" s="104"/>
      <c r="LCE60" s="104"/>
      <c r="LCF60" s="104"/>
      <c r="LCG60" s="104"/>
      <c r="LCH60" s="104"/>
      <c r="LCI60" s="104"/>
      <c r="LCJ60" s="104"/>
      <c r="LCK60" s="104"/>
      <c r="LCL60" s="104"/>
      <c r="LCM60" s="104"/>
      <c r="LCN60" s="104"/>
      <c r="LCO60" s="104"/>
      <c r="LCP60" s="104"/>
      <c r="LCQ60" s="104"/>
      <c r="LCR60" s="104"/>
      <c r="LCS60" s="104"/>
      <c r="LCT60" s="104"/>
      <c r="LCU60" s="104"/>
      <c r="LCV60" s="104"/>
      <c r="LCW60" s="104"/>
      <c r="LCX60" s="104"/>
      <c r="LCY60" s="104"/>
      <c r="LCZ60" s="104"/>
      <c r="LDA60" s="104"/>
      <c r="LDB60" s="104"/>
      <c r="LDC60" s="104"/>
      <c r="LDD60" s="104"/>
      <c r="LDE60" s="104"/>
      <c r="LDF60" s="104"/>
      <c r="LDG60" s="104"/>
      <c r="LDH60" s="104"/>
      <c r="LDI60" s="104"/>
      <c r="LDJ60" s="104"/>
      <c r="LDK60" s="104"/>
      <c r="LDL60" s="104"/>
      <c r="LDM60" s="104"/>
      <c r="LDN60" s="104"/>
      <c r="LDO60" s="104"/>
      <c r="LDP60" s="104"/>
      <c r="LDQ60" s="104"/>
      <c r="LDR60" s="104"/>
      <c r="LDS60" s="104"/>
      <c r="LDT60" s="104"/>
      <c r="LDU60" s="104"/>
      <c r="LDV60" s="104"/>
      <c r="LDW60" s="104"/>
      <c r="LDX60" s="104"/>
      <c r="LDY60" s="104"/>
      <c r="LDZ60" s="104"/>
      <c r="LEA60" s="104"/>
      <c r="LEB60" s="104"/>
      <c r="LEC60" s="104"/>
      <c r="LED60" s="104"/>
      <c r="LEE60" s="104"/>
      <c r="LEF60" s="104"/>
      <c r="LEG60" s="104"/>
      <c r="LEH60" s="104"/>
      <c r="LEI60" s="104"/>
      <c r="LEJ60" s="104"/>
      <c r="LEK60" s="104"/>
      <c r="LEL60" s="104"/>
      <c r="LEM60" s="104"/>
      <c r="LEN60" s="104"/>
      <c r="LEO60" s="104"/>
      <c r="LEP60" s="104"/>
      <c r="LEQ60" s="104"/>
      <c r="LER60" s="104"/>
      <c r="LES60" s="104"/>
      <c r="LET60" s="104"/>
      <c r="LEU60" s="104"/>
      <c r="LEV60" s="104"/>
      <c r="LEW60" s="104"/>
      <c r="LEX60" s="104"/>
      <c r="LEY60" s="104"/>
      <c r="LEZ60" s="104"/>
      <c r="LFA60" s="104"/>
      <c r="LFB60" s="104"/>
      <c r="LFC60" s="104"/>
      <c r="LFD60" s="104"/>
      <c r="LFE60" s="104"/>
      <c r="LFF60" s="104"/>
      <c r="LFG60" s="104"/>
      <c r="LFH60" s="104"/>
      <c r="LFI60" s="104"/>
      <c r="LFJ60" s="104"/>
      <c r="LFK60" s="104"/>
      <c r="LFL60" s="104"/>
      <c r="LFM60" s="104"/>
      <c r="LFN60" s="104"/>
      <c r="LFO60" s="104"/>
      <c r="LFP60" s="104"/>
      <c r="LFQ60" s="104"/>
      <c r="LFR60" s="104"/>
      <c r="LFS60" s="104"/>
      <c r="LFT60" s="104"/>
      <c r="LFU60" s="104"/>
      <c r="LFV60" s="104"/>
      <c r="LFW60" s="104"/>
      <c r="LFX60" s="104"/>
      <c r="LFY60" s="104"/>
      <c r="LFZ60" s="104"/>
      <c r="LGA60" s="104"/>
      <c r="LGB60" s="104"/>
      <c r="LGC60" s="104"/>
      <c r="LGD60" s="104"/>
      <c r="LGE60" s="104"/>
      <c r="LGF60" s="104"/>
      <c r="LGG60" s="104"/>
      <c r="LGH60" s="104"/>
      <c r="LGI60" s="104"/>
      <c r="LGJ60" s="104"/>
      <c r="LGK60" s="104"/>
      <c r="LGL60" s="104"/>
      <c r="LGM60" s="104"/>
      <c r="LGN60" s="104"/>
      <c r="LGO60" s="104"/>
      <c r="LGP60" s="104"/>
      <c r="LGQ60" s="104"/>
      <c r="LGR60" s="104"/>
      <c r="LGS60" s="104"/>
      <c r="LGT60" s="104"/>
      <c r="LGU60" s="104"/>
      <c r="LGV60" s="104"/>
      <c r="LGW60" s="104"/>
      <c r="LGX60" s="104"/>
      <c r="LGY60" s="104"/>
      <c r="LGZ60" s="104"/>
      <c r="LHA60" s="104"/>
      <c r="LHB60" s="104"/>
      <c r="LHC60" s="104"/>
      <c r="LHD60" s="104"/>
      <c r="LHE60" s="104"/>
      <c r="LHF60" s="104"/>
      <c r="LHG60" s="104"/>
      <c r="LHH60" s="104"/>
      <c r="LHI60" s="104"/>
      <c r="LHJ60" s="104"/>
      <c r="LHK60" s="104"/>
      <c r="LHL60" s="104"/>
      <c r="LHM60" s="104"/>
      <c r="LHN60" s="104"/>
      <c r="LHO60" s="104"/>
      <c r="LHP60" s="104"/>
      <c r="LHQ60" s="104"/>
      <c r="LHR60" s="104"/>
      <c r="LHS60" s="104"/>
      <c r="LHT60" s="104"/>
      <c r="LHU60" s="104"/>
      <c r="LHV60" s="104"/>
      <c r="LHW60" s="104"/>
      <c r="LHX60" s="104"/>
      <c r="LHY60" s="104"/>
      <c r="LHZ60" s="104"/>
      <c r="LIA60" s="104"/>
      <c r="LIB60" s="104"/>
      <c r="LIC60" s="104"/>
      <c r="LID60" s="104"/>
      <c r="LIE60" s="104"/>
      <c r="LIF60" s="104"/>
      <c r="LIG60" s="104"/>
      <c r="LIH60" s="104"/>
      <c r="LII60" s="104"/>
      <c r="LIJ60" s="104"/>
      <c r="LIK60" s="104"/>
      <c r="LIL60" s="104"/>
      <c r="LIM60" s="104"/>
      <c r="LIN60" s="104"/>
      <c r="LIO60" s="104"/>
      <c r="LIP60" s="104"/>
      <c r="LIQ60" s="104"/>
      <c r="LIR60" s="104"/>
      <c r="LIS60" s="104"/>
      <c r="LIT60" s="104"/>
      <c r="LIU60" s="104"/>
      <c r="LIV60" s="104"/>
      <c r="LIW60" s="104"/>
      <c r="LIX60" s="104"/>
      <c r="LIY60" s="104"/>
      <c r="LIZ60" s="104"/>
      <c r="LJA60" s="104"/>
      <c r="LJB60" s="104"/>
      <c r="LJC60" s="104"/>
      <c r="LJD60" s="104"/>
      <c r="LJE60" s="104"/>
      <c r="LJF60" s="104"/>
      <c r="LJG60" s="104"/>
      <c r="LJH60" s="104"/>
      <c r="LJI60" s="104"/>
      <c r="LJJ60" s="104"/>
      <c r="LJK60" s="104"/>
      <c r="LJL60" s="104"/>
      <c r="LJM60" s="104"/>
      <c r="LJN60" s="104"/>
      <c r="LJO60" s="104"/>
      <c r="LJP60" s="104"/>
      <c r="LJQ60" s="104"/>
      <c r="LJR60" s="104"/>
      <c r="LJS60" s="104"/>
      <c r="LJT60" s="104"/>
      <c r="LJU60" s="104"/>
      <c r="LJV60" s="104"/>
      <c r="LJW60" s="104"/>
      <c r="LJX60" s="104"/>
      <c r="LJY60" s="104"/>
      <c r="LJZ60" s="104"/>
      <c r="LKA60" s="104"/>
      <c r="LKB60" s="104"/>
      <c r="LKC60" s="104"/>
      <c r="LKD60" s="104"/>
      <c r="LKE60" s="104"/>
      <c r="LKF60" s="104"/>
      <c r="LKG60" s="104"/>
      <c r="LKH60" s="104"/>
      <c r="LKI60" s="104"/>
      <c r="LKJ60" s="104"/>
      <c r="LKK60" s="104"/>
      <c r="LKL60" s="104"/>
      <c r="LKM60" s="104"/>
      <c r="LKN60" s="104"/>
      <c r="LKO60" s="104"/>
      <c r="LKP60" s="104"/>
      <c r="LKQ60" s="104"/>
      <c r="LKR60" s="104"/>
      <c r="LKS60" s="104"/>
      <c r="LKT60" s="104"/>
      <c r="LKU60" s="104"/>
      <c r="LKV60" s="104"/>
      <c r="LKW60" s="104"/>
      <c r="LKX60" s="104"/>
      <c r="LKY60" s="104"/>
      <c r="LKZ60" s="104"/>
      <c r="LLA60" s="104"/>
      <c r="LLB60" s="104"/>
      <c r="LLC60" s="104"/>
      <c r="LLD60" s="104"/>
      <c r="LLE60" s="104"/>
      <c r="LLF60" s="104"/>
      <c r="LLG60" s="104"/>
      <c r="LLH60" s="104"/>
      <c r="LLI60" s="104"/>
      <c r="LLJ60" s="104"/>
      <c r="LLK60" s="104"/>
      <c r="LLL60" s="104"/>
      <c r="LLM60" s="104"/>
      <c r="LLN60" s="104"/>
      <c r="LLO60" s="104"/>
      <c r="LLP60" s="104"/>
      <c r="LLQ60" s="104"/>
      <c r="LLR60" s="104"/>
      <c r="LLS60" s="104"/>
      <c r="LLT60" s="104"/>
      <c r="LLU60" s="104"/>
      <c r="LLV60" s="104"/>
      <c r="LLW60" s="104"/>
      <c r="LLX60" s="104"/>
      <c r="LLY60" s="104"/>
      <c r="LLZ60" s="104"/>
      <c r="LMA60" s="104"/>
      <c r="LMB60" s="104"/>
      <c r="LMC60" s="104"/>
      <c r="LMD60" s="104"/>
      <c r="LME60" s="104"/>
      <c r="LMF60" s="104"/>
      <c r="LMG60" s="104"/>
      <c r="LMH60" s="104"/>
      <c r="LMI60" s="104"/>
      <c r="LMJ60" s="104"/>
      <c r="LMK60" s="104"/>
      <c r="LML60" s="104"/>
      <c r="LMM60" s="104"/>
      <c r="LMN60" s="104"/>
      <c r="LMO60" s="104"/>
      <c r="LMP60" s="104"/>
      <c r="LMQ60" s="104"/>
      <c r="LMR60" s="104"/>
      <c r="LMS60" s="104"/>
      <c r="LMT60" s="104"/>
      <c r="LMU60" s="104"/>
      <c r="LMV60" s="104"/>
      <c r="LMW60" s="104"/>
      <c r="LMX60" s="104"/>
      <c r="LMY60" s="104"/>
      <c r="LMZ60" s="104"/>
      <c r="LNA60" s="104"/>
      <c r="LNB60" s="104"/>
      <c r="LNC60" s="104"/>
      <c r="LND60" s="104"/>
      <c r="LNE60" s="104"/>
      <c r="LNF60" s="104"/>
      <c r="LNG60" s="104"/>
      <c r="LNH60" s="104"/>
      <c r="LNI60" s="104"/>
      <c r="LNJ60" s="104"/>
      <c r="LNK60" s="104"/>
      <c r="LNL60" s="104"/>
      <c r="LNM60" s="104"/>
      <c r="LNN60" s="104"/>
      <c r="LNO60" s="104"/>
      <c r="LNP60" s="104"/>
      <c r="LNQ60" s="104"/>
      <c r="LNR60" s="104"/>
      <c r="LNS60" s="104"/>
      <c r="LNT60" s="104"/>
      <c r="LNU60" s="104"/>
      <c r="LNV60" s="104"/>
      <c r="LNW60" s="104"/>
      <c r="LNX60" s="104"/>
      <c r="LNY60" s="104"/>
      <c r="LNZ60" s="104"/>
      <c r="LOA60" s="104"/>
      <c r="LOB60" s="104"/>
      <c r="LOC60" s="104"/>
      <c r="LOD60" s="104"/>
      <c r="LOE60" s="104"/>
      <c r="LOF60" s="104"/>
      <c r="LOG60" s="104"/>
      <c r="LOH60" s="104"/>
      <c r="LOI60" s="104"/>
      <c r="LOJ60" s="104"/>
      <c r="LOK60" s="104"/>
      <c r="LOL60" s="104"/>
      <c r="LOM60" s="104"/>
      <c r="LON60" s="104"/>
      <c r="LOO60" s="104"/>
      <c r="LOP60" s="104"/>
      <c r="LOQ60" s="104"/>
      <c r="LOR60" s="104"/>
      <c r="LOS60" s="104"/>
      <c r="LOT60" s="104"/>
      <c r="LOU60" s="104"/>
      <c r="LOV60" s="104"/>
      <c r="LOW60" s="104"/>
      <c r="LOX60" s="104"/>
      <c r="LOY60" s="104"/>
      <c r="LOZ60" s="104"/>
      <c r="LPA60" s="104"/>
      <c r="LPB60" s="104"/>
      <c r="LPC60" s="104"/>
      <c r="LPD60" s="104"/>
      <c r="LPE60" s="104"/>
      <c r="LPF60" s="104"/>
      <c r="LPG60" s="104"/>
      <c r="LPH60" s="104"/>
      <c r="LPI60" s="104"/>
      <c r="LPJ60" s="104"/>
      <c r="LPK60" s="104"/>
      <c r="LPL60" s="104"/>
      <c r="LPM60" s="104"/>
      <c r="LPN60" s="104"/>
      <c r="LPO60" s="104"/>
      <c r="LPP60" s="104"/>
      <c r="LPQ60" s="104"/>
      <c r="LPR60" s="104"/>
      <c r="LPS60" s="104"/>
      <c r="LPT60" s="104"/>
      <c r="LPU60" s="104"/>
      <c r="LPV60" s="104"/>
      <c r="LPW60" s="104"/>
      <c r="LPX60" s="104"/>
      <c r="LPY60" s="104"/>
      <c r="LPZ60" s="104"/>
      <c r="LQA60" s="104"/>
      <c r="LQB60" s="104"/>
      <c r="LQC60" s="104"/>
      <c r="LQD60" s="104"/>
      <c r="LQE60" s="104"/>
      <c r="LQF60" s="104"/>
      <c r="LQG60" s="104"/>
      <c r="LQH60" s="104"/>
      <c r="LQI60" s="104"/>
      <c r="LQJ60" s="104"/>
      <c r="LQK60" s="104"/>
      <c r="LQL60" s="104"/>
      <c r="LQM60" s="104"/>
      <c r="LQN60" s="104"/>
      <c r="LQO60" s="104"/>
      <c r="LQP60" s="104"/>
      <c r="LQQ60" s="104"/>
      <c r="LQR60" s="104"/>
      <c r="LQS60" s="104"/>
      <c r="LQT60" s="104"/>
      <c r="LQU60" s="104"/>
      <c r="LQV60" s="104"/>
      <c r="LQW60" s="104"/>
      <c r="LQX60" s="104"/>
      <c r="LQY60" s="104"/>
      <c r="LQZ60" s="104"/>
      <c r="LRA60" s="104"/>
      <c r="LRB60" s="104"/>
      <c r="LRC60" s="104"/>
      <c r="LRD60" s="104"/>
      <c r="LRE60" s="104"/>
      <c r="LRF60" s="104"/>
      <c r="LRG60" s="104"/>
      <c r="LRH60" s="104"/>
      <c r="LRI60" s="104"/>
      <c r="LRJ60" s="104"/>
      <c r="LRK60" s="104"/>
      <c r="LRL60" s="104"/>
      <c r="LRM60" s="104"/>
      <c r="LRN60" s="104"/>
      <c r="LRO60" s="104"/>
      <c r="LRP60" s="104"/>
      <c r="LRQ60" s="104"/>
      <c r="LRR60" s="104"/>
      <c r="LRS60" s="104"/>
      <c r="LRT60" s="104"/>
      <c r="LRU60" s="104"/>
      <c r="LRV60" s="104"/>
      <c r="LRW60" s="104"/>
      <c r="LRX60" s="104"/>
      <c r="LRY60" s="104"/>
      <c r="LRZ60" s="104"/>
      <c r="LSA60" s="104"/>
      <c r="LSB60" s="104"/>
      <c r="LSC60" s="104"/>
      <c r="LSD60" s="104"/>
      <c r="LSE60" s="104"/>
      <c r="LSF60" s="104"/>
      <c r="LSG60" s="104"/>
      <c r="LSH60" s="104"/>
      <c r="LSI60" s="104"/>
      <c r="LSJ60" s="104"/>
      <c r="LSK60" s="104"/>
      <c r="LSL60" s="104"/>
      <c r="LSM60" s="104"/>
      <c r="LSN60" s="104"/>
      <c r="LSO60" s="104"/>
      <c r="LSP60" s="104"/>
      <c r="LSQ60" s="104"/>
      <c r="LSR60" s="104"/>
      <c r="LSS60" s="104"/>
      <c r="LST60" s="104"/>
      <c r="LSU60" s="104"/>
      <c r="LSV60" s="104"/>
      <c r="LSW60" s="104"/>
      <c r="LSX60" s="104"/>
      <c r="LSY60" s="104"/>
      <c r="LSZ60" s="104"/>
      <c r="LTA60" s="104"/>
      <c r="LTB60" s="104"/>
      <c r="LTC60" s="104"/>
      <c r="LTD60" s="104"/>
      <c r="LTE60" s="104"/>
      <c r="LTF60" s="104"/>
      <c r="LTG60" s="104"/>
      <c r="LTH60" s="104"/>
      <c r="LTI60" s="104"/>
      <c r="LTJ60" s="104"/>
      <c r="LTK60" s="104"/>
      <c r="LTL60" s="104"/>
      <c r="LTM60" s="104"/>
      <c r="LTN60" s="104"/>
      <c r="LTO60" s="104"/>
      <c r="LTP60" s="104"/>
      <c r="LTQ60" s="104"/>
      <c r="LTR60" s="104"/>
      <c r="LTS60" s="104"/>
      <c r="LTT60" s="104"/>
      <c r="LTU60" s="104"/>
      <c r="LTV60" s="104"/>
      <c r="LTW60" s="104"/>
      <c r="LTX60" s="104"/>
      <c r="LTY60" s="104"/>
      <c r="LTZ60" s="104"/>
      <c r="LUA60" s="104"/>
      <c r="LUB60" s="104"/>
      <c r="LUC60" s="104"/>
      <c r="LUD60" s="104"/>
      <c r="LUE60" s="104"/>
      <c r="LUF60" s="104"/>
      <c r="LUG60" s="104"/>
      <c r="LUH60" s="104"/>
      <c r="LUI60" s="104"/>
      <c r="LUJ60" s="104"/>
      <c r="LUK60" s="104"/>
      <c r="LUL60" s="104"/>
      <c r="LUM60" s="104"/>
      <c r="LUN60" s="104"/>
      <c r="LUO60" s="104"/>
      <c r="LUP60" s="104"/>
      <c r="LUQ60" s="104"/>
      <c r="LUR60" s="104"/>
      <c r="LUS60" s="104"/>
      <c r="LUT60" s="104"/>
      <c r="LUU60" s="104"/>
      <c r="LUV60" s="104"/>
      <c r="LUW60" s="104"/>
      <c r="LUX60" s="104"/>
      <c r="LUY60" s="104"/>
      <c r="LUZ60" s="104"/>
      <c r="LVA60" s="104"/>
      <c r="LVB60" s="104"/>
      <c r="LVC60" s="104"/>
      <c r="LVD60" s="104"/>
      <c r="LVE60" s="104"/>
      <c r="LVF60" s="104"/>
      <c r="LVG60" s="104"/>
      <c r="LVH60" s="104"/>
      <c r="LVI60" s="104"/>
      <c r="LVJ60" s="104"/>
      <c r="LVK60" s="104"/>
      <c r="LVL60" s="104"/>
      <c r="LVM60" s="104"/>
      <c r="LVN60" s="104"/>
      <c r="LVO60" s="104"/>
      <c r="LVP60" s="104"/>
      <c r="LVQ60" s="104"/>
      <c r="LVR60" s="104"/>
      <c r="LVS60" s="104"/>
      <c r="LVT60" s="104"/>
      <c r="LVU60" s="104"/>
      <c r="LVV60" s="104"/>
      <c r="LVW60" s="104"/>
      <c r="LVX60" s="104"/>
      <c r="LVY60" s="104"/>
      <c r="LVZ60" s="104"/>
      <c r="LWA60" s="104"/>
      <c r="LWB60" s="104"/>
      <c r="LWC60" s="104"/>
      <c r="LWD60" s="104"/>
      <c r="LWE60" s="104"/>
      <c r="LWF60" s="104"/>
      <c r="LWG60" s="104"/>
      <c r="LWH60" s="104"/>
      <c r="LWI60" s="104"/>
      <c r="LWJ60" s="104"/>
      <c r="LWK60" s="104"/>
      <c r="LWL60" s="104"/>
      <c r="LWM60" s="104"/>
      <c r="LWN60" s="104"/>
      <c r="LWO60" s="104"/>
      <c r="LWP60" s="104"/>
      <c r="LWQ60" s="104"/>
      <c r="LWR60" s="104"/>
      <c r="LWS60" s="104"/>
      <c r="LWT60" s="104"/>
      <c r="LWU60" s="104"/>
      <c r="LWV60" s="104"/>
      <c r="LWW60" s="104"/>
      <c r="LWX60" s="104"/>
      <c r="LWY60" s="104"/>
      <c r="LWZ60" s="104"/>
      <c r="LXA60" s="104"/>
      <c r="LXB60" s="104"/>
      <c r="LXC60" s="104"/>
      <c r="LXD60" s="104"/>
      <c r="LXE60" s="104"/>
      <c r="LXF60" s="104"/>
      <c r="LXG60" s="104"/>
      <c r="LXH60" s="104"/>
      <c r="LXI60" s="104"/>
      <c r="LXJ60" s="104"/>
      <c r="LXK60" s="104"/>
      <c r="LXL60" s="104"/>
      <c r="LXM60" s="104"/>
      <c r="LXN60" s="104"/>
      <c r="LXO60" s="104"/>
      <c r="LXP60" s="104"/>
      <c r="LXQ60" s="104"/>
      <c r="LXR60" s="104"/>
      <c r="LXS60" s="104"/>
      <c r="LXT60" s="104"/>
      <c r="LXU60" s="104"/>
      <c r="LXV60" s="104"/>
      <c r="LXW60" s="104"/>
      <c r="LXX60" s="104"/>
      <c r="LXY60" s="104"/>
      <c r="LXZ60" s="104"/>
      <c r="LYA60" s="104"/>
      <c r="LYB60" s="104"/>
      <c r="LYC60" s="104"/>
      <c r="LYD60" s="104"/>
      <c r="LYE60" s="104"/>
      <c r="LYF60" s="104"/>
      <c r="LYG60" s="104"/>
      <c r="LYH60" s="104"/>
      <c r="LYI60" s="104"/>
      <c r="LYJ60" s="104"/>
      <c r="LYK60" s="104"/>
      <c r="LYL60" s="104"/>
      <c r="LYM60" s="104"/>
      <c r="LYN60" s="104"/>
      <c r="LYO60" s="104"/>
      <c r="LYP60" s="104"/>
      <c r="LYQ60" s="104"/>
      <c r="LYR60" s="104"/>
      <c r="LYS60" s="104"/>
      <c r="LYT60" s="104"/>
      <c r="LYU60" s="104"/>
      <c r="LYV60" s="104"/>
      <c r="LYW60" s="104"/>
      <c r="LYX60" s="104"/>
      <c r="LYY60" s="104"/>
      <c r="LYZ60" s="104"/>
      <c r="LZA60" s="104"/>
      <c r="LZB60" s="104"/>
      <c r="LZC60" s="104"/>
      <c r="LZD60" s="104"/>
      <c r="LZE60" s="104"/>
      <c r="LZF60" s="104"/>
      <c r="LZG60" s="104"/>
      <c r="LZH60" s="104"/>
      <c r="LZI60" s="104"/>
      <c r="LZJ60" s="104"/>
      <c r="LZK60" s="104"/>
      <c r="LZL60" s="104"/>
      <c r="LZM60" s="104"/>
      <c r="LZN60" s="104"/>
      <c r="LZO60" s="104"/>
      <c r="LZP60" s="104"/>
      <c r="LZQ60" s="104"/>
      <c r="LZR60" s="104"/>
      <c r="LZS60" s="104"/>
      <c r="LZT60" s="104"/>
      <c r="LZU60" s="104"/>
      <c r="LZV60" s="104"/>
      <c r="LZW60" s="104"/>
      <c r="LZX60" s="104"/>
      <c r="LZY60" s="104"/>
      <c r="LZZ60" s="104"/>
      <c r="MAA60" s="104"/>
      <c r="MAB60" s="104"/>
      <c r="MAC60" s="104"/>
      <c r="MAD60" s="104"/>
      <c r="MAE60" s="104"/>
      <c r="MAF60" s="104"/>
      <c r="MAG60" s="104"/>
      <c r="MAH60" s="104"/>
      <c r="MAI60" s="104"/>
      <c r="MAJ60" s="104"/>
      <c r="MAK60" s="104"/>
      <c r="MAL60" s="104"/>
      <c r="MAM60" s="104"/>
      <c r="MAN60" s="104"/>
      <c r="MAO60" s="104"/>
      <c r="MAP60" s="104"/>
      <c r="MAQ60" s="104"/>
      <c r="MAR60" s="104"/>
      <c r="MAS60" s="104"/>
      <c r="MAT60" s="104"/>
      <c r="MAU60" s="104"/>
      <c r="MAV60" s="104"/>
      <c r="MAW60" s="104"/>
      <c r="MAX60" s="104"/>
      <c r="MAY60" s="104"/>
      <c r="MAZ60" s="104"/>
      <c r="MBA60" s="104"/>
      <c r="MBB60" s="104"/>
      <c r="MBC60" s="104"/>
      <c r="MBD60" s="104"/>
      <c r="MBE60" s="104"/>
      <c r="MBF60" s="104"/>
      <c r="MBG60" s="104"/>
      <c r="MBH60" s="104"/>
      <c r="MBI60" s="104"/>
      <c r="MBJ60" s="104"/>
      <c r="MBK60" s="104"/>
      <c r="MBL60" s="104"/>
      <c r="MBM60" s="104"/>
      <c r="MBN60" s="104"/>
      <c r="MBO60" s="104"/>
      <c r="MBP60" s="104"/>
      <c r="MBQ60" s="104"/>
      <c r="MBR60" s="104"/>
      <c r="MBS60" s="104"/>
      <c r="MBT60" s="104"/>
      <c r="MBU60" s="104"/>
      <c r="MBV60" s="104"/>
      <c r="MBW60" s="104"/>
      <c r="MBX60" s="104"/>
      <c r="MBY60" s="104"/>
      <c r="MBZ60" s="104"/>
      <c r="MCA60" s="104"/>
      <c r="MCB60" s="104"/>
      <c r="MCC60" s="104"/>
      <c r="MCD60" s="104"/>
      <c r="MCE60" s="104"/>
      <c r="MCF60" s="104"/>
      <c r="MCG60" s="104"/>
      <c r="MCH60" s="104"/>
      <c r="MCI60" s="104"/>
      <c r="MCJ60" s="104"/>
      <c r="MCK60" s="104"/>
      <c r="MCL60" s="104"/>
      <c r="MCM60" s="104"/>
      <c r="MCN60" s="104"/>
      <c r="MCO60" s="104"/>
      <c r="MCP60" s="104"/>
      <c r="MCQ60" s="104"/>
      <c r="MCR60" s="104"/>
      <c r="MCS60" s="104"/>
      <c r="MCT60" s="104"/>
      <c r="MCU60" s="104"/>
      <c r="MCV60" s="104"/>
      <c r="MCW60" s="104"/>
      <c r="MCX60" s="104"/>
      <c r="MCY60" s="104"/>
      <c r="MCZ60" s="104"/>
      <c r="MDA60" s="104"/>
      <c r="MDB60" s="104"/>
      <c r="MDC60" s="104"/>
      <c r="MDD60" s="104"/>
      <c r="MDE60" s="104"/>
      <c r="MDF60" s="104"/>
      <c r="MDG60" s="104"/>
      <c r="MDH60" s="104"/>
      <c r="MDI60" s="104"/>
      <c r="MDJ60" s="104"/>
      <c r="MDK60" s="104"/>
      <c r="MDL60" s="104"/>
      <c r="MDM60" s="104"/>
      <c r="MDN60" s="104"/>
      <c r="MDO60" s="104"/>
      <c r="MDP60" s="104"/>
      <c r="MDQ60" s="104"/>
      <c r="MDR60" s="104"/>
      <c r="MDS60" s="104"/>
      <c r="MDT60" s="104"/>
      <c r="MDU60" s="104"/>
      <c r="MDV60" s="104"/>
      <c r="MDW60" s="104"/>
      <c r="MDX60" s="104"/>
      <c r="MDY60" s="104"/>
      <c r="MDZ60" s="104"/>
      <c r="MEA60" s="104"/>
      <c r="MEB60" s="104"/>
      <c r="MEC60" s="104"/>
      <c r="MED60" s="104"/>
      <c r="MEE60" s="104"/>
      <c r="MEF60" s="104"/>
      <c r="MEG60" s="104"/>
      <c r="MEH60" s="104"/>
      <c r="MEI60" s="104"/>
      <c r="MEJ60" s="104"/>
      <c r="MEK60" s="104"/>
      <c r="MEL60" s="104"/>
      <c r="MEM60" s="104"/>
      <c r="MEN60" s="104"/>
      <c r="MEO60" s="104"/>
      <c r="MEP60" s="104"/>
      <c r="MEQ60" s="104"/>
      <c r="MER60" s="104"/>
      <c r="MES60" s="104"/>
      <c r="MET60" s="104"/>
      <c r="MEU60" s="104"/>
      <c r="MEV60" s="104"/>
      <c r="MEW60" s="104"/>
      <c r="MEX60" s="104"/>
      <c r="MEY60" s="104"/>
      <c r="MEZ60" s="104"/>
      <c r="MFA60" s="104"/>
      <c r="MFB60" s="104"/>
      <c r="MFC60" s="104"/>
      <c r="MFD60" s="104"/>
      <c r="MFE60" s="104"/>
      <c r="MFF60" s="104"/>
      <c r="MFG60" s="104"/>
      <c r="MFH60" s="104"/>
      <c r="MFI60" s="104"/>
      <c r="MFJ60" s="104"/>
      <c r="MFK60" s="104"/>
      <c r="MFL60" s="104"/>
      <c r="MFM60" s="104"/>
      <c r="MFN60" s="104"/>
      <c r="MFO60" s="104"/>
      <c r="MFP60" s="104"/>
      <c r="MFQ60" s="104"/>
      <c r="MFR60" s="104"/>
      <c r="MFS60" s="104"/>
      <c r="MFT60" s="104"/>
      <c r="MFU60" s="104"/>
      <c r="MFV60" s="104"/>
      <c r="MFW60" s="104"/>
      <c r="MFX60" s="104"/>
      <c r="MFY60" s="104"/>
      <c r="MFZ60" s="104"/>
      <c r="MGA60" s="104"/>
      <c r="MGB60" s="104"/>
      <c r="MGC60" s="104"/>
      <c r="MGD60" s="104"/>
      <c r="MGE60" s="104"/>
      <c r="MGF60" s="104"/>
      <c r="MGG60" s="104"/>
      <c r="MGH60" s="104"/>
      <c r="MGI60" s="104"/>
      <c r="MGJ60" s="104"/>
      <c r="MGK60" s="104"/>
      <c r="MGL60" s="104"/>
      <c r="MGM60" s="104"/>
      <c r="MGN60" s="104"/>
      <c r="MGO60" s="104"/>
      <c r="MGP60" s="104"/>
      <c r="MGQ60" s="104"/>
      <c r="MGR60" s="104"/>
      <c r="MGS60" s="104"/>
      <c r="MGT60" s="104"/>
      <c r="MGU60" s="104"/>
      <c r="MGV60" s="104"/>
      <c r="MGW60" s="104"/>
      <c r="MGX60" s="104"/>
      <c r="MGY60" s="104"/>
      <c r="MGZ60" s="104"/>
      <c r="MHA60" s="104"/>
      <c r="MHB60" s="104"/>
      <c r="MHC60" s="104"/>
      <c r="MHD60" s="104"/>
      <c r="MHE60" s="104"/>
      <c r="MHF60" s="104"/>
      <c r="MHG60" s="104"/>
      <c r="MHH60" s="104"/>
      <c r="MHI60" s="104"/>
      <c r="MHJ60" s="104"/>
      <c r="MHK60" s="104"/>
      <c r="MHL60" s="104"/>
      <c r="MHM60" s="104"/>
      <c r="MHN60" s="104"/>
      <c r="MHO60" s="104"/>
      <c r="MHP60" s="104"/>
      <c r="MHQ60" s="104"/>
      <c r="MHR60" s="104"/>
      <c r="MHS60" s="104"/>
      <c r="MHT60" s="104"/>
      <c r="MHU60" s="104"/>
      <c r="MHV60" s="104"/>
      <c r="MHW60" s="104"/>
      <c r="MHX60" s="104"/>
      <c r="MHY60" s="104"/>
      <c r="MHZ60" s="104"/>
      <c r="MIA60" s="104"/>
      <c r="MIB60" s="104"/>
      <c r="MIC60" s="104"/>
      <c r="MID60" s="104"/>
      <c r="MIE60" s="104"/>
      <c r="MIF60" s="104"/>
      <c r="MIG60" s="104"/>
      <c r="MIH60" s="104"/>
      <c r="MII60" s="104"/>
      <c r="MIJ60" s="104"/>
      <c r="MIK60" s="104"/>
      <c r="MIL60" s="104"/>
      <c r="MIM60" s="104"/>
      <c r="MIN60" s="104"/>
      <c r="MIO60" s="104"/>
      <c r="MIP60" s="104"/>
      <c r="MIQ60" s="104"/>
      <c r="MIR60" s="104"/>
      <c r="MIS60" s="104"/>
      <c r="MIT60" s="104"/>
      <c r="MIU60" s="104"/>
      <c r="MIV60" s="104"/>
      <c r="MIW60" s="104"/>
      <c r="MIX60" s="104"/>
      <c r="MIY60" s="104"/>
      <c r="MIZ60" s="104"/>
      <c r="MJA60" s="104"/>
      <c r="MJB60" s="104"/>
      <c r="MJC60" s="104"/>
      <c r="MJD60" s="104"/>
      <c r="MJE60" s="104"/>
      <c r="MJF60" s="104"/>
      <c r="MJG60" s="104"/>
      <c r="MJH60" s="104"/>
      <c r="MJI60" s="104"/>
      <c r="MJJ60" s="104"/>
      <c r="MJK60" s="104"/>
      <c r="MJL60" s="104"/>
      <c r="MJM60" s="104"/>
      <c r="MJN60" s="104"/>
      <c r="MJO60" s="104"/>
      <c r="MJP60" s="104"/>
      <c r="MJQ60" s="104"/>
      <c r="MJR60" s="104"/>
      <c r="MJS60" s="104"/>
      <c r="MJT60" s="104"/>
      <c r="MJU60" s="104"/>
      <c r="MJV60" s="104"/>
      <c r="MJW60" s="104"/>
      <c r="MJX60" s="104"/>
      <c r="MJY60" s="104"/>
      <c r="MJZ60" s="104"/>
      <c r="MKA60" s="104"/>
      <c r="MKB60" s="104"/>
      <c r="MKC60" s="104"/>
      <c r="MKD60" s="104"/>
      <c r="MKE60" s="104"/>
      <c r="MKF60" s="104"/>
      <c r="MKG60" s="104"/>
      <c r="MKH60" s="104"/>
      <c r="MKI60" s="104"/>
      <c r="MKJ60" s="104"/>
      <c r="MKK60" s="104"/>
      <c r="MKL60" s="104"/>
      <c r="MKM60" s="104"/>
      <c r="MKN60" s="104"/>
      <c r="MKO60" s="104"/>
      <c r="MKP60" s="104"/>
      <c r="MKQ60" s="104"/>
      <c r="MKR60" s="104"/>
      <c r="MKS60" s="104"/>
      <c r="MKT60" s="104"/>
      <c r="MKU60" s="104"/>
      <c r="MKV60" s="104"/>
      <c r="MKW60" s="104"/>
      <c r="MKX60" s="104"/>
      <c r="MKY60" s="104"/>
      <c r="MKZ60" s="104"/>
      <c r="MLA60" s="104"/>
      <c r="MLB60" s="104"/>
      <c r="MLC60" s="104"/>
      <c r="MLD60" s="104"/>
      <c r="MLE60" s="104"/>
      <c r="MLF60" s="104"/>
      <c r="MLG60" s="104"/>
      <c r="MLH60" s="104"/>
      <c r="MLI60" s="104"/>
      <c r="MLJ60" s="104"/>
      <c r="MLK60" s="104"/>
      <c r="MLL60" s="104"/>
      <c r="MLM60" s="104"/>
      <c r="MLN60" s="104"/>
      <c r="MLO60" s="104"/>
      <c r="MLP60" s="104"/>
      <c r="MLQ60" s="104"/>
      <c r="MLR60" s="104"/>
      <c r="MLS60" s="104"/>
      <c r="MLT60" s="104"/>
      <c r="MLU60" s="104"/>
      <c r="MLV60" s="104"/>
      <c r="MLW60" s="104"/>
      <c r="MLX60" s="104"/>
      <c r="MLY60" s="104"/>
      <c r="MLZ60" s="104"/>
      <c r="MMA60" s="104"/>
      <c r="MMB60" s="104"/>
      <c r="MMC60" s="104"/>
      <c r="MMD60" s="104"/>
      <c r="MME60" s="104"/>
      <c r="MMF60" s="104"/>
      <c r="MMG60" s="104"/>
      <c r="MMH60" s="104"/>
      <c r="MMI60" s="104"/>
      <c r="MMJ60" s="104"/>
      <c r="MMK60" s="104"/>
      <c r="MML60" s="104"/>
      <c r="MMM60" s="104"/>
      <c r="MMN60" s="104"/>
      <c r="MMO60" s="104"/>
      <c r="MMP60" s="104"/>
      <c r="MMQ60" s="104"/>
      <c r="MMR60" s="104"/>
      <c r="MMS60" s="104"/>
      <c r="MMT60" s="104"/>
      <c r="MMU60" s="104"/>
      <c r="MMV60" s="104"/>
      <c r="MMW60" s="104"/>
      <c r="MMX60" s="104"/>
      <c r="MMY60" s="104"/>
      <c r="MMZ60" s="104"/>
      <c r="MNA60" s="104"/>
      <c r="MNB60" s="104"/>
      <c r="MNC60" s="104"/>
      <c r="MND60" s="104"/>
      <c r="MNE60" s="104"/>
      <c r="MNF60" s="104"/>
      <c r="MNG60" s="104"/>
      <c r="MNH60" s="104"/>
      <c r="MNI60" s="104"/>
      <c r="MNJ60" s="104"/>
      <c r="MNK60" s="104"/>
      <c r="MNL60" s="104"/>
      <c r="MNM60" s="104"/>
      <c r="MNN60" s="104"/>
      <c r="MNO60" s="104"/>
      <c r="MNP60" s="104"/>
      <c r="MNQ60" s="104"/>
      <c r="MNR60" s="104"/>
      <c r="MNS60" s="104"/>
      <c r="MNT60" s="104"/>
      <c r="MNU60" s="104"/>
      <c r="MNV60" s="104"/>
      <c r="MNW60" s="104"/>
      <c r="MNX60" s="104"/>
      <c r="MNY60" s="104"/>
      <c r="MNZ60" s="104"/>
      <c r="MOA60" s="104"/>
      <c r="MOB60" s="104"/>
      <c r="MOC60" s="104"/>
      <c r="MOD60" s="104"/>
      <c r="MOE60" s="104"/>
      <c r="MOF60" s="104"/>
      <c r="MOG60" s="104"/>
      <c r="MOH60" s="104"/>
      <c r="MOI60" s="104"/>
      <c r="MOJ60" s="104"/>
      <c r="MOK60" s="104"/>
      <c r="MOL60" s="104"/>
      <c r="MOM60" s="104"/>
      <c r="MON60" s="104"/>
      <c r="MOO60" s="104"/>
      <c r="MOP60" s="104"/>
      <c r="MOQ60" s="104"/>
      <c r="MOR60" s="104"/>
      <c r="MOS60" s="104"/>
      <c r="MOT60" s="104"/>
      <c r="MOU60" s="104"/>
      <c r="MOV60" s="104"/>
      <c r="MOW60" s="104"/>
      <c r="MOX60" s="104"/>
      <c r="MOY60" s="104"/>
      <c r="MOZ60" s="104"/>
      <c r="MPA60" s="104"/>
      <c r="MPB60" s="104"/>
      <c r="MPC60" s="104"/>
      <c r="MPD60" s="104"/>
      <c r="MPE60" s="104"/>
      <c r="MPF60" s="104"/>
      <c r="MPG60" s="104"/>
      <c r="MPH60" s="104"/>
      <c r="MPI60" s="104"/>
      <c r="MPJ60" s="104"/>
      <c r="MPK60" s="104"/>
      <c r="MPL60" s="104"/>
      <c r="MPM60" s="104"/>
      <c r="MPN60" s="104"/>
      <c r="MPO60" s="104"/>
      <c r="MPP60" s="104"/>
      <c r="MPQ60" s="104"/>
      <c r="MPR60" s="104"/>
      <c r="MPS60" s="104"/>
      <c r="MPT60" s="104"/>
      <c r="MPU60" s="104"/>
      <c r="MPV60" s="104"/>
      <c r="MPW60" s="104"/>
      <c r="MPX60" s="104"/>
      <c r="MPY60" s="104"/>
      <c r="MPZ60" s="104"/>
      <c r="MQA60" s="104"/>
      <c r="MQB60" s="104"/>
      <c r="MQC60" s="104"/>
      <c r="MQD60" s="104"/>
      <c r="MQE60" s="104"/>
      <c r="MQF60" s="104"/>
      <c r="MQG60" s="104"/>
      <c r="MQH60" s="104"/>
      <c r="MQI60" s="104"/>
      <c r="MQJ60" s="104"/>
      <c r="MQK60" s="104"/>
      <c r="MQL60" s="104"/>
      <c r="MQM60" s="104"/>
      <c r="MQN60" s="104"/>
      <c r="MQO60" s="104"/>
      <c r="MQP60" s="104"/>
      <c r="MQQ60" s="104"/>
      <c r="MQR60" s="104"/>
      <c r="MQS60" s="104"/>
      <c r="MQT60" s="104"/>
      <c r="MQU60" s="104"/>
      <c r="MQV60" s="104"/>
      <c r="MQW60" s="104"/>
      <c r="MQX60" s="104"/>
      <c r="MQY60" s="104"/>
      <c r="MQZ60" s="104"/>
      <c r="MRA60" s="104"/>
      <c r="MRB60" s="104"/>
      <c r="MRC60" s="104"/>
      <c r="MRD60" s="104"/>
      <c r="MRE60" s="104"/>
      <c r="MRF60" s="104"/>
      <c r="MRG60" s="104"/>
      <c r="MRH60" s="104"/>
      <c r="MRI60" s="104"/>
      <c r="MRJ60" s="104"/>
      <c r="MRK60" s="104"/>
      <c r="MRL60" s="104"/>
      <c r="MRM60" s="104"/>
      <c r="MRN60" s="104"/>
      <c r="MRO60" s="104"/>
      <c r="MRP60" s="104"/>
      <c r="MRQ60" s="104"/>
      <c r="MRR60" s="104"/>
      <c r="MRS60" s="104"/>
      <c r="MRT60" s="104"/>
      <c r="MRU60" s="104"/>
      <c r="MRV60" s="104"/>
      <c r="MRW60" s="104"/>
      <c r="MRX60" s="104"/>
      <c r="MRY60" s="104"/>
      <c r="MRZ60" s="104"/>
      <c r="MSA60" s="104"/>
      <c r="MSB60" s="104"/>
      <c r="MSC60" s="104"/>
      <c r="MSD60" s="104"/>
      <c r="MSE60" s="104"/>
      <c r="MSF60" s="104"/>
      <c r="MSG60" s="104"/>
      <c r="MSH60" s="104"/>
      <c r="MSI60" s="104"/>
      <c r="MSJ60" s="104"/>
      <c r="MSK60" s="104"/>
      <c r="MSL60" s="104"/>
      <c r="MSM60" s="104"/>
      <c r="MSN60" s="104"/>
      <c r="MSO60" s="104"/>
      <c r="MSP60" s="104"/>
      <c r="MSQ60" s="104"/>
      <c r="MSR60" s="104"/>
      <c r="MSS60" s="104"/>
      <c r="MST60" s="104"/>
      <c r="MSU60" s="104"/>
      <c r="MSV60" s="104"/>
      <c r="MSW60" s="104"/>
      <c r="MSX60" s="104"/>
      <c r="MSY60" s="104"/>
      <c r="MSZ60" s="104"/>
      <c r="MTA60" s="104"/>
      <c r="MTB60" s="104"/>
      <c r="MTC60" s="104"/>
      <c r="MTD60" s="104"/>
      <c r="MTE60" s="104"/>
      <c r="MTF60" s="104"/>
      <c r="MTG60" s="104"/>
      <c r="MTH60" s="104"/>
      <c r="MTI60" s="104"/>
      <c r="MTJ60" s="104"/>
      <c r="MTK60" s="104"/>
      <c r="MTL60" s="104"/>
      <c r="MTM60" s="104"/>
      <c r="MTN60" s="104"/>
      <c r="MTO60" s="104"/>
      <c r="MTP60" s="104"/>
      <c r="MTQ60" s="104"/>
      <c r="MTR60" s="104"/>
      <c r="MTS60" s="104"/>
      <c r="MTT60" s="104"/>
      <c r="MTU60" s="104"/>
      <c r="MTV60" s="104"/>
      <c r="MTW60" s="104"/>
      <c r="MTX60" s="104"/>
      <c r="MTY60" s="104"/>
      <c r="MTZ60" s="104"/>
      <c r="MUA60" s="104"/>
      <c r="MUB60" s="104"/>
      <c r="MUC60" s="104"/>
      <c r="MUD60" s="104"/>
      <c r="MUE60" s="104"/>
      <c r="MUF60" s="104"/>
      <c r="MUG60" s="104"/>
      <c r="MUH60" s="104"/>
      <c r="MUI60" s="104"/>
      <c r="MUJ60" s="104"/>
      <c r="MUK60" s="104"/>
      <c r="MUL60" s="104"/>
      <c r="MUM60" s="104"/>
      <c r="MUN60" s="104"/>
      <c r="MUO60" s="104"/>
      <c r="MUP60" s="104"/>
      <c r="MUQ60" s="104"/>
      <c r="MUR60" s="104"/>
      <c r="MUS60" s="104"/>
      <c r="MUT60" s="104"/>
      <c r="MUU60" s="104"/>
      <c r="MUV60" s="104"/>
      <c r="MUW60" s="104"/>
      <c r="MUX60" s="104"/>
      <c r="MUY60" s="104"/>
      <c r="MUZ60" s="104"/>
      <c r="MVA60" s="104"/>
      <c r="MVB60" s="104"/>
      <c r="MVC60" s="104"/>
      <c r="MVD60" s="104"/>
      <c r="MVE60" s="104"/>
      <c r="MVF60" s="104"/>
      <c r="MVG60" s="104"/>
      <c r="MVH60" s="104"/>
      <c r="MVI60" s="104"/>
      <c r="MVJ60" s="104"/>
      <c r="MVK60" s="104"/>
      <c r="MVL60" s="104"/>
      <c r="MVM60" s="104"/>
      <c r="MVN60" s="104"/>
      <c r="MVO60" s="104"/>
      <c r="MVP60" s="104"/>
      <c r="MVQ60" s="104"/>
      <c r="MVR60" s="104"/>
      <c r="MVS60" s="104"/>
      <c r="MVT60" s="104"/>
      <c r="MVU60" s="104"/>
      <c r="MVV60" s="104"/>
      <c r="MVW60" s="104"/>
      <c r="MVX60" s="104"/>
      <c r="MVY60" s="104"/>
      <c r="MVZ60" s="104"/>
      <c r="MWA60" s="104"/>
      <c r="MWB60" s="104"/>
      <c r="MWC60" s="104"/>
      <c r="MWD60" s="104"/>
      <c r="MWE60" s="104"/>
      <c r="MWF60" s="104"/>
      <c r="MWG60" s="104"/>
      <c r="MWH60" s="104"/>
      <c r="MWI60" s="104"/>
      <c r="MWJ60" s="104"/>
      <c r="MWK60" s="104"/>
      <c r="MWL60" s="104"/>
      <c r="MWM60" s="104"/>
      <c r="MWN60" s="104"/>
      <c r="MWO60" s="104"/>
      <c r="MWP60" s="104"/>
      <c r="MWQ60" s="104"/>
      <c r="MWR60" s="104"/>
      <c r="MWS60" s="104"/>
      <c r="MWT60" s="104"/>
      <c r="MWU60" s="104"/>
      <c r="MWV60" s="104"/>
      <c r="MWW60" s="104"/>
      <c r="MWX60" s="104"/>
      <c r="MWY60" s="104"/>
      <c r="MWZ60" s="104"/>
      <c r="MXA60" s="104"/>
      <c r="MXB60" s="104"/>
      <c r="MXC60" s="104"/>
      <c r="MXD60" s="104"/>
      <c r="MXE60" s="104"/>
      <c r="MXF60" s="104"/>
      <c r="MXG60" s="104"/>
      <c r="MXH60" s="104"/>
      <c r="MXI60" s="104"/>
      <c r="MXJ60" s="104"/>
      <c r="MXK60" s="104"/>
      <c r="MXL60" s="104"/>
      <c r="MXM60" s="104"/>
      <c r="MXN60" s="104"/>
      <c r="MXO60" s="104"/>
      <c r="MXP60" s="104"/>
      <c r="MXQ60" s="104"/>
      <c r="MXR60" s="104"/>
      <c r="MXS60" s="104"/>
      <c r="MXT60" s="104"/>
      <c r="MXU60" s="104"/>
      <c r="MXV60" s="104"/>
      <c r="MXW60" s="104"/>
      <c r="MXX60" s="104"/>
      <c r="MXY60" s="104"/>
      <c r="MXZ60" s="104"/>
      <c r="MYA60" s="104"/>
      <c r="MYB60" s="104"/>
      <c r="MYC60" s="104"/>
      <c r="MYD60" s="104"/>
      <c r="MYE60" s="104"/>
      <c r="MYF60" s="104"/>
      <c r="MYG60" s="104"/>
      <c r="MYH60" s="104"/>
      <c r="MYI60" s="104"/>
      <c r="MYJ60" s="104"/>
      <c r="MYK60" s="104"/>
      <c r="MYL60" s="104"/>
      <c r="MYM60" s="104"/>
      <c r="MYN60" s="104"/>
      <c r="MYO60" s="104"/>
      <c r="MYP60" s="104"/>
      <c r="MYQ60" s="104"/>
      <c r="MYR60" s="104"/>
      <c r="MYS60" s="104"/>
      <c r="MYT60" s="104"/>
      <c r="MYU60" s="104"/>
      <c r="MYV60" s="104"/>
      <c r="MYW60" s="104"/>
      <c r="MYX60" s="104"/>
      <c r="MYY60" s="104"/>
      <c r="MYZ60" s="104"/>
      <c r="MZA60" s="104"/>
      <c r="MZB60" s="104"/>
      <c r="MZC60" s="104"/>
      <c r="MZD60" s="104"/>
      <c r="MZE60" s="104"/>
      <c r="MZF60" s="104"/>
      <c r="MZG60" s="104"/>
      <c r="MZH60" s="104"/>
      <c r="MZI60" s="104"/>
      <c r="MZJ60" s="104"/>
      <c r="MZK60" s="104"/>
      <c r="MZL60" s="104"/>
      <c r="MZM60" s="104"/>
      <c r="MZN60" s="104"/>
      <c r="MZO60" s="104"/>
      <c r="MZP60" s="104"/>
      <c r="MZQ60" s="104"/>
      <c r="MZR60" s="104"/>
      <c r="MZS60" s="104"/>
      <c r="MZT60" s="104"/>
      <c r="MZU60" s="104"/>
      <c r="MZV60" s="104"/>
      <c r="MZW60" s="104"/>
      <c r="MZX60" s="104"/>
      <c r="MZY60" s="104"/>
      <c r="MZZ60" s="104"/>
      <c r="NAA60" s="104"/>
      <c r="NAB60" s="104"/>
      <c r="NAC60" s="104"/>
      <c r="NAD60" s="104"/>
      <c r="NAE60" s="104"/>
      <c r="NAF60" s="104"/>
      <c r="NAG60" s="104"/>
      <c r="NAH60" s="104"/>
      <c r="NAI60" s="104"/>
      <c r="NAJ60" s="104"/>
      <c r="NAK60" s="104"/>
      <c r="NAL60" s="104"/>
      <c r="NAM60" s="104"/>
      <c r="NAN60" s="104"/>
      <c r="NAO60" s="104"/>
      <c r="NAP60" s="104"/>
      <c r="NAQ60" s="104"/>
      <c r="NAR60" s="104"/>
      <c r="NAS60" s="104"/>
      <c r="NAT60" s="104"/>
      <c r="NAU60" s="104"/>
      <c r="NAV60" s="104"/>
      <c r="NAW60" s="104"/>
      <c r="NAX60" s="104"/>
      <c r="NAY60" s="104"/>
      <c r="NAZ60" s="104"/>
      <c r="NBA60" s="104"/>
      <c r="NBB60" s="104"/>
      <c r="NBC60" s="104"/>
      <c r="NBD60" s="104"/>
      <c r="NBE60" s="104"/>
      <c r="NBF60" s="104"/>
      <c r="NBG60" s="104"/>
      <c r="NBH60" s="104"/>
      <c r="NBI60" s="104"/>
      <c r="NBJ60" s="104"/>
      <c r="NBK60" s="104"/>
      <c r="NBL60" s="104"/>
      <c r="NBM60" s="104"/>
      <c r="NBN60" s="104"/>
      <c r="NBO60" s="104"/>
      <c r="NBP60" s="104"/>
      <c r="NBQ60" s="104"/>
      <c r="NBR60" s="104"/>
      <c r="NBS60" s="104"/>
      <c r="NBT60" s="104"/>
      <c r="NBU60" s="104"/>
      <c r="NBV60" s="104"/>
      <c r="NBW60" s="104"/>
      <c r="NBX60" s="104"/>
      <c r="NBY60" s="104"/>
      <c r="NBZ60" s="104"/>
      <c r="NCA60" s="104"/>
      <c r="NCB60" s="104"/>
      <c r="NCC60" s="104"/>
      <c r="NCD60" s="104"/>
      <c r="NCE60" s="104"/>
      <c r="NCF60" s="104"/>
      <c r="NCG60" s="104"/>
      <c r="NCH60" s="104"/>
      <c r="NCI60" s="104"/>
      <c r="NCJ60" s="104"/>
      <c r="NCK60" s="104"/>
      <c r="NCL60" s="104"/>
      <c r="NCM60" s="104"/>
      <c r="NCN60" s="104"/>
      <c r="NCO60" s="104"/>
      <c r="NCP60" s="104"/>
      <c r="NCQ60" s="104"/>
      <c r="NCR60" s="104"/>
      <c r="NCS60" s="104"/>
      <c r="NCT60" s="104"/>
      <c r="NCU60" s="104"/>
      <c r="NCV60" s="104"/>
      <c r="NCW60" s="104"/>
      <c r="NCX60" s="104"/>
      <c r="NCY60" s="104"/>
      <c r="NCZ60" s="104"/>
      <c r="NDA60" s="104"/>
      <c r="NDB60" s="104"/>
      <c r="NDC60" s="104"/>
      <c r="NDD60" s="104"/>
      <c r="NDE60" s="104"/>
      <c r="NDF60" s="104"/>
      <c r="NDG60" s="104"/>
      <c r="NDH60" s="104"/>
      <c r="NDI60" s="104"/>
      <c r="NDJ60" s="104"/>
      <c r="NDK60" s="104"/>
      <c r="NDL60" s="104"/>
      <c r="NDM60" s="104"/>
      <c r="NDN60" s="104"/>
      <c r="NDO60" s="104"/>
      <c r="NDP60" s="104"/>
      <c r="NDQ60" s="104"/>
      <c r="NDR60" s="104"/>
      <c r="NDS60" s="104"/>
      <c r="NDT60" s="104"/>
      <c r="NDU60" s="104"/>
      <c r="NDV60" s="104"/>
      <c r="NDW60" s="104"/>
      <c r="NDX60" s="104"/>
      <c r="NDY60" s="104"/>
      <c r="NDZ60" s="104"/>
      <c r="NEA60" s="104"/>
      <c r="NEB60" s="104"/>
      <c r="NEC60" s="104"/>
      <c r="NED60" s="104"/>
      <c r="NEE60" s="104"/>
      <c r="NEF60" s="104"/>
      <c r="NEG60" s="104"/>
      <c r="NEH60" s="104"/>
      <c r="NEI60" s="104"/>
      <c r="NEJ60" s="104"/>
      <c r="NEK60" s="104"/>
      <c r="NEL60" s="104"/>
      <c r="NEM60" s="104"/>
      <c r="NEN60" s="104"/>
      <c r="NEO60" s="104"/>
      <c r="NEP60" s="104"/>
      <c r="NEQ60" s="104"/>
      <c r="NER60" s="104"/>
      <c r="NES60" s="104"/>
      <c r="NET60" s="104"/>
      <c r="NEU60" s="104"/>
      <c r="NEV60" s="104"/>
      <c r="NEW60" s="104"/>
      <c r="NEX60" s="104"/>
      <c r="NEY60" s="104"/>
      <c r="NEZ60" s="104"/>
      <c r="NFA60" s="104"/>
      <c r="NFB60" s="104"/>
      <c r="NFC60" s="104"/>
      <c r="NFD60" s="104"/>
      <c r="NFE60" s="104"/>
      <c r="NFF60" s="104"/>
      <c r="NFG60" s="104"/>
      <c r="NFH60" s="104"/>
      <c r="NFI60" s="104"/>
      <c r="NFJ60" s="104"/>
      <c r="NFK60" s="104"/>
      <c r="NFL60" s="104"/>
      <c r="NFM60" s="104"/>
      <c r="NFN60" s="104"/>
      <c r="NFO60" s="104"/>
      <c r="NFP60" s="104"/>
      <c r="NFQ60" s="104"/>
      <c r="NFR60" s="104"/>
      <c r="NFS60" s="104"/>
      <c r="NFT60" s="104"/>
      <c r="NFU60" s="104"/>
      <c r="NFV60" s="104"/>
      <c r="NFW60" s="104"/>
      <c r="NFX60" s="104"/>
      <c r="NFY60" s="104"/>
      <c r="NFZ60" s="104"/>
      <c r="NGA60" s="104"/>
      <c r="NGB60" s="104"/>
      <c r="NGC60" s="104"/>
      <c r="NGD60" s="104"/>
      <c r="NGE60" s="104"/>
      <c r="NGF60" s="104"/>
      <c r="NGG60" s="104"/>
      <c r="NGH60" s="104"/>
      <c r="NGI60" s="104"/>
      <c r="NGJ60" s="104"/>
      <c r="NGK60" s="104"/>
      <c r="NGL60" s="104"/>
      <c r="NGM60" s="104"/>
      <c r="NGN60" s="104"/>
      <c r="NGO60" s="104"/>
      <c r="NGP60" s="104"/>
      <c r="NGQ60" s="104"/>
      <c r="NGR60" s="104"/>
      <c r="NGS60" s="104"/>
      <c r="NGT60" s="104"/>
      <c r="NGU60" s="104"/>
      <c r="NGV60" s="104"/>
      <c r="NGW60" s="104"/>
      <c r="NGX60" s="104"/>
      <c r="NGY60" s="104"/>
      <c r="NGZ60" s="104"/>
      <c r="NHA60" s="104"/>
      <c r="NHB60" s="104"/>
      <c r="NHC60" s="104"/>
      <c r="NHD60" s="104"/>
      <c r="NHE60" s="104"/>
      <c r="NHF60" s="104"/>
      <c r="NHG60" s="104"/>
      <c r="NHH60" s="104"/>
      <c r="NHI60" s="104"/>
      <c r="NHJ60" s="104"/>
      <c r="NHK60" s="104"/>
      <c r="NHL60" s="104"/>
      <c r="NHM60" s="104"/>
      <c r="NHN60" s="104"/>
      <c r="NHO60" s="104"/>
      <c r="NHP60" s="104"/>
      <c r="NHQ60" s="104"/>
      <c r="NHR60" s="104"/>
      <c r="NHS60" s="104"/>
      <c r="NHT60" s="104"/>
      <c r="NHU60" s="104"/>
      <c r="NHV60" s="104"/>
      <c r="NHW60" s="104"/>
      <c r="NHX60" s="104"/>
      <c r="NHY60" s="104"/>
      <c r="NHZ60" s="104"/>
      <c r="NIA60" s="104"/>
      <c r="NIB60" s="104"/>
      <c r="NIC60" s="104"/>
      <c r="NID60" s="104"/>
      <c r="NIE60" s="104"/>
      <c r="NIF60" s="104"/>
      <c r="NIG60" s="104"/>
      <c r="NIH60" s="104"/>
      <c r="NII60" s="104"/>
      <c r="NIJ60" s="104"/>
      <c r="NIK60" s="104"/>
      <c r="NIL60" s="104"/>
      <c r="NIM60" s="104"/>
      <c r="NIN60" s="104"/>
      <c r="NIO60" s="104"/>
      <c r="NIP60" s="104"/>
      <c r="NIQ60" s="104"/>
      <c r="NIR60" s="104"/>
      <c r="NIS60" s="104"/>
      <c r="NIT60" s="104"/>
      <c r="NIU60" s="104"/>
      <c r="NIV60" s="104"/>
      <c r="NIW60" s="104"/>
      <c r="NIX60" s="104"/>
      <c r="NIY60" s="104"/>
      <c r="NIZ60" s="104"/>
      <c r="NJA60" s="104"/>
      <c r="NJB60" s="104"/>
      <c r="NJC60" s="104"/>
      <c r="NJD60" s="104"/>
      <c r="NJE60" s="104"/>
      <c r="NJF60" s="104"/>
      <c r="NJG60" s="104"/>
      <c r="NJH60" s="104"/>
      <c r="NJI60" s="104"/>
      <c r="NJJ60" s="104"/>
      <c r="NJK60" s="104"/>
      <c r="NJL60" s="104"/>
      <c r="NJM60" s="104"/>
      <c r="NJN60" s="104"/>
      <c r="NJO60" s="104"/>
      <c r="NJP60" s="104"/>
      <c r="NJQ60" s="104"/>
      <c r="NJR60" s="104"/>
      <c r="NJS60" s="104"/>
      <c r="NJT60" s="104"/>
      <c r="NJU60" s="104"/>
      <c r="NJV60" s="104"/>
      <c r="NJW60" s="104"/>
      <c r="NJX60" s="104"/>
      <c r="NJY60" s="104"/>
      <c r="NJZ60" s="104"/>
      <c r="NKA60" s="104"/>
      <c r="NKB60" s="104"/>
      <c r="NKC60" s="104"/>
      <c r="NKD60" s="104"/>
      <c r="NKE60" s="104"/>
      <c r="NKF60" s="104"/>
      <c r="NKG60" s="104"/>
      <c r="NKH60" s="104"/>
      <c r="NKI60" s="104"/>
      <c r="NKJ60" s="104"/>
      <c r="NKK60" s="104"/>
      <c r="NKL60" s="104"/>
      <c r="NKM60" s="104"/>
      <c r="NKN60" s="104"/>
      <c r="NKO60" s="104"/>
      <c r="NKP60" s="104"/>
      <c r="NKQ60" s="104"/>
      <c r="NKR60" s="104"/>
      <c r="NKS60" s="104"/>
      <c r="NKT60" s="104"/>
      <c r="NKU60" s="104"/>
      <c r="NKV60" s="104"/>
      <c r="NKW60" s="104"/>
      <c r="NKX60" s="104"/>
      <c r="NKY60" s="104"/>
      <c r="NKZ60" s="104"/>
      <c r="NLA60" s="104"/>
      <c r="NLB60" s="104"/>
      <c r="NLC60" s="104"/>
      <c r="NLD60" s="104"/>
      <c r="NLE60" s="104"/>
      <c r="NLF60" s="104"/>
      <c r="NLG60" s="104"/>
      <c r="NLH60" s="104"/>
      <c r="NLI60" s="104"/>
      <c r="NLJ60" s="104"/>
      <c r="NLK60" s="104"/>
      <c r="NLL60" s="104"/>
      <c r="NLM60" s="104"/>
      <c r="NLN60" s="104"/>
      <c r="NLO60" s="104"/>
      <c r="NLP60" s="104"/>
      <c r="NLQ60" s="104"/>
      <c r="NLR60" s="104"/>
      <c r="NLS60" s="104"/>
      <c r="NLT60" s="104"/>
      <c r="NLU60" s="104"/>
      <c r="NLV60" s="104"/>
      <c r="NLW60" s="104"/>
      <c r="NLX60" s="104"/>
      <c r="NLY60" s="104"/>
      <c r="NLZ60" s="104"/>
      <c r="NMA60" s="104"/>
      <c r="NMB60" s="104"/>
      <c r="NMC60" s="104"/>
      <c r="NMD60" s="104"/>
      <c r="NME60" s="104"/>
      <c r="NMF60" s="104"/>
      <c r="NMG60" s="104"/>
      <c r="NMH60" s="104"/>
      <c r="NMI60" s="104"/>
      <c r="NMJ60" s="104"/>
      <c r="NMK60" s="104"/>
      <c r="NML60" s="104"/>
      <c r="NMM60" s="104"/>
      <c r="NMN60" s="104"/>
      <c r="NMO60" s="104"/>
      <c r="NMP60" s="104"/>
      <c r="NMQ60" s="104"/>
      <c r="NMR60" s="104"/>
      <c r="NMS60" s="104"/>
      <c r="NMT60" s="104"/>
      <c r="NMU60" s="104"/>
      <c r="NMV60" s="104"/>
      <c r="NMW60" s="104"/>
      <c r="NMX60" s="104"/>
      <c r="NMY60" s="104"/>
      <c r="NMZ60" s="104"/>
      <c r="NNA60" s="104"/>
      <c r="NNB60" s="104"/>
      <c r="NNC60" s="104"/>
      <c r="NND60" s="104"/>
      <c r="NNE60" s="104"/>
      <c r="NNF60" s="104"/>
      <c r="NNG60" s="104"/>
      <c r="NNH60" s="104"/>
      <c r="NNI60" s="104"/>
      <c r="NNJ60" s="104"/>
      <c r="NNK60" s="104"/>
      <c r="NNL60" s="104"/>
      <c r="NNM60" s="104"/>
      <c r="NNN60" s="104"/>
      <c r="NNO60" s="104"/>
      <c r="NNP60" s="104"/>
      <c r="NNQ60" s="104"/>
      <c r="NNR60" s="104"/>
      <c r="NNS60" s="104"/>
      <c r="NNT60" s="104"/>
      <c r="NNU60" s="104"/>
      <c r="NNV60" s="104"/>
      <c r="NNW60" s="104"/>
      <c r="NNX60" s="104"/>
      <c r="NNY60" s="104"/>
      <c r="NNZ60" s="104"/>
      <c r="NOA60" s="104"/>
      <c r="NOB60" s="104"/>
      <c r="NOC60" s="104"/>
      <c r="NOD60" s="104"/>
      <c r="NOE60" s="104"/>
      <c r="NOF60" s="104"/>
      <c r="NOG60" s="104"/>
      <c r="NOH60" s="104"/>
      <c r="NOI60" s="104"/>
      <c r="NOJ60" s="104"/>
      <c r="NOK60" s="104"/>
      <c r="NOL60" s="104"/>
      <c r="NOM60" s="104"/>
      <c r="NON60" s="104"/>
      <c r="NOO60" s="104"/>
      <c r="NOP60" s="104"/>
      <c r="NOQ60" s="104"/>
      <c r="NOR60" s="104"/>
      <c r="NOS60" s="104"/>
      <c r="NOT60" s="104"/>
      <c r="NOU60" s="104"/>
      <c r="NOV60" s="104"/>
      <c r="NOW60" s="104"/>
      <c r="NOX60" s="104"/>
      <c r="NOY60" s="104"/>
      <c r="NOZ60" s="104"/>
      <c r="NPA60" s="104"/>
      <c r="NPB60" s="104"/>
      <c r="NPC60" s="104"/>
      <c r="NPD60" s="104"/>
      <c r="NPE60" s="104"/>
      <c r="NPF60" s="104"/>
      <c r="NPG60" s="104"/>
      <c r="NPH60" s="104"/>
      <c r="NPI60" s="104"/>
      <c r="NPJ60" s="104"/>
      <c r="NPK60" s="104"/>
      <c r="NPL60" s="104"/>
      <c r="NPM60" s="104"/>
      <c r="NPN60" s="104"/>
      <c r="NPO60" s="104"/>
      <c r="NPP60" s="104"/>
      <c r="NPQ60" s="104"/>
      <c r="NPR60" s="104"/>
      <c r="NPS60" s="104"/>
      <c r="NPT60" s="104"/>
      <c r="NPU60" s="104"/>
      <c r="NPV60" s="104"/>
      <c r="NPW60" s="104"/>
      <c r="NPX60" s="104"/>
      <c r="NPY60" s="104"/>
      <c r="NPZ60" s="104"/>
      <c r="NQA60" s="104"/>
      <c r="NQB60" s="104"/>
      <c r="NQC60" s="104"/>
      <c r="NQD60" s="104"/>
      <c r="NQE60" s="104"/>
      <c r="NQF60" s="104"/>
      <c r="NQG60" s="104"/>
      <c r="NQH60" s="104"/>
      <c r="NQI60" s="104"/>
      <c r="NQJ60" s="104"/>
      <c r="NQK60" s="104"/>
      <c r="NQL60" s="104"/>
      <c r="NQM60" s="104"/>
      <c r="NQN60" s="104"/>
      <c r="NQO60" s="104"/>
      <c r="NQP60" s="104"/>
      <c r="NQQ60" s="104"/>
      <c r="NQR60" s="104"/>
      <c r="NQS60" s="104"/>
      <c r="NQT60" s="104"/>
      <c r="NQU60" s="104"/>
      <c r="NQV60" s="104"/>
      <c r="NQW60" s="104"/>
      <c r="NQX60" s="104"/>
      <c r="NQY60" s="104"/>
      <c r="NQZ60" s="104"/>
      <c r="NRA60" s="104"/>
      <c r="NRB60" s="104"/>
      <c r="NRC60" s="104"/>
      <c r="NRD60" s="104"/>
      <c r="NRE60" s="104"/>
      <c r="NRF60" s="104"/>
      <c r="NRG60" s="104"/>
      <c r="NRH60" s="104"/>
      <c r="NRI60" s="104"/>
      <c r="NRJ60" s="104"/>
      <c r="NRK60" s="104"/>
      <c r="NRL60" s="104"/>
      <c r="NRM60" s="104"/>
      <c r="NRN60" s="104"/>
      <c r="NRO60" s="104"/>
      <c r="NRP60" s="104"/>
      <c r="NRQ60" s="104"/>
      <c r="NRR60" s="104"/>
      <c r="NRS60" s="104"/>
      <c r="NRT60" s="104"/>
      <c r="NRU60" s="104"/>
      <c r="NRV60" s="104"/>
      <c r="NRW60" s="104"/>
      <c r="NRX60" s="104"/>
      <c r="NRY60" s="104"/>
      <c r="NRZ60" s="104"/>
      <c r="NSA60" s="104"/>
      <c r="NSB60" s="104"/>
      <c r="NSC60" s="104"/>
      <c r="NSD60" s="104"/>
      <c r="NSE60" s="104"/>
      <c r="NSF60" s="104"/>
      <c r="NSG60" s="104"/>
      <c r="NSH60" s="104"/>
      <c r="NSI60" s="104"/>
      <c r="NSJ60" s="104"/>
      <c r="NSK60" s="104"/>
      <c r="NSL60" s="104"/>
      <c r="NSM60" s="104"/>
      <c r="NSN60" s="104"/>
      <c r="NSO60" s="104"/>
      <c r="NSP60" s="104"/>
      <c r="NSQ60" s="104"/>
      <c r="NSR60" s="104"/>
      <c r="NSS60" s="104"/>
      <c r="NST60" s="104"/>
      <c r="NSU60" s="104"/>
      <c r="NSV60" s="104"/>
      <c r="NSW60" s="104"/>
      <c r="NSX60" s="104"/>
      <c r="NSY60" s="104"/>
      <c r="NSZ60" s="104"/>
      <c r="NTA60" s="104"/>
      <c r="NTB60" s="104"/>
      <c r="NTC60" s="104"/>
      <c r="NTD60" s="104"/>
      <c r="NTE60" s="104"/>
      <c r="NTF60" s="104"/>
      <c r="NTG60" s="104"/>
      <c r="NTH60" s="104"/>
      <c r="NTI60" s="104"/>
      <c r="NTJ60" s="104"/>
      <c r="NTK60" s="104"/>
      <c r="NTL60" s="104"/>
      <c r="NTM60" s="104"/>
      <c r="NTN60" s="104"/>
      <c r="NTO60" s="104"/>
      <c r="NTP60" s="104"/>
      <c r="NTQ60" s="104"/>
      <c r="NTR60" s="104"/>
      <c r="NTS60" s="104"/>
      <c r="NTT60" s="104"/>
      <c r="NTU60" s="104"/>
      <c r="NTV60" s="104"/>
      <c r="NTW60" s="104"/>
      <c r="NTX60" s="104"/>
      <c r="NTY60" s="104"/>
      <c r="NTZ60" s="104"/>
      <c r="NUA60" s="104"/>
      <c r="NUB60" s="104"/>
      <c r="NUC60" s="104"/>
      <c r="NUD60" s="104"/>
      <c r="NUE60" s="104"/>
      <c r="NUF60" s="104"/>
      <c r="NUG60" s="104"/>
      <c r="NUH60" s="104"/>
      <c r="NUI60" s="104"/>
      <c r="NUJ60" s="104"/>
      <c r="NUK60" s="104"/>
      <c r="NUL60" s="104"/>
      <c r="NUM60" s="104"/>
      <c r="NUN60" s="104"/>
      <c r="NUO60" s="104"/>
      <c r="NUP60" s="104"/>
      <c r="NUQ60" s="104"/>
      <c r="NUR60" s="104"/>
      <c r="NUS60" s="104"/>
      <c r="NUT60" s="104"/>
      <c r="NUU60" s="104"/>
      <c r="NUV60" s="104"/>
      <c r="NUW60" s="104"/>
      <c r="NUX60" s="104"/>
      <c r="NUY60" s="104"/>
      <c r="NUZ60" s="104"/>
      <c r="NVA60" s="104"/>
      <c r="NVB60" s="104"/>
      <c r="NVC60" s="104"/>
      <c r="NVD60" s="104"/>
      <c r="NVE60" s="104"/>
      <c r="NVF60" s="104"/>
      <c r="NVG60" s="104"/>
      <c r="NVH60" s="104"/>
      <c r="NVI60" s="104"/>
      <c r="NVJ60" s="104"/>
      <c r="NVK60" s="104"/>
      <c r="NVL60" s="104"/>
      <c r="NVM60" s="104"/>
      <c r="NVN60" s="104"/>
      <c r="NVO60" s="104"/>
      <c r="NVP60" s="104"/>
      <c r="NVQ60" s="104"/>
      <c r="NVR60" s="104"/>
      <c r="NVS60" s="104"/>
      <c r="NVT60" s="104"/>
      <c r="NVU60" s="104"/>
      <c r="NVV60" s="104"/>
      <c r="NVW60" s="104"/>
      <c r="NVX60" s="104"/>
      <c r="NVY60" s="104"/>
      <c r="NVZ60" s="104"/>
      <c r="NWA60" s="104"/>
      <c r="NWB60" s="104"/>
      <c r="NWC60" s="104"/>
      <c r="NWD60" s="104"/>
      <c r="NWE60" s="104"/>
      <c r="NWF60" s="104"/>
      <c r="NWG60" s="104"/>
      <c r="NWH60" s="104"/>
      <c r="NWI60" s="104"/>
      <c r="NWJ60" s="104"/>
      <c r="NWK60" s="104"/>
      <c r="NWL60" s="104"/>
      <c r="NWM60" s="104"/>
      <c r="NWN60" s="104"/>
      <c r="NWO60" s="104"/>
      <c r="NWP60" s="104"/>
      <c r="NWQ60" s="104"/>
      <c r="NWR60" s="104"/>
      <c r="NWS60" s="104"/>
      <c r="NWT60" s="104"/>
      <c r="NWU60" s="104"/>
      <c r="NWV60" s="104"/>
      <c r="NWW60" s="104"/>
      <c r="NWX60" s="104"/>
      <c r="NWY60" s="104"/>
      <c r="NWZ60" s="104"/>
      <c r="NXA60" s="104"/>
      <c r="NXB60" s="104"/>
      <c r="NXC60" s="104"/>
      <c r="NXD60" s="104"/>
      <c r="NXE60" s="104"/>
      <c r="NXF60" s="104"/>
      <c r="NXG60" s="104"/>
      <c r="NXH60" s="104"/>
      <c r="NXI60" s="104"/>
      <c r="NXJ60" s="104"/>
      <c r="NXK60" s="104"/>
      <c r="NXL60" s="104"/>
      <c r="NXM60" s="104"/>
      <c r="NXN60" s="104"/>
      <c r="NXO60" s="104"/>
      <c r="NXP60" s="104"/>
      <c r="NXQ60" s="104"/>
      <c r="NXR60" s="104"/>
      <c r="NXS60" s="104"/>
      <c r="NXT60" s="104"/>
      <c r="NXU60" s="104"/>
      <c r="NXV60" s="104"/>
      <c r="NXW60" s="104"/>
      <c r="NXX60" s="104"/>
      <c r="NXY60" s="104"/>
      <c r="NXZ60" s="104"/>
      <c r="NYA60" s="104"/>
      <c r="NYB60" s="104"/>
      <c r="NYC60" s="104"/>
      <c r="NYD60" s="104"/>
      <c r="NYE60" s="104"/>
      <c r="NYF60" s="104"/>
      <c r="NYG60" s="104"/>
      <c r="NYH60" s="104"/>
      <c r="NYI60" s="104"/>
      <c r="NYJ60" s="104"/>
      <c r="NYK60" s="104"/>
      <c r="NYL60" s="104"/>
      <c r="NYM60" s="104"/>
      <c r="NYN60" s="104"/>
      <c r="NYO60" s="104"/>
      <c r="NYP60" s="104"/>
      <c r="NYQ60" s="104"/>
      <c r="NYR60" s="104"/>
      <c r="NYS60" s="104"/>
      <c r="NYT60" s="104"/>
      <c r="NYU60" s="104"/>
      <c r="NYV60" s="104"/>
      <c r="NYW60" s="104"/>
      <c r="NYX60" s="104"/>
      <c r="NYY60" s="104"/>
      <c r="NYZ60" s="104"/>
      <c r="NZA60" s="104"/>
      <c r="NZB60" s="104"/>
      <c r="NZC60" s="104"/>
      <c r="NZD60" s="104"/>
      <c r="NZE60" s="104"/>
      <c r="NZF60" s="104"/>
      <c r="NZG60" s="104"/>
      <c r="NZH60" s="104"/>
      <c r="NZI60" s="104"/>
      <c r="NZJ60" s="104"/>
      <c r="NZK60" s="104"/>
      <c r="NZL60" s="104"/>
      <c r="NZM60" s="104"/>
      <c r="NZN60" s="104"/>
      <c r="NZO60" s="104"/>
      <c r="NZP60" s="104"/>
      <c r="NZQ60" s="104"/>
      <c r="NZR60" s="104"/>
      <c r="NZS60" s="104"/>
      <c r="NZT60" s="104"/>
      <c r="NZU60" s="104"/>
      <c r="NZV60" s="104"/>
      <c r="NZW60" s="104"/>
      <c r="NZX60" s="104"/>
      <c r="NZY60" s="104"/>
      <c r="NZZ60" s="104"/>
      <c r="OAA60" s="104"/>
      <c r="OAB60" s="104"/>
      <c r="OAC60" s="104"/>
      <c r="OAD60" s="104"/>
      <c r="OAE60" s="104"/>
      <c r="OAF60" s="104"/>
      <c r="OAG60" s="104"/>
      <c r="OAH60" s="104"/>
      <c r="OAI60" s="104"/>
      <c r="OAJ60" s="104"/>
      <c r="OAK60" s="104"/>
      <c r="OAL60" s="104"/>
      <c r="OAM60" s="104"/>
      <c r="OAN60" s="104"/>
      <c r="OAO60" s="104"/>
      <c r="OAP60" s="104"/>
      <c r="OAQ60" s="104"/>
      <c r="OAR60" s="104"/>
      <c r="OAS60" s="104"/>
      <c r="OAT60" s="104"/>
      <c r="OAU60" s="104"/>
      <c r="OAV60" s="104"/>
      <c r="OAW60" s="104"/>
      <c r="OAX60" s="104"/>
      <c r="OAY60" s="104"/>
      <c r="OAZ60" s="104"/>
      <c r="OBA60" s="104"/>
      <c r="OBB60" s="104"/>
      <c r="OBC60" s="104"/>
      <c r="OBD60" s="104"/>
      <c r="OBE60" s="104"/>
      <c r="OBF60" s="104"/>
      <c r="OBG60" s="104"/>
      <c r="OBH60" s="104"/>
      <c r="OBI60" s="104"/>
      <c r="OBJ60" s="104"/>
      <c r="OBK60" s="104"/>
      <c r="OBL60" s="104"/>
      <c r="OBM60" s="104"/>
      <c r="OBN60" s="104"/>
      <c r="OBO60" s="104"/>
      <c r="OBP60" s="104"/>
      <c r="OBQ60" s="104"/>
      <c r="OBR60" s="104"/>
      <c r="OBS60" s="104"/>
      <c r="OBT60" s="104"/>
      <c r="OBU60" s="104"/>
      <c r="OBV60" s="104"/>
      <c r="OBW60" s="104"/>
      <c r="OBX60" s="104"/>
      <c r="OBY60" s="104"/>
      <c r="OBZ60" s="104"/>
      <c r="OCA60" s="104"/>
      <c r="OCB60" s="104"/>
      <c r="OCC60" s="104"/>
      <c r="OCD60" s="104"/>
      <c r="OCE60" s="104"/>
      <c r="OCF60" s="104"/>
      <c r="OCG60" s="104"/>
      <c r="OCH60" s="104"/>
      <c r="OCI60" s="104"/>
      <c r="OCJ60" s="104"/>
      <c r="OCK60" s="104"/>
      <c r="OCL60" s="104"/>
      <c r="OCM60" s="104"/>
      <c r="OCN60" s="104"/>
      <c r="OCO60" s="104"/>
      <c r="OCP60" s="104"/>
      <c r="OCQ60" s="104"/>
      <c r="OCR60" s="104"/>
      <c r="OCS60" s="104"/>
      <c r="OCT60" s="104"/>
      <c r="OCU60" s="104"/>
      <c r="OCV60" s="104"/>
      <c r="OCW60" s="104"/>
      <c r="OCX60" s="104"/>
      <c r="OCY60" s="104"/>
      <c r="OCZ60" s="104"/>
      <c r="ODA60" s="104"/>
      <c r="ODB60" s="104"/>
      <c r="ODC60" s="104"/>
      <c r="ODD60" s="104"/>
      <c r="ODE60" s="104"/>
      <c r="ODF60" s="104"/>
      <c r="ODG60" s="104"/>
      <c r="ODH60" s="104"/>
      <c r="ODI60" s="104"/>
      <c r="ODJ60" s="104"/>
      <c r="ODK60" s="104"/>
      <c r="ODL60" s="104"/>
      <c r="ODM60" s="104"/>
      <c r="ODN60" s="104"/>
      <c r="ODO60" s="104"/>
      <c r="ODP60" s="104"/>
      <c r="ODQ60" s="104"/>
      <c r="ODR60" s="104"/>
      <c r="ODS60" s="104"/>
      <c r="ODT60" s="104"/>
      <c r="ODU60" s="104"/>
      <c r="ODV60" s="104"/>
      <c r="ODW60" s="104"/>
      <c r="ODX60" s="104"/>
      <c r="ODY60" s="104"/>
      <c r="ODZ60" s="104"/>
      <c r="OEA60" s="104"/>
      <c r="OEB60" s="104"/>
      <c r="OEC60" s="104"/>
      <c r="OED60" s="104"/>
      <c r="OEE60" s="104"/>
      <c r="OEF60" s="104"/>
      <c r="OEG60" s="104"/>
      <c r="OEH60" s="104"/>
      <c r="OEI60" s="104"/>
      <c r="OEJ60" s="104"/>
      <c r="OEK60" s="104"/>
      <c r="OEL60" s="104"/>
      <c r="OEM60" s="104"/>
      <c r="OEN60" s="104"/>
      <c r="OEO60" s="104"/>
      <c r="OEP60" s="104"/>
      <c r="OEQ60" s="104"/>
      <c r="OER60" s="104"/>
      <c r="OES60" s="104"/>
      <c r="OET60" s="104"/>
      <c r="OEU60" s="104"/>
      <c r="OEV60" s="104"/>
      <c r="OEW60" s="104"/>
      <c r="OEX60" s="104"/>
      <c r="OEY60" s="104"/>
      <c r="OEZ60" s="104"/>
      <c r="OFA60" s="104"/>
      <c r="OFB60" s="104"/>
      <c r="OFC60" s="104"/>
      <c r="OFD60" s="104"/>
      <c r="OFE60" s="104"/>
      <c r="OFF60" s="104"/>
      <c r="OFG60" s="104"/>
      <c r="OFH60" s="104"/>
      <c r="OFI60" s="104"/>
      <c r="OFJ60" s="104"/>
      <c r="OFK60" s="104"/>
      <c r="OFL60" s="104"/>
      <c r="OFM60" s="104"/>
      <c r="OFN60" s="104"/>
      <c r="OFO60" s="104"/>
      <c r="OFP60" s="104"/>
      <c r="OFQ60" s="104"/>
      <c r="OFR60" s="104"/>
      <c r="OFS60" s="104"/>
      <c r="OFT60" s="104"/>
      <c r="OFU60" s="104"/>
      <c r="OFV60" s="104"/>
      <c r="OFW60" s="104"/>
      <c r="OFX60" s="104"/>
      <c r="OFY60" s="104"/>
      <c r="OFZ60" s="104"/>
      <c r="OGA60" s="104"/>
      <c r="OGB60" s="104"/>
      <c r="OGC60" s="104"/>
      <c r="OGD60" s="104"/>
      <c r="OGE60" s="104"/>
      <c r="OGF60" s="104"/>
      <c r="OGG60" s="104"/>
      <c r="OGH60" s="104"/>
      <c r="OGI60" s="104"/>
      <c r="OGJ60" s="104"/>
      <c r="OGK60" s="104"/>
      <c r="OGL60" s="104"/>
      <c r="OGM60" s="104"/>
      <c r="OGN60" s="104"/>
      <c r="OGO60" s="104"/>
      <c r="OGP60" s="104"/>
      <c r="OGQ60" s="104"/>
      <c r="OGR60" s="104"/>
      <c r="OGS60" s="104"/>
      <c r="OGT60" s="104"/>
      <c r="OGU60" s="104"/>
      <c r="OGV60" s="104"/>
      <c r="OGW60" s="104"/>
      <c r="OGX60" s="104"/>
      <c r="OGY60" s="104"/>
      <c r="OGZ60" s="104"/>
      <c r="OHA60" s="104"/>
      <c r="OHB60" s="104"/>
      <c r="OHC60" s="104"/>
      <c r="OHD60" s="104"/>
      <c r="OHE60" s="104"/>
      <c r="OHF60" s="104"/>
      <c r="OHG60" s="104"/>
      <c r="OHH60" s="104"/>
      <c r="OHI60" s="104"/>
      <c r="OHJ60" s="104"/>
      <c r="OHK60" s="104"/>
      <c r="OHL60" s="104"/>
      <c r="OHM60" s="104"/>
      <c r="OHN60" s="104"/>
      <c r="OHO60" s="104"/>
      <c r="OHP60" s="104"/>
      <c r="OHQ60" s="104"/>
      <c r="OHR60" s="104"/>
      <c r="OHS60" s="104"/>
      <c r="OHT60" s="104"/>
      <c r="OHU60" s="104"/>
      <c r="OHV60" s="104"/>
      <c r="OHW60" s="104"/>
      <c r="OHX60" s="104"/>
      <c r="OHY60" s="104"/>
      <c r="OHZ60" s="104"/>
      <c r="OIA60" s="104"/>
      <c r="OIB60" s="104"/>
      <c r="OIC60" s="104"/>
      <c r="OID60" s="104"/>
      <c r="OIE60" s="104"/>
      <c r="OIF60" s="104"/>
      <c r="OIG60" s="104"/>
      <c r="OIH60" s="104"/>
      <c r="OII60" s="104"/>
      <c r="OIJ60" s="104"/>
      <c r="OIK60" s="104"/>
      <c r="OIL60" s="104"/>
      <c r="OIM60" s="104"/>
      <c r="OIN60" s="104"/>
      <c r="OIO60" s="104"/>
      <c r="OIP60" s="104"/>
      <c r="OIQ60" s="104"/>
      <c r="OIR60" s="104"/>
      <c r="OIS60" s="104"/>
      <c r="OIT60" s="104"/>
      <c r="OIU60" s="104"/>
      <c r="OIV60" s="104"/>
      <c r="OIW60" s="104"/>
      <c r="OIX60" s="104"/>
      <c r="OIY60" s="104"/>
      <c r="OIZ60" s="104"/>
      <c r="OJA60" s="104"/>
      <c r="OJB60" s="104"/>
      <c r="OJC60" s="104"/>
      <c r="OJD60" s="104"/>
      <c r="OJE60" s="104"/>
      <c r="OJF60" s="104"/>
      <c r="OJG60" s="104"/>
      <c r="OJH60" s="104"/>
      <c r="OJI60" s="104"/>
      <c r="OJJ60" s="104"/>
      <c r="OJK60" s="104"/>
      <c r="OJL60" s="104"/>
      <c r="OJM60" s="104"/>
      <c r="OJN60" s="104"/>
      <c r="OJO60" s="104"/>
      <c r="OJP60" s="104"/>
      <c r="OJQ60" s="104"/>
      <c r="OJR60" s="104"/>
      <c r="OJS60" s="104"/>
      <c r="OJT60" s="104"/>
      <c r="OJU60" s="104"/>
      <c r="OJV60" s="104"/>
      <c r="OJW60" s="104"/>
      <c r="OJX60" s="104"/>
      <c r="OJY60" s="104"/>
      <c r="OJZ60" s="104"/>
      <c r="OKA60" s="104"/>
      <c r="OKB60" s="104"/>
      <c r="OKC60" s="104"/>
      <c r="OKD60" s="104"/>
      <c r="OKE60" s="104"/>
      <c r="OKF60" s="104"/>
      <c r="OKG60" s="104"/>
      <c r="OKH60" s="104"/>
      <c r="OKI60" s="104"/>
      <c r="OKJ60" s="104"/>
      <c r="OKK60" s="104"/>
      <c r="OKL60" s="104"/>
      <c r="OKM60" s="104"/>
      <c r="OKN60" s="104"/>
      <c r="OKO60" s="104"/>
      <c r="OKP60" s="104"/>
      <c r="OKQ60" s="104"/>
      <c r="OKR60" s="104"/>
      <c r="OKS60" s="104"/>
      <c r="OKT60" s="104"/>
      <c r="OKU60" s="104"/>
      <c r="OKV60" s="104"/>
      <c r="OKW60" s="104"/>
      <c r="OKX60" s="104"/>
      <c r="OKY60" s="104"/>
      <c r="OKZ60" s="104"/>
      <c r="OLA60" s="104"/>
      <c r="OLB60" s="104"/>
      <c r="OLC60" s="104"/>
      <c r="OLD60" s="104"/>
      <c r="OLE60" s="104"/>
      <c r="OLF60" s="104"/>
      <c r="OLG60" s="104"/>
      <c r="OLH60" s="104"/>
      <c r="OLI60" s="104"/>
      <c r="OLJ60" s="104"/>
      <c r="OLK60" s="104"/>
      <c r="OLL60" s="104"/>
      <c r="OLM60" s="104"/>
      <c r="OLN60" s="104"/>
      <c r="OLO60" s="104"/>
      <c r="OLP60" s="104"/>
      <c r="OLQ60" s="104"/>
      <c r="OLR60" s="104"/>
      <c r="OLS60" s="104"/>
      <c r="OLT60" s="104"/>
      <c r="OLU60" s="104"/>
      <c r="OLV60" s="104"/>
      <c r="OLW60" s="104"/>
      <c r="OLX60" s="104"/>
      <c r="OLY60" s="104"/>
      <c r="OLZ60" s="104"/>
      <c r="OMA60" s="104"/>
      <c r="OMB60" s="104"/>
      <c r="OMC60" s="104"/>
      <c r="OMD60" s="104"/>
      <c r="OME60" s="104"/>
      <c r="OMF60" s="104"/>
      <c r="OMG60" s="104"/>
      <c r="OMH60" s="104"/>
      <c r="OMI60" s="104"/>
      <c r="OMJ60" s="104"/>
      <c r="OMK60" s="104"/>
      <c r="OML60" s="104"/>
      <c r="OMM60" s="104"/>
      <c r="OMN60" s="104"/>
      <c r="OMO60" s="104"/>
      <c r="OMP60" s="104"/>
      <c r="OMQ60" s="104"/>
      <c r="OMR60" s="104"/>
      <c r="OMS60" s="104"/>
      <c r="OMT60" s="104"/>
      <c r="OMU60" s="104"/>
      <c r="OMV60" s="104"/>
      <c r="OMW60" s="104"/>
      <c r="OMX60" s="104"/>
      <c r="OMY60" s="104"/>
      <c r="OMZ60" s="104"/>
      <c r="ONA60" s="104"/>
      <c r="ONB60" s="104"/>
      <c r="ONC60" s="104"/>
      <c r="OND60" s="104"/>
      <c r="ONE60" s="104"/>
      <c r="ONF60" s="104"/>
      <c r="ONG60" s="104"/>
      <c r="ONH60" s="104"/>
      <c r="ONI60" s="104"/>
      <c r="ONJ60" s="104"/>
      <c r="ONK60" s="104"/>
      <c r="ONL60" s="104"/>
      <c r="ONM60" s="104"/>
      <c r="ONN60" s="104"/>
      <c r="ONO60" s="104"/>
      <c r="ONP60" s="104"/>
      <c r="ONQ60" s="104"/>
      <c r="ONR60" s="104"/>
      <c r="ONS60" s="104"/>
      <c r="ONT60" s="104"/>
      <c r="ONU60" s="104"/>
      <c r="ONV60" s="104"/>
      <c r="ONW60" s="104"/>
      <c r="ONX60" s="104"/>
      <c r="ONY60" s="104"/>
      <c r="ONZ60" s="104"/>
      <c r="OOA60" s="104"/>
      <c r="OOB60" s="104"/>
      <c r="OOC60" s="104"/>
      <c r="OOD60" s="104"/>
      <c r="OOE60" s="104"/>
      <c r="OOF60" s="104"/>
      <c r="OOG60" s="104"/>
      <c r="OOH60" s="104"/>
      <c r="OOI60" s="104"/>
      <c r="OOJ60" s="104"/>
      <c r="OOK60" s="104"/>
      <c r="OOL60" s="104"/>
      <c r="OOM60" s="104"/>
      <c r="OON60" s="104"/>
      <c r="OOO60" s="104"/>
      <c r="OOP60" s="104"/>
      <c r="OOQ60" s="104"/>
      <c r="OOR60" s="104"/>
      <c r="OOS60" s="104"/>
      <c r="OOT60" s="104"/>
      <c r="OOU60" s="104"/>
      <c r="OOV60" s="104"/>
      <c r="OOW60" s="104"/>
      <c r="OOX60" s="104"/>
      <c r="OOY60" s="104"/>
      <c r="OOZ60" s="104"/>
      <c r="OPA60" s="104"/>
      <c r="OPB60" s="104"/>
      <c r="OPC60" s="104"/>
      <c r="OPD60" s="104"/>
      <c r="OPE60" s="104"/>
      <c r="OPF60" s="104"/>
      <c r="OPG60" s="104"/>
      <c r="OPH60" s="104"/>
      <c r="OPI60" s="104"/>
      <c r="OPJ60" s="104"/>
      <c r="OPK60" s="104"/>
      <c r="OPL60" s="104"/>
      <c r="OPM60" s="104"/>
      <c r="OPN60" s="104"/>
      <c r="OPO60" s="104"/>
      <c r="OPP60" s="104"/>
      <c r="OPQ60" s="104"/>
      <c r="OPR60" s="104"/>
      <c r="OPS60" s="104"/>
      <c r="OPT60" s="104"/>
      <c r="OPU60" s="104"/>
      <c r="OPV60" s="104"/>
      <c r="OPW60" s="104"/>
      <c r="OPX60" s="104"/>
      <c r="OPY60" s="104"/>
      <c r="OPZ60" s="104"/>
      <c r="OQA60" s="104"/>
      <c r="OQB60" s="104"/>
      <c r="OQC60" s="104"/>
      <c r="OQD60" s="104"/>
      <c r="OQE60" s="104"/>
      <c r="OQF60" s="104"/>
      <c r="OQG60" s="104"/>
      <c r="OQH60" s="104"/>
      <c r="OQI60" s="104"/>
      <c r="OQJ60" s="104"/>
      <c r="OQK60" s="104"/>
      <c r="OQL60" s="104"/>
      <c r="OQM60" s="104"/>
      <c r="OQN60" s="104"/>
      <c r="OQO60" s="104"/>
      <c r="OQP60" s="104"/>
      <c r="OQQ60" s="104"/>
      <c r="OQR60" s="104"/>
      <c r="OQS60" s="104"/>
      <c r="OQT60" s="104"/>
      <c r="OQU60" s="104"/>
      <c r="OQV60" s="104"/>
      <c r="OQW60" s="104"/>
      <c r="OQX60" s="104"/>
      <c r="OQY60" s="104"/>
      <c r="OQZ60" s="104"/>
      <c r="ORA60" s="104"/>
      <c r="ORB60" s="104"/>
      <c r="ORC60" s="104"/>
      <c r="ORD60" s="104"/>
      <c r="ORE60" s="104"/>
      <c r="ORF60" s="104"/>
      <c r="ORG60" s="104"/>
      <c r="ORH60" s="104"/>
      <c r="ORI60" s="104"/>
      <c r="ORJ60" s="104"/>
      <c r="ORK60" s="104"/>
      <c r="ORL60" s="104"/>
      <c r="ORM60" s="104"/>
      <c r="ORN60" s="104"/>
      <c r="ORO60" s="104"/>
      <c r="ORP60" s="104"/>
      <c r="ORQ60" s="104"/>
      <c r="ORR60" s="104"/>
      <c r="ORS60" s="104"/>
      <c r="ORT60" s="104"/>
      <c r="ORU60" s="104"/>
      <c r="ORV60" s="104"/>
      <c r="ORW60" s="104"/>
      <c r="ORX60" s="104"/>
      <c r="ORY60" s="104"/>
      <c r="ORZ60" s="104"/>
      <c r="OSA60" s="104"/>
      <c r="OSB60" s="104"/>
      <c r="OSC60" s="104"/>
      <c r="OSD60" s="104"/>
      <c r="OSE60" s="104"/>
      <c r="OSF60" s="104"/>
      <c r="OSG60" s="104"/>
      <c r="OSH60" s="104"/>
      <c r="OSI60" s="104"/>
      <c r="OSJ60" s="104"/>
      <c r="OSK60" s="104"/>
      <c r="OSL60" s="104"/>
      <c r="OSM60" s="104"/>
      <c r="OSN60" s="104"/>
      <c r="OSO60" s="104"/>
      <c r="OSP60" s="104"/>
      <c r="OSQ60" s="104"/>
      <c r="OSR60" s="104"/>
      <c r="OSS60" s="104"/>
      <c r="OST60" s="104"/>
      <c r="OSU60" s="104"/>
      <c r="OSV60" s="104"/>
      <c r="OSW60" s="104"/>
      <c r="OSX60" s="104"/>
      <c r="OSY60" s="104"/>
      <c r="OSZ60" s="104"/>
      <c r="OTA60" s="104"/>
      <c r="OTB60" s="104"/>
      <c r="OTC60" s="104"/>
      <c r="OTD60" s="104"/>
      <c r="OTE60" s="104"/>
      <c r="OTF60" s="104"/>
      <c r="OTG60" s="104"/>
      <c r="OTH60" s="104"/>
      <c r="OTI60" s="104"/>
      <c r="OTJ60" s="104"/>
      <c r="OTK60" s="104"/>
      <c r="OTL60" s="104"/>
      <c r="OTM60" s="104"/>
      <c r="OTN60" s="104"/>
      <c r="OTO60" s="104"/>
      <c r="OTP60" s="104"/>
      <c r="OTQ60" s="104"/>
      <c r="OTR60" s="104"/>
      <c r="OTS60" s="104"/>
      <c r="OTT60" s="104"/>
      <c r="OTU60" s="104"/>
      <c r="OTV60" s="104"/>
      <c r="OTW60" s="104"/>
      <c r="OTX60" s="104"/>
      <c r="OTY60" s="104"/>
      <c r="OTZ60" s="104"/>
      <c r="OUA60" s="104"/>
      <c r="OUB60" s="104"/>
      <c r="OUC60" s="104"/>
      <c r="OUD60" s="104"/>
      <c r="OUE60" s="104"/>
      <c r="OUF60" s="104"/>
      <c r="OUG60" s="104"/>
      <c r="OUH60" s="104"/>
      <c r="OUI60" s="104"/>
      <c r="OUJ60" s="104"/>
      <c r="OUK60" s="104"/>
      <c r="OUL60" s="104"/>
      <c r="OUM60" s="104"/>
      <c r="OUN60" s="104"/>
      <c r="OUO60" s="104"/>
      <c r="OUP60" s="104"/>
      <c r="OUQ60" s="104"/>
      <c r="OUR60" s="104"/>
      <c r="OUS60" s="104"/>
      <c r="OUT60" s="104"/>
      <c r="OUU60" s="104"/>
      <c r="OUV60" s="104"/>
      <c r="OUW60" s="104"/>
      <c r="OUX60" s="104"/>
      <c r="OUY60" s="104"/>
      <c r="OUZ60" s="104"/>
      <c r="OVA60" s="104"/>
      <c r="OVB60" s="104"/>
      <c r="OVC60" s="104"/>
      <c r="OVD60" s="104"/>
      <c r="OVE60" s="104"/>
      <c r="OVF60" s="104"/>
      <c r="OVG60" s="104"/>
      <c r="OVH60" s="104"/>
      <c r="OVI60" s="104"/>
      <c r="OVJ60" s="104"/>
      <c r="OVK60" s="104"/>
      <c r="OVL60" s="104"/>
      <c r="OVM60" s="104"/>
      <c r="OVN60" s="104"/>
      <c r="OVO60" s="104"/>
      <c r="OVP60" s="104"/>
      <c r="OVQ60" s="104"/>
      <c r="OVR60" s="104"/>
      <c r="OVS60" s="104"/>
      <c r="OVT60" s="104"/>
      <c r="OVU60" s="104"/>
      <c r="OVV60" s="104"/>
      <c r="OVW60" s="104"/>
      <c r="OVX60" s="104"/>
      <c r="OVY60" s="104"/>
      <c r="OVZ60" s="104"/>
      <c r="OWA60" s="104"/>
      <c r="OWB60" s="104"/>
      <c r="OWC60" s="104"/>
      <c r="OWD60" s="104"/>
      <c r="OWE60" s="104"/>
      <c r="OWF60" s="104"/>
      <c r="OWG60" s="104"/>
      <c r="OWH60" s="104"/>
      <c r="OWI60" s="104"/>
      <c r="OWJ60" s="104"/>
      <c r="OWK60" s="104"/>
      <c r="OWL60" s="104"/>
      <c r="OWM60" s="104"/>
      <c r="OWN60" s="104"/>
      <c r="OWO60" s="104"/>
      <c r="OWP60" s="104"/>
      <c r="OWQ60" s="104"/>
      <c r="OWR60" s="104"/>
      <c r="OWS60" s="104"/>
      <c r="OWT60" s="104"/>
      <c r="OWU60" s="104"/>
      <c r="OWV60" s="104"/>
      <c r="OWW60" s="104"/>
      <c r="OWX60" s="104"/>
      <c r="OWY60" s="104"/>
      <c r="OWZ60" s="104"/>
      <c r="OXA60" s="104"/>
      <c r="OXB60" s="104"/>
      <c r="OXC60" s="104"/>
      <c r="OXD60" s="104"/>
      <c r="OXE60" s="104"/>
      <c r="OXF60" s="104"/>
      <c r="OXG60" s="104"/>
      <c r="OXH60" s="104"/>
      <c r="OXI60" s="104"/>
      <c r="OXJ60" s="104"/>
      <c r="OXK60" s="104"/>
      <c r="OXL60" s="104"/>
      <c r="OXM60" s="104"/>
      <c r="OXN60" s="104"/>
      <c r="OXO60" s="104"/>
      <c r="OXP60" s="104"/>
      <c r="OXQ60" s="104"/>
      <c r="OXR60" s="104"/>
      <c r="OXS60" s="104"/>
      <c r="OXT60" s="104"/>
      <c r="OXU60" s="104"/>
      <c r="OXV60" s="104"/>
      <c r="OXW60" s="104"/>
      <c r="OXX60" s="104"/>
      <c r="OXY60" s="104"/>
      <c r="OXZ60" s="104"/>
      <c r="OYA60" s="104"/>
      <c r="OYB60" s="104"/>
      <c r="OYC60" s="104"/>
      <c r="OYD60" s="104"/>
      <c r="OYE60" s="104"/>
      <c r="OYF60" s="104"/>
      <c r="OYG60" s="104"/>
      <c r="OYH60" s="104"/>
      <c r="OYI60" s="104"/>
      <c r="OYJ60" s="104"/>
      <c r="OYK60" s="104"/>
      <c r="OYL60" s="104"/>
      <c r="OYM60" s="104"/>
      <c r="OYN60" s="104"/>
      <c r="OYO60" s="104"/>
      <c r="OYP60" s="104"/>
      <c r="OYQ60" s="104"/>
      <c r="OYR60" s="104"/>
      <c r="OYS60" s="104"/>
      <c r="OYT60" s="104"/>
      <c r="OYU60" s="104"/>
      <c r="OYV60" s="104"/>
      <c r="OYW60" s="104"/>
      <c r="OYX60" s="104"/>
      <c r="OYY60" s="104"/>
      <c r="OYZ60" s="104"/>
      <c r="OZA60" s="104"/>
      <c r="OZB60" s="104"/>
      <c r="OZC60" s="104"/>
      <c r="OZD60" s="104"/>
      <c r="OZE60" s="104"/>
      <c r="OZF60" s="104"/>
      <c r="OZG60" s="104"/>
      <c r="OZH60" s="104"/>
      <c r="OZI60" s="104"/>
      <c r="OZJ60" s="104"/>
      <c r="OZK60" s="104"/>
      <c r="OZL60" s="104"/>
      <c r="OZM60" s="104"/>
      <c r="OZN60" s="104"/>
      <c r="OZO60" s="104"/>
      <c r="OZP60" s="104"/>
      <c r="OZQ60" s="104"/>
      <c r="OZR60" s="104"/>
      <c r="OZS60" s="104"/>
      <c r="OZT60" s="104"/>
      <c r="OZU60" s="104"/>
      <c r="OZV60" s="104"/>
      <c r="OZW60" s="104"/>
      <c r="OZX60" s="104"/>
      <c r="OZY60" s="104"/>
      <c r="OZZ60" s="104"/>
      <c r="PAA60" s="104"/>
      <c r="PAB60" s="104"/>
      <c r="PAC60" s="104"/>
      <c r="PAD60" s="104"/>
      <c r="PAE60" s="104"/>
      <c r="PAF60" s="104"/>
      <c r="PAG60" s="104"/>
      <c r="PAH60" s="104"/>
      <c r="PAI60" s="104"/>
      <c r="PAJ60" s="104"/>
      <c r="PAK60" s="104"/>
      <c r="PAL60" s="104"/>
      <c r="PAM60" s="104"/>
      <c r="PAN60" s="104"/>
      <c r="PAO60" s="104"/>
      <c r="PAP60" s="104"/>
      <c r="PAQ60" s="104"/>
      <c r="PAR60" s="104"/>
      <c r="PAS60" s="104"/>
      <c r="PAT60" s="104"/>
      <c r="PAU60" s="104"/>
      <c r="PAV60" s="104"/>
      <c r="PAW60" s="104"/>
      <c r="PAX60" s="104"/>
      <c r="PAY60" s="104"/>
      <c r="PAZ60" s="104"/>
      <c r="PBA60" s="104"/>
      <c r="PBB60" s="104"/>
      <c r="PBC60" s="104"/>
      <c r="PBD60" s="104"/>
      <c r="PBE60" s="104"/>
      <c r="PBF60" s="104"/>
      <c r="PBG60" s="104"/>
      <c r="PBH60" s="104"/>
      <c r="PBI60" s="104"/>
      <c r="PBJ60" s="104"/>
      <c r="PBK60" s="104"/>
      <c r="PBL60" s="104"/>
      <c r="PBM60" s="104"/>
      <c r="PBN60" s="104"/>
      <c r="PBO60" s="104"/>
      <c r="PBP60" s="104"/>
      <c r="PBQ60" s="104"/>
      <c r="PBR60" s="104"/>
      <c r="PBS60" s="104"/>
      <c r="PBT60" s="104"/>
      <c r="PBU60" s="104"/>
      <c r="PBV60" s="104"/>
      <c r="PBW60" s="104"/>
      <c r="PBX60" s="104"/>
      <c r="PBY60" s="104"/>
      <c r="PBZ60" s="104"/>
      <c r="PCA60" s="104"/>
      <c r="PCB60" s="104"/>
      <c r="PCC60" s="104"/>
      <c r="PCD60" s="104"/>
      <c r="PCE60" s="104"/>
      <c r="PCF60" s="104"/>
      <c r="PCG60" s="104"/>
      <c r="PCH60" s="104"/>
      <c r="PCI60" s="104"/>
      <c r="PCJ60" s="104"/>
      <c r="PCK60" s="104"/>
      <c r="PCL60" s="104"/>
      <c r="PCM60" s="104"/>
      <c r="PCN60" s="104"/>
      <c r="PCO60" s="104"/>
      <c r="PCP60" s="104"/>
      <c r="PCQ60" s="104"/>
      <c r="PCR60" s="104"/>
      <c r="PCS60" s="104"/>
      <c r="PCT60" s="104"/>
      <c r="PCU60" s="104"/>
      <c r="PCV60" s="104"/>
      <c r="PCW60" s="104"/>
      <c r="PCX60" s="104"/>
      <c r="PCY60" s="104"/>
      <c r="PCZ60" s="104"/>
      <c r="PDA60" s="104"/>
      <c r="PDB60" s="104"/>
      <c r="PDC60" s="104"/>
      <c r="PDD60" s="104"/>
      <c r="PDE60" s="104"/>
      <c r="PDF60" s="104"/>
      <c r="PDG60" s="104"/>
      <c r="PDH60" s="104"/>
      <c r="PDI60" s="104"/>
      <c r="PDJ60" s="104"/>
      <c r="PDK60" s="104"/>
      <c r="PDL60" s="104"/>
      <c r="PDM60" s="104"/>
      <c r="PDN60" s="104"/>
      <c r="PDO60" s="104"/>
      <c r="PDP60" s="104"/>
      <c r="PDQ60" s="104"/>
      <c r="PDR60" s="104"/>
      <c r="PDS60" s="104"/>
      <c r="PDT60" s="104"/>
      <c r="PDU60" s="104"/>
      <c r="PDV60" s="104"/>
      <c r="PDW60" s="104"/>
      <c r="PDX60" s="104"/>
      <c r="PDY60" s="104"/>
      <c r="PDZ60" s="104"/>
      <c r="PEA60" s="104"/>
      <c r="PEB60" s="104"/>
      <c r="PEC60" s="104"/>
      <c r="PED60" s="104"/>
      <c r="PEE60" s="104"/>
      <c r="PEF60" s="104"/>
      <c r="PEG60" s="104"/>
      <c r="PEH60" s="104"/>
      <c r="PEI60" s="104"/>
      <c r="PEJ60" s="104"/>
      <c r="PEK60" s="104"/>
      <c r="PEL60" s="104"/>
      <c r="PEM60" s="104"/>
      <c r="PEN60" s="104"/>
      <c r="PEO60" s="104"/>
      <c r="PEP60" s="104"/>
      <c r="PEQ60" s="104"/>
      <c r="PER60" s="104"/>
      <c r="PES60" s="104"/>
      <c r="PET60" s="104"/>
      <c r="PEU60" s="104"/>
      <c r="PEV60" s="104"/>
      <c r="PEW60" s="104"/>
      <c r="PEX60" s="104"/>
      <c r="PEY60" s="104"/>
      <c r="PEZ60" s="104"/>
      <c r="PFA60" s="104"/>
      <c r="PFB60" s="104"/>
      <c r="PFC60" s="104"/>
      <c r="PFD60" s="104"/>
      <c r="PFE60" s="104"/>
      <c r="PFF60" s="104"/>
      <c r="PFG60" s="104"/>
      <c r="PFH60" s="104"/>
      <c r="PFI60" s="104"/>
      <c r="PFJ60" s="104"/>
      <c r="PFK60" s="104"/>
      <c r="PFL60" s="104"/>
      <c r="PFM60" s="104"/>
      <c r="PFN60" s="104"/>
      <c r="PFO60" s="104"/>
      <c r="PFP60" s="104"/>
      <c r="PFQ60" s="104"/>
      <c r="PFR60" s="104"/>
      <c r="PFS60" s="104"/>
      <c r="PFT60" s="104"/>
      <c r="PFU60" s="104"/>
      <c r="PFV60" s="104"/>
      <c r="PFW60" s="104"/>
      <c r="PFX60" s="104"/>
      <c r="PFY60" s="104"/>
      <c r="PFZ60" s="104"/>
      <c r="PGA60" s="104"/>
      <c r="PGB60" s="104"/>
      <c r="PGC60" s="104"/>
      <c r="PGD60" s="104"/>
      <c r="PGE60" s="104"/>
      <c r="PGF60" s="104"/>
      <c r="PGG60" s="104"/>
      <c r="PGH60" s="104"/>
      <c r="PGI60" s="104"/>
      <c r="PGJ60" s="104"/>
      <c r="PGK60" s="104"/>
      <c r="PGL60" s="104"/>
      <c r="PGM60" s="104"/>
      <c r="PGN60" s="104"/>
      <c r="PGO60" s="104"/>
      <c r="PGP60" s="104"/>
      <c r="PGQ60" s="104"/>
      <c r="PGR60" s="104"/>
      <c r="PGS60" s="104"/>
      <c r="PGT60" s="104"/>
      <c r="PGU60" s="104"/>
      <c r="PGV60" s="104"/>
      <c r="PGW60" s="104"/>
      <c r="PGX60" s="104"/>
      <c r="PGY60" s="104"/>
      <c r="PGZ60" s="104"/>
      <c r="PHA60" s="104"/>
      <c r="PHB60" s="104"/>
      <c r="PHC60" s="104"/>
      <c r="PHD60" s="104"/>
      <c r="PHE60" s="104"/>
      <c r="PHF60" s="104"/>
      <c r="PHG60" s="104"/>
      <c r="PHH60" s="104"/>
      <c r="PHI60" s="104"/>
      <c r="PHJ60" s="104"/>
      <c r="PHK60" s="104"/>
      <c r="PHL60" s="104"/>
      <c r="PHM60" s="104"/>
      <c r="PHN60" s="104"/>
      <c r="PHO60" s="104"/>
      <c r="PHP60" s="104"/>
      <c r="PHQ60" s="104"/>
      <c r="PHR60" s="104"/>
      <c r="PHS60" s="104"/>
      <c r="PHT60" s="104"/>
      <c r="PHU60" s="104"/>
      <c r="PHV60" s="104"/>
      <c r="PHW60" s="104"/>
      <c r="PHX60" s="104"/>
      <c r="PHY60" s="104"/>
      <c r="PHZ60" s="104"/>
      <c r="PIA60" s="104"/>
      <c r="PIB60" s="104"/>
      <c r="PIC60" s="104"/>
      <c r="PID60" s="104"/>
      <c r="PIE60" s="104"/>
      <c r="PIF60" s="104"/>
      <c r="PIG60" s="104"/>
      <c r="PIH60" s="104"/>
      <c r="PII60" s="104"/>
      <c r="PIJ60" s="104"/>
      <c r="PIK60" s="104"/>
      <c r="PIL60" s="104"/>
      <c r="PIM60" s="104"/>
      <c r="PIN60" s="104"/>
      <c r="PIO60" s="104"/>
      <c r="PIP60" s="104"/>
      <c r="PIQ60" s="104"/>
      <c r="PIR60" s="104"/>
      <c r="PIS60" s="104"/>
      <c r="PIT60" s="104"/>
      <c r="PIU60" s="104"/>
      <c r="PIV60" s="104"/>
      <c r="PIW60" s="104"/>
      <c r="PIX60" s="104"/>
      <c r="PIY60" s="104"/>
      <c r="PIZ60" s="104"/>
      <c r="PJA60" s="104"/>
      <c r="PJB60" s="104"/>
      <c r="PJC60" s="104"/>
      <c r="PJD60" s="104"/>
      <c r="PJE60" s="104"/>
      <c r="PJF60" s="104"/>
      <c r="PJG60" s="104"/>
      <c r="PJH60" s="104"/>
      <c r="PJI60" s="104"/>
      <c r="PJJ60" s="104"/>
      <c r="PJK60" s="104"/>
      <c r="PJL60" s="104"/>
      <c r="PJM60" s="104"/>
      <c r="PJN60" s="104"/>
      <c r="PJO60" s="104"/>
      <c r="PJP60" s="104"/>
      <c r="PJQ60" s="104"/>
      <c r="PJR60" s="104"/>
      <c r="PJS60" s="104"/>
      <c r="PJT60" s="104"/>
      <c r="PJU60" s="104"/>
      <c r="PJV60" s="104"/>
      <c r="PJW60" s="104"/>
      <c r="PJX60" s="104"/>
      <c r="PJY60" s="104"/>
      <c r="PJZ60" s="104"/>
      <c r="PKA60" s="104"/>
      <c r="PKB60" s="104"/>
      <c r="PKC60" s="104"/>
      <c r="PKD60" s="104"/>
      <c r="PKE60" s="104"/>
      <c r="PKF60" s="104"/>
      <c r="PKG60" s="104"/>
      <c r="PKH60" s="104"/>
      <c r="PKI60" s="104"/>
      <c r="PKJ60" s="104"/>
      <c r="PKK60" s="104"/>
      <c r="PKL60" s="104"/>
      <c r="PKM60" s="104"/>
      <c r="PKN60" s="104"/>
      <c r="PKO60" s="104"/>
      <c r="PKP60" s="104"/>
      <c r="PKQ60" s="104"/>
      <c r="PKR60" s="104"/>
      <c r="PKS60" s="104"/>
      <c r="PKT60" s="104"/>
      <c r="PKU60" s="104"/>
      <c r="PKV60" s="104"/>
      <c r="PKW60" s="104"/>
      <c r="PKX60" s="104"/>
      <c r="PKY60" s="104"/>
      <c r="PKZ60" s="104"/>
      <c r="PLA60" s="104"/>
      <c r="PLB60" s="104"/>
      <c r="PLC60" s="104"/>
      <c r="PLD60" s="104"/>
      <c r="PLE60" s="104"/>
      <c r="PLF60" s="104"/>
      <c r="PLG60" s="104"/>
      <c r="PLH60" s="104"/>
      <c r="PLI60" s="104"/>
      <c r="PLJ60" s="104"/>
      <c r="PLK60" s="104"/>
      <c r="PLL60" s="104"/>
      <c r="PLM60" s="104"/>
      <c r="PLN60" s="104"/>
      <c r="PLO60" s="104"/>
      <c r="PLP60" s="104"/>
      <c r="PLQ60" s="104"/>
      <c r="PLR60" s="104"/>
      <c r="PLS60" s="104"/>
      <c r="PLT60" s="104"/>
      <c r="PLU60" s="104"/>
      <c r="PLV60" s="104"/>
      <c r="PLW60" s="104"/>
      <c r="PLX60" s="104"/>
      <c r="PLY60" s="104"/>
      <c r="PLZ60" s="104"/>
      <c r="PMA60" s="104"/>
      <c r="PMB60" s="104"/>
      <c r="PMC60" s="104"/>
      <c r="PMD60" s="104"/>
      <c r="PME60" s="104"/>
      <c r="PMF60" s="104"/>
      <c r="PMG60" s="104"/>
      <c r="PMH60" s="104"/>
      <c r="PMI60" s="104"/>
      <c r="PMJ60" s="104"/>
      <c r="PMK60" s="104"/>
      <c r="PML60" s="104"/>
      <c r="PMM60" s="104"/>
      <c r="PMN60" s="104"/>
      <c r="PMO60" s="104"/>
      <c r="PMP60" s="104"/>
      <c r="PMQ60" s="104"/>
      <c r="PMR60" s="104"/>
      <c r="PMS60" s="104"/>
      <c r="PMT60" s="104"/>
      <c r="PMU60" s="104"/>
      <c r="PMV60" s="104"/>
      <c r="PMW60" s="104"/>
      <c r="PMX60" s="104"/>
      <c r="PMY60" s="104"/>
      <c r="PMZ60" s="104"/>
      <c r="PNA60" s="104"/>
      <c r="PNB60" s="104"/>
      <c r="PNC60" s="104"/>
      <c r="PND60" s="104"/>
      <c r="PNE60" s="104"/>
      <c r="PNF60" s="104"/>
      <c r="PNG60" s="104"/>
      <c r="PNH60" s="104"/>
      <c r="PNI60" s="104"/>
      <c r="PNJ60" s="104"/>
      <c r="PNK60" s="104"/>
      <c r="PNL60" s="104"/>
      <c r="PNM60" s="104"/>
      <c r="PNN60" s="104"/>
      <c r="PNO60" s="104"/>
      <c r="PNP60" s="104"/>
      <c r="PNQ60" s="104"/>
      <c r="PNR60" s="104"/>
      <c r="PNS60" s="104"/>
      <c r="PNT60" s="104"/>
      <c r="PNU60" s="104"/>
      <c r="PNV60" s="104"/>
      <c r="PNW60" s="104"/>
      <c r="PNX60" s="104"/>
      <c r="PNY60" s="104"/>
      <c r="PNZ60" s="104"/>
      <c r="POA60" s="104"/>
      <c r="POB60" s="104"/>
      <c r="POC60" s="104"/>
      <c r="POD60" s="104"/>
      <c r="POE60" s="104"/>
      <c r="POF60" s="104"/>
      <c r="POG60" s="104"/>
      <c r="POH60" s="104"/>
      <c r="POI60" s="104"/>
      <c r="POJ60" s="104"/>
      <c r="POK60" s="104"/>
      <c r="POL60" s="104"/>
      <c r="POM60" s="104"/>
      <c r="PON60" s="104"/>
      <c r="POO60" s="104"/>
      <c r="POP60" s="104"/>
      <c r="POQ60" s="104"/>
      <c r="POR60" s="104"/>
      <c r="POS60" s="104"/>
      <c r="POT60" s="104"/>
      <c r="POU60" s="104"/>
      <c r="POV60" s="104"/>
      <c r="POW60" s="104"/>
      <c r="POX60" s="104"/>
      <c r="POY60" s="104"/>
      <c r="POZ60" s="104"/>
      <c r="PPA60" s="104"/>
      <c r="PPB60" s="104"/>
      <c r="PPC60" s="104"/>
      <c r="PPD60" s="104"/>
      <c r="PPE60" s="104"/>
      <c r="PPF60" s="104"/>
      <c r="PPG60" s="104"/>
      <c r="PPH60" s="104"/>
      <c r="PPI60" s="104"/>
      <c r="PPJ60" s="104"/>
      <c r="PPK60" s="104"/>
      <c r="PPL60" s="104"/>
      <c r="PPM60" s="104"/>
      <c r="PPN60" s="104"/>
      <c r="PPO60" s="104"/>
      <c r="PPP60" s="104"/>
      <c r="PPQ60" s="104"/>
      <c r="PPR60" s="104"/>
      <c r="PPS60" s="104"/>
      <c r="PPT60" s="104"/>
      <c r="PPU60" s="104"/>
      <c r="PPV60" s="104"/>
      <c r="PPW60" s="104"/>
      <c r="PPX60" s="104"/>
      <c r="PPY60" s="104"/>
      <c r="PPZ60" s="104"/>
      <c r="PQA60" s="104"/>
      <c r="PQB60" s="104"/>
      <c r="PQC60" s="104"/>
      <c r="PQD60" s="104"/>
      <c r="PQE60" s="104"/>
      <c r="PQF60" s="104"/>
      <c r="PQG60" s="104"/>
      <c r="PQH60" s="104"/>
      <c r="PQI60" s="104"/>
      <c r="PQJ60" s="104"/>
      <c r="PQK60" s="104"/>
      <c r="PQL60" s="104"/>
      <c r="PQM60" s="104"/>
      <c r="PQN60" s="104"/>
      <c r="PQO60" s="104"/>
      <c r="PQP60" s="104"/>
      <c r="PQQ60" s="104"/>
      <c r="PQR60" s="104"/>
      <c r="PQS60" s="104"/>
      <c r="PQT60" s="104"/>
      <c r="PQU60" s="104"/>
      <c r="PQV60" s="104"/>
      <c r="PQW60" s="104"/>
      <c r="PQX60" s="104"/>
      <c r="PQY60" s="104"/>
      <c r="PQZ60" s="104"/>
      <c r="PRA60" s="104"/>
      <c r="PRB60" s="104"/>
      <c r="PRC60" s="104"/>
      <c r="PRD60" s="104"/>
      <c r="PRE60" s="104"/>
      <c r="PRF60" s="104"/>
      <c r="PRG60" s="104"/>
      <c r="PRH60" s="104"/>
      <c r="PRI60" s="104"/>
      <c r="PRJ60" s="104"/>
      <c r="PRK60" s="104"/>
      <c r="PRL60" s="104"/>
      <c r="PRM60" s="104"/>
      <c r="PRN60" s="104"/>
      <c r="PRO60" s="104"/>
      <c r="PRP60" s="104"/>
      <c r="PRQ60" s="104"/>
      <c r="PRR60" s="104"/>
      <c r="PRS60" s="104"/>
      <c r="PRT60" s="104"/>
      <c r="PRU60" s="104"/>
      <c r="PRV60" s="104"/>
      <c r="PRW60" s="104"/>
      <c r="PRX60" s="104"/>
      <c r="PRY60" s="104"/>
      <c r="PRZ60" s="104"/>
      <c r="PSA60" s="104"/>
      <c r="PSB60" s="104"/>
      <c r="PSC60" s="104"/>
      <c r="PSD60" s="104"/>
      <c r="PSE60" s="104"/>
      <c r="PSF60" s="104"/>
      <c r="PSG60" s="104"/>
      <c r="PSH60" s="104"/>
      <c r="PSI60" s="104"/>
      <c r="PSJ60" s="104"/>
      <c r="PSK60" s="104"/>
      <c r="PSL60" s="104"/>
      <c r="PSM60" s="104"/>
      <c r="PSN60" s="104"/>
      <c r="PSO60" s="104"/>
      <c r="PSP60" s="104"/>
      <c r="PSQ60" s="104"/>
      <c r="PSR60" s="104"/>
      <c r="PSS60" s="104"/>
      <c r="PST60" s="104"/>
      <c r="PSU60" s="104"/>
      <c r="PSV60" s="104"/>
      <c r="PSW60" s="104"/>
      <c r="PSX60" s="104"/>
      <c r="PSY60" s="104"/>
      <c r="PSZ60" s="104"/>
      <c r="PTA60" s="104"/>
      <c r="PTB60" s="104"/>
      <c r="PTC60" s="104"/>
      <c r="PTD60" s="104"/>
      <c r="PTE60" s="104"/>
      <c r="PTF60" s="104"/>
      <c r="PTG60" s="104"/>
      <c r="PTH60" s="104"/>
      <c r="PTI60" s="104"/>
      <c r="PTJ60" s="104"/>
      <c r="PTK60" s="104"/>
      <c r="PTL60" s="104"/>
      <c r="PTM60" s="104"/>
      <c r="PTN60" s="104"/>
      <c r="PTO60" s="104"/>
      <c r="PTP60" s="104"/>
      <c r="PTQ60" s="104"/>
      <c r="PTR60" s="104"/>
      <c r="PTS60" s="104"/>
      <c r="PTT60" s="104"/>
      <c r="PTU60" s="104"/>
      <c r="PTV60" s="104"/>
      <c r="PTW60" s="104"/>
      <c r="PTX60" s="104"/>
      <c r="PTY60" s="104"/>
      <c r="PTZ60" s="104"/>
      <c r="PUA60" s="104"/>
      <c r="PUB60" s="104"/>
      <c r="PUC60" s="104"/>
      <c r="PUD60" s="104"/>
      <c r="PUE60" s="104"/>
      <c r="PUF60" s="104"/>
      <c r="PUG60" s="104"/>
      <c r="PUH60" s="104"/>
      <c r="PUI60" s="104"/>
      <c r="PUJ60" s="104"/>
      <c r="PUK60" s="104"/>
      <c r="PUL60" s="104"/>
      <c r="PUM60" s="104"/>
      <c r="PUN60" s="104"/>
      <c r="PUO60" s="104"/>
      <c r="PUP60" s="104"/>
      <c r="PUQ60" s="104"/>
      <c r="PUR60" s="104"/>
      <c r="PUS60" s="104"/>
      <c r="PUT60" s="104"/>
      <c r="PUU60" s="104"/>
      <c r="PUV60" s="104"/>
      <c r="PUW60" s="104"/>
      <c r="PUX60" s="104"/>
      <c r="PUY60" s="104"/>
      <c r="PUZ60" s="104"/>
      <c r="PVA60" s="104"/>
      <c r="PVB60" s="104"/>
      <c r="PVC60" s="104"/>
      <c r="PVD60" s="104"/>
      <c r="PVE60" s="104"/>
      <c r="PVF60" s="104"/>
      <c r="PVG60" s="104"/>
      <c r="PVH60" s="104"/>
      <c r="PVI60" s="104"/>
      <c r="PVJ60" s="104"/>
      <c r="PVK60" s="104"/>
      <c r="PVL60" s="104"/>
      <c r="PVM60" s="104"/>
      <c r="PVN60" s="104"/>
      <c r="PVO60" s="104"/>
      <c r="PVP60" s="104"/>
      <c r="PVQ60" s="104"/>
      <c r="PVR60" s="104"/>
      <c r="PVS60" s="104"/>
      <c r="PVT60" s="104"/>
      <c r="PVU60" s="104"/>
      <c r="PVV60" s="104"/>
      <c r="PVW60" s="104"/>
      <c r="PVX60" s="104"/>
      <c r="PVY60" s="104"/>
      <c r="PVZ60" s="104"/>
      <c r="PWA60" s="104"/>
      <c r="PWB60" s="104"/>
      <c r="PWC60" s="104"/>
      <c r="PWD60" s="104"/>
      <c r="PWE60" s="104"/>
      <c r="PWF60" s="104"/>
      <c r="PWG60" s="104"/>
      <c r="PWH60" s="104"/>
      <c r="PWI60" s="104"/>
      <c r="PWJ60" s="104"/>
      <c r="PWK60" s="104"/>
      <c r="PWL60" s="104"/>
      <c r="PWM60" s="104"/>
      <c r="PWN60" s="104"/>
      <c r="PWO60" s="104"/>
      <c r="PWP60" s="104"/>
      <c r="PWQ60" s="104"/>
      <c r="PWR60" s="104"/>
      <c r="PWS60" s="104"/>
      <c r="PWT60" s="104"/>
      <c r="PWU60" s="104"/>
      <c r="PWV60" s="104"/>
      <c r="PWW60" s="104"/>
      <c r="PWX60" s="104"/>
      <c r="PWY60" s="104"/>
      <c r="PWZ60" s="104"/>
      <c r="PXA60" s="104"/>
      <c r="PXB60" s="104"/>
      <c r="PXC60" s="104"/>
      <c r="PXD60" s="104"/>
      <c r="PXE60" s="104"/>
      <c r="PXF60" s="104"/>
      <c r="PXG60" s="104"/>
      <c r="PXH60" s="104"/>
      <c r="PXI60" s="104"/>
      <c r="PXJ60" s="104"/>
      <c r="PXK60" s="104"/>
      <c r="PXL60" s="104"/>
      <c r="PXM60" s="104"/>
      <c r="PXN60" s="104"/>
      <c r="PXO60" s="104"/>
      <c r="PXP60" s="104"/>
      <c r="PXQ60" s="104"/>
      <c r="PXR60" s="104"/>
      <c r="PXS60" s="104"/>
      <c r="PXT60" s="104"/>
      <c r="PXU60" s="104"/>
      <c r="PXV60" s="104"/>
      <c r="PXW60" s="104"/>
      <c r="PXX60" s="104"/>
      <c r="PXY60" s="104"/>
      <c r="PXZ60" s="104"/>
      <c r="PYA60" s="104"/>
      <c r="PYB60" s="104"/>
      <c r="PYC60" s="104"/>
      <c r="PYD60" s="104"/>
      <c r="PYE60" s="104"/>
      <c r="PYF60" s="104"/>
      <c r="PYG60" s="104"/>
      <c r="PYH60" s="104"/>
      <c r="PYI60" s="104"/>
      <c r="PYJ60" s="104"/>
      <c r="PYK60" s="104"/>
      <c r="PYL60" s="104"/>
      <c r="PYM60" s="104"/>
      <c r="PYN60" s="104"/>
      <c r="PYO60" s="104"/>
      <c r="PYP60" s="104"/>
      <c r="PYQ60" s="104"/>
      <c r="PYR60" s="104"/>
      <c r="PYS60" s="104"/>
      <c r="PYT60" s="104"/>
      <c r="PYU60" s="104"/>
      <c r="PYV60" s="104"/>
      <c r="PYW60" s="104"/>
      <c r="PYX60" s="104"/>
      <c r="PYY60" s="104"/>
      <c r="PYZ60" s="104"/>
      <c r="PZA60" s="104"/>
      <c r="PZB60" s="104"/>
      <c r="PZC60" s="104"/>
      <c r="PZD60" s="104"/>
      <c r="PZE60" s="104"/>
      <c r="PZF60" s="104"/>
      <c r="PZG60" s="104"/>
      <c r="PZH60" s="104"/>
      <c r="PZI60" s="104"/>
      <c r="PZJ60" s="104"/>
      <c r="PZK60" s="104"/>
      <c r="PZL60" s="104"/>
      <c r="PZM60" s="104"/>
      <c r="PZN60" s="104"/>
      <c r="PZO60" s="104"/>
      <c r="PZP60" s="104"/>
      <c r="PZQ60" s="104"/>
      <c r="PZR60" s="104"/>
      <c r="PZS60" s="104"/>
      <c r="PZT60" s="104"/>
      <c r="PZU60" s="104"/>
      <c r="PZV60" s="104"/>
      <c r="PZW60" s="104"/>
      <c r="PZX60" s="104"/>
      <c r="PZY60" s="104"/>
      <c r="PZZ60" s="104"/>
      <c r="QAA60" s="104"/>
      <c r="QAB60" s="104"/>
      <c r="QAC60" s="104"/>
      <c r="QAD60" s="104"/>
      <c r="QAE60" s="104"/>
      <c r="QAF60" s="104"/>
      <c r="QAG60" s="104"/>
      <c r="QAH60" s="104"/>
      <c r="QAI60" s="104"/>
      <c r="QAJ60" s="104"/>
      <c r="QAK60" s="104"/>
      <c r="QAL60" s="104"/>
      <c r="QAM60" s="104"/>
      <c r="QAN60" s="104"/>
      <c r="QAO60" s="104"/>
      <c r="QAP60" s="104"/>
      <c r="QAQ60" s="104"/>
      <c r="QAR60" s="104"/>
      <c r="QAS60" s="104"/>
      <c r="QAT60" s="104"/>
      <c r="QAU60" s="104"/>
      <c r="QAV60" s="104"/>
      <c r="QAW60" s="104"/>
      <c r="QAX60" s="104"/>
      <c r="QAY60" s="104"/>
      <c r="QAZ60" s="104"/>
      <c r="QBA60" s="104"/>
      <c r="QBB60" s="104"/>
      <c r="QBC60" s="104"/>
      <c r="QBD60" s="104"/>
      <c r="QBE60" s="104"/>
      <c r="QBF60" s="104"/>
      <c r="QBG60" s="104"/>
      <c r="QBH60" s="104"/>
      <c r="QBI60" s="104"/>
      <c r="QBJ60" s="104"/>
      <c r="QBK60" s="104"/>
      <c r="QBL60" s="104"/>
      <c r="QBM60" s="104"/>
      <c r="QBN60" s="104"/>
      <c r="QBO60" s="104"/>
      <c r="QBP60" s="104"/>
      <c r="QBQ60" s="104"/>
      <c r="QBR60" s="104"/>
      <c r="QBS60" s="104"/>
      <c r="QBT60" s="104"/>
      <c r="QBU60" s="104"/>
      <c r="QBV60" s="104"/>
      <c r="QBW60" s="104"/>
      <c r="QBX60" s="104"/>
      <c r="QBY60" s="104"/>
      <c r="QBZ60" s="104"/>
      <c r="QCA60" s="104"/>
      <c r="QCB60" s="104"/>
      <c r="QCC60" s="104"/>
      <c r="QCD60" s="104"/>
      <c r="QCE60" s="104"/>
      <c r="QCF60" s="104"/>
      <c r="QCG60" s="104"/>
      <c r="QCH60" s="104"/>
      <c r="QCI60" s="104"/>
      <c r="QCJ60" s="104"/>
      <c r="QCK60" s="104"/>
      <c r="QCL60" s="104"/>
      <c r="QCM60" s="104"/>
      <c r="QCN60" s="104"/>
      <c r="QCO60" s="104"/>
      <c r="QCP60" s="104"/>
      <c r="QCQ60" s="104"/>
      <c r="QCR60" s="104"/>
      <c r="QCS60" s="104"/>
      <c r="QCT60" s="104"/>
      <c r="QCU60" s="104"/>
      <c r="QCV60" s="104"/>
      <c r="QCW60" s="104"/>
      <c r="QCX60" s="104"/>
      <c r="QCY60" s="104"/>
      <c r="QCZ60" s="104"/>
      <c r="QDA60" s="104"/>
      <c r="QDB60" s="104"/>
      <c r="QDC60" s="104"/>
      <c r="QDD60" s="104"/>
      <c r="QDE60" s="104"/>
      <c r="QDF60" s="104"/>
      <c r="QDG60" s="104"/>
      <c r="QDH60" s="104"/>
      <c r="QDI60" s="104"/>
      <c r="QDJ60" s="104"/>
      <c r="QDK60" s="104"/>
      <c r="QDL60" s="104"/>
      <c r="QDM60" s="104"/>
      <c r="QDN60" s="104"/>
      <c r="QDO60" s="104"/>
      <c r="QDP60" s="104"/>
      <c r="QDQ60" s="104"/>
      <c r="QDR60" s="104"/>
      <c r="QDS60" s="104"/>
      <c r="QDT60" s="104"/>
      <c r="QDU60" s="104"/>
      <c r="QDV60" s="104"/>
      <c r="QDW60" s="104"/>
      <c r="QDX60" s="104"/>
      <c r="QDY60" s="104"/>
      <c r="QDZ60" s="104"/>
      <c r="QEA60" s="104"/>
      <c r="QEB60" s="104"/>
      <c r="QEC60" s="104"/>
      <c r="QED60" s="104"/>
      <c r="QEE60" s="104"/>
      <c r="QEF60" s="104"/>
      <c r="QEG60" s="104"/>
      <c r="QEH60" s="104"/>
      <c r="QEI60" s="104"/>
      <c r="QEJ60" s="104"/>
      <c r="QEK60" s="104"/>
      <c r="QEL60" s="104"/>
      <c r="QEM60" s="104"/>
      <c r="QEN60" s="104"/>
      <c r="QEO60" s="104"/>
      <c r="QEP60" s="104"/>
      <c r="QEQ60" s="104"/>
      <c r="QER60" s="104"/>
      <c r="QES60" s="104"/>
      <c r="QET60" s="104"/>
      <c r="QEU60" s="104"/>
      <c r="QEV60" s="104"/>
      <c r="QEW60" s="104"/>
      <c r="QEX60" s="104"/>
      <c r="QEY60" s="104"/>
      <c r="QEZ60" s="104"/>
      <c r="QFA60" s="104"/>
      <c r="QFB60" s="104"/>
      <c r="QFC60" s="104"/>
      <c r="QFD60" s="104"/>
      <c r="QFE60" s="104"/>
      <c r="QFF60" s="104"/>
      <c r="QFG60" s="104"/>
      <c r="QFH60" s="104"/>
      <c r="QFI60" s="104"/>
      <c r="QFJ60" s="104"/>
      <c r="QFK60" s="104"/>
      <c r="QFL60" s="104"/>
      <c r="QFM60" s="104"/>
      <c r="QFN60" s="104"/>
      <c r="QFO60" s="104"/>
      <c r="QFP60" s="104"/>
      <c r="QFQ60" s="104"/>
      <c r="QFR60" s="104"/>
      <c r="QFS60" s="104"/>
      <c r="QFT60" s="104"/>
      <c r="QFU60" s="104"/>
      <c r="QFV60" s="104"/>
      <c r="QFW60" s="104"/>
      <c r="QFX60" s="104"/>
      <c r="QFY60" s="104"/>
      <c r="QFZ60" s="104"/>
      <c r="QGA60" s="104"/>
      <c r="QGB60" s="104"/>
      <c r="QGC60" s="104"/>
      <c r="QGD60" s="104"/>
      <c r="QGE60" s="104"/>
      <c r="QGF60" s="104"/>
      <c r="QGG60" s="104"/>
      <c r="QGH60" s="104"/>
      <c r="QGI60" s="104"/>
      <c r="QGJ60" s="104"/>
      <c r="QGK60" s="104"/>
      <c r="QGL60" s="104"/>
      <c r="QGM60" s="104"/>
      <c r="QGN60" s="104"/>
      <c r="QGO60" s="104"/>
      <c r="QGP60" s="104"/>
      <c r="QGQ60" s="104"/>
      <c r="QGR60" s="104"/>
      <c r="QGS60" s="104"/>
      <c r="QGT60" s="104"/>
      <c r="QGU60" s="104"/>
      <c r="QGV60" s="104"/>
      <c r="QGW60" s="104"/>
      <c r="QGX60" s="104"/>
      <c r="QGY60" s="104"/>
      <c r="QGZ60" s="104"/>
      <c r="QHA60" s="104"/>
      <c r="QHB60" s="104"/>
      <c r="QHC60" s="104"/>
      <c r="QHD60" s="104"/>
      <c r="QHE60" s="104"/>
      <c r="QHF60" s="104"/>
      <c r="QHG60" s="104"/>
      <c r="QHH60" s="104"/>
      <c r="QHI60" s="104"/>
      <c r="QHJ60" s="104"/>
      <c r="QHK60" s="104"/>
      <c r="QHL60" s="104"/>
      <c r="QHM60" s="104"/>
      <c r="QHN60" s="104"/>
      <c r="QHO60" s="104"/>
      <c r="QHP60" s="104"/>
      <c r="QHQ60" s="104"/>
      <c r="QHR60" s="104"/>
      <c r="QHS60" s="104"/>
      <c r="QHT60" s="104"/>
      <c r="QHU60" s="104"/>
      <c r="QHV60" s="104"/>
      <c r="QHW60" s="104"/>
      <c r="QHX60" s="104"/>
      <c r="QHY60" s="104"/>
      <c r="QHZ60" s="104"/>
      <c r="QIA60" s="104"/>
      <c r="QIB60" s="104"/>
      <c r="QIC60" s="104"/>
      <c r="QID60" s="104"/>
      <c r="QIE60" s="104"/>
      <c r="QIF60" s="104"/>
      <c r="QIG60" s="104"/>
      <c r="QIH60" s="104"/>
      <c r="QII60" s="104"/>
      <c r="QIJ60" s="104"/>
      <c r="QIK60" s="104"/>
      <c r="QIL60" s="104"/>
      <c r="QIM60" s="104"/>
      <c r="QIN60" s="104"/>
      <c r="QIO60" s="104"/>
      <c r="QIP60" s="104"/>
      <c r="QIQ60" s="104"/>
      <c r="QIR60" s="104"/>
      <c r="QIS60" s="104"/>
      <c r="QIT60" s="104"/>
      <c r="QIU60" s="104"/>
      <c r="QIV60" s="104"/>
      <c r="QIW60" s="104"/>
      <c r="QIX60" s="104"/>
      <c r="QIY60" s="104"/>
      <c r="QIZ60" s="104"/>
      <c r="QJA60" s="104"/>
      <c r="QJB60" s="104"/>
      <c r="QJC60" s="104"/>
      <c r="QJD60" s="104"/>
      <c r="QJE60" s="104"/>
      <c r="QJF60" s="104"/>
      <c r="QJG60" s="104"/>
      <c r="QJH60" s="104"/>
      <c r="QJI60" s="104"/>
      <c r="QJJ60" s="104"/>
      <c r="QJK60" s="104"/>
      <c r="QJL60" s="104"/>
      <c r="QJM60" s="104"/>
      <c r="QJN60" s="104"/>
      <c r="QJO60" s="104"/>
      <c r="QJP60" s="104"/>
      <c r="QJQ60" s="104"/>
      <c r="QJR60" s="104"/>
      <c r="QJS60" s="104"/>
      <c r="QJT60" s="104"/>
      <c r="QJU60" s="104"/>
      <c r="QJV60" s="104"/>
      <c r="QJW60" s="104"/>
      <c r="QJX60" s="104"/>
      <c r="QJY60" s="104"/>
      <c r="QJZ60" s="104"/>
      <c r="QKA60" s="104"/>
      <c r="QKB60" s="104"/>
      <c r="QKC60" s="104"/>
      <c r="QKD60" s="104"/>
      <c r="QKE60" s="104"/>
      <c r="QKF60" s="104"/>
      <c r="QKG60" s="104"/>
      <c r="QKH60" s="104"/>
      <c r="QKI60" s="104"/>
      <c r="QKJ60" s="104"/>
      <c r="QKK60" s="104"/>
      <c r="QKL60" s="104"/>
      <c r="QKM60" s="104"/>
      <c r="QKN60" s="104"/>
      <c r="QKO60" s="104"/>
      <c r="QKP60" s="104"/>
      <c r="QKQ60" s="104"/>
      <c r="QKR60" s="104"/>
      <c r="QKS60" s="104"/>
      <c r="QKT60" s="104"/>
      <c r="QKU60" s="104"/>
      <c r="QKV60" s="104"/>
      <c r="QKW60" s="104"/>
      <c r="QKX60" s="104"/>
      <c r="QKY60" s="104"/>
      <c r="QKZ60" s="104"/>
      <c r="QLA60" s="104"/>
      <c r="QLB60" s="104"/>
      <c r="QLC60" s="104"/>
      <c r="QLD60" s="104"/>
      <c r="QLE60" s="104"/>
      <c r="QLF60" s="104"/>
      <c r="QLG60" s="104"/>
      <c r="QLH60" s="104"/>
      <c r="QLI60" s="104"/>
      <c r="QLJ60" s="104"/>
      <c r="QLK60" s="104"/>
      <c r="QLL60" s="104"/>
      <c r="QLM60" s="104"/>
      <c r="QLN60" s="104"/>
      <c r="QLO60" s="104"/>
      <c r="QLP60" s="104"/>
      <c r="QLQ60" s="104"/>
      <c r="QLR60" s="104"/>
      <c r="QLS60" s="104"/>
      <c r="QLT60" s="104"/>
      <c r="QLU60" s="104"/>
      <c r="QLV60" s="104"/>
      <c r="QLW60" s="104"/>
      <c r="QLX60" s="104"/>
      <c r="QLY60" s="104"/>
      <c r="QLZ60" s="104"/>
      <c r="QMA60" s="104"/>
      <c r="QMB60" s="104"/>
      <c r="QMC60" s="104"/>
      <c r="QMD60" s="104"/>
      <c r="QME60" s="104"/>
      <c r="QMF60" s="104"/>
      <c r="QMG60" s="104"/>
      <c r="QMH60" s="104"/>
      <c r="QMI60" s="104"/>
      <c r="QMJ60" s="104"/>
      <c r="QMK60" s="104"/>
      <c r="QML60" s="104"/>
      <c r="QMM60" s="104"/>
      <c r="QMN60" s="104"/>
      <c r="QMO60" s="104"/>
      <c r="QMP60" s="104"/>
      <c r="QMQ60" s="104"/>
      <c r="QMR60" s="104"/>
      <c r="QMS60" s="104"/>
      <c r="QMT60" s="104"/>
      <c r="QMU60" s="104"/>
      <c r="QMV60" s="104"/>
      <c r="QMW60" s="104"/>
      <c r="QMX60" s="104"/>
      <c r="QMY60" s="104"/>
      <c r="QMZ60" s="104"/>
      <c r="QNA60" s="104"/>
      <c r="QNB60" s="104"/>
      <c r="QNC60" s="104"/>
      <c r="QND60" s="104"/>
      <c r="QNE60" s="104"/>
      <c r="QNF60" s="104"/>
      <c r="QNG60" s="104"/>
      <c r="QNH60" s="104"/>
      <c r="QNI60" s="104"/>
      <c r="QNJ60" s="104"/>
      <c r="QNK60" s="104"/>
      <c r="QNL60" s="104"/>
      <c r="QNM60" s="104"/>
      <c r="QNN60" s="104"/>
      <c r="QNO60" s="104"/>
      <c r="QNP60" s="104"/>
      <c r="QNQ60" s="104"/>
      <c r="QNR60" s="104"/>
      <c r="QNS60" s="104"/>
      <c r="QNT60" s="104"/>
      <c r="QNU60" s="104"/>
      <c r="QNV60" s="104"/>
      <c r="QNW60" s="104"/>
      <c r="QNX60" s="104"/>
      <c r="QNY60" s="104"/>
      <c r="QNZ60" s="104"/>
      <c r="QOA60" s="104"/>
      <c r="QOB60" s="104"/>
      <c r="QOC60" s="104"/>
      <c r="QOD60" s="104"/>
      <c r="QOE60" s="104"/>
      <c r="QOF60" s="104"/>
      <c r="QOG60" s="104"/>
      <c r="QOH60" s="104"/>
      <c r="QOI60" s="104"/>
      <c r="QOJ60" s="104"/>
      <c r="QOK60" s="104"/>
      <c r="QOL60" s="104"/>
      <c r="QOM60" s="104"/>
      <c r="QON60" s="104"/>
      <c r="QOO60" s="104"/>
      <c r="QOP60" s="104"/>
      <c r="QOQ60" s="104"/>
      <c r="QOR60" s="104"/>
      <c r="QOS60" s="104"/>
      <c r="QOT60" s="104"/>
      <c r="QOU60" s="104"/>
      <c r="QOV60" s="104"/>
      <c r="QOW60" s="104"/>
      <c r="QOX60" s="104"/>
      <c r="QOY60" s="104"/>
      <c r="QOZ60" s="104"/>
      <c r="QPA60" s="104"/>
      <c r="QPB60" s="104"/>
      <c r="QPC60" s="104"/>
      <c r="QPD60" s="104"/>
      <c r="QPE60" s="104"/>
      <c r="QPF60" s="104"/>
      <c r="QPG60" s="104"/>
      <c r="QPH60" s="104"/>
      <c r="QPI60" s="104"/>
      <c r="QPJ60" s="104"/>
      <c r="QPK60" s="104"/>
      <c r="QPL60" s="104"/>
      <c r="QPM60" s="104"/>
      <c r="QPN60" s="104"/>
      <c r="QPO60" s="104"/>
      <c r="QPP60" s="104"/>
      <c r="QPQ60" s="104"/>
      <c r="QPR60" s="104"/>
      <c r="QPS60" s="104"/>
      <c r="QPT60" s="104"/>
      <c r="QPU60" s="104"/>
      <c r="QPV60" s="104"/>
      <c r="QPW60" s="104"/>
      <c r="QPX60" s="104"/>
      <c r="QPY60" s="104"/>
      <c r="QPZ60" s="104"/>
      <c r="QQA60" s="104"/>
      <c r="QQB60" s="104"/>
      <c r="QQC60" s="104"/>
      <c r="QQD60" s="104"/>
      <c r="QQE60" s="104"/>
      <c r="QQF60" s="104"/>
      <c r="QQG60" s="104"/>
      <c r="QQH60" s="104"/>
      <c r="QQI60" s="104"/>
      <c r="QQJ60" s="104"/>
      <c r="QQK60" s="104"/>
      <c r="QQL60" s="104"/>
      <c r="QQM60" s="104"/>
      <c r="QQN60" s="104"/>
      <c r="QQO60" s="104"/>
      <c r="QQP60" s="104"/>
      <c r="QQQ60" s="104"/>
      <c r="QQR60" s="104"/>
      <c r="QQS60" s="104"/>
      <c r="QQT60" s="104"/>
      <c r="QQU60" s="104"/>
      <c r="QQV60" s="104"/>
      <c r="QQW60" s="104"/>
      <c r="QQX60" s="104"/>
      <c r="QQY60" s="104"/>
      <c r="QQZ60" s="104"/>
      <c r="QRA60" s="104"/>
      <c r="QRB60" s="104"/>
      <c r="QRC60" s="104"/>
      <c r="QRD60" s="104"/>
      <c r="QRE60" s="104"/>
      <c r="QRF60" s="104"/>
      <c r="QRG60" s="104"/>
      <c r="QRH60" s="104"/>
      <c r="QRI60" s="104"/>
      <c r="QRJ60" s="104"/>
      <c r="QRK60" s="104"/>
      <c r="QRL60" s="104"/>
      <c r="QRM60" s="104"/>
      <c r="QRN60" s="104"/>
      <c r="QRO60" s="104"/>
      <c r="QRP60" s="104"/>
      <c r="QRQ60" s="104"/>
      <c r="QRR60" s="104"/>
      <c r="QRS60" s="104"/>
      <c r="QRT60" s="104"/>
      <c r="QRU60" s="104"/>
      <c r="QRV60" s="104"/>
      <c r="QRW60" s="104"/>
      <c r="QRX60" s="104"/>
      <c r="QRY60" s="104"/>
      <c r="QRZ60" s="104"/>
      <c r="QSA60" s="104"/>
      <c r="QSB60" s="104"/>
      <c r="QSC60" s="104"/>
      <c r="QSD60" s="104"/>
      <c r="QSE60" s="104"/>
      <c r="QSF60" s="104"/>
      <c r="QSG60" s="104"/>
      <c r="QSH60" s="104"/>
      <c r="QSI60" s="104"/>
      <c r="QSJ60" s="104"/>
      <c r="QSK60" s="104"/>
      <c r="QSL60" s="104"/>
      <c r="QSM60" s="104"/>
      <c r="QSN60" s="104"/>
      <c r="QSO60" s="104"/>
      <c r="QSP60" s="104"/>
      <c r="QSQ60" s="104"/>
      <c r="QSR60" s="104"/>
      <c r="QSS60" s="104"/>
      <c r="QST60" s="104"/>
      <c r="QSU60" s="104"/>
      <c r="QSV60" s="104"/>
      <c r="QSW60" s="104"/>
      <c r="QSX60" s="104"/>
      <c r="QSY60" s="104"/>
      <c r="QSZ60" s="104"/>
      <c r="QTA60" s="104"/>
      <c r="QTB60" s="104"/>
      <c r="QTC60" s="104"/>
      <c r="QTD60" s="104"/>
      <c r="QTE60" s="104"/>
      <c r="QTF60" s="104"/>
      <c r="QTG60" s="104"/>
      <c r="QTH60" s="104"/>
      <c r="QTI60" s="104"/>
      <c r="QTJ60" s="104"/>
      <c r="QTK60" s="104"/>
      <c r="QTL60" s="104"/>
      <c r="QTM60" s="104"/>
      <c r="QTN60" s="104"/>
      <c r="QTO60" s="104"/>
      <c r="QTP60" s="104"/>
      <c r="QTQ60" s="104"/>
      <c r="QTR60" s="104"/>
      <c r="QTS60" s="104"/>
      <c r="QTT60" s="104"/>
      <c r="QTU60" s="104"/>
      <c r="QTV60" s="104"/>
      <c r="QTW60" s="104"/>
      <c r="QTX60" s="104"/>
      <c r="QTY60" s="104"/>
      <c r="QTZ60" s="104"/>
      <c r="QUA60" s="104"/>
      <c r="QUB60" s="104"/>
      <c r="QUC60" s="104"/>
      <c r="QUD60" s="104"/>
      <c r="QUE60" s="104"/>
      <c r="QUF60" s="104"/>
      <c r="QUG60" s="104"/>
      <c r="QUH60" s="104"/>
      <c r="QUI60" s="104"/>
      <c r="QUJ60" s="104"/>
      <c r="QUK60" s="104"/>
      <c r="QUL60" s="104"/>
      <c r="QUM60" s="104"/>
      <c r="QUN60" s="104"/>
      <c r="QUO60" s="104"/>
      <c r="QUP60" s="104"/>
      <c r="QUQ60" s="104"/>
      <c r="QUR60" s="104"/>
      <c r="QUS60" s="104"/>
      <c r="QUT60" s="104"/>
      <c r="QUU60" s="104"/>
      <c r="QUV60" s="104"/>
      <c r="QUW60" s="104"/>
      <c r="QUX60" s="104"/>
      <c r="QUY60" s="104"/>
      <c r="QUZ60" s="104"/>
      <c r="QVA60" s="104"/>
      <c r="QVB60" s="104"/>
      <c r="QVC60" s="104"/>
      <c r="QVD60" s="104"/>
      <c r="QVE60" s="104"/>
      <c r="QVF60" s="104"/>
      <c r="QVG60" s="104"/>
      <c r="QVH60" s="104"/>
      <c r="QVI60" s="104"/>
      <c r="QVJ60" s="104"/>
      <c r="QVK60" s="104"/>
      <c r="QVL60" s="104"/>
      <c r="QVM60" s="104"/>
      <c r="QVN60" s="104"/>
      <c r="QVO60" s="104"/>
      <c r="QVP60" s="104"/>
      <c r="QVQ60" s="104"/>
      <c r="QVR60" s="104"/>
      <c r="QVS60" s="104"/>
      <c r="QVT60" s="104"/>
      <c r="QVU60" s="104"/>
      <c r="QVV60" s="104"/>
      <c r="QVW60" s="104"/>
      <c r="QVX60" s="104"/>
      <c r="QVY60" s="104"/>
      <c r="QVZ60" s="104"/>
      <c r="QWA60" s="104"/>
      <c r="QWB60" s="104"/>
      <c r="QWC60" s="104"/>
      <c r="QWD60" s="104"/>
      <c r="QWE60" s="104"/>
      <c r="QWF60" s="104"/>
      <c r="QWG60" s="104"/>
      <c r="QWH60" s="104"/>
      <c r="QWI60" s="104"/>
      <c r="QWJ60" s="104"/>
      <c r="QWK60" s="104"/>
      <c r="QWL60" s="104"/>
      <c r="QWM60" s="104"/>
      <c r="QWN60" s="104"/>
      <c r="QWO60" s="104"/>
      <c r="QWP60" s="104"/>
      <c r="QWQ60" s="104"/>
      <c r="QWR60" s="104"/>
      <c r="QWS60" s="104"/>
      <c r="QWT60" s="104"/>
      <c r="QWU60" s="104"/>
      <c r="QWV60" s="104"/>
      <c r="QWW60" s="104"/>
      <c r="QWX60" s="104"/>
      <c r="QWY60" s="104"/>
      <c r="QWZ60" s="104"/>
      <c r="QXA60" s="104"/>
      <c r="QXB60" s="104"/>
      <c r="QXC60" s="104"/>
      <c r="QXD60" s="104"/>
      <c r="QXE60" s="104"/>
      <c r="QXF60" s="104"/>
      <c r="QXG60" s="104"/>
      <c r="QXH60" s="104"/>
      <c r="QXI60" s="104"/>
      <c r="QXJ60" s="104"/>
      <c r="QXK60" s="104"/>
      <c r="QXL60" s="104"/>
      <c r="QXM60" s="104"/>
      <c r="QXN60" s="104"/>
      <c r="QXO60" s="104"/>
      <c r="QXP60" s="104"/>
      <c r="QXQ60" s="104"/>
      <c r="QXR60" s="104"/>
      <c r="QXS60" s="104"/>
      <c r="QXT60" s="104"/>
      <c r="QXU60" s="104"/>
      <c r="QXV60" s="104"/>
      <c r="QXW60" s="104"/>
      <c r="QXX60" s="104"/>
      <c r="QXY60" s="104"/>
      <c r="QXZ60" s="104"/>
      <c r="QYA60" s="104"/>
      <c r="QYB60" s="104"/>
      <c r="QYC60" s="104"/>
      <c r="QYD60" s="104"/>
      <c r="QYE60" s="104"/>
      <c r="QYF60" s="104"/>
      <c r="QYG60" s="104"/>
      <c r="QYH60" s="104"/>
      <c r="QYI60" s="104"/>
      <c r="QYJ60" s="104"/>
      <c r="QYK60" s="104"/>
      <c r="QYL60" s="104"/>
      <c r="QYM60" s="104"/>
      <c r="QYN60" s="104"/>
      <c r="QYO60" s="104"/>
      <c r="QYP60" s="104"/>
      <c r="QYQ60" s="104"/>
      <c r="QYR60" s="104"/>
      <c r="QYS60" s="104"/>
      <c r="QYT60" s="104"/>
      <c r="QYU60" s="104"/>
      <c r="QYV60" s="104"/>
      <c r="QYW60" s="104"/>
      <c r="QYX60" s="104"/>
      <c r="QYY60" s="104"/>
      <c r="QYZ60" s="104"/>
      <c r="QZA60" s="104"/>
      <c r="QZB60" s="104"/>
      <c r="QZC60" s="104"/>
      <c r="QZD60" s="104"/>
      <c r="QZE60" s="104"/>
      <c r="QZF60" s="104"/>
      <c r="QZG60" s="104"/>
      <c r="QZH60" s="104"/>
      <c r="QZI60" s="104"/>
      <c r="QZJ60" s="104"/>
      <c r="QZK60" s="104"/>
      <c r="QZL60" s="104"/>
      <c r="QZM60" s="104"/>
      <c r="QZN60" s="104"/>
      <c r="QZO60" s="104"/>
      <c r="QZP60" s="104"/>
      <c r="QZQ60" s="104"/>
      <c r="QZR60" s="104"/>
      <c r="QZS60" s="104"/>
      <c r="QZT60" s="104"/>
      <c r="QZU60" s="104"/>
      <c r="QZV60" s="104"/>
      <c r="QZW60" s="104"/>
      <c r="QZX60" s="104"/>
      <c r="QZY60" s="104"/>
      <c r="QZZ60" s="104"/>
      <c r="RAA60" s="104"/>
      <c r="RAB60" s="104"/>
      <c r="RAC60" s="104"/>
      <c r="RAD60" s="104"/>
      <c r="RAE60" s="104"/>
      <c r="RAF60" s="104"/>
      <c r="RAG60" s="104"/>
      <c r="RAH60" s="104"/>
      <c r="RAI60" s="104"/>
      <c r="RAJ60" s="104"/>
      <c r="RAK60" s="104"/>
      <c r="RAL60" s="104"/>
      <c r="RAM60" s="104"/>
      <c r="RAN60" s="104"/>
      <c r="RAO60" s="104"/>
      <c r="RAP60" s="104"/>
      <c r="RAQ60" s="104"/>
      <c r="RAR60" s="104"/>
      <c r="RAS60" s="104"/>
      <c r="RAT60" s="104"/>
      <c r="RAU60" s="104"/>
      <c r="RAV60" s="104"/>
      <c r="RAW60" s="104"/>
      <c r="RAX60" s="104"/>
      <c r="RAY60" s="104"/>
      <c r="RAZ60" s="104"/>
      <c r="RBA60" s="104"/>
      <c r="RBB60" s="104"/>
      <c r="RBC60" s="104"/>
      <c r="RBD60" s="104"/>
      <c r="RBE60" s="104"/>
      <c r="RBF60" s="104"/>
      <c r="RBG60" s="104"/>
      <c r="RBH60" s="104"/>
      <c r="RBI60" s="104"/>
      <c r="RBJ60" s="104"/>
      <c r="RBK60" s="104"/>
      <c r="RBL60" s="104"/>
      <c r="RBM60" s="104"/>
      <c r="RBN60" s="104"/>
      <c r="RBO60" s="104"/>
      <c r="RBP60" s="104"/>
      <c r="RBQ60" s="104"/>
      <c r="RBR60" s="104"/>
      <c r="RBS60" s="104"/>
      <c r="RBT60" s="104"/>
      <c r="RBU60" s="104"/>
      <c r="RBV60" s="104"/>
      <c r="RBW60" s="104"/>
      <c r="RBX60" s="104"/>
      <c r="RBY60" s="104"/>
      <c r="RBZ60" s="104"/>
      <c r="RCA60" s="104"/>
      <c r="RCB60" s="104"/>
      <c r="RCC60" s="104"/>
      <c r="RCD60" s="104"/>
      <c r="RCE60" s="104"/>
      <c r="RCF60" s="104"/>
      <c r="RCG60" s="104"/>
      <c r="RCH60" s="104"/>
      <c r="RCI60" s="104"/>
      <c r="RCJ60" s="104"/>
      <c r="RCK60" s="104"/>
      <c r="RCL60" s="104"/>
      <c r="RCM60" s="104"/>
      <c r="RCN60" s="104"/>
      <c r="RCO60" s="104"/>
      <c r="RCP60" s="104"/>
      <c r="RCQ60" s="104"/>
      <c r="RCR60" s="104"/>
      <c r="RCS60" s="104"/>
      <c r="RCT60" s="104"/>
      <c r="RCU60" s="104"/>
      <c r="RCV60" s="104"/>
      <c r="RCW60" s="104"/>
      <c r="RCX60" s="104"/>
      <c r="RCY60" s="104"/>
      <c r="RCZ60" s="104"/>
      <c r="RDA60" s="104"/>
      <c r="RDB60" s="104"/>
      <c r="RDC60" s="104"/>
      <c r="RDD60" s="104"/>
      <c r="RDE60" s="104"/>
      <c r="RDF60" s="104"/>
      <c r="RDG60" s="104"/>
      <c r="RDH60" s="104"/>
      <c r="RDI60" s="104"/>
      <c r="RDJ60" s="104"/>
      <c r="RDK60" s="104"/>
      <c r="RDL60" s="104"/>
      <c r="RDM60" s="104"/>
      <c r="RDN60" s="104"/>
      <c r="RDO60" s="104"/>
      <c r="RDP60" s="104"/>
      <c r="RDQ60" s="104"/>
      <c r="RDR60" s="104"/>
      <c r="RDS60" s="104"/>
      <c r="RDT60" s="104"/>
      <c r="RDU60" s="104"/>
      <c r="RDV60" s="104"/>
      <c r="RDW60" s="104"/>
      <c r="RDX60" s="104"/>
      <c r="RDY60" s="104"/>
      <c r="RDZ60" s="104"/>
      <c r="REA60" s="104"/>
      <c r="REB60" s="104"/>
      <c r="REC60" s="104"/>
      <c r="RED60" s="104"/>
      <c r="REE60" s="104"/>
      <c r="REF60" s="104"/>
      <c r="REG60" s="104"/>
      <c r="REH60" s="104"/>
      <c r="REI60" s="104"/>
      <c r="REJ60" s="104"/>
      <c r="REK60" s="104"/>
      <c r="REL60" s="104"/>
      <c r="REM60" s="104"/>
      <c r="REN60" s="104"/>
      <c r="REO60" s="104"/>
      <c r="REP60" s="104"/>
      <c r="REQ60" s="104"/>
      <c r="RER60" s="104"/>
      <c r="RES60" s="104"/>
      <c r="RET60" s="104"/>
      <c r="REU60" s="104"/>
      <c r="REV60" s="104"/>
      <c r="REW60" s="104"/>
      <c r="REX60" s="104"/>
      <c r="REY60" s="104"/>
      <c r="REZ60" s="104"/>
      <c r="RFA60" s="104"/>
      <c r="RFB60" s="104"/>
      <c r="RFC60" s="104"/>
      <c r="RFD60" s="104"/>
      <c r="RFE60" s="104"/>
      <c r="RFF60" s="104"/>
      <c r="RFG60" s="104"/>
      <c r="RFH60" s="104"/>
      <c r="RFI60" s="104"/>
      <c r="RFJ60" s="104"/>
      <c r="RFK60" s="104"/>
      <c r="RFL60" s="104"/>
      <c r="RFM60" s="104"/>
      <c r="RFN60" s="104"/>
      <c r="RFO60" s="104"/>
      <c r="RFP60" s="104"/>
      <c r="RFQ60" s="104"/>
      <c r="RFR60" s="104"/>
      <c r="RFS60" s="104"/>
      <c r="RFT60" s="104"/>
      <c r="RFU60" s="104"/>
      <c r="RFV60" s="104"/>
      <c r="RFW60" s="104"/>
      <c r="RFX60" s="104"/>
      <c r="RFY60" s="104"/>
      <c r="RFZ60" s="104"/>
      <c r="RGA60" s="104"/>
      <c r="RGB60" s="104"/>
      <c r="RGC60" s="104"/>
      <c r="RGD60" s="104"/>
      <c r="RGE60" s="104"/>
      <c r="RGF60" s="104"/>
      <c r="RGG60" s="104"/>
      <c r="RGH60" s="104"/>
      <c r="RGI60" s="104"/>
      <c r="RGJ60" s="104"/>
      <c r="RGK60" s="104"/>
      <c r="RGL60" s="104"/>
      <c r="RGM60" s="104"/>
      <c r="RGN60" s="104"/>
      <c r="RGO60" s="104"/>
      <c r="RGP60" s="104"/>
      <c r="RGQ60" s="104"/>
      <c r="RGR60" s="104"/>
      <c r="RGS60" s="104"/>
      <c r="RGT60" s="104"/>
      <c r="RGU60" s="104"/>
      <c r="RGV60" s="104"/>
      <c r="RGW60" s="104"/>
      <c r="RGX60" s="104"/>
      <c r="RGY60" s="104"/>
      <c r="RGZ60" s="104"/>
      <c r="RHA60" s="104"/>
      <c r="RHB60" s="104"/>
      <c r="RHC60" s="104"/>
      <c r="RHD60" s="104"/>
      <c r="RHE60" s="104"/>
      <c r="RHF60" s="104"/>
      <c r="RHG60" s="104"/>
      <c r="RHH60" s="104"/>
      <c r="RHI60" s="104"/>
      <c r="RHJ60" s="104"/>
      <c r="RHK60" s="104"/>
      <c r="RHL60" s="104"/>
      <c r="RHM60" s="104"/>
      <c r="RHN60" s="104"/>
      <c r="RHO60" s="104"/>
      <c r="RHP60" s="104"/>
      <c r="RHQ60" s="104"/>
      <c r="RHR60" s="104"/>
      <c r="RHS60" s="104"/>
      <c r="RHT60" s="104"/>
      <c r="RHU60" s="104"/>
      <c r="RHV60" s="104"/>
      <c r="RHW60" s="104"/>
      <c r="RHX60" s="104"/>
      <c r="RHY60" s="104"/>
      <c r="RHZ60" s="104"/>
      <c r="RIA60" s="104"/>
      <c r="RIB60" s="104"/>
      <c r="RIC60" s="104"/>
      <c r="RID60" s="104"/>
      <c r="RIE60" s="104"/>
      <c r="RIF60" s="104"/>
      <c r="RIG60" s="104"/>
      <c r="RIH60" s="104"/>
      <c r="RII60" s="104"/>
      <c r="RIJ60" s="104"/>
      <c r="RIK60" s="104"/>
      <c r="RIL60" s="104"/>
      <c r="RIM60" s="104"/>
      <c r="RIN60" s="104"/>
      <c r="RIO60" s="104"/>
      <c r="RIP60" s="104"/>
      <c r="RIQ60" s="104"/>
      <c r="RIR60" s="104"/>
      <c r="RIS60" s="104"/>
      <c r="RIT60" s="104"/>
      <c r="RIU60" s="104"/>
      <c r="RIV60" s="104"/>
      <c r="RIW60" s="104"/>
      <c r="RIX60" s="104"/>
      <c r="RIY60" s="104"/>
      <c r="RIZ60" s="104"/>
      <c r="RJA60" s="104"/>
      <c r="RJB60" s="104"/>
      <c r="RJC60" s="104"/>
      <c r="RJD60" s="104"/>
      <c r="RJE60" s="104"/>
      <c r="RJF60" s="104"/>
      <c r="RJG60" s="104"/>
      <c r="RJH60" s="104"/>
      <c r="RJI60" s="104"/>
      <c r="RJJ60" s="104"/>
      <c r="RJK60" s="104"/>
      <c r="RJL60" s="104"/>
      <c r="RJM60" s="104"/>
      <c r="RJN60" s="104"/>
      <c r="RJO60" s="104"/>
      <c r="RJP60" s="104"/>
      <c r="RJQ60" s="104"/>
      <c r="RJR60" s="104"/>
      <c r="RJS60" s="104"/>
      <c r="RJT60" s="104"/>
      <c r="RJU60" s="104"/>
      <c r="RJV60" s="104"/>
      <c r="RJW60" s="104"/>
      <c r="RJX60" s="104"/>
      <c r="RJY60" s="104"/>
      <c r="RJZ60" s="104"/>
      <c r="RKA60" s="104"/>
      <c r="RKB60" s="104"/>
      <c r="RKC60" s="104"/>
      <c r="RKD60" s="104"/>
      <c r="RKE60" s="104"/>
      <c r="RKF60" s="104"/>
      <c r="RKG60" s="104"/>
      <c r="RKH60" s="104"/>
      <c r="RKI60" s="104"/>
      <c r="RKJ60" s="104"/>
      <c r="RKK60" s="104"/>
      <c r="RKL60" s="104"/>
      <c r="RKM60" s="104"/>
      <c r="RKN60" s="104"/>
      <c r="RKO60" s="104"/>
      <c r="RKP60" s="104"/>
      <c r="RKQ60" s="104"/>
      <c r="RKR60" s="104"/>
      <c r="RKS60" s="104"/>
      <c r="RKT60" s="104"/>
      <c r="RKU60" s="104"/>
      <c r="RKV60" s="104"/>
      <c r="RKW60" s="104"/>
      <c r="RKX60" s="104"/>
      <c r="RKY60" s="104"/>
      <c r="RKZ60" s="104"/>
      <c r="RLA60" s="104"/>
      <c r="RLB60" s="104"/>
      <c r="RLC60" s="104"/>
      <c r="RLD60" s="104"/>
      <c r="RLE60" s="104"/>
      <c r="RLF60" s="104"/>
      <c r="RLG60" s="104"/>
      <c r="RLH60" s="104"/>
      <c r="RLI60" s="104"/>
      <c r="RLJ60" s="104"/>
      <c r="RLK60" s="104"/>
      <c r="RLL60" s="104"/>
      <c r="RLM60" s="104"/>
      <c r="RLN60" s="104"/>
      <c r="RLO60" s="104"/>
      <c r="RLP60" s="104"/>
      <c r="RLQ60" s="104"/>
      <c r="RLR60" s="104"/>
      <c r="RLS60" s="104"/>
      <c r="RLT60" s="104"/>
      <c r="RLU60" s="104"/>
      <c r="RLV60" s="104"/>
      <c r="RLW60" s="104"/>
      <c r="RLX60" s="104"/>
      <c r="RLY60" s="104"/>
      <c r="RLZ60" s="104"/>
      <c r="RMA60" s="104"/>
      <c r="RMB60" s="104"/>
      <c r="RMC60" s="104"/>
      <c r="RMD60" s="104"/>
      <c r="RME60" s="104"/>
      <c r="RMF60" s="104"/>
      <c r="RMG60" s="104"/>
      <c r="RMH60" s="104"/>
      <c r="RMI60" s="104"/>
      <c r="RMJ60" s="104"/>
      <c r="RMK60" s="104"/>
      <c r="RML60" s="104"/>
      <c r="RMM60" s="104"/>
      <c r="RMN60" s="104"/>
      <c r="RMO60" s="104"/>
      <c r="RMP60" s="104"/>
      <c r="RMQ60" s="104"/>
      <c r="RMR60" s="104"/>
      <c r="RMS60" s="104"/>
      <c r="RMT60" s="104"/>
      <c r="RMU60" s="104"/>
      <c r="RMV60" s="104"/>
      <c r="RMW60" s="104"/>
      <c r="RMX60" s="104"/>
      <c r="RMY60" s="104"/>
      <c r="RMZ60" s="104"/>
      <c r="RNA60" s="104"/>
      <c r="RNB60" s="104"/>
      <c r="RNC60" s="104"/>
      <c r="RND60" s="104"/>
      <c r="RNE60" s="104"/>
      <c r="RNF60" s="104"/>
      <c r="RNG60" s="104"/>
      <c r="RNH60" s="104"/>
      <c r="RNI60" s="104"/>
      <c r="RNJ60" s="104"/>
      <c r="RNK60" s="104"/>
      <c r="RNL60" s="104"/>
      <c r="RNM60" s="104"/>
      <c r="RNN60" s="104"/>
      <c r="RNO60" s="104"/>
      <c r="RNP60" s="104"/>
      <c r="RNQ60" s="104"/>
      <c r="RNR60" s="104"/>
      <c r="RNS60" s="104"/>
      <c r="RNT60" s="104"/>
      <c r="RNU60" s="104"/>
      <c r="RNV60" s="104"/>
      <c r="RNW60" s="104"/>
      <c r="RNX60" s="104"/>
      <c r="RNY60" s="104"/>
      <c r="RNZ60" s="104"/>
      <c r="ROA60" s="104"/>
      <c r="ROB60" s="104"/>
      <c r="ROC60" s="104"/>
      <c r="ROD60" s="104"/>
      <c r="ROE60" s="104"/>
      <c r="ROF60" s="104"/>
      <c r="ROG60" s="104"/>
      <c r="ROH60" s="104"/>
      <c r="ROI60" s="104"/>
      <c r="ROJ60" s="104"/>
      <c r="ROK60" s="104"/>
      <c r="ROL60" s="104"/>
      <c r="ROM60" s="104"/>
      <c r="RON60" s="104"/>
      <c r="ROO60" s="104"/>
      <c r="ROP60" s="104"/>
      <c r="ROQ60" s="104"/>
      <c r="ROR60" s="104"/>
      <c r="ROS60" s="104"/>
      <c r="ROT60" s="104"/>
      <c r="ROU60" s="104"/>
      <c r="ROV60" s="104"/>
      <c r="ROW60" s="104"/>
      <c r="ROX60" s="104"/>
      <c r="ROY60" s="104"/>
      <c r="ROZ60" s="104"/>
      <c r="RPA60" s="104"/>
      <c r="RPB60" s="104"/>
      <c r="RPC60" s="104"/>
      <c r="RPD60" s="104"/>
      <c r="RPE60" s="104"/>
      <c r="RPF60" s="104"/>
      <c r="RPG60" s="104"/>
      <c r="RPH60" s="104"/>
      <c r="RPI60" s="104"/>
      <c r="RPJ60" s="104"/>
      <c r="RPK60" s="104"/>
      <c r="RPL60" s="104"/>
      <c r="RPM60" s="104"/>
      <c r="RPN60" s="104"/>
      <c r="RPO60" s="104"/>
      <c r="RPP60" s="104"/>
      <c r="RPQ60" s="104"/>
      <c r="RPR60" s="104"/>
      <c r="RPS60" s="104"/>
      <c r="RPT60" s="104"/>
      <c r="RPU60" s="104"/>
      <c r="RPV60" s="104"/>
      <c r="RPW60" s="104"/>
      <c r="RPX60" s="104"/>
      <c r="RPY60" s="104"/>
      <c r="RPZ60" s="104"/>
      <c r="RQA60" s="104"/>
      <c r="RQB60" s="104"/>
      <c r="RQC60" s="104"/>
      <c r="RQD60" s="104"/>
      <c r="RQE60" s="104"/>
      <c r="RQF60" s="104"/>
      <c r="RQG60" s="104"/>
      <c r="RQH60" s="104"/>
      <c r="RQI60" s="104"/>
      <c r="RQJ60" s="104"/>
      <c r="RQK60" s="104"/>
      <c r="RQL60" s="104"/>
      <c r="RQM60" s="104"/>
      <c r="RQN60" s="104"/>
      <c r="RQO60" s="104"/>
      <c r="RQP60" s="104"/>
      <c r="RQQ60" s="104"/>
      <c r="RQR60" s="104"/>
      <c r="RQS60" s="104"/>
      <c r="RQT60" s="104"/>
      <c r="RQU60" s="104"/>
      <c r="RQV60" s="104"/>
      <c r="RQW60" s="104"/>
      <c r="RQX60" s="104"/>
      <c r="RQY60" s="104"/>
      <c r="RQZ60" s="104"/>
      <c r="RRA60" s="104"/>
      <c r="RRB60" s="104"/>
      <c r="RRC60" s="104"/>
      <c r="RRD60" s="104"/>
      <c r="RRE60" s="104"/>
      <c r="RRF60" s="104"/>
      <c r="RRG60" s="104"/>
      <c r="RRH60" s="104"/>
      <c r="RRI60" s="104"/>
      <c r="RRJ60" s="104"/>
      <c r="RRK60" s="104"/>
      <c r="RRL60" s="104"/>
      <c r="RRM60" s="104"/>
      <c r="RRN60" s="104"/>
      <c r="RRO60" s="104"/>
      <c r="RRP60" s="104"/>
      <c r="RRQ60" s="104"/>
      <c r="RRR60" s="104"/>
      <c r="RRS60" s="104"/>
      <c r="RRT60" s="104"/>
      <c r="RRU60" s="104"/>
      <c r="RRV60" s="104"/>
      <c r="RRW60" s="104"/>
      <c r="RRX60" s="104"/>
      <c r="RRY60" s="104"/>
      <c r="RRZ60" s="104"/>
      <c r="RSA60" s="104"/>
      <c r="RSB60" s="104"/>
      <c r="RSC60" s="104"/>
      <c r="RSD60" s="104"/>
      <c r="RSE60" s="104"/>
      <c r="RSF60" s="104"/>
      <c r="RSG60" s="104"/>
      <c r="RSH60" s="104"/>
      <c r="RSI60" s="104"/>
      <c r="RSJ60" s="104"/>
      <c r="RSK60" s="104"/>
      <c r="RSL60" s="104"/>
      <c r="RSM60" s="104"/>
      <c r="RSN60" s="104"/>
      <c r="RSO60" s="104"/>
      <c r="RSP60" s="104"/>
      <c r="RSQ60" s="104"/>
      <c r="RSR60" s="104"/>
      <c r="RSS60" s="104"/>
      <c r="RST60" s="104"/>
      <c r="RSU60" s="104"/>
      <c r="RSV60" s="104"/>
      <c r="RSW60" s="104"/>
      <c r="RSX60" s="104"/>
      <c r="RSY60" s="104"/>
      <c r="RSZ60" s="104"/>
      <c r="RTA60" s="104"/>
      <c r="RTB60" s="104"/>
      <c r="RTC60" s="104"/>
      <c r="RTD60" s="104"/>
      <c r="RTE60" s="104"/>
      <c r="RTF60" s="104"/>
      <c r="RTG60" s="104"/>
      <c r="RTH60" s="104"/>
      <c r="RTI60" s="104"/>
      <c r="RTJ60" s="104"/>
      <c r="RTK60" s="104"/>
      <c r="RTL60" s="104"/>
      <c r="RTM60" s="104"/>
      <c r="RTN60" s="104"/>
      <c r="RTO60" s="104"/>
      <c r="RTP60" s="104"/>
      <c r="RTQ60" s="104"/>
      <c r="RTR60" s="104"/>
      <c r="RTS60" s="104"/>
      <c r="RTT60" s="104"/>
      <c r="RTU60" s="104"/>
      <c r="RTV60" s="104"/>
      <c r="RTW60" s="104"/>
      <c r="RTX60" s="104"/>
      <c r="RTY60" s="104"/>
      <c r="RTZ60" s="104"/>
      <c r="RUA60" s="104"/>
      <c r="RUB60" s="104"/>
      <c r="RUC60" s="104"/>
      <c r="RUD60" s="104"/>
      <c r="RUE60" s="104"/>
      <c r="RUF60" s="104"/>
      <c r="RUG60" s="104"/>
      <c r="RUH60" s="104"/>
      <c r="RUI60" s="104"/>
      <c r="RUJ60" s="104"/>
      <c r="RUK60" s="104"/>
      <c r="RUL60" s="104"/>
      <c r="RUM60" s="104"/>
      <c r="RUN60" s="104"/>
      <c r="RUO60" s="104"/>
      <c r="RUP60" s="104"/>
      <c r="RUQ60" s="104"/>
      <c r="RUR60" s="104"/>
      <c r="RUS60" s="104"/>
      <c r="RUT60" s="104"/>
      <c r="RUU60" s="104"/>
      <c r="RUV60" s="104"/>
      <c r="RUW60" s="104"/>
      <c r="RUX60" s="104"/>
      <c r="RUY60" s="104"/>
      <c r="RUZ60" s="104"/>
      <c r="RVA60" s="104"/>
      <c r="RVB60" s="104"/>
      <c r="RVC60" s="104"/>
      <c r="RVD60" s="104"/>
      <c r="RVE60" s="104"/>
      <c r="RVF60" s="104"/>
      <c r="RVG60" s="104"/>
      <c r="RVH60" s="104"/>
      <c r="RVI60" s="104"/>
      <c r="RVJ60" s="104"/>
      <c r="RVK60" s="104"/>
      <c r="RVL60" s="104"/>
      <c r="RVM60" s="104"/>
      <c r="RVN60" s="104"/>
      <c r="RVO60" s="104"/>
      <c r="RVP60" s="104"/>
      <c r="RVQ60" s="104"/>
      <c r="RVR60" s="104"/>
      <c r="RVS60" s="104"/>
      <c r="RVT60" s="104"/>
      <c r="RVU60" s="104"/>
      <c r="RVV60" s="104"/>
      <c r="RVW60" s="104"/>
      <c r="RVX60" s="104"/>
      <c r="RVY60" s="104"/>
      <c r="RVZ60" s="104"/>
      <c r="RWA60" s="104"/>
      <c r="RWB60" s="104"/>
      <c r="RWC60" s="104"/>
      <c r="RWD60" s="104"/>
      <c r="RWE60" s="104"/>
      <c r="RWF60" s="104"/>
      <c r="RWG60" s="104"/>
      <c r="RWH60" s="104"/>
      <c r="RWI60" s="104"/>
      <c r="RWJ60" s="104"/>
      <c r="RWK60" s="104"/>
      <c r="RWL60" s="104"/>
      <c r="RWM60" s="104"/>
      <c r="RWN60" s="104"/>
      <c r="RWO60" s="104"/>
      <c r="RWP60" s="104"/>
      <c r="RWQ60" s="104"/>
      <c r="RWR60" s="104"/>
      <c r="RWS60" s="104"/>
      <c r="RWT60" s="104"/>
      <c r="RWU60" s="104"/>
      <c r="RWV60" s="104"/>
      <c r="RWW60" s="104"/>
      <c r="RWX60" s="104"/>
      <c r="RWY60" s="104"/>
      <c r="RWZ60" s="104"/>
      <c r="RXA60" s="104"/>
      <c r="RXB60" s="104"/>
      <c r="RXC60" s="104"/>
      <c r="RXD60" s="104"/>
      <c r="RXE60" s="104"/>
      <c r="RXF60" s="104"/>
      <c r="RXG60" s="104"/>
      <c r="RXH60" s="104"/>
      <c r="RXI60" s="104"/>
      <c r="RXJ60" s="104"/>
      <c r="RXK60" s="104"/>
      <c r="RXL60" s="104"/>
      <c r="RXM60" s="104"/>
      <c r="RXN60" s="104"/>
      <c r="RXO60" s="104"/>
      <c r="RXP60" s="104"/>
      <c r="RXQ60" s="104"/>
      <c r="RXR60" s="104"/>
      <c r="RXS60" s="104"/>
      <c r="RXT60" s="104"/>
      <c r="RXU60" s="104"/>
      <c r="RXV60" s="104"/>
      <c r="RXW60" s="104"/>
      <c r="RXX60" s="104"/>
      <c r="RXY60" s="104"/>
      <c r="RXZ60" s="104"/>
      <c r="RYA60" s="104"/>
      <c r="RYB60" s="104"/>
      <c r="RYC60" s="104"/>
      <c r="RYD60" s="104"/>
      <c r="RYE60" s="104"/>
      <c r="RYF60" s="104"/>
      <c r="RYG60" s="104"/>
      <c r="RYH60" s="104"/>
      <c r="RYI60" s="104"/>
      <c r="RYJ60" s="104"/>
      <c r="RYK60" s="104"/>
      <c r="RYL60" s="104"/>
      <c r="RYM60" s="104"/>
      <c r="RYN60" s="104"/>
      <c r="RYO60" s="104"/>
      <c r="RYP60" s="104"/>
      <c r="RYQ60" s="104"/>
      <c r="RYR60" s="104"/>
      <c r="RYS60" s="104"/>
      <c r="RYT60" s="104"/>
      <c r="RYU60" s="104"/>
      <c r="RYV60" s="104"/>
      <c r="RYW60" s="104"/>
      <c r="RYX60" s="104"/>
      <c r="RYY60" s="104"/>
      <c r="RYZ60" s="104"/>
      <c r="RZA60" s="104"/>
      <c r="RZB60" s="104"/>
      <c r="RZC60" s="104"/>
      <c r="RZD60" s="104"/>
      <c r="RZE60" s="104"/>
      <c r="RZF60" s="104"/>
      <c r="RZG60" s="104"/>
      <c r="RZH60" s="104"/>
      <c r="RZI60" s="104"/>
      <c r="RZJ60" s="104"/>
      <c r="RZK60" s="104"/>
      <c r="RZL60" s="104"/>
      <c r="RZM60" s="104"/>
      <c r="RZN60" s="104"/>
      <c r="RZO60" s="104"/>
      <c r="RZP60" s="104"/>
      <c r="RZQ60" s="104"/>
      <c r="RZR60" s="104"/>
      <c r="RZS60" s="104"/>
      <c r="RZT60" s="104"/>
      <c r="RZU60" s="104"/>
      <c r="RZV60" s="104"/>
      <c r="RZW60" s="104"/>
      <c r="RZX60" s="104"/>
      <c r="RZY60" s="104"/>
      <c r="RZZ60" s="104"/>
      <c r="SAA60" s="104"/>
      <c r="SAB60" s="104"/>
      <c r="SAC60" s="104"/>
      <c r="SAD60" s="104"/>
      <c r="SAE60" s="104"/>
      <c r="SAF60" s="104"/>
      <c r="SAG60" s="104"/>
      <c r="SAH60" s="104"/>
      <c r="SAI60" s="104"/>
      <c r="SAJ60" s="104"/>
      <c r="SAK60" s="104"/>
      <c r="SAL60" s="104"/>
      <c r="SAM60" s="104"/>
      <c r="SAN60" s="104"/>
      <c r="SAO60" s="104"/>
      <c r="SAP60" s="104"/>
      <c r="SAQ60" s="104"/>
      <c r="SAR60" s="104"/>
      <c r="SAS60" s="104"/>
      <c r="SAT60" s="104"/>
      <c r="SAU60" s="104"/>
      <c r="SAV60" s="104"/>
      <c r="SAW60" s="104"/>
      <c r="SAX60" s="104"/>
      <c r="SAY60" s="104"/>
      <c r="SAZ60" s="104"/>
      <c r="SBA60" s="104"/>
      <c r="SBB60" s="104"/>
      <c r="SBC60" s="104"/>
      <c r="SBD60" s="104"/>
      <c r="SBE60" s="104"/>
      <c r="SBF60" s="104"/>
      <c r="SBG60" s="104"/>
      <c r="SBH60" s="104"/>
      <c r="SBI60" s="104"/>
      <c r="SBJ60" s="104"/>
      <c r="SBK60" s="104"/>
      <c r="SBL60" s="104"/>
      <c r="SBM60" s="104"/>
      <c r="SBN60" s="104"/>
      <c r="SBO60" s="104"/>
      <c r="SBP60" s="104"/>
      <c r="SBQ60" s="104"/>
      <c r="SBR60" s="104"/>
      <c r="SBS60" s="104"/>
      <c r="SBT60" s="104"/>
      <c r="SBU60" s="104"/>
      <c r="SBV60" s="104"/>
      <c r="SBW60" s="104"/>
      <c r="SBX60" s="104"/>
      <c r="SBY60" s="104"/>
      <c r="SBZ60" s="104"/>
      <c r="SCA60" s="104"/>
      <c r="SCB60" s="104"/>
      <c r="SCC60" s="104"/>
      <c r="SCD60" s="104"/>
      <c r="SCE60" s="104"/>
      <c r="SCF60" s="104"/>
      <c r="SCG60" s="104"/>
      <c r="SCH60" s="104"/>
      <c r="SCI60" s="104"/>
      <c r="SCJ60" s="104"/>
      <c r="SCK60" s="104"/>
      <c r="SCL60" s="104"/>
      <c r="SCM60" s="104"/>
      <c r="SCN60" s="104"/>
      <c r="SCO60" s="104"/>
      <c r="SCP60" s="104"/>
      <c r="SCQ60" s="104"/>
      <c r="SCR60" s="104"/>
      <c r="SCS60" s="104"/>
      <c r="SCT60" s="104"/>
      <c r="SCU60" s="104"/>
      <c r="SCV60" s="104"/>
      <c r="SCW60" s="104"/>
      <c r="SCX60" s="104"/>
      <c r="SCY60" s="104"/>
      <c r="SCZ60" s="104"/>
      <c r="SDA60" s="104"/>
      <c r="SDB60" s="104"/>
      <c r="SDC60" s="104"/>
      <c r="SDD60" s="104"/>
      <c r="SDE60" s="104"/>
      <c r="SDF60" s="104"/>
      <c r="SDG60" s="104"/>
      <c r="SDH60" s="104"/>
      <c r="SDI60" s="104"/>
      <c r="SDJ60" s="104"/>
      <c r="SDK60" s="104"/>
      <c r="SDL60" s="104"/>
      <c r="SDM60" s="104"/>
      <c r="SDN60" s="104"/>
      <c r="SDO60" s="104"/>
      <c r="SDP60" s="104"/>
      <c r="SDQ60" s="104"/>
      <c r="SDR60" s="104"/>
      <c r="SDS60" s="104"/>
      <c r="SDT60" s="104"/>
      <c r="SDU60" s="104"/>
      <c r="SDV60" s="104"/>
      <c r="SDW60" s="104"/>
      <c r="SDX60" s="104"/>
      <c r="SDY60" s="104"/>
      <c r="SDZ60" s="104"/>
      <c r="SEA60" s="104"/>
      <c r="SEB60" s="104"/>
      <c r="SEC60" s="104"/>
      <c r="SED60" s="104"/>
      <c r="SEE60" s="104"/>
      <c r="SEF60" s="104"/>
      <c r="SEG60" s="104"/>
      <c r="SEH60" s="104"/>
      <c r="SEI60" s="104"/>
      <c r="SEJ60" s="104"/>
      <c r="SEK60" s="104"/>
      <c r="SEL60" s="104"/>
      <c r="SEM60" s="104"/>
      <c r="SEN60" s="104"/>
      <c r="SEO60" s="104"/>
      <c r="SEP60" s="104"/>
      <c r="SEQ60" s="104"/>
      <c r="SER60" s="104"/>
      <c r="SES60" s="104"/>
      <c r="SET60" s="104"/>
      <c r="SEU60" s="104"/>
      <c r="SEV60" s="104"/>
      <c r="SEW60" s="104"/>
      <c r="SEX60" s="104"/>
      <c r="SEY60" s="104"/>
      <c r="SEZ60" s="104"/>
      <c r="SFA60" s="104"/>
      <c r="SFB60" s="104"/>
      <c r="SFC60" s="104"/>
      <c r="SFD60" s="104"/>
      <c r="SFE60" s="104"/>
      <c r="SFF60" s="104"/>
      <c r="SFG60" s="104"/>
      <c r="SFH60" s="104"/>
      <c r="SFI60" s="104"/>
      <c r="SFJ60" s="104"/>
      <c r="SFK60" s="104"/>
      <c r="SFL60" s="104"/>
      <c r="SFM60" s="104"/>
      <c r="SFN60" s="104"/>
      <c r="SFO60" s="104"/>
      <c r="SFP60" s="104"/>
      <c r="SFQ60" s="104"/>
      <c r="SFR60" s="104"/>
      <c r="SFS60" s="104"/>
      <c r="SFT60" s="104"/>
      <c r="SFU60" s="104"/>
      <c r="SFV60" s="104"/>
      <c r="SFW60" s="104"/>
      <c r="SFX60" s="104"/>
      <c r="SFY60" s="104"/>
      <c r="SFZ60" s="104"/>
      <c r="SGA60" s="104"/>
      <c r="SGB60" s="104"/>
      <c r="SGC60" s="104"/>
      <c r="SGD60" s="104"/>
      <c r="SGE60" s="104"/>
      <c r="SGF60" s="104"/>
      <c r="SGG60" s="104"/>
      <c r="SGH60" s="104"/>
      <c r="SGI60" s="104"/>
      <c r="SGJ60" s="104"/>
      <c r="SGK60" s="104"/>
      <c r="SGL60" s="104"/>
      <c r="SGM60" s="104"/>
      <c r="SGN60" s="104"/>
      <c r="SGO60" s="104"/>
      <c r="SGP60" s="104"/>
      <c r="SGQ60" s="104"/>
      <c r="SGR60" s="104"/>
      <c r="SGS60" s="104"/>
      <c r="SGT60" s="104"/>
      <c r="SGU60" s="104"/>
      <c r="SGV60" s="104"/>
      <c r="SGW60" s="104"/>
      <c r="SGX60" s="104"/>
      <c r="SGY60" s="104"/>
      <c r="SGZ60" s="104"/>
      <c r="SHA60" s="104"/>
      <c r="SHB60" s="104"/>
      <c r="SHC60" s="104"/>
      <c r="SHD60" s="104"/>
      <c r="SHE60" s="104"/>
      <c r="SHF60" s="104"/>
      <c r="SHG60" s="104"/>
      <c r="SHH60" s="104"/>
      <c r="SHI60" s="104"/>
      <c r="SHJ60" s="104"/>
      <c r="SHK60" s="104"/>
      <c r="SHL60" s="104"/>
      <c r="SHM60" s="104"/>
      <c r="SHN60" s="104"/>
      <c r="SHO60" s="104"/>
      <c r="SHP60" s="104"/>
      <c r="SHQ60" s="104"/>
      <c r="SHR60" s="104"/>
      <c r="SHS60" s="104"/>
      <c r="SHT60" s="104"/>
      <c r="SHU60" s="104"/>
      <c r="SHV60" s="104"/>
      <c r="SHW60" s="104"/>
      <c r="SHX60" s="104"/>
      <c r="SHY60" s="104"/>
      <c r="SHZ60" s="104"/>
      <c r="SIA60" s="104"/>
      <c r="SIB60" s="104"/>
      <c r="SIC60" s="104"/>
      <c r="SID60" s="104"/>
      <c r="SIE60" s="104"/>
      <c r="SIF60" s="104"/>
      <c r="SIG60" s="104"/>
      <c r="SIH60" s="104"/>
      <c r="SII60" s="104"/>
      <c r="SIJ60" s="104"/>
      <c r="SIK60" s="104"/>
      <c r="SIL60" s="104"/>
      <c r="SIM60" s="104"/>
      <c r="SIN60" s="104"/>
      <c r="SIO60" s="104"/>
      <c r="SIP60" s="104"/>
      <c r="SIQ60" s="104"/>
      <c r="SIR60" s="104"/>
      <c r="SIS60" s="104"/>
      <c r="SIT60" s="104"/>
      <c r="SIU60" s="104"/>
      <c r="SIV60" s="104"/>
      <c r="SIW60" s="104"/>
      <c r="SIX60" s="104"/>
      <c r="SIY60" s="104"/>
      <c r="SIZ60" s="104"/>
      <c r="SJA60" s="104"/>
      <c r="SJB60" s="104"/>
      <c r="SJC60" s="104"/>
      <c r="SJD60" s="104"/>
      <c r="SJE60" s="104"/>
      <c r="SJF60" s="104"/>
      <c r="SJG60" s="104"/>
      <c r="SJH60" s="104"/>
      <c r="SJI60" s="104"/>
      <c r="SJJ60" s="104"/>
      <c r="SJK60" s="104"/>
      <c r="SJL60" s="104"/>
      <c r="SJM60" s="104"/>
      <c r="SJN60" s="104"/>
      <c r="SJO60" s="104"/>
      <c r="SJP60" s="104"/>
      <c r="SJQ60" s="104"/>
      <c r="SJR60" s="104"/>
      <c r="SJS60" s="104"/>
      <c r="SJT60" s="104"/>
      <c r="SJU60" s="104"/>
      <c r="SJV60" s="104"/>
      <c r="SJW60" s="104"/>
      <c r="SJX60" s="104"/>
      <c r="SJY60" s="104"/>
      <c r="SJZ60" s="104"/>
      <c r="SKA60" s="104"/>
      <c r="SKB60" s="104"/>
      <c r="SKC60" s="104"/>
      <c r="SKD60" s="104"/>
      <c r="SKE60" s="104"/>
      <c r="SKF60" s="104"/>
      <c r="SKG60" s="104"/>
      <c r="SKH60" s="104"/>
      <c r="SKI60" s="104"/>
      <c r="SKJ60" s="104"/>
      <c r="SKK60" s="104"/>
      <c r="SKL60" s="104"/>
      <c r="SKM60" s="104"/>
      <c r="SKN60" s="104"/>
      <c r="SKO60" s="104"/>
      <c r="SKP60" s="104"/>
      <c r="SKQ60" s="104"/>
      <c r="SKR60" s="104"/>
      <c r="SKS60" s="104"/>
      <c r="SKT60" s="104"/>
      <c r="SKU60" s="104"/>
      <c r="SKV60" s="104"/>
      <c r="SKW60" s="104"/>
      <c r="SKX60" s="104"/>
      <c r="SKY60" s="104"/>
      <c r="SKZ60" s="104"/>
      <c r="SLA60" s="104"/>
      <c r="SLB60" s="104"/>
      <c r="SLC60" s="104"/>
      <c r="SLD60" s="104"/>
      <c r="SLE60" s="104"/>
      <c r="SLF60" s="104"/>
      <c r="SLG60" s="104"/>
      <c r="SLH60" s="104"/>
      <c r="SLI60" s="104"/>
      <c r="SLJ60" s="104"/>
      <c r="SLK60" s="104"/>
      <c r="SLL60" s="104"/>
      <c r="SLM60" s="104"/>
      <c r="SLN60" s="104"/>
      <c r="SLO60" s="104"/>
      <c r="SLP60" s="104"/>
      <c r="SLQ60" s="104"/>
      <c r="SLR60" s="104"/>
      <c r="SLS60" s="104"/>
      <c r="SLT60" s="104"/>
      <c r="SLU60" s="104"/>
      <c r="SLV60" s="104"/>
      <c r="SLW60" s="104"/>
      <c r="SLX60" s="104"/>
      <c r="SLY60" s="104"/>
      <c r="SLZ60" s="104"/>
      <c r="SMA60" s="104"/>
      <c r="SMB60" s="104"/>
      <c r="SMC60" s="104"/>
      <c r="SMD60" s="104"/>
      <c r="SME60" s="104"/>
      <c r="SMF60" s="104"/>
      <c r="SMG60" s="104"/>
      <c r="SMH60" s="104"/>
      <c r="SMI60" s="104"/>
      <c r="SMJ60" s="104"/>
      <c r="SMK60" s="104"/>
      <c r="SML60" s="104"/>
      <c r="SMM60" s="104"/>
      <c r="SMN60" s="104"/>
      <c r="SMO60" s="104"/>
      <c r="SMP60" s="104"/>
      <c r="SMQ60" s="104"/>
      <c r="SMR60" s="104"/>
      <c r="SMS60" s="104"/>
      <c r="SMT60" s="104"/>
      <c r="SMU60" s="104"/>
      <c r="SMV60" s="104"/>
      <c r="SMW60" s="104"/>
      <c r="SMX60" s="104"/>
      <c r="SMY60" s="104"/>
      <c r="SMZ60" s="104"/>
      <c r="SNA60" s="104"/>
      <c r="SNB60" s="104"/>
      <c r="SNC60" s="104"/>
      <c r="SND60" s="104"/>
      <c r="SNE60" s="104"/>
      <c r="SNF60" s="104"/>
      <c r="SNG60" s="104"/>
      <c r="SNH60" s="104"/>
      <c r="SNI60" s="104"/>
      <c r="SNJ60" s="104"/>
      <c r="SNK60" s="104"/>
      <c r="SNL60" s="104"/>
      <c r="SNM60" s="104"/>
      <c r="SNN60" s="104"/>
      <c r="SNO60" s="104"/>
      <c r="SNP60" s="104"/>
      <c r="SNQ60" s="104"/>
      <c r="SNR60" s="104"/>
      <c r="SNS60" s="104"/>
      <c r="SNT60" s="104"/>
      <c r="SNU60" s="104"/>
      <c r="SNV60" s="104"/>
      <c r="SNW60" s="104"/>
      <c r="SNX60" s="104"/>
      <c r="SNY60" s="104"/>
      <c r="SNZ60" s="104"/>
      <c r="SOA60" s="104"/>
      <c r="SOB60" s="104"/>
      <c r="SOC60" s="104"/>
      <c r="SOD60" s="104"/>
      <c r="SOE60" s="104"/>
      <c r="SOF60" s="104"/>
      <c r="SOG60" s="104"/>
      <c r="SOH60" s="104"/>
      <c r="SOI60" s="104"/>
      <c r="SOJ60" s="104"/>
      <c r="SOK60" s="104"/>
      <c r="SOL60" s="104"/>
      <c r="SOM60" s="104"/>
      <c r="SON60" s="104"/>
      <c r="SOO60" s="104"/>
      <c r="SOP60" s="104"/>
      <c r="SOQ60" s="104"/>
      <c r="SOR60" s="104"/>
      <c r="SOS60" s="104"/>
      <c r="SOT60" s="104"/>
      <c r="SOU60" s="104"/>
      <c r="SOV60" s="104"/>
      <c r="SOW60" s="104"/>
      <c r="SOX60" s="104"/>
      <c r="SOY60" s="104"/>
      <c r="SOZ60" s="104"/>
      <c r="SPA60" s="104"/>
      <c r="SPB60" s="104"/>
      <c r="SPC60" s="104"/>
      <c r="SPD60" s="104"/>
      <c r="SPE60" s="104"/>
      <c r="SPF60" s="104"/>
      <c r="SPG60" s="104"/>
      <c r="SPH60" s="104"/>
      <c r="SPI60" s="104"/>
      <c r="SPJ60" s="104"/>
      <c r="SPK60" s="104"/>
      <c r="SPL60" s="104"/>
      <c r="SPM60" s="104"/>
      <c r="SPN60" s="104"/>
      <c r="SPO60" s="104"/>
      <c r="SPP60" s="104"/>
      <c r="SPQ60" s="104"/>
      <c r="SPR60" s="104"/>
      <c r="SPS60" s="104"/>
      <c r="SPT60" s="104"/>
      <c r="SPU60" s="104"/>
      <c r="SPV60" s="104"/>
      <c r="SPW60" s="104"/>
      <c r="SPX60" s="104"/>
      <c r="SPY60" s="104"/>
      <c r="SPZ60" s="104"/>
      <c r="SQA60" s="104"/>
      <c r="SQB60" s="104"/>
      <c r="SQC60" s="104"/>
      <c r="SQD60" s="104"/>
      <c r="SQE60" s="104"/>
      <c r="SQF60" s="104"/>
      <c r="SQG60" s="104"/>
      <c r="SQH60" s="104"/>
      <c r="SQI60" s="104"/>
      <c r="SQJ60" s="104"/>
      <c r="SQK60" s="104"/>
      <c r="SQL60" s="104"/>
      <c r="SQM60" s="104"/>
      <c r="SQN60" s="104"/>
      <c r="SQO60" s="104"/>
      <c r="SQP60" s="104"/>
      <c r="SQQ60" s="104"/>
      <c r="SQR60" s="104"/>
      <c r="SQS60" s="104"/>
      <c r="SQT60" s="104"/>
      <c r="SQU60" s="104"/>
      <c r="SQV60" s="104"/>
      <c r="SQW60" s="104"/>
      <c r="SQX60" s="104"/>
      <c r="SQY60" s="104"/>
      <c r="SQZ60" s="104"/>
      <c r="SRA60" s="104"/>
      <c r="SRB60" s="104"/>
      <c r="SRC60" s="104"/>
      <c r="SRD60" s="104"/>
      <c r="SRE60" s="104"/>
      <c r="SRF60" s="104"/>
      <c r="SRG60" s="104"/>
      <c r="SRH60" s="104"/>
      <c r="SRI60" s="104"/>
      <c r="SRJ60" s="104"/>
      <c r="SRK60" s="104"/>
      <c r="SRL60" s="104"/>
      <c r="SRM60" s="104"/>
      <c r="SRN60" s="104"/>
      <c r="SRO60" s="104"/>
      <c r="SRP60" s="104"/>
      <c r="SRQ60" s="104"/>
      <c r="SRR60" s="104"/>
      <c r="SRS60" s="104"/>
      <c r="SRT60" s="104"/>
      <c r="SRU60" s="104"/>
      <c r="SRV60" s="104"/>
      <c r="SRW60" s="104"/>
      <c r="SRX60" s="104"/>
      <c r="SRY60" s="104"/>
      <c r="SRZ60" s="104"/>
      <c r="SSA60" s="104"/>
      <c r="SSB60" s="104"/>
      <c r="SSC60" s="104"/>
      <c r="SSD60" s="104"/>
      <c r="SSE60" s="104"/>
      <c r="SSF60" s="104"/>
      <c r="SSG60" s="104"/>
      <c r="SSH60" s="104"/>
      <c r="SSI60" s="104"/>
      <c r="SSJ60" s="104"/>
      <c r="SSK60" s="104"/>
      <c r="SSL60" s="104"/>
      <c r="SSM60" s="104"/>
      <c r="SSN60" s="104"/>
      <c r="SSO60" s="104"/>
      <c r="SSP60" s="104"/>
      <c r="SSQ60" s="104"/>
      <c r="SSR60" s="104"/>
      <c r="SSS60" s="104"/>
      <c r="SST60" s="104"/>
      <c r="SSU60" s="104"/>
      <c r="SSV60" s="104"/>
      <c r="SSW60" s="104"/>
      <c r="SSX60" s="104"/>
      <c r="SSY60" s="104"/>
      <c r="SSZ60" s="104"/>
      <c r="STA60" s="104"/>
      <c r="STB60" s="104"/>
      <c r="STC60" s="104"/>
      <c r="STD60" s="104"/>
      <c r="STE60" s="104"/>
      <c r="STF60" s="104"/>
      <c r="STG60" s="104"/>
      <c r="STH60" s="104"/>
      <c r="STI60" s="104"/>
      <c r="STJ60" s="104"/>
      <c r="STK60" s="104"/>
      <c r="STL60" s="104"/>
      <c r="STM60" s="104"/>
      <c r="STN60" s="104"/>
      <c r="STO60" s="104"/>
      <c r="STP60" s="104"/>
      <c r="STQ60" s="104"/>
      <c r="STR60" s="104"/>
      <c r="STS60" s="104"/>
      <c r="STT60" s="104"/>
      <c r="STU60" s="104"/>
      <c r="STV60" s="104"/>
      <c r="STW60" s="104"/>
      <c r="STX60" s="104"/>
      <c r="STY60" s="104"/>
      <c r="STZ60" s="104"/>
      <c r="SUA60" s="104"/>
      <c r="SUB60" s="104"/>
      <c r="SUC60" s="104"/>
      <c r="SUD60" s="104"/>
      <c r="SUE60" s="104"/>
      <c r="SUF60" s="104"/>
      <c r="SUG60" s="104"/>
      <c r="SUH60" s="104"/>
      <c r="SUI60" s="104"/>
      <c r="SUJ60" s="104"/>
      <c r="SUK60" s="104"/>
      <c r="SUL60" s="104"/>
      <c r="SUM60" s="104"/>
      <c r="SUN60" s="104"/>
      <c r="SUO60" s="104"/>
      <c r="SUP60" s="104"/>
      <c r="SUQ60" s="104"/>
      <c r="SUR60" s="104"/>
      <c r="SUS60" s="104"/>
      <c r="SUT60" s="104"/>
      <c r="SUU60" s="104"/>
      <c r="SUV60" s="104"/>
      <c r="SUW60" s="104"/>
      <c r="SUX60" s="104"/>
      <c r="SUY60" s="104"/>
      <c r="SUZ60" s="104"/>
      <c r="SVA60" s="104"/>
      <c r="SVB60" s="104"/>
      <c r="SVC60" s="104"/>
      <c r="SVD60" s="104"/>
      <c r="SVE60" s="104"/>
      <c r="SVF60" s="104"/>
      <c r="SVG60" s="104"/>
      <c r="SVH60" s="104"/>
      <c r="SVI60" s="104"/>
      <c r="SVJ60" s="104"/>
      <c r="SVK60" s="104"/>
      <c r="SVL60" s="104"/>
      <c r="SVM60" s="104"/>
      <c r="SVN60" s="104"/>
      <c r="SVO60" s="104"/>
      <c r="SVP60" s="104"/>
      <c r="SVQ60" s="104"/>
      <c r="SVR60" s="104"/>
      <c r="SVS60" s="104"/>
      <c r="SVT60" s="104"/>
      <c r="SVU60" s="104"/>
      <c r="SVV60" s="104"/>
      <c r="SVW60" s="104"/>
      <c r="SVX60" s="104"/>
      <c r="SVY60" s="104"/>
      <c r="SVZ60" s="104"/>
      <c r="SWA60" s="104"/>
      <c r="SWB60" s="104"/>
      <c r="SWC60" s="104"/>
      <c r="SWD60" s="104"/>
      <c r="SWE60" s="104"/>
      <c r="SWF60" s="104"/>
      <c r="SWG60" s="104"/>
      <c r="SWH60" s="104"/>
      <c r="SWI60" s="104"/>
      <c r="SWJ60" s="104"/>
      <c r="SWK60" s="104"/>
      <c r="SWL60" s="104"/>
      <c r="SWM60" s="104"/>
      <c r="SWN60" s="104"/>
      <c r="SWO60" s="104"/>
      <c r="SWP60" s="104"/>
      <c r="SWQ60" s="104"/>
      <c r="SWR60" s="104"/>
      <c r="SWS60" s="104"/>
      <c r="SWT60" s="104"/>
      <c r="SWU60" s="104"/>
      <c r="SWV60" s="104"/>
      <c r="SWW60" s="104"/>
      <c r="SWX60" s="104"/>
      <c r="SWY60" s="104"/>
      <c r="SWZ60" s="104"/>
      <c r="SXA60" s="104"/>
      <c r="SXB60" s="104"/>
      <c r="SXC60" s="104"/>
      <c r="SXD60" s="104"/>
      <c r="SXE60" s="104"/>
      <c r="SXF60" s="104"/>
      <c r="SXG60" s="104"/>
      <c r="SXH60" s="104"/>
      <c r="SXI60" s="104"/>
      <c r="SXJ60" s="104"/>
      <c r="SXK60" s="104"/>
      <c r="SXL60" s="104"/>
      <c r="SXM60" s="104"/>
      <c r="SXN60" s="104"/>
      <c r="SXO60" s="104"/>
      <c r="SXP60" s="104"/>
      <c r="SXQ60" s="104"/>
      <c r="SXR60" s="104"/>
      <c r="SXS60" s="104"/>
      <c r="SXT60" s="104"/>
      <c r="SXU60" s="104"/>
      <c r="SXV60" s="104"/>
      <c r="SXW60" s="104"/>
      <c r="SXX60" s="104"/>
      <c r="SXY60" s="104"/>
      <c r="SXZ60" s="104"/>
      <c r="SYA60" s="104"/>
      <c r="SYB60" s="104"/>
      <c r="SYC60" s="104"/>
      <c r="SYD60" s="104"/>
      <c r="SYE60" s="104"/>
      <c r="SYF60" s="104"/>
      <c r="SYG60" s="104"/>
      <c r="SYH60" s="104"/>
      <c r="SYI60" s="104"/>
      <c r="SYJ60" s="104"/>
      <c r="SYK60" s="104"/>
      <c r="SYL60" s="104"/>
      <c r="SYM60" s="104"/>
      <c r="SYN60" s="104"/>
      <c r="SYO60" s="104"/>
      <c r="SYP60" s="104"/>
      <c r="SYQ60" s="104"/>
      <c r="SYR60" s="104"/>
      <c r="SYS60" s="104"/>
      <c r="SYT60" s="104"/>
      <c r="SYU60" s="104"/>
      <c r="SYV60" s="104"/>
      <c r="SYW60" s="104"/>
      <c r="SYX60" s="104"/>
      <c r="SYY60" s="104"/>
      <c r="SYZ60" s="104"/>
      <c r="SZA60" s="104"/>
      <c r="SZB60" s="104"/>
      <c r="SZC60" s="104"/>
      <c r="SZD60" s="104"/>
      <c r="SZE60" s="104"/>
      <c r="SZF60" s="104"/>
      <c r="SZG60" s="104"/>
      <c r="SZH60" s="104"/>
      <c r="SZI60" s="104"/>
      <c r="SZJ60" s="104"/>
      <c r="SZK60" s="104"/>
      <c r="SZL60" s="104"/>
      <c r="SZM60" s="104"/>
      <c r="SZN60" s="104"/>
      <c r="SZO60" s="104"/>
      <c r="SZP60" s="104"/>
      <c r="SZQ60" s="104"/>
      <c r="SZR60" s="104"/>
      <c r="SZS60" s="104"/>
      <c r="SZT60" s="104"/>
      <c r="SZU60" s="104"/>
      <c r="SZV60" s="104"/>
      <c r="SZW60" s="104"/>
      <c r="SZX60" s="104"/>
      <c r="SZY60" s="104"/>
      <c r="SZZ60" s="104"/>
      <c r="TAA60" s="104"/>
      <c r="TAB60" s="104"/>
      <c r="TAC60" s="104"/>
      <c r="TAD60" s="104"/>
      <c r="TAE60" s="104"/>
      <c r="TAF60" s="104"/>
      <c r="TAG60" s="104"/>
      <c r="TAH60" s="104"/>
      <c r="TAI60" s="104"/>
      <c r="TAJ60" s="104"/>
      <c r="TAK60" s="104"/>
      <c r="TAL60" s="104"/>
      <c r="TAM60" s="104"/>
      <c r="TAN60" s="104"/>
      <c r="TAO60" s="104"/>
      <c r="TAP60" s="104"/>
      <c r="TAQ60" s="104"/>
      <c r="TAR60" s="104"/>
      <c r="TAS60" s="104"/>
      <c r="TAT60" s="104"/>
      <c r="TAU60" s="104"/>
      <c r="TAV60" s="104"/>
      <c r="TAW60" s="104"/>
      <c r="TAX60" s="104"/>
      <c r="TAY60" s="104"/>
      <c r="TAZ60" s="104"/>
      <c r="TBA60" s="104"/>
      <c r="TBB60" s="104"/>
      <c r="TBC60" s="104"/>
      <c r="TBD60" s="104"/>
      <c r="TBE60" s="104"/>
      <c r="TBF60" s="104"/>
      <c r="TBG60" s="104"/>
      <c r="TBH60" s="104"/>
      <c r="TBI60" s="104"/>
      <c r="TBJ60" s="104"/>
      <c r="TBK60" s="104"/>
      <c r="TBL60" s="104"/>
      <c r="TBM60" s="104"/>
      <c r="TBN60" s="104"/>
      <c r="TBO60" s="104"/>
      <c r="TBP60" s="104"/>
      <c r="TBQ60" s="104"/>
      <c r="TBR60" s="104"/>
      <c r="TBS60" s="104"/>
      <c r="TBT60" s="104"/>
      <c r="TBU60" s="104"/>
      <c r="TBV60" s="104"/>
      <c r="TBW60" s="104"/>
      <c r="TBX60" s="104"/>
      <c r="TBY60" s="104"/>
      <c r="TBZ60" s="104"/>
      <c r="TCA60" s="104"/>
      <c r="TCB60" s="104"/>
      <c r="TCC60" s="104"/>
      <c r="TCD60" s="104"/>
      <c r="TCE60" s="104"/>
      <c r="TCF60" s="104"/>
      <c r="TCG60" s="104"/>
      <c r="TCH60" s="104"/>
      <c r="TCI60" s="104"/>
      <c r="TCJ60" s="104"/>
      <c r="TCK60" s="104"/>
      <c r="TCL60" s="104"/>
      <c r="TCM60" s="104"/>
      <c r="TCN60" s="104"/>
      <c r="TCO60" s="104"/>
      <c r="TCP60" s="104"/>
      <c r="TCQ60" s="104"/>
      <c r="TCR60" s="104"/>
      <c r="TCS60" s="104"/>
      <c r="TCT60" s="104"/>
      <c r="TCU60" s="104"/>
      <c r="TCV60" s="104"/>
      <c r="TCW60" s="104"/>
      <c r="TCX60" s="104"/>
      <c r="TCY60" s="104"/>
      <c r="TCZ60" s="104"/>
      <c r="TDA60" s="104"/>
      <c r="TDB60" s="104"/>
      <c r="TDC60" s="104"/>
      <c r="TDD60" s="104"/>
      <c r="TDE60" s="104"/>
      <c r="TDF60" s="104"/>
      <c r="TDG60" s="104"/>
      <c r="TDH60" s="104"/>
      <c r="TDI60" s="104"/>
      <c r="TDJ60" s="104"/>
      <c r="TDK60" s="104"/>
      <c r="TDL60" s="104"/>
      <c r="TDM60" s="104"/>
      <c r="TDN60" s="104"/>
      <c r="TDO60" s="104"/>
      <c r="TDP60" s="104"/>
      <c r="TDQ60" s="104"/>
      <c r="TDR60" s="104"/>
      <c r="TDS60" s="104"/>
      <c r="TDT60" s="104"/>
      <c r="TDU60" s="104"/>
      <c r="TDV60" s="104"/>
      <c r="TDW60" s="104"/>
      <c r="TDX60" s="104"/>
      <c r="TDY60" s="104"/>
      <c r="TDZ60" s="104"/>
      <c r="TEA60" s="104"/>
      <c r="TEB60" s="104"/>
      <c r="TEC60" s="104"/>
      <c r="TED60" s="104"/>
      <c r="TEE60" s="104"/>
      <c r="TEF60" s="104"/>
      <c r="TEG60" s="104"/>
      <c r="TEH60" s="104"/>
      <c r="TEI60" s="104"/>
      <c r="TEJ60" s="104"/>
      <c r="TEK60" s="104"/>
      <c r="TEL60" s="104"/>
      <c r="TEM60" s="104"/>
      <c r="TEN60" s="104"/>
      <c r="TEO60" s="104"/>
      <c r="TEP60" s="104"/>
      <c r="TEQ60" s="104"/>
      <c r="TER60" s="104"/>
      <c r="TES60" s="104"/>
      <c r="TET60" s="104"/>
      <c r="TEU60" s="104"/>
      <c r="TEV60" s="104"/>
      <c r="TEW60" s="104"/>
      <c r="TEX60" s="104"/>
      <c r="TEY60" s="104"/>
      <c r="TEZ60" s="104"/>
      <c r="TFA60" s="104"/>
      <c r="TFB60" s="104"/>
      <c r="TFC60" s="104"/>
      <c r="TFD60" s="104"/>
      <c r="TFE60" s="104"/>
      <c r="TFF60" s="104"/>
      <c r="TFG60" s="104"/>
      <c r="TFH60" s="104"/>
      <c r="TFI60" s="104"/>
      <c r="TFJ60" s="104"/>
      <c r="TFK60" s="104"/>
      <c r="TFL60" s="104"/>
      <c r="TFM60" s="104"/>
      <c r="TFN60" s="104"/>
      <c r="TFO60" s="104"/>
      <c r="TFP60" s="104"/>
      <c r="TFQ60" s="104"/>
      <c r="TFR60" s="104"/>
      <c r="TFS60" s="104"/>
      <c r="TFT60" s="104"/>
      <c r="TFU60" s="104"/>
      <c r="TFV60" s="104"/>
      <c r="TFW60" s="104"/>
      <c r="TFX60" s="104"/>
      <c r="TFY60" s="104"/>
      <c r="TFZ60" s="104"/>
      <c r="TGA60" s="104"/>
      <c r="TGB60" s="104"/>
      <c r="TGC60" s="104"/>
      <c r="TGD60" s="104"/>
      <c r="TGE60" s="104"/>
      <c r="TGF60" s="104"/>
      <c r="TGG60" s="104"/>
      <c r="TGH60" s="104"/>
      <c r="TGI60" s="104"/>
      <c r="TGJ60" s="104"/>
      <c r="TGK60" s="104"/>
      <c r="TGL60" s="104"/>
      <c r="TGM60" s="104"/>
      <c r="TGN60" s="104"/>
      <c r="TGO60" s="104"/>
      <c r="TGP60" s="104"/>
      <c r="TGQ60" s="104"/>
      <c r="TGR60" s="104"/>
      <c r="TGS60" s="104"/>
      <c r="TGT60" s="104"/>
      <c r="TGU60" s="104"/>
      <c r="TGV60" s="104"/>
      <c r="TGW60" s="104"/>
      <c r="TGX60" s="104"/>
      <c r="TGY60" s="104"/>
      <c r="TGZ60" s="104"/>
      <c r="THA60" s="104"/>
      <c r="THB60" s="104"/>
      <c r="THC60" s="104"/>
      <c r="THD60" s="104"/>
      <c r="THE60" s="104"/>
      <c r="THF60" s="104"/>
      <c r="THG60" s="104"/>
      <c r="THH60" s="104"/>
      <c r="THI60" s="104"/>
      <c r="THJ60" s="104"/>
      <c r="THK60" s="104"/>
      <c r="THL60" s="104"/>
      <c r="THM60" s="104"/>
      <c r="THN60" s="104"/>
      <c r="THO60" s="104"/>
      <c r="THP60" s="104"/>
      <c r="THQ60" s="104"/>
      <c r="THR60" s="104"/>
      <c r="THS60" s="104"/>
      <c r="THT60" s="104"/>
      <c r="THU60" s="104"/>
      <c r="THV60" s="104"/>
      <c r="THW60" s="104"/>
      <c r="THX60" s="104"/>
      <c r="THY60" s="104"/>
      <c r="THZ60" s="104"/>
      <c r="TIA60" s="104"/>
      <c r="TIB60" s="104"/>
      <c r="TIC60" s="104"/>
      <c r="TID60" s="104"/>
      <c r="TIE60" s="104"/>
      <c r="TIF60" s="104"/>
      <c r="TIG60" s="104"/>
      <c r="TIH60" s="104"/>
      <c r="TII60" s="104"/>
      <c r="TIJ60" s="104"/>
      <c r="TIK60" s="104"/>
      <c r="TIL60" s="104"/>
      <c r="TIM60" s="104"/>
      <c r="TIN60" s="104"/>
      <c r="TIO60" s="104"/>
      <c r="TIP60" s="104"/>
      <c r="TIQ60" s="104"/>
      <c r="TIR60" s="104"/>
      <c r="TIS60" s="104"/>
      <c r="TIT60" s="104"/>
      <c r="TIU60" s="104"/>
      <c r="TIV60" s="104"/>
      <c r="TIW60" s="104"/>
      <c r="TIX60" s="104"/>
      <c r="TIY60" s="104"/>
      <c r="TIZ60" s="104"/>
      <c r="TJA60" s="104"/>
      <c r="TJB60" s="104"/>
      <c r="TJC60" s="104"/>
      <c r="TJD60" s="104"/>
      <c r="TJE60" s="104"/>
      <c r="TJF60" s="104"/>
      <c r="TJG60" s="104"/>
      <c r="TJH60" s="104"/>
      <c r="TJI60" s="104"/>
      <c r="TJJ60" s="104"/>
      <c r="TJK60" s="104"/>
      <c r="TJL60" s="104"/>
      <c r="TJM60" s="104"/>
      <c r="TJN60" s="104"/>
      <c r="TJO60" s="104"/>
      <c r="TJP60" s="104"/>
      <c r="TJQ60" s="104"/>
      <c r="TJR60" s="104"/>
      <c r="TJS60" s="104"/>
      <c r="TJT60" s="104"/>
      <c r="TJU60" s="104"/>
      <c r="TJV60" s="104"/>
      <c r="TJW60" s="104"/>
      <c r="TJX60" s="104"/>
      <c r="TJY60" s="104"/>
      <c r="TJZ60" s="104"/>
      <c r="TKA60" s="104"/>
      <c r="TKB60" s="104"/>
      <c r="TKC60" s="104"/>
      <c r="TKD60" s="104"/>
      <c r="TKE60" s="104"/>
      <c r="TKF60" s="104"/>
      <c r="TKG60" s="104"/>
      <c r="TKH60" s="104"/>
      <c r="TKI60" s="104"/>
      <c r="TKJ60" s="104"/>
      <c r="TKK60" s="104"/>
      <c r="TKL60" s="104"/>
      <c r="TKM60" s="104"/>
      <c r="TKN60" s="104"/>
      <c r="TKO60" s="104"/>
      <c r="TKP60" s="104"/>
      <c r="TKQ60" s="104"/>
      <c r="TKR60" s="104"/>
      <c r="TKS60" s="104"/>
      <c r="TKT60" s="104"/>
      <c r="TKU60" s="104"/>
      <c r="TKV60" s="104"/>
      <c r="TKW60" s="104"/>
      <c r="TKX60" s="104"/>
      <c r="TKY60" s="104"/>
      <c r="TKZ60" s="104"/>
      <c r="TLA60" s="104"/>
      <c r="TLB60" s="104"/>
      <c r="TLC60" s="104"/>
      <c r="TLD60" s="104"/>
      <c r="TLE60" s="104"/>
      <c r="TLF60" s="104"/>
      <c r="TLG60" s="104"/>
      <c r="TLH60" s="104"/>
      <c r="TLI60" s="104"/>
      <c r="TLJ60" s="104"/>
      <c r="TLK60" s="104"/>
      <c r="TLL60" s="104"/>
      <c r="TLM60" s="104"/>
      <c r="TLN60" s="104"/>
      <c r="TLO60" s="104"/>
      <c r="TLP60" s="104"/>
      <c r="TLQ60" s="104"/>
      <c r="TLR60" s="104"/>
      <c r="TLS60" s="104"/>
      <c r="TLT60" s="104"/>
      <c r="TLU60" s="104"/>
      <c r="TLV60" s="104"/>
      <c r="TLW60" s="104"/>
      <c r="TLX60" s="104"/>
      <c r="TLY60" s="104"/>
      <c r="TLZ60" s="104"/>
      <c r="TMA60" s="104"/>
      <c r="TMB60" s="104"/>
      <c r="TMC60" s="104"/>
      <c r="TMD60" s="104"/>
      <c r="TME60" s="104"/>
      <c r="TMF60" s="104"/>
      <c r="TMG60" s="104"/>
      <c r="TMH60" s="104"/>
      <c r="TMI60" s="104"/>
      <c r="TMJ60" s="104"/>
      <c r="TMK60" s="104"/>
      <c r="TML60" s="104"/>
      <c r="TMM60" s="104"/>
      <c r="TMN60" s="104"/>
      <c r="TMO60" s="104"/>
      <c r="TMP60" s="104"/>
      <c r="TMQ60" s="104"/>
      <c r="TMR60" s="104"/>
      <c r="TMS60" s="104"/>
      <c r="TMT60" s="104"/>
      <c r="TMU60" s="104"/>
      <c r="TMV60" s="104"/>
      <c r="TMW60" s="104"/>
      <c r="TMX60" s="104"/>
      <c r="TMY60" s="104"/>
      <c r="TMZ60" s="104"/>
      <c r="TNA60" s="104"/>
      <c r="TNB60" s="104"/>
      <c r="TNC60" s="104"/>
      <c r="TND60" s="104"/>
      <c r="TNE60" s="104"/>
      <c r="TNF60" s="104"/>
      <c r="TNG60" s="104"/>
      <c r="TNH60" s="104"/>
      <c r="TNI60" s="104"/>
      <c r="TNJ60" s="104"/>
      <c r="TNK60" s="104"/>
      <c r="TNL60" s="104"/>
      <c r="TNM60" s="104"/>
      <c r="TNN60" s="104"/>
      <c r="TNO60" s="104"/>
      <c r="TNP60" s="104"/>
      <c r="TNQ60" s="104"/>
      <c r="TNR60" s="104"/>
      <c r="TNS60" s="104"/>
      <c r="TNT60" s="104"/>
      <c r="TNU60" s="104"/>
      <c r="TNV60" s="104"/>
      <c r="TNW60" s="104"/>
      <c r="TNX60" s="104"/>
      <c r="TNY60" s="104"/>
      <c r="TNZ60" s="104"/>
      <c r="TOA60" s="104"/>
      <c r="TOB60" s="104"/>
      <c r="TOC60" s="104"/>
      <c r="TOD60" s="104"/>
      <c r="TOE60" s="104"/>
      <c r="TOF60" s="104"/>
      <c r="TOG60" s="104"/>
      <c r="TOH60" s="104"/>
      <c r="TOI60" s="104"/>
      <c r="TOJ60" s="104"/>
      <c r="TOK60" s="104"/>
      <c r="TOL60" s="104"/>
      <c r="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    <c r="TOW60" s="104"/>
      <c r="TOX60" s="104"/>
      <c r="TOY60" s="104"/>
      <c r="TOZ60" s="104"/>
      <c r="TPA60" s="104"/>
      <c r="TPB60" s="104"/>
      <c r="TPC60" s="104"/>
      <c r="TPD60" s="104"/>
      <c r="TPE60" s="104"/>
      <c r="TPF60" s="104"/>
      <c r="TPG60" s="104"/>
      <c r="TPH60" s="104"/>
      <c r="TPI60" s="104"/>
      <c r="TPJ60" s="104"/>
      <c r="TPK60" s="104"/>
      <c r="TPL60" s="104"/>
      <c r="TPM60" s="104"/>
      <c r="TPN60" s="104"/>
      <c r="TPO60" s="104"/>
      <c r="TPP60" s="104"/>
      <c r="TPQ60" s="104"/>
      <c r="TPR60" s="104"/>
      <c r="TPS60" s="104"/>
      <c r="TPT60" s="104"/>
      <c r="TPU60" s="104"/>
      <c r="TPV60" s="104"/>
      <c r="TPW60" s="104"/>
      <c r="TPX60" s="104"/>
      <c r="TPY60" s="104"/>
      <c r="TPZ60" s="104"/>
      <c r="TQA60" s="104"/>
      <c r="TQB60" s="104"/>
      <c r="TQC60" s="104"/>
      <c r="TQD60" s="104"/>
      <c r="TQE60" s="104"/>
      <c r="TQF60" s="104"/>
      <c r="TQG60" s="104"/>
      <c r="TQH60" s="104"/>
      <c r="TQI60" s="104"/>
      <c r="TQJ60" s="104"/>
      <c r="TQK60" s="104"/>
      <c r="TQL60" s="104"/>
      <c r="TQM60" s="104"/>
      <c r="TQN60" s="104"/>
      <c r="TQO60" s="104"/>
      <c r="TQP60" s="104"/>
      <c r="TQQ60" s="104"/>
      <c r="TQR60" s="104"/>
      <c r="TQS60" s="104"/>
      <c r="TQT60" s="104"/>
      <c r="TQU60" s="104"/>
      <c r="TQV60" s="104"/>
      <c r="TQW60" s="104"/>
      <c r="TQX60" s="104"/>
      <c r="TQY60" s="104"/>
      <c r="TQZ60" s="104"/>
      <c r="TRA60" s="104"/>
      <c r="TRB60" s="104"/>
      <c r="TRC60" s="104"/>
      <c r="TRD60" s="104"/>
      <c r="TRE60" s="104"/>
      <c r="TRF60" s="104"/>
      <c r="TRG60" s="104"/>
      <c r="TRH60" s="104"/>
      <c r="TRI60" s="104"/>
      <c r="TRJ60" s="104"/>
      <c r="TRK60" s="104"/>
      <c r="TRL60" s="104"/>
      <c r="TRM60" s="104"/>
      <c r="TRN60" s="104"/>
      <c r="TRO60" s="104"/>
      <c r="TRP60" s="104"/>
      <c r="TRQ60" s="104"/>
      <c r="TRR60" s="104"/>
      <c r="TRS60" s="104"/>
      <c r="TRT60" s="104"/>
      <c r="TRU60" s="104"/>
      <c r="TRV60" s="104"/>
      <c r="TRW60" s="104"/>
      <c r="TRX60" s="104"/>
      <c r="TRY60" s="104"/>
      <c r="TRZ60" s="104"/>
      <c r="TSA60" s="104"/>
      <c r="TSB60" s="104"/>
      <c r="TSC60" s="104"/>
      <c r="TSD60" s="104"/>
      <c r="TSE60" s="104"/>
      <c r="TSF60" s="104"/>
      <c r="TSG60" s="104"/>
      <c r="TSH60" s="104"/>
      <c r="TSI60" s="104"/>
      <c r="TSJ60" s="104"/>
      <c r="TSK60" s="104"/>
      <c r="TSL60" s="104"/>
      <c r="TSM60" s="104"/>
      <c r="TSN60" s="104"/>
      <c r="TSO60" s="104"/>
      <c r="TSP60" s="104"/>
      <c r="TSQ60" s="104"/>
      <c r="TSR60" s="104"/>
      <c r="TSS60" s="104"/>
      <c r="TST60" s="104"/>
      <c r="TSU60" s="104"/>
      <c r="TSV60" s="104"/>
      <c r="TSW60" s="104"/>
      <c r="TSX60" s="104"/>
      <c r="TSY60" s="104"/>
      <c r="TSZ60" s="104"/>
      <c r="TTA60" s="104"/>
      <c r="TTB60" s="104"/>
      <c r="TTC60" s="104"/>
      <c r="TTD60" s="104"/>
      <c r="TTE60" s="104"/>
      <c r="TTF60" s="104"/>
      <c r="TTG60" s="104"/>
      <c r="TTH60" s="104"/>
      <c r="TTI60" s="104"/>
      <c r="TTJ60" s="104"/>
      <c r="TTK60" s="104"/>
      <c r="TTL60" s="104"/>
      <c r="TTM60" s="104"/>
      <c r="TTN60" s="104"/>
      <c r="TTO60" s="104"/>
      <c r="TTP60" s="104"/>
      <c r="TTQ60" s="104"/>
      <c r="TTR60" s="104"/>
      <c r="TTS60" s="104"/>
      <c r="TTT60" s="104"/>
      <c r="TTU60" s="104"/>
      <c r="TTV60" s="104"/>
      <c r="TTW60" s="104"/>
      <c r="TTX60" s="104"/>
      <c r="TTY60" s="104"/>
      <c r="TTZ60" s="104"/>
      <c r="TUA60" s="104"/>
      <c r="TUB60" s="104"/>
      <c r="TUC60" s="104"/>
      <c r="TUD60" s="104"/>
      <c r="TUE60" s="104"/>
      <c r="TUF60" s="104"/>
      <c r="TUG60" s="104"/>
      <c r="TUH60" s="104"/>
      <c r="TUI60" s="104"/>
      <c r="TUJ60" s="104"/>
      <c r="TUK60" s="104"/>
      <c r="TUL60" s="104"/>
      <c r="TUM60" s="104"/>
      <c r="TUN60" s="104"/>
      <c r="TUO60" s="104"/>
      <c r="TUP60" s="104"/>
      <c r="TUQ60" s="104"/>
      <c r="TUR60" s="104"/>
      <c r="TUS60" s="104"/>
      <c r="TUT60" s="104"/>
      <c r="TUU60" s="104"/>
      <c r="TUV60" s="104"/>
      <c r="TUW60" s="104"/>
      <c r="TUX60" s="104"/>
      <c r="TUY60" s="104"/>
      <c r="TUZ60" s="104"/>
      <c r="TVA60" s="104"/>
      <c r="TVB60" s="104"/>
      <c r="TVC60" s="104"/>
      <c r="TVD60" s="104"/>
      <c r="TVE60" s="104"/>
      <c r="TVF60" s="104"/>
      <c r="TVG60" s="104"/>
      <c r="TVH60" s="104"/>
      <c r="TVI60" s="104"/>
      <c r="TVJ60" s="104"/>
      <c r="TVK60" s="104"/>
      <c r="TVL60" s="104"/>
      <c r="TVM60" s="104"/>
      <c r="TVN60" s="104"/>
      <c r="TVO60" s="104"/>
      <c r="TVP60" s="104"/>
      <c r="TVQ60" s="104"/>
      <c r="TVR60" s="104"/>
      <c r="TVS60" s="104"/>
      <c r="TVT60" s="104"/>
      <c r="TVU60" s="104"/>
      <c r="TVV60" s="104"/>
      <c r="TVW60" s="104"/>
      <c r="TVX60" s="104"/>
      <c r="TVY60" s="104"/>
      <c r="TVZ60" s="104"/>
      <c r="TWA60" s="104"/>
      <c r="TWB60" s="104"/>
      <c r="TWC60" s="104"/>
      <c r="TWD60" s="104"/>
      <c r="TWE60" s="104"/>
      <c r="TWF60" s="104"/>
      <c r="TWG60" s="104"/>
      <c r="TWH60" s="104"/>
      <c r="TWI60" s="104"/>
      <c r="TWJ60" s="104"/>
      <c r="TWK60" s="104"/>
      <c r="TWL60" s="104"/>
      <c r="TWM60" s="104"/>
      <c r="TWN60" s="104"/>
      <c r="TWO60" s="104"/>
      <c r="TWP60" s="104"/>
      <c r="TWQ60" s="104"/>
      <c r="TWR60" s="104"/>
      <c r="TWS60" s="104"/>
      <c r="TWT60" s="104"/>
      <c r="TWU60" s="104"/>
      <c r="TWV60" s="104"/>
      <c r="TWW60" s="104"/>
      <c r="TWX60" s="104"/>
      <c r="TWY60" s="104"/>
      <c r="TWZ60" s="104"/>
      <c r="TXA60" s="104"/>
      <c r="TXB60" s="104"/>
      <c r="TXC60" s="104"/>
      <c r="TXD60" s="104"/>
      <c r="TXE60" s="104"/>
      <c r="TXF60" s="104"/>
      <c r="TXG60" s="104"/>
      <c r="TXH60" s="104"/>
      <c r="TXI60" s="104"/>
      <c r="TXJ60" s="104"/>
      <c r="TXK60" s="104"/>
      <c r="TXL60" s="104"/>
      <c r="TXM60" s="104"/>
      <c r="TXN60" s="104"/>
      <c r="TXO60" s="104"/>
      <c r="TXP60" s="104"/>
      <c r="TXQ60" s="104"/>
      <c r="TXR60" s="104"/>
      <c r="TXS60" s="104"/>
      <c r="TXT60" s="104"/>
      <c r="TXU60" s="104"/>
      <c r="TXV60" s="104"/>
      <c r="TXW60" s="104"/>
      <c r="TXX60" s="104"/>
      <c r="TXY60" s="104"/>
      <c r="TXZ60" s="104"/>
      <c r="TYA60" s="104"/>
      <c r="TYB60" s="104"/>
      <c r="TYC60" s="104"/>
      <c r="TYD60" s="104"/>
      <c r="TYE60" s="104"/>
      <c r="TYF60" s="104"/>
      <c r="TYG60" s="104"/>
      <c r="TYH60" s="104"/>
      <c r="TYI60" s="104"/>
      <c r="TYJ60" s="104"/>
      <c r="TYK60" s="104"/>
      <c r="TYL60" s="104"/>
      <c r="TYM60" s="104"/>
      <c r="TYN60" s="104"/>
      <c r="TYO60" s="104"/>
      <c r="TYP60" s="104"/>
      <c r="TYQ60" s="104"/>
      <c r="TYR60" s="104"/>
      <c r="TYS60" s="104"/>
      <c r="TYT60" s="104"/>
      <c r="TYU60" s="104"/>
      <c r="TYV60" s="104"/>
      <c r="TYW60" s="104"/>
      <c r="TYX60" s="104"/>
      <c r="TYY60" s="104"/>
      <c r="TYZ60" s="104"/>
      <c r="TZA60" s="104"/>
      <c r="TZB60" s="104"/>
      <c r="TZC60" s="104"/>
      <c r="TZD60" s="104"/>
      <c r="TZE60" s="104"/>
      <c r="TZF60" s="104"/>
      <c r="TZG60" s="104"/>
      <c r="TZH60" s="104"/>
      <c r="TZI60" s="104"/>
      <c r="TZJ60" s="104"/>
      <c r="TZK60" s="104"/>
      <c r="TZL60" s="104"/>
      <c r="TZM60" s="104"/>
      <c r="TZN60" s="104"/>
      <c r="TZO60" s="104"/>
      <c r="TZP60" s="104"/>
      <c r="TZQ60" s="104"/>
      <c r="TZR60" s="104"/>
      <c r="TZS60" s="104"/>
      <c r="TZT60" s="104"/>
      <c r="TZU60" s="104"/>
      <c r="TZV60" s="104"/>
      <c r="TZW60" s="104"/>
      <c r="TZX60" s="104"/>
      <c r="TZY60" s="104"/>
      <c r="TZZ60" s="104"/>
      <c r="UAA60" s="104"/>
      <c r="UAB60" s="104"/>
      <c r="UAC60" s="104"/>
      <c r="UAD60" s="104"/>
      <c r="UAE60" s="104"/>
      <c r="UAF60" s="104"/>
      <c r="UAG60" s="104"/>
      <c r="UAH60" s="104"/>
      <c r="UAI60" s="104"/>
      <c r="UAJ60" s="104"/>
      <c r="UAK60" s="104"/>
      <c r="UAL60" s="104"/>
      <c r="UAM60" s="104"/>
      <c r="UAN60" s="104"/>
      <c r="UAO60" s="104"/>
      <c r="UAP60" s="104"/>
      <c r="UAQ60" s="104"/>
      <c r="UAR60" s="104"/>
      <c r="UAS60" s="104"/>
      <c r="UAT60" s="104"/>
      <c r="UAU60" s="104"/>
      <c r="UAV60" s="104"/>
      <c r="UAW60" s="104"/>
      <c r="UAX60" s="104"/>
      <c r="UAY60" s="104"/>
      <c r="UAZ60" s="104"/>
      <c r="UBA60" s="104"/>
      <c r="UBB60" s="104"/>
      <c r="UBC60" s="104"/>
      <c r="UBD60" s="104"/>
      <c r="UBE60" s="104"/>
      <c r="UBF60" s="104"/>
      <c r="UBG60" s="104"/>
      <c r="UBH60" s="104"/>
      <c r="UBI60" s="104"/>
      <c r="UBJ60" s="104"/>
      <c r="UBK60" s="104"/>
      <c r="UBL60" s="104"/>
      <c r="UBM60" s="104"/>
      <c r="UBN60" s="104"/>
      <c r="UBO60" s="104"/>
      <c r="UBP60" s="104"/>
      <c r="UBQ60" s="104"/>
      <c r="UBR60" s="104"/>
      <c r="UBS60" s="104"/>
      <c r="UBT60" s="104"/>
      <c r="UBU60" s="104"/>
      <c r="UBV60" s="104"/>
      <c r="UBW60" s="104"/>
      <c r="UBX60" s="104"/>
      <c r="UBY60" s="104"/>
      <c r="UBZ60" s="104"/>
      <c r="UCA60" s="104"/>
      <c r="UCB60" s="104"/>
      <c r="UCC60" s="104"/>
      <c r="UCD60" s="104"/>
      <c r="UCE60" s="104"/>
      <c r="UCF60" s="104"/>
      <c r="UCG60" s="104"/>
      <c r="UCH60" s="104"/>
      <c r="UCI60" s="104"/>
      <c r="UCJ60" s="104"/>
      <c r="UCK60" s="104"/>
      <c r="UCL60" s="104"/>
      <c r="UCM60" s="104"/>
      <c r="UCN60" s="104"/>
      <c r="UCO60" s="104"/>
      <c r="UCP60" s="104"/>
      <c r="UCQ60" s="104"/>
      <c r="UCR60" s="104"/>
      <c r="UCS60" s="104"/>
      <c r="UCT60" s="104"/>
      <c r="UCU60" s="104"/>
      <c r="UCV60" s="104"/>
      <c r="UCW60" s="104"/>
      <c r="UCX60" s="104"/>
      <c r="UCY60" s="104"/>
      <c r="UCZ60" s="104"/>
      <c r="UDA60" s="104"/>
      <c r="UDB60" s="104"/>
      <c r="UDC60" s="104"/>
      <c r="UDD60" s="104"/>
      <c r="UDE60" s="104"/>
      <c r="UDF60" s="104"/>
      <c r="UDG60" s="104"/>
      <c r="UDH60" s="104"/>
      <c r="UDI60" s="104"/>
      <c r="UDJ60" s="104"/>
      <c r="UDK60" s="104"/>
      <c r="UDL60" s="104"/>
      <c r="UDM60" s="104"/>
      <c r="UDN60" s="104"/>
      <c r="UDO60" s="104"/>
      <c r="UDP60" s="104"/>
      <c r="UDQ60" s="104"/>
      <c r="UDR60" s="104"/>
      <c r="UDS60" s="104"/>
      <c r="UDT60" s="104"/>
      <c r="UDU60" s="104"/>
      <c r="UDV60" s="104"/>
      <c r="UDW60" s="104"/>
      <c r="UDX60" s="104"/>
      <c r="UDY60" s="104"/>
      <c r="UDZ60" s="104"/>
      <c r="UEA60" s="104"/>
      <c r="UEB60" s="104"/>
      <c r="UEC60" s="104"/>
      <c r="UED60" s="104"/>
      <c r="UEE60" s="104"/>
      <c r="UEF60" s="104"/>
      <c r="UEG60" s="104"/>
      <c r="UEH60" s="104"/>
      <c r="UEI60" s="104"/>
      <c r="UEJ60" s="104"/>
      <c r="UEK60" s="104"/>
      <c r="UEL60" s="104"/>
      <c r="UEM60" s="104"/>
      <c r="UEN60" s="104"/>
      <c r="UEO60" s="104"/>
      <c r="UEP60" s="104"/>
      <c r="UEQ60" s="104"/>
      <c r="UER60" s="104"/>
      <c r="UES60" s="104"/>
      <c r="UET60" s="104"/>
      <c r="UEU60" s="104"/>
      <c r="UEV60" s="104"/>
      <c r="UEW60" s="104"/>
      <c r="UEX60" s="104"/>
      <c r="UEY60" s="104"/>
      <c r="UEZ60" s="104"/>
      <c r="UFA60" s="104"/>
      <c r="UFB60" s="104"/>
      <c r="UFC60" s="104"/>
      <c r="UFD60" s="104"/>
      <c r="UFE60" s="104"/>
      <c r="UFF60" s="104"/>
      <c r="UFG60" s="104"/>
      <c r="UFH60" s="104"/>
      <c r="UFI60" s="104"/>
      <c r="UFJ60" s="104"/>
      <c r="UFK60" s="104"/>
      <c r="UFL60" s="104"/>
      <c r="UFM60" s="104"/>
      <c r="UFN60" s="104"/>
      <c r="UFO60" s="104"/>
      <c r="UFP60" s="104"/>
      <c r="UFQ60" s="104"/>
      <c r="UFR60" s="104"/>
      <c r="UFS60" s="104"/>
      <c r="UFT60" s="104"/>
      <c r="UFU60" s="104"/>
      <c r="UFV60" s="104"/>
      <c r="UFW60" s="104"/>
      <c r="UFX60" s="104"/>
      <c r="UFY60" s="104"/>
      <c r="UFZ60" s="104"/>
      <c r="UGA60" s="104"/>
      <c r="UGB60" s="104"/>
      <c r="UGC60" s="104"/>
      <c r="UGD60" s="104"/>
      <c r="UGE60" s="104"/>
      <c r="UGF60" s="104"/>
      <c r="UGG60" s="104"/>
      <c r="UGH60" s="104"/>
      <c r="UGI60" s="104"/>
      <c r="UGJ60" s="104"/>
      <c r="UGK60" s="104"/>
      <c r="UGL60" s="104"/>
      <c r="UGM60" s="104"/>
      <c r="UGN60" s="104"/>
      <c r="UGO60" s="104"/>
      <c r="UGP60" s="104"/>
      <c r="UGQ60" s="104"/>
      <c r="UGR60" s="104"/>
      <c r="UGS60" s="104"/>
      <c r="UGT60" s="104"/>
      <c r="UGU60" s="104"/>
      <c r="UGV60" s="104"/>
      <c r="UGW60" s="104"/>
      <c r="UGX60" s="104"/>
      <c r="UGY60" s="104"/>
      <c r="UGZ60" s="104"/>
      <c r="UHA60" s="104"/>
      <c r="UHB60" s="104"/>
      <c r="UHC60" s="104"/>
      <c r="UHD60" s="104"/>
      <c r="UHE60" s="104"/>
      <c r="UHF60" s="104"/>
      <c r="UHG60" s="104"/>
      <c r="UHH60" s="104"/>
      <c r="UHI60" s="104"/>
      <c r="UHJ60" s="104"/>
      <c r="UHK60" s="104"/>
      <c r="UHL60" s="104"/>
      <c r="UHM60" s="104"/>
      <c r="UHN60" s="104"/>
      <c r="UHO60" s="104"/>
      <c r="UHP60" s="104"/>
      <c r="UHQ60" s="104"/>
      <c r="UHR60" s="104"/>
      <c r="UHS60" s="104"/>
      <c r="UHT60" s="104"/>
      <c r="UHU60" s="104"/>
      <c r="UHV60" s="104"/>
      <c r="UHW60" s="104"/>
      <c r="UHX60" s="104"/>
      <c r="UHY60" s="104"/>
      <c r="UHZ60" s="104"/>
      <c r="UIA60" s="104"/>
      <c r="UIB60" s="104"/>
      <c r="UIC60" s="104"/>
      <c r="UID60" s="104"/>
      <c r="UIE60" s="104"/>
      <c r="UIF60" s="104"/>
      <c r="UIG60" s="104"/>
      <c r="UIH60" s="104"/>
      <c r="UII60" s="104"/>
      <c r="UIJ60" s="104"/>
      <c r="UIK60" s="104"/>
      <c r="UIL60" s="104"/>
      <c r="UIM60" s="104"/>
      <c r="UIN60" s="104"/>
      <c r="UIO60" s="104"/>
      <c r="UIP60" s="104"/>
      <c r="UIQ60" s="104"/>
      <c r="UIR60" s="104"/>
      <c r="UIS60" s="104"/>
      <c r="UIT60" s="104"/>
      <c r="UIU60" s="104"/>
      <c r="UIV60" s="104"/>
      <c r="UIW60" s="104"/>
      <c r="UIX60" s="104"/>
      <c r="UIY60" s="104"/>
      <c r="UIZ60" s="104"/>
      <c r="UJA60" s="104"/>
      <c r="UJB60" s="104"/>
      <c r="UJC60" s="104"/>
      <c r="UJD60" s="104"/>
      <c r="UJE60" s="104"/>
      <c r="UJF60" s="104"/>
      <c r="UJG60" s="104"/>
      <c r="UJH60" s="104"/>
      <c r="UJI60" s="104"/>
      <c r="UJJ60" s="104"/>
      <c r="UJK60" s="104"/>
      <c r="UJL60" s="104"/>
      <c r="UJM60" s="104"/>
      <c r="UJN60" s="104"/>
      <c r="UJO60" s="104"/>
      <c r="UJP60" s="104"/>
      <c r="UJQ60" s="104"/>
      <c r="UJR60" s="104"/>
      <c r="UJS60" s="104"/>
      <c r="UJT60" s="104"/>
      <c r="UJU60" s="104"/>
      <c r="UJV60" s="104"/>
      <c r="UJW60" s="104"/>
      <c r="UJX60" s="104"/>
      <c r="UJY60" s="104"/>
      <c r="UJZ60" s="104"/>
      <c r="UKA60" s="104"/>
      <c r="UKB60" s="104"/>
      <c r="UKC60" s="104"/>
      <c r="UKD60" s="104"/>
      <c r="UKE60" s="104"/>
      <c r="UKF60" s="104"/>
      <c r="UKG60" s="104"/>
      <c r="UKH60" s="104"/>
      <c r="UKI60" s="104"/>
      <c r="UKJ60" s="104"/>
      <c r="UKK60" s="104"/>
      <c r="UKL60" s="104"/>
      <c r="UKM60" s="104"/>
      <c r="UKN60" s="104"/>
      <c r="UKO60" s="104"/>
      <c r="UKP60" s="104"/>
      <c r="UKQ60" s="104"/>
      <c r="UKR60" s="104"/>
      <c r="UKS60" s="104"/>
      <c r="UKT60" s="104"/>
      <c r="UKU60" s="104"/>
      <c r="UKV60" s="104"/>
      <c r="UKW60" s="104"/>
      <c r="UKX60" s="104"/>
      <c r="UKY60" s="104"/>
      <c r="UKZ60" s="104"/>
      <c r="ULA60" s="104"/>
      <c r="ULB60" s="104"/>
      <c r="ULC60" s="104"/>
      <c r="ULD60" s="104"/>
      <c r="ULE60" s="104"/>
      <c r="ULF60" s="104"/>
      <c r="ULG60" s="104"/>
      <c r="ULH60" s="104"/>
      <c r="ULI60" s="104"/>
      <c r="ULJ60" s="104"/>
      <c r="ULK60" s="104"/>
      <c r="ULL60" s="104"/>
      <c r="ULM60" s="104"/>
      <c r="ULN60" s="104"/>
      <c r="ULO60" s="104"/>
      <c r="ULP60" s="104"/>
      <c r="ULQ60" s="104"/>
      <c r="ULR60" s="104"/>
      <c r="ULS60" s="104"/>
      <c r="ULT60" s="104"/>
      <c r="ULU60" s="104"/>
      <c r="ULV60" s="104"/>
      <c r="ULW60" s="104"/>
      <c r="ULX60" s="104"/>
      <c r="ULY60" s="104"/>
      <c r="ULZ60" s="104"/>
      <c r="UMA60" s="104"/>
      <c r="UMB60" s="104"/>
      <c r="UMC60" s="104"/>
      <c r="UMD60" s="104"/>
      <c r="UME60" s="104"/>
      <c r="UMF60" s="104"/>
      <c r="UMG60" s="104"/>
      <c r="UMH60" s="104"/>
      <c r="UMI60" s="104"/>
      <c r="UMJ60" s="104"/>
      <c r="UMK60" s="104"/>
      <c r="UML60" s="104"/>
      <c r="UMM60" s="104"/>
      <c r="UMN60" s="104"/>
      <c r="UMO60" s="104"/>
      <c r="UMP60" s="104"/>
      <c r="UMQ60" s="104"/>
      <c r="UMR60" s="104"/>
      <c r="UMS60" s="104"/>
      <c r="UMT60" s="104"/>
      <c r="UMU60" s="104"/>
      <c r="UMV60" s="104"/>
      <c r="UMW60" s="104"/>
      <c r="UMX60" s="104"/>
      <c r="UMY60" s="104"/>
      <c r="UMZ60" s="104"/>
      <c r="UNA60" s="104"/>
      <c r="UNB60" s="104"/>
      <c r="UNC60" s="104"/>
      <c r="UND60" s="104"/>
      <c r="UNE60" s="104"/>
      <c r="UNF60" s="104"/>
      <c r="UNG60" s="104"/>
      <c r="UNH60" s="104"/>
      <c r="UNI60" s="104"/>
      <c r="UNJ60" s="104"/>
      <c r="UNK60" s="104"/>
      <c r="UNL60" s="104"/>
      <c r="UNM60" s="104"/>
      <c r="UNN60" s="104"/>
      <c r="UNO60" s="104"/>
      <c r="UNP60" s="104"/>
      <c r="UNQ60" s="104"/>
      <c r="UNR60" s="104"/>
      <c r="UNS60" s="104"/>
      <c r="UNT60" s="104"/>
      <c r="UNU60" s="104"/>
      <c r="UNV60" s="104"/>
      <c r="UNW60" s="104"/>
      <c r="UNX60" s="104"/>
      <c r="UNY60" s="104"/>
      <c r="UNZ60" s="104"/>
      <c r="UOA60" s="104"/>
      <c r="UOB60" s="104"/>
      <c r="UOC60" s="104"/>
      <c r="UOD60" s="104"/>
      <c r="UOE60" s="104"/>
      <c r="UOF60" s="104"/>
      <c r="UOG60" s="104"/>
      <c r="UOH60" s="104"/>
      <c r="UOI60" s="104"/>
      <c r="UOJ60" s="104"/>
      <c r="UOK60" s="104"/>
      <c r="UOL60" s="104"/>
      <c r="UOM60" s="104"/>
      <c r="UON60" s="104"/>
      <c r="UOO60" s="104"/>
      <c r="UOP60" s="104"/>
      <c r="UOQ60" s="104"/>
      <c r="UOR60" s="104"/>
      <c r="UOS60" s="104"/>
      <c r="UOT60" s="104"/>
      <c r="UOU60" s="104"/>
      <c r="UOV60" s="104"/>
      <c r="UOW60" s="104"/>
      <c r="UOX60" s="104"/>
      <c r="UOY60" s="104"/>
      <c r="UOZ60" s="104"/>
      <c r="UPA60" s="104"/>
      <c r="UPB60" s="104"/>
      <c r="UPC60" s="104"/>
      <c r="UPD60" s="104"/>
      <c r="UPE60" s="104"/>
      <c r="UPF60" s="104"/>
      <c r="UPG60" s="104"/>
      <c r="UPH60" s="104"/>
      <c r="UPI60" s="104"/>
      <c r="UPJ60" s="104"/>
      <c r="UPK60" s="104"/>
      <c r="UPL60" s="104"/>
      <c r="UPM60" s="104"/>
      <c r="UPN60" s="104"/>
      <c r="UPO60" s="104"/>
      <c r="UPP60" s="104"/>
      <c r="UPQ60" s="104"/>
      <c r="UPR60" s="104"/>
      <c r="UPS60" s="104"/>
      <c r="UPT60" s="104"/>
      <c r="UPU60" s="104"/>
      <c r="UPV60" s="104"/>
      <c r="UPW60" s="104"/>
      <c r="UPX60" s="104"/>
      <c r="UPY60" s="104"/>
      <c r="UPZ60" s="104"/>
      <c r="UQA60" s="104"/>
      <c r="UQB60" s="104"/>
      <c r="UQC60" s="104"/>
      <c r="UQD60" s="104"/>
      <c r="UQE60" s="104"/>
      <c r="UQF60" s="104"/>
      <c r="UQG60" s="104"/>
      <c r="UQH60" s="104"/>
      <c r="UQI60" s="104"/>
      <c r="UQJ60" s="104"/>
      <c r="UQK60" s="104"/>
      <c r="UQL60" s="104"/>
      <c r="UQM60" s="104"/>
      <c r="UQN60" s="104"/>
      <c r="UQO60" s="104"/>
      <c r="UQP60" s="104"/>
      <c r="UQQ60" s="104"/>
      <c r="UQR60" s="104"/>
      <c r="UQS60" s="104"/>
      <c r="UQT60" s="104"/>
      <c r="UQU60" s="104"/>
      <c r="UQV60" s="104"/>
      <c r="UQW60" s="104"/>
      <c r="UQX60" s="104"/>
      <c r="UQY60" s="104"/>
      <c r="UQZ60" s="104"/>
      <c r="URA60" s="104"/>
      <c r="URB60" s="104"/>
      <c r="URC60" s="104"/>
      <c r="URD60" s="104"/>
      <c r="URE60" s="104"/>
      <c r="URF60" s="104"/>
      <c r="URG60" s="104"/>
      <c r="URH60" s="104"/>
      <c r="URI60" s="104"/>
      <c r="URJ60" s="104"/>
      <c r="URK60" s="104"/>
      <c r="URL60" s="104"/>
      <c r="URM60" s="104"/>
      <c r="URN60" s="104"/>
      <c r="URO60" s="104"/>
      <c r="URP60" s="104"/>
      <c r="URQ60" s="104"/>
      <c r="URR60" s="104"/>
      <c r="URS60" s="104"/>
      <c r="URT60" s="104"/>
      <c r="URU60" s="104"/>
      <c r="URV60" s="104"/>
      <c r="URW60" s="104"/>
      <c r="URX60" s="104"/>
      <c r="URY60" s="104"/>
      <c r="URZ60" s="104"/>
      <c r="USA60" s="104"/>
      <c r="USB60" s="104"/>
      <c r="USC60" s="104"/>
      <c r="USD60" s="104"/>
      <c r="USE60" s="104"/>
      <c r="USF60" s="104"/>
      <c r="USG60" s="104"/>
      <c r="USH60" s="104"/>
      <c r="USI60" s="104"/>
      <c r="USJ60" s="104"/>
      <c r="USK60" s="104"/>
      <c r="USL60" s="104"/>
      <c r="USM60" s="104"/>
      <c r="USN60" s="104"/>
      <c r="USO60" s="104"/>
      <c r="USP60" s="104"/>
      <c r="USQ60" s="104"/>
      <c r="USR60" s="104"/>
      <c r="USS60" s="104"/>
      <c r="UST60" s="104"/>
      <c r="USU60" s="104"/>
      <c r="USV60" s="104"/>
      <c r="USW60" s="104"/>
      <c r="USX60" s="104"/>
      <c r="USY60" s="104"/>
      <c r="USZ60" s="104"/>
      <c r="UTA60" s="104"/>
      <c r="UTB60" s="104"/>
      <c r="UTC60" s="104"/>
      <c r="UTD60" s="104"/>
      <c r="UTE60" s="104"/>
      <c r="UTF60" s="104"/>
      <c r="UTG60" s="104"/>
      <c r="UTH60" s="104"/>
      <c r="UTI60" s="104"/>
      <c r="UTJ60" s="104"/>
      <c r="UTK60" s="104"/>
      <c r="UTL60" s="104"/>
      <c r="UTM60" s="104"/>
      <c r="UTN60" s="104"/>
      <c r="UTO60" s="104"/>
      <c r="UTP60" s="104"/>
      <c r="UTQ60" s="104"/>
      <c r="UTR60" s="104"/>
      <c r="UTS60" s="104"/>
      <c r="UTT60" s="104"/>
      <c r="UTU60" s="104"/>
      <c r="UTV60" s="104"/>
      <c r="UTW60" s="104"/>
      <c r="UTX60" s="104"/>
      <c r="UTY60" s="104"/>
      <c r="UTZ60" s="104"/>
      <c r="UUA60" s="104"/>
      <c r="UUB60" s="104"/>
      <c r="UUC60" s="104"/>
      <c r="UUD60" s="104"/>
      <c r="UUE60" s="104"/>
      <c r="UUF60" s="104"/>
      <c r="UUG60" s="104"/>
      <c r="UUH60" s="104"/>
      <c r="UUI60" s="104"/>
      <c r="UUJ60" s="104"/>
      <c r="UUK60" s="104"/>
      <c r="UUL60" s="104"/>
      <c r="UUM60" s="104"/>
      <c r="UUN60" s="104"/>
      <c r="UUO60" s="104"/>
      <c r="UUP60" s="104"/>
      <c r="UUQ60" s="104"/>
      <c r="UUR60" s="104"/>
      <c r="UUS60" s="104"/>
      <c r="UUT60" s="104"/>
      <c r="UUU60" s="104"/>
      <c r="UUV60" s="104"/>
      <c r="UUW60" s="104"/>
      <c r="UUX60" s="104"/>
      <c r="UUY60" s="104"/>
      <c r="UUZ60" s="104"/>
      <c r="UVA60" s="104"/>
      <c r="UVB60" s="104"/>
      <c r="UVC60" s="104"/>
      <c r="UVD60" s="104"/>
      <c r="UVE60" s="104"/>
      <c r="UVF60" s="104"/>
      <c r="UVG60" s="104"/>
      <c r="UVH60" s="104"/>
      <c r="UVI60" s="104"/>
      <c r="UVJ60" s="104"/>
      <c r="UVK60" s="104"/>
      <c r="UVL60" s="104"/>
      <c r="UVM60" s="104"/>
      <c r="UVN60" s="104"/>
      <c r="UVO60" s="104"/>
      <c r="UVP60" s="104"/>
      <c r="UVQ60" s="104"/>
      <c r="UVR60" s="104"/>
      <c r="UVS60" s="104"/>
      <c r="UVT60" s="104"/>
      <c r="UVU60" s="104"/>
      <c r="UVV60" s="104"/>
      <c r="UVW60" s="104"/>
      <c r="UVX60" s="104"/>
      <c r="UVY60" s="104"/>
      <c r="UVZ60" s="104"/>
      <c r="UWA60" s="104"/>
      <c r="UWB60" s="104"/>
      <c r="UWC60" s="104"/>
      <c r="UWD60" s="104"/>
      <c r="UWE60" s="104"/>
      <c r="UWF60" s="104"/>
      <c r="UWG60" s="104"/>
      <c r="UWH60" s="104"/>
      <c r="UWI60" s="104"/>
      <c r="UWJ60" s="104"/>
      <c r="UWK60" s="104"/>
      <c r="UWL60" s="104"/>
      <c r="UWM60" s="104"/>
      <c r="UWN60" s="104"/>
      <c r="UWO60" s="104"/>
      <c r="UWP60" s="104"/>
      <c r="UWQ60" s="104"/>
      <c r="UWR60" s="104"/>
      <c r="UWS60" s="104"/>
      <c r="UWT60" s="104"/>
      <c r="UWU60" s="104"/>
      <c r="UWV60" s="104"/>
      <c r="UWW60" s="104"/>
      <c r="UWX60" s="104"/>
      <c r="UWY60" s="104"/>
      <c r="UWZ60" s="104"/>
      <c r="UXA60" s="104"/>
      <c r="UXB60" s="104"/>
      <c r="UXC60" s="104"/>
      <c r="UXD60" s="104"/>
      <c r="UXE60" s="104"/>
      <c r="UXF60" s="104"/>
      <c r="UXG60" s="104"/>
      <c r="UXH60" s="104"/>
      <c r="UXI60" s="104"/>
      <c r="UXJ60" s="104"/>
      <c r="UXK60" s="104"/>
      <c r="UXL60" s="104"/>
      <c r="UXM60" s="104"/>
      <c r="UXN60" s="104"/>
      <c r="UXO60" s="104"/>
      <c r="UXP60" s="104"/>
      <c r="UXQ60" s="104"/>
      <c r="UXR60" s="104"/>
      <c r="UXS60" s="104"/>
      <c r="UXT60" s="104"/>
      <c r="UXU60" s="104"/>
      <c r="UXV60" s="104"/>
      <c r="UXW60" s="104"/>
      <c r="UXX60" s="104"/>
      <c r="UXY60" s="104"/>
      <c r="UXZ60" s="104"/>
      <c r="UYA60" s="104"/>
      <c r="UYB60" s="104"/>
      <c r="UYC60" s="104"/>
      <c r="UYD60" s="104"/>
      <c r="UYE60" s="104"/>
      <c r="UYF60" s="104"/>
      <c r="UYG60" s="104"/>
      <c r="UYH60" s="104"/>
      <c r="UYI60" s="104"/>
      <c r="UYJ60" s="104"/>
      <c r="UYK60" s="104"/>
      <c r="UYL60" s="104"/>
      <c r="UYM60" s="104"/>
      <c r="UYN60" s="104"/>
      <c r="UYO60" s="104"/>
      <c r="UYP60" s="104"/>
      <c r="UYQ60" s="104"/>
      <c r="UYR60" s="104"/>
      <c r="UYS60" s="104"/>
      <c r="UYT60" s="104"/>
      <c r="UYU60" s="104"/>
      <c r="UYV60" s="104"/>
      <c r="UYW60" s="104"/>
      <c r="UYX60" s="104"/>
      <c r="UYY60" s="104"/>
      <c r="UYZ60" s="104"/>
      <c r="UZA60" s="104"/>
      <c r="UZB60" s="104"/>
      <c r="UZC60" s="104"/>
      <c r="UZD60" s="104"/>
      <c r="UZE60" s="104"/>
      <c r="UZF60" s="104"/>
      <c r="UZG60" s="104"/>
      <c r="UZH60" s="104"/>
      <c r="UZI60" s="104"/>
      <c r="UZJ60" s="104"/>
      <c r="UZK60" s="104"/>
      <c r="UZL60" s="104"/>
      <c r="UZM60" s="104"/>
      <c r="UZN60" s="104"/>
      <c r="UZO60" s="104"/>
      <c r="UZP60" s="104"/>
      <c r="UZQ60" s="104"/>
      <c r="UZR60" s="104"/>
      <c r="UZS60" s="104"/>
      <c r="UZT60" s="104"/>
      <c r="UZU60" s="104"/>
      <c r="UZV60" s="104"/>
      <c r="UZW60" s="104"/>
      <c r="UZX60" s="104"/>
      <c r="UZY60" s="104"/>
      <c r="UZZ60" s="104"/>
      <c r="VAA60" s="104"/>
      <c r="VAB60" s="104"/>
      <c r="VAC60" s="104"/>
      <c r="VAD60" s="104"/>
      <c r="VAE60" s="104"/>
      <c r="VAF60" s="104"/>
      <c r="VAG60" s="104"/>
      <c r="VAH60" s="104"/>
      <c r="VAI60" s="104"/>
      <c r="VAJ60" s="104"/>
      <c r="VAK60" s="104"/>
      <c r="VAL60" s="104"/>
      <c r="VAM60" s="104"/>
      <c r="VAN60" s="104"/>
      <c r="VAO60" s="104"/>
      <c r="VAP60" s="104"/>
      <c r="VAQ60" s="104"/>
      <c r="VAR60" s="104"/>
      <c r="VAS60" s="104"/>
      <c r="VAT60" s="104"/>
      <c r="VAU60" s="104"/>
      <c r="VAV60" s="104"/>
      <c r="VAW60" s="104"/>
      <c r="VAX60" s="104"/>
      <c r="VAY60" s="104"/>
      <c r="VAZ60" s="104"/>
      <c r="VBA60" s="104"/>
      <c r="VBB60" s="104"/>
      <c r="VBC60" s="104"/>
      <c r="VBD60" s="104"/>
      <c r="VBE60" s="104"/>
      <c r="VBF60" s="104"/>
      <c r="VBG60" s="104"/>
      <c r="VBH60" s="104"/>
      <c r="VBI60" s="104"/>
      <c r="VBJ60" s="104"/>
      <c r="VBK60" s="104"/>
      <c r="VBL60" s="104"/>
      <c r="VBM60" s="104"/>
      <c r="VBN60" s="104"/>
      <c r="VBO60" s="104"/>
      <c r="VBP60" s="104"/>
      <c r="VBQ60" s="104"/>
      <c r="VBR60" s="104"/>
      <c r="VBS60" s="104"/>
      <c r="VBT60" s="104"/>
      <c r="VBU60" s="104"/>
      <c r="VBV60" s="104"/>
      <c r="VBW60" s="104"/>
      <c r="VBX60" s="104"/>
      <c r="VBY60" s="104"/>
      <c r="VBZ60" s="104"/>
      <c r="VCA60" s="104"/>
      <c r="VCB60" s="104"/>
      <c r="VCC60" s="104"/>
      <c r="VCD60" s="104"/>
      <c r="VCE60" s="104"/>
      <c r="VCF60" s="104"/>
      <c r="VCG60" s="104"/>
      <c r="VCH60" s="104"/>
      <c r="VCI60" s="104"/>
      <c r="VCJ60" s="104"/>
      <c r="VCK60" s="104"/>
      <c r="VCL60" s="104"/>
      <c r="VCM60" s="104"/>
      <c r="VCN60" s="104"/>
      <c r="VCO60" s="104"/>
      <c r="VCP60" s="104"/>
      <c r="VCQ60" s="104"/>
      <c r="VCR60" s="104"/>
      <c r="VCS60" s="104"/>
      <c r="VCT60" s="104"/>
      <c r="VCU60" s="104"/>
      <c r="VCV60" s="104"/>
      <c r="VCW60" s="104"/>
      <c r="VCX60" s="104"/>
      <c r="VCY60" s="104"/>
      <c r="VCZ60" s="104"/>
      <c r="VDA60" s="104"/>
      <c r="VDB60" s="104"/>
      <c r="VDC60" s="104"/>
      <c r="VDD60" s="104"/>
      <c r="VDE60" s="104"/>
      <c r="VDF60" s="104"/>
      <c r="VDG60" s="104"/>
      <c r="VDH60" s="104"/>
      <c r="VDI60" s="104"/>
      <c r="VDJ60" s="104"/>
      <c r="VDK60" s="104"/>
      <c r="VDL60" s="104"/>
      <c r="VDM60" s="104"/>
      <c r="VDN60" s="104"/>
      <c r="VDO60" s="104"/>
      <c r="VDP60" s="104"/>
      <c r="VDQ60" s="104"/>
      <c r="VDR60" s="104"/>
      <c r="VDS60" s="104"/>
      <c r="VDT60" s="104"/>
      <c r="VDU60" s="104"/>
      <c r="VDV60" s="104"/>
      <c r="VDW60" s="104"/>
      <c r="VDX60" s="104"/>
      <c r="VDY60" s="104"/>
      <c r="VDZ60" s="104"/>
      <c r="VEA60" s="104"/>
      <c r="VEB60" s="104"/>
      <c r="VEC60" s="104"/>
      <c r="VED60" s="104"/>
      <c r="VEE60" s="104"/>
      <c r="VEF60" s="104"/>
      <c r="VEG60" s="104"/>
      <c r="VEH60" s="104"/>
      <c r="VEI60" s="104"/>
      <c r="VEJ60" s="104"/>
      <c r="VEK60" s="104"/>
      <c r="VEL60" s="104"/>
      <c r="VEM60" s="104"/>
      <c r="VEN60" s="104"/>
      <c r="VEO60" s="104"/>
      <c r="VEP60" s="104"/>
      <c r="VEQ60" s="104"/>
      <c r="VER60" s="104"/>
      <c r="VES60" s="104"/>
      <c r="VET60" s="104"/>
      <c r="VEU60" s="104"/>
      <c r="VEV60" s="104"/>
      <c r="VEW60" s="104"/>
      <c r="VEX60" s="104"/>
      <c r="VEY60" s="104"/>
      <c r="VEZ60" s="104"/>
      <c r="VFA60" s="104"/>
      <c r="VFB60" s="104"/>
      <c r="VFC60" s="104"/>
      <c r="VFD60" s="104"/>
      <c r="VFE60" s="104"/>
      <c r="VFF60" s="104"/>
      <c r="VFG60" s="104"/>
      <c r="VFH60" s="104"/>
      <c r="VFI60" s="104"/>
      <c r="VFJ60" s="104"/>
      <c r="VFK60" s="104"/>
      <c r="VFL60" s="104"/>
      <c r="VFM60" s="104"/>
      <c r="VFN60" s="104"/>
      <c r="VFO60" s="104"/>
      <c r="VFP60" s="104"/>
      <c r="VFQ60" s="104"/>
      <c r="VFR60" s="104"/>
      <c r="VFS60" s="104"/>
      <c r="VFT60" s="104"/>
      <c r="VFU60" s="104"/>
      <c r="VFV60" s="104"/>
      <c r="VFW60" s="104"/>
      <c r="VFX60" s="104"/>
      <c r="VFY60" s="104"/>
      <c r="VFZ60" s="104"/>
      <c r="VGA60" s="104"/>
      <c r="VGB60" s="104"/>
      <c r="VGC60" s="104"/>
      <c r="VGD60" s="104"/>
      <c r="VGE60" s="104"/>
      <c r="VGF60" s="104"/>
      <c r="VGG60" s="104"/>
      <c r="VGH60" s="104"/>
      <c r="VGI60" s="104"/>
      <c r="VGJ60" s="104"/>
      <c r="VGK60" s="104"/>
      <c r="VGL60" s="104"/>
      <c r="VGM60" s="104"/>
      <c r="VGN60" s="104"/>
      <c r="VGO60" s="104"/>
      <c r="VGP60" s="104"/>
      <c r="VGQ60" s="104"/>
      <c r="VGR60" s="104"/>
      <c r="VGS60" s="104"/>
      <c r="VGT60" s="104"/>
      <c r="VGU60" s="104"/>
      <c r="VGV60" s="104"/>
      <c r="VGW60" s="104"/>
      <c r="VGX60" s="104"/>
      <c r="VGY60" s="104"/>
      <c r="VGZ60" s="104"/>
      <c r="VHA60" s="104"/>
      <c r="VHB60" s="104"/>
      <c r="VHC60" s="104"/>
      <c r="VHD60" s="104"/>
      <c r="VHE60" s="104"/>
      <c r="VHF60" s="104"/>
      <c r="VHG60" s="104"/>
      <c r="VHH60" s="104"/>
      <c r="VHI60" s="104"/>
      <c r="VHJ60" s="104"/>
      <c r="VHK60" s="104"/>
      <c r="VHL60" s="104"/>
      <c r="VHM60" s="104"/>
      <c r="VHN60" s="104"/>
      <c r="VHO60" s="104"/>
      <c r="VHP60" s="104"/>
      <c r="VHQ60" s="104"/>
      <c r="VHR60" s="104"/>
      <c r="VHS60" s="104"/>
      <c r="VHT60" s="104"/>
      <c r="VHU60" s="104"/>
      <c r="VHV60" s="104"/>
      <c r="VHW60" s="104"/>
      <c r="VHX60" s="104"/>
      <c r="VHY60" s="104"/>
      <c r="VHZ60" s="104"/>
      <c r="VIA60" s="104"/>
      <c r="VIB60" s="104"/>
      <c r="VIC60" s="104"/>
      <c r="VID60" s="104"/>
      <c r="VIE60" s="104"/>
      <c r="VIF60" s="104"/>
      <c r="VIG60" s="104"/>
      <c r="VIH60" s="104"/>
      <c r="VII60" s="104"/>
      <c r="VIJ60" s="104"/>
      <c r="VIK60" s="104"/>
      <c r="VIL60" s="104"/>
      <c r="VIM60" s="104"/>
      <c r="VIN60" s="104"/>
      <c r="VIO60" s="104"/>
      <c r="VIP60" s="104"/>
      <c r="VIQ60" s="104"/>
      <c r="VIR60" s="104"/>
      <c r="VIS60" s="104"/>
      <c r="VIT60" s="104"/>
      <c r="VIU60" s="104"/>
      <c r="VIV60" s="104"/>
      <c r="VIW60" s="104"/>
      <c r="VIX60" s="104"/>
      <c r="VIY60" s="104"/>
      <c r="VIZ60" s="104"/>
      <c r="VJA60" s="104"/>
      <c r="VJB60" s="104"/>
      <c r="VJC60" s="104"/>
      <c r="VJD60" s="104"/>
      <c r="VJE60" s="104"/>
      <c r="VJF60" s="104"/>
      <c r="VJG60" s="104"/>
      <c r="VJH60" s="104"/>
      <c r="VJI60" s="104"/>
      <c r="VJJ60" s="104"/>
      <c r="VJK60" s="104"/>
      <c r="VJL60" s="104"/>
      <c r="VJM60" s="104"/>
      <c r="VJN60" s="104"/>
      <c r="VJO60" s="104"/>
      <c r="VJP60" s="104"/>
      <c r="VJQ60" s="104"/>
      <c r="VJR60" s="104"/>
      <c r="VJS60" s="104"/>
      <c r="VJT60" s="104"/>
      <c r="VJU60" s="104"/>
      <c r="VJV60" s="104"/>
      <c r="VJW60" s="104"/>
      <c r="VJX60" s="104"/>
      <c r="VJY60" s="104"/>
      <c r="VJZ60" s="104"/>
      <c r="VKA60" s="104"/>
      <c r="VKB60" s="104"/>
      <c r="VKC60" s="104"/>
      <c r="VKD60" s="104"/>
      <c r="VKE60" s="104"/>
      <c r="VKF60" s="104"/>
      <c r="VKG60" s="104"/>
      <c r="VKH60" s="104"/>
      <c r="VKI60" s="104"/>
      <c r="VKJ60" s="104"/>
      <c r="VKK60" s="104"/>
      <c r="VKL60" s="104"/>
      <c r="VKM60" s="104"/>
      <c r="VKN60" s="104"/>
      <c r="VKO60" s="104"/>
      <c r="VKP60" s="104"/>
      <c r="VKQ60" s="104"/>
      <c r="VKR60" s="104"/>
      <c r="VKS60" s="104"/>
      <c r="VKT60" s="104"/>
      <c r="VKU60" s="104"/>
      <c r="VKV60" s="104"/>
      <c r="VKW60" s="104"/>
      <c r="VKX60" s="104"/>
      <c r="VKY60" s="104"/>
      <c r="VKZ60" s="104"/>
      <c r="VLA60" s="104"/>
      <c r="VLB60" s="104"/>
      <c r="VLC60" s="104"/>
      <c r="VLD60" s="104"/>
      <c r="VLE60" s="104"/>
      <c r="VLF60" s="104"/>
      <c r="VLG60" s="104"/>
      <c r="VLH60" s="104"/>
      <c r="VLI60" s="104"/>
      <c r="VLJ60" s="104"/>
      <c r="VLK60" s="104"/>
      <c r="VLL60" s="104"/>
      <c r="VLM60" s="104"/>
      <c r="VLN60" s="104"/>
      <c r="VLO60" s="104"/>
      <c r="VLP60" s="104"/>
      <c r="VLQ60" s="104"/>
      <c r="VLR60" s="104"/>
      <c r="VLS60" s="104"/>
      <c r="VLT60" s="104"/>
      <c r="VLU60" s="104"/>
      <c r="VLV60" s="104"/>
      <c r="VLW60" s="104"/>
      <c r="VLX60" s="104"/>
      <c r="VLY60" s="104"/>
      <c r="VLZ60" s="104"/>
      <c r="VMA60" s="104"/>
      <c r="VMB60" s="104"/>
      <c r="VMC60" s="104"/>
      <c r="VMD60" s="104"/>
      <c r="VME60" s="104"/>
      <c r="VMF60" s="104"/>
      <c r="VMG60" s="104"/>
      <c r="VMH60" s="104"/>
      <c r="VMI60" s="104"/>
      <c r="VMJ60" s="104"/>
      <c r="VMK60" s="104"/>
      <c r="VML60" s="104"/>
      <c r="VMM60" s="104"/>
      <c r="VMN60" s="104"/>
      <c r="VMO60" s="104"/>
      <c r="VMP60" s="104"/>
      <c r="VMQ60" s="104"/>
      <c r="VMR60" s="104"/>
      <c r="VMS60" s="104"/>
      <c r="VMT60" s="104"/>
      <c r="VMU60" s="104"/>
      <c r="VMV60" s="104"/>
      <c r="VMW60" s="104"/>
      <c r="VMX60" s="104"/>
      <c r="VMY60" s="104"/>
      <c r="VMZ60" s="104"/>
      <c r="VNA60" s="104"/>
      <c r="VNB60" s="104"/>
      <c r="VNC60" s="104"/>
      <c r="VND60" s="104"/>
      <c r="VNE60" s="104"/>
      <c r="VNF60" s="104"/>
      <c r="VNG60" s="104"/>
      <c r="VNH60" s="104"/>
      <c r="VNI60" s="104"/>
      <c r="VNJ60" s="104"/>
      <c r="VNK60" s="104"/>
      <c r="VNL60" s="104"/>
      <c r="VNM60" s="104"/>
      <c r="VNN60" s="104"/>
      <c r="VNO60" s="104"/>
      <c r="VNP60" s="104"/>
      <c r="VNQ60" s="104"/>
      <c r="VNR60" s="104"/>
      <c r="VNS60" s="104"/>
      <c r="VNT60" s="104"/>
      <c r="VNU60" s="104"/>
      <c r="VNV60" s="104"/>
      <c r="VNW60" s="104"/>
      <c r="VNX60" s="104"/>
      <c r="VNY60" s="104"/>
      <c r="VNZ60" s="104"/>
      <c r="VOA60" s="104"/>
      <c r="VOB60" s="104"/>
      <c r="VOC60" s="104"/>
      <c r="VOD60" s="104"/>
      <c r="VOE60" s="104"/>
      <c r="VOF60" s="104"/>
      <c r="VOG60" s="104"/>
      <c r="VOH60" s="104"/>
      <c r="VOI60" s="104"/>
      <c r="VOJ60" s="104"/>
      <c r="VOK60" s="104"/>
      <c r="VOL60" s="104"/>
      <c r="VOM60" s="104"/>
      <c r="VON60" s="104"/>
      <c r="VOO60" s="104"/>
      <c r="VOP60" s="104"/>
      <c r="VOQ60" s="104"/>
      <c r="VOR60" s="104"/>
      <c r="VOS60" s="104"/>
      <c r="VOT60" s="104"/>
      <c r="VOU60" s="104"/>
      <c r="VOV60" s="104"/>
      <c r="VOW60" s="104"/>
      <c r="VOX60" s="104"/>
      <c r="VOY60" s="104"/>
      <c r="VOZ60" s="104"/>
      <c r="VPA60" s="104"/>
      <c r="VPB60" s="104"/>
      <c r="VPC60" s="104"/>
      <c r="VPD60" s="104"/>
      <c r="VPE60" s="104"/>
      <c r="VPF60" s="104"/>
      <c r="VPG60" s="104"/>
      <c r="VPH60" s="104"/>
      <c r="VPI60" s="104"/>
      <c r="VPJ60" s="104"/>
      <c r="VPK60" s="104"/>
      <c r="VPL60" s="104"/>
      <c r="VPM60" s="104"/>
      <c r="VPN60" s="104"/>
      <c r="VPO60" s="104"/>
      <c r="VPP60" s="104"/>
      <c r="VPQ60" s="104"/>
      <c r="VPR60" s="104"/>
      <c r="VPS60" s="104"/>
      <c r="VPT60" s="104"/>
      <c r="VPU60" s="104"/>
      <c r="VPV60" s="104"/>
      <c r="VPW60" s="104"/>
      <c r="VPX60" s="104"/>
      <c r="VPY60" s="104"/>
      <c r="VPZ60" s="104"/>
      <c r="VQA60" s="104"/>
      <c r="VQB60" s="104"/>
      <c r="VQC60" s="104"/>
      <c r="VQD60" s="104"/>
      <c r="VQE60" s="104"/>
      <c r="VQF60" s="104"/>
      <c r="VQG60" s="104"/>
      <c r="VQH60" s="104"/>
      <c r="VQI60" s="104"/>
      <c r="VQJ60" s="104"/>
      <c r="VQK60" s="104"/>
      <c r="VQL60" s="104"/>
      <c r="VQM60" s="104"/>
      <c r="VQN60" s="104"/>
      <c r="VQO60" s="104"/>
      <c r="VQP60" s="104"/>
      <c r="VQQ60" s="104"/>
      <c r="VQR60" s="104"/>
      <c r="VQS60" s="104"/>
      <c r="VQT60" s="104"/>
      <c r="VQU60" s="104"/>
      <c r="VQV60" s="104"/>
      <c r="VQW60" s="104"/>
      <c r="VQX60" s="104"/>
      <c r="VQY60" s="104"/>
      <c r="VQZ60" s="104"/>
      <c r="VRA60" s="104"/>
      <c r="VRB60" s="104"/>
      <c r="VRC60" s="104"/>
      <c r="VRD60" s="104"/>
      <c r="VRE60" s="104"/>
      <c r="VRF60" s="104"/>
      <c r="VRG60" s="104"/>
      <c r="VRH60" s="104"/>
      <c r="VRI60" s="104"/>
      <c r="VRJ60" s="104"/>
      <c r="VRK60" s="104"/>
      <c r="VRL60" s="104"/>
      <c r="VRM60" s="104"/>
      <c r="VRN60" s="104"/>
      <c r="VRO60" s="104"/>
      <c r="VRP60" s="104"/>
      <c r="VRQ60" s="104"/>
      <c r="VRR60" s="104"/>
      <c r="VRS60" s="104"/>
      <c r="VRT60" s="104"/>
      <c r="VRU60" s="104"/>
      <c r="VRV60" s="104"/>
      <c r="VRW60" s="104"/>
      <c r="VRX60" s="104"/>
      <c r="VRY60" s="104"/>
      <c r="VRZ60" s="104"/>
      <c r="VSA60" s="104"/>
      <c r="VSB60" s="104"/>
      <c r="VSC60" s="104"/>
      <c r="VSD60" s="104"/>
      <c r="VSE60" s="104"/>
      <c r="VSF60" s="104"/>
      <c r="VSG60" s="104"/>
      <c r="VSH60" s="104"/>
      <c r="VSI60" s="104"/>
      <c r="VSJ60" s="104"/>
      <c r="VSK60" s="104"/>
      <c r="VSL60" s="104"/>
      <c r="VSM60" s="104"/>
      <c r="VSN60" s="104"/>
      <c r="VSO60" s="104"/>
      <c r="VSP60" s="104"/>
      <c r="VSQ60" s="104"/>
      <c r="VSR60" s="104"/>
      <c r="VSS60" s="104"/>
      <c r="VST60" s="104"/>
      <c r="VSU60" s="104"/>
      <c r="VSV60" s="104"/>
      <c r="VSW60" s="104"/>
      <c r="VSX60" s="104"/>
      <c r="VSY60" s="104"/>
      <c r="VSZ60" s="104"/>
      <c r="VTA60" s="104"/>
      <c r="VTB60" s="104"/>
      <c r="VTC60" s="104"/>
      <c r="VTD60" s="104"/>
      <c r="VTE60" s="104"/>
      <c r="VTF60" s="104"/>
      <c r="VTG60" s="104"/>
      <c r="VTH60" s="104"/>
      <c r="VTI60" s="104"/>
      <c r="VTJ60" s="104"/>
      <c r="VTK60" s="104"/>
      <c r="VTL60" s="104"/>
      <c r="VTM60" s="104"/>
      <c r="VTN60" s="104"/>
      <c r="VTO60" s="104"/>
      <c r="VTP60" s="104"/>
      <c r="VTQ60" s="104"/>
      <c r="VTR60" s="104"/>
      <c r="VTS60" s="104"/>
      <c r="VTT60" s="104"/>
      <c r="VTU60" s="104"/>
      <c r="VTV60" s="104"/>
      <c r="VTW60" s="104"/>
      <c r="VTX60" s="104"/>
      <c r="VTY60" s="104"/>
      <c r="VTZ60" s="104"/>
      <c r="VUA60" s="104"/>
      <c r="VUB60" s="104"/>
      <c r="VUC60" s="104"/>
      <c r="VUD60" s="104"/>
      <c r="VUE60" s="104"/>
      <c r="VUF60" s="104"/>
      <c r="VUG60" s="104"/>
      <c r="VUH60" s="104"/>
      <c r="VUI60" s="104"/>
      <c r="VUJ60" s="104"/>
      <c r="VUK60" s="104"/>
      <c r="VUL60" s="104"/>
      <c r="VUM60" s="104"/>
      <c r="VUN60" s="104"/>
      <c r="VUO60" s="104"/>
      <c r="VUP60" s="104"/>
      <c r="VUQ60" s="104"/>
      <c r="VUR60" s="104"/>
      <c r="VUS60" s="104"/>
      <c r="VUT60" s="104"/>
      <c r="VUU60" s="104"/>
      <c r="VUV60" s="104"/>
      <c r="VUW60" s="104"/>
      <c r="VUX60" s="104"/>
      <c r="VUY60" s="104"/>
      <c r="VUZ60" s="104"/>
      <c r="VVA60" s="104"/>
      <c r="VVB60" s="104"/>
      <c r="VVC60" s="104"/>
      <c r="VVD60" s="104"/>
      <c r="VVE60" s="104"/>
      <c r="VVF60" s="104"/>
      <c r="VVG60" s="104"/>
      <c r="VVH60" s="104"/>
      <c r="VVI60" s="104"/>
      <c r="VVJ60" s="104"/>
      <c r="VVK60" s="104"/>
      <c r="VVL60" s="104"/>
      <c r="VVM60" s="104"/>
      <c r="VVN60" s="104"/>
      <c r="VVO60" s="104"/>
      <c r="VVP60" s="104"/>
      <c r="VVQ60" s="104"/>
      <c r="VVR60" s="104"/>
      <c r="VVS60" s="104"/>
      <c r="VVT60" s="104"/>
      <c r="VVU60" s="104"/>
      <c r="VVV60" s="104"/>
      <c r="VVW60" s="104"/>
      <c r="VVX60" s="104"/>
      <c r="VVY60" s="104"/>
      <c r="VVZ60" s="104"/>
      <c r="VWA60" s="104"/>
      <c r="VWB60" s="104"/>
      <c r="VWC60" s="104"/>
      <c r="VWD60" s="104"/>
      <c r="VWE60" s="104"/>
      <c r="VWF60" s="104"/>
      <c r="VWG60" s="104"/>
      <c r="VWH60" s="104"/>
      <c r="VWI60" s="104"/>
      <c r="VWJ60" s="104"/>
      <c r="VWK60" s="104"/>
      <c r="VWL60" s="104"/>
      <c r="VWM60" s="104"/>
      <c r="VWN60" s="104"/>
      <c r="VWO60" s="104"/>
      <c r="VWP60" s="104"/>
      <c r="VWQ60" s="104"/>
      <c r="VWR60" s="104"/>
      <c r="VWS60" s="104"/>
      <c r="VWT60" s="104"/>
      <c r="VWU60" s="104"/>
      <c r="VWV60" s="104"/>
      <c r="VWW60" s="104"/>
      <c r="VWX60" s="104"/>
      <c r="VWY60" s="104"/>
      <c r="VWZ60" s="104"/>
      <c r="VXA60" s="104"/>
      <c r="VXB60" s="104"/>
      <c r="VXC60" s="104"/>
      <c r="VXD60" s="104"/>
      <c r="VXE60" s="104"/>
      <c r="VXF60" s="104"/>
      <c r="VXG60" s="104"/>
      <c r="VXH60" s="104"/>
      <c r="VXI60" s="104"/>
      <c r="VXJ60" s="104"/>
      <c r="VXK60" s="104"/>
      <c r="VXL60" s="104"/>
      <c r="VXM60" s="104"/>
      <c r="VXN60" s="104"/>
      <c r="VXO60" s="104"/>
      <c r="VXP60" s="104"/>
      <c r="VXQ60" s="104"/>
      <c r="VXR60" s="104"/>
      <c r="VXS60" s="104"/>
      <c r="VXT60" s="104"/>
      <c r="VXU60" s="104"/>
      <c r="VXV60" s="104"/>
      <c r="VXW60" s="104"/>
      <c r="VXX60" s="104"/>
      <c r="VXY60" s="104"/>
      <c r="VXZ60" s="104"/>
      <c r="VYA60" s="104"/>
      <c r="VYB60" s="104"/>
      <c r="VYC60" s="104"/>
      <c r="VYD60" s="104"/>
      <c r="VYE60" s="104"/>
      <c r="VYF60" s="104"/>
      <c r="VYG60" s="104"/>
      <c r="VYH60" s="104"/>
      <c r="VYI60" s="104"/>
      <c r="VYJ60" s="104"/>
      <c r="VYK60" s="104"/>
      <c r="VYL60" s="104"/>
      <c r="VYM60" s="104"/>
      <c r="VYN60" s="104"/>
      <c r="VYO60" s="104"/>
      <c r="VYP60" s="104"/>
      <c r="VYQ60" s="104"/>
      <c r="VYR60" s="104"/>
      <c r="VYS60" s="104"/>
      <c r="VYT60" s="104"/>
      <c r="VYU60" s="104"/>
      <c r="VYV60" s="104"/>
      <c r="VYW60" s="104"/>
      <c r="VYX60" s="104"/>
      <c r="VYY60" s="104"/>
      <c r="VYZ60" s="104"/>
      <c r="VZA60" s="104"/>
      <c r="VZB60" s="104"/>
      <c r="VZC60" s="104"/>
      <c r="VZD60" s="104"/>
      <c r="VZE60" s="104"/>
      <c r="VZF60" s="104"/>
      <c r="VZG60" s="104"/>
      <c r="VZH60" s="104"/>
      <c r="VZI60" s="104"/>
      <c r="VZJ60" s="104"/>
      <c r="VZK60" s="104"/>
      <c r="VZL60" s="104"/>
      <c r="VZM60" s="104"/>
      <c r="VZN60" s="104"/>
      <c r="VZO60" s="104"/>
      <c r="VZP60" s="104"/>
      <c r="VZQ60" s="104"/>
      <c r="VZR60" s="104"/>
      <c r="VZS60" s="104"/>
      <c r="VZT60" s="104"/>
      <c r="VZU60" s="104"/>
      <c r="VZV60" s="104"/>
      <c r="VZW60" s="104"/>
      <c r="VZX60" s="104"/>
      <c r="VZY60" s="104"/>
      <c r="VZZ60" s="104"/>
      <c r="WAA60" s="104"/>
      <c r="WAB60" s="104"/>
      <c r="WAC60" s="104"/>
      <c r="WAD60" s="104"/>
      <c r="WAE60" s="104"/>
      <c r="WAF60" s="104"/>
      <c r="WAG60" s="104"/>
      <c r="WAH60" s="104"/>
      <c r="WAI60" s="104"/>
      <c r="WAJ60" s="104"/>
      <c r="WAK60" s="104"/>
      <c r="WAL60" s="104"/>
      <c r="WAM60" s="104"/>
      <c r="WAN60" s="104"/>
      <c r="WAO60" s="104"/>
      <c r="WAP60" s="104"/>
      <c r="WAQ60" s="104"/>
      <c r="WAR60" s="104"/>
      <c r="WAS60" s="104"/>
      <c r="WAT60" s="104"/>
      <c r="WAU60" s="104"/>
      <c r="WAV60" s="104"/>
      <c r="WAW60" s="104"/>
      <c r="WAX60" s="104"/>
      <c r="WAY60" s="104"/>
      <c r="WAZ60" s="104"/>
      <c r="WBA60" s="104"/>
      <c r="WBB60" s="104"/>
      <c r="WBC60" s="104"/>
      <c r="WBD60" s="104"/>
      <c r="WBE60" s="104"/>
      <c r="WBF60" s="104"/>
      <c r="WBG60" s="104"/>
      <c r="WBH60" s="104"/>
      <c r="WBI60" s="104"/>
      <c r="WBJ60" s="104"/>
      <c r="WBK60" s="104"/>
      <c r="WBL60" s="104"/>
      <c r="WBM60" s="104"/>
      <c r="WBN60" s="104"/>
      <c r="WBO60" s="104"/>
      <c r="WBP60" s="104"/>
      <c r="WBQ60" s="104"/>
      <c r="WBR60" s="104"/>
      <c r="WBS60" s="104"/>
      <c r="WBT60" s="104"/>
      <c r="WBU60" s="104"/>
      <c r="WBV60" s="104"/>
      <c r="WBW60" s="104"/>
      <c r="WBX60" s="104"/>
      <c r="WBY60" s="104"/>
      <c r="WBZ60" s="104"/>
      <c r="WCA60" s="104"/>
      <c r="WCB60" s="104"/>
      <c r="WCC60" s="104"/>
      <c r="WCD60" s="104"/>
      <c r="WCE60" s="104"/>
      <c r="WCF60" s="104"/>
      <c r="WCG60" s="104"/>
      <c r="WCH60" s="104"/>
      <c r="WCI60" s="104"/>
      <c r="WCJ60" s="104"/>
      <c r="WCK60" s="104"/>
      <c r="WCL60" s="104"/>
      <c r="WCM60" s="104"/>
      <c r="WCN60" s="104"/>
      <c r="WCO60" s="104"/>
      <c r="WCP60" s="104"/>
      <c r="WCQ60" s="104"/>
      <c r="WCR60" s="104"/>
      <c r="WCS60" s="104"/>
      <c r="WCT60" s="104"/>
      <c r="WCU60" s="104"/>
      <c r="WCV60" s="104"/>
      <c r="WCW60" s="104"/>
      <c r="WCX60" s="104"/>
      <c r="WCY60" s="104"/>
      <c r="WCZ60" s="104"/>
      <c r="WDA60" s="104"/>
      <c r="WDB60" s="104"/>
      <c r="WDC60" s="104"/>
      <c r="WDD60" s="104"/>
      <c r="WDE60" s="104"/>
      <c r="WDF60" s="104"/>
      <c r="WDG60" s="104"/>
      <c r="WDH60" s="104"/>
      <c r="WDI60" s="104"/>
      <c r="WDJ60" s="104"/>
      <c r="WDK60" s="104"/>
      <c r="WDL60" s="104"/>
      <c r="WDM60" s="104"/>
      <c r="WDN60" s="104"/>
      <c r="WDO60" s="104"/>
      <c r="WDP60" s="104"/>
      <c r="WDQ60" s="104"/>
      <c r="WDR60" s="104"/>
      <c r="WDS60" s="104"/>
      <c r="WDT60" s="104"/>
      <c r="WDU60" s="104"/>
      <c r="WDV60" s="104"/>
      <c r="WDW60" s="104"/>
      <c r="WDX60" s="104"/>
      <c r="WDY60" s="104"/>
      <c r="WDZ60" s="104"/>
      <c r="WEA60" s="104"/>
      <c r="WEB60" s="104"/>
      <c r="WEC60" s="104"/>
      <c r="WED60" s="104"/>
      <c r="WEE60" s="104"/>
      <c r="WEF60" s="104"/>
      <c r="WEG60" s="104"/>
      <c r="WEH60" s="104"/>
      <c r="WEI60" s="104"/>
      <c r="WEJ60" s="104"/>
      <c r="WEK60" s="104"/>
      <c r="WEL60" s="104"/>
      <c r="WEM60" s="104"/>
      <c r="WEN60" s="104"/>
      <c r="WEO60" s="104"/>
      <c r="WEP60" s="104"/>
      <c r="WEQ60" s="104"/>
      <c r="WER60" s="104"/>
      <c r="WES60" s="104"/>
      <c r="WET60" s="104"/>
      <c r="WEU60" s="104"/>
      <c r="WEV60" s="104"/>
      <c r="WEW60" s="104"/>
      <c r="WEX60" s="104"/>
      <c r="WEY60" s="104"/>
      <c r="WEZ60" s="104"/>
      <c r="WFA60" s="104"/>
      <c r="WFB60" s="104"/>
      <c r="WFC60" s="104"/>
      <c r="WFD60" s="104"/>
      <c r="WFE60" s="104"/>
      <c r="WFF60" s="104"/>
      <c r="WFG60" s="104"/>
      <c r="WFH60" s="104"/>
      <c r="WFI60" s="104"/>
      <c r="WFJ60" s="104"/>
      <c r="WFK60" s="104"/>
      <c r="WFL60" s="104"/>
      <c r="WFM60" s="104"/>
      <c r="WFN60" s="104"/>
      <c r="WFO60" s="104"/>
      <c r="WFP60" s="104"/>
      <c r="WFQ60" s="104"/>
      <c r="WFR60" s="104"/>
      <c r="WFS60" s="104"/>
      <c r="WFT60" s="104"/>
      <c r="WFU60" s="104"/>
      <c r="WFV60" s="104"/>
      <c r="WFW60" s="104"/>
      <c r="WFX60" s="104"/>
      <c r="WFY60" s="104"/>
      <c r="WFZ60" s="104"/>
      <c r="WGA60" s="104"/>
      <c r="WGB60" s="104"/>
      <c r="WGC60" s="104"/>
      <c r="WGD60" s="104"/>
      <c r="WGE60" s="104"/>
      <c r="WGF60" s="104"/>
      <c r="WGG60" s="104"/>
      <c r="WGH60" s="104"/>
      <c r="WGI60" s="104"/>
      <c r="WGJ60" s="104"/>
      <c r="WGK60" s="104"/>
      <c r="WGL60" s="104"/>
      <c r="WGM60" s="104"/>
      <c r="WGN60" s="104"/>
      <c r="WGO60" s="104"/>
      <c r="WGP60" s="104"/>
      <c r="WGQ60" s="104"/>
      <c r="WGR60" s="104"/>
      <c r="WGS60" s="104"/>
      <c r="WGT60" s="104"/>
      <c r="WGU60" s="104"/>
      <c r="WGV60" s="104"/>
      <c r="WGW60" s="104"/>
      <c r="WGX60" s="104"/>
      <c r="WGY60" s="104"/>
      <c r="WGZ60" s="104"/>
      <c r="WHA60" s="104"/>
      <c r="WHB60" s="104"/>
      <c r="WHC60" s="104"/>
      <c r="WHD60" s="104"/>
      <c r="WHE60" s="104"/>
      <c r="WHF60" s="104"/>
      <c r="WHG60" s="104"/>
      <c r="WHH60" s="104"/>
      <c r="WHI60" s="104"/>
      <c r="WHJ60" s="104"/>
      <c r="WHK60" s="104"/>
      <c r="WHL60" s="104"/>
      <c r="WHM60" s="104"/>
      <c r="WHN60" s="104"/>
      <c r="WHO60" s="104"/>
      <c r="WHP60" s="104"/>
      <c r="WHQ60" s="104"/>
      <c r="WHR60" s="104"/>
      <c r="WHS60" s="104"/>
      <c r="WHT60" s="104"/>
      <c r="WHU60" s="104"/>
      <c r="WHV60" s="104"/>
      <c r="WHW60" s="104"/>
      <c r="WHX60" s="104"/>
      <c r="WHY60" s="104"/>
      <c r="WHZ60" s="104"/>
      <c r="WIA60" s="104"/>
      <c r="WIB60" s="104"/>
      <c r="WIC60" s="104"/>
      <c r="WID60" s="104"/>
      <c r="WIE60" s="104"/>
      <c r="WIF60" s="104"/>
      <c r="WIG60" s="104"/>
      <c r="WIH60" s="104"/>
      <c r="WII60" s="104"/>
      <c r="WIJ60" s="104"/>
      <c r="WIK60" s="104"/>
      <c r="WIL60" s="104"/>
      <c r="WIM60" s="104"/>
      <c r="WIN60" s="104"/>
      <c r="WIO60" s="104"/>
      <c r="WIP60" s="104"/>
      <c r="WIQ60" s="104"/>
      <c r="WIR60" s="104"/>
      <c r="WIS60" s="104"/>
      <c r="WIT60" s="104"/>
      <c r="WIU60" s="104"/>
      <c r="WIV60" s="104"/>
      <c r="WIW60" s="104"/>
      <c r="WIX60" s="104"/>
      <c r="WIY60" s="104"/>
      <c r="WIZ60" s="104"/>
      <c r="WJA60" s="104"/>
      <c r="WJB60" s="104"/>
      <c r="WJC60" s="104"/>
      <c r="WJD60" s="104"/>
      <c r="WJE60" s="104"/>
      <c r="WJF60" s="104"/>
      <c r="WJG60" s="104"/>
      <c r="WJH60" s="104"/>
      <c r="WJI60" s="104"/>
      <c r="WJJ60" s="104"/>
      <c r="WJK60" s="104"/>
      <c r="WJL60" s="104"/>
      <c r="WJM60" s="104"/>
      <c r="WJN60" s="104"/>
      <c r="WJO60" s="104"/>
      <c r="WJP60" s="104"/>
      <c r="WJQ60" s="104"/>
      <c r="WJR60" s="104"/>
      <c r="WJS60" s="104"/>
      <c r="WJT60" s="104"/>
      <c r="WJU60" s="104"/>
      <c r="WJV60" s="104"/>
      <c r="WJW60" s="104"/>
      <c r="WJX60" s="104"/>
      <c r="WJY60" s="104"/>
      <c r="WJZ60" s="104"/>
      <c r="WKA60" s="104"/>
      <c r="WKB60" s="104"/>
      <c r="WKC60" s="104"/>
      <c r="WKD60" s="104"/>
      <c r="WKE60" s="104"/>
      <c r="WKF60" s="104"/>
      <c r="WKG60" s="104"/>
      <c r="WKH60" s="104"/>
      <c r="WKI60" s="104"/>
      <c r="WKJ60" s="104"/>
      <c r="WKK60" s="104"/>
      <c r="WKL60" s="104"/>
      <c r="WKM60" s="104"/>
      <c r="WKN60" s="104"/>
      <c r="WKO60" s="104"/>
      <c r="WKP60" s="104"/>
      <c r="WKQ60" s="104"/>
      <c r="WKR60" s="104"/>
      <c r="WKS60" s="104"/>
      <c r="WKT60" s="104"/>
      <c r="WKU60" s="104"/>
      <c r="WKV60" s="104"/>
      <c r="WKW60" s="104"/>
      <c r="WKX60" s="104"/>
      <c r="WKY60" s="104"/>
      <c r="WKZ60" s="104"/>
      <c r="WLA60" s="104"/>
      <c r="WLB60" s="104"/>
      <c r="WLC60" s="104"/>
      <c r="WLD60" s="104"/>
      <c r="WLE60" s="104"/>
      <c r="WLF60" s="104"/>
      <c r="WLG60" s="104"/>
      <c r="WLH60" s="104"/>
      <c r="WLI60" s="104"/>
      <c r="WLJ60" s="104"/>
      <c r="WLK60" s="104"/>
      <c r="WLL60" s="104"/>
      <c r="WLM60" s="104"/>
      <c r="WLN60" s="104"/>
      <c r="WLO60" s="104"/>
      <c r="WLP60" s="104"/>
      <c r="WLQ60" s="104"/>
      <c r="WLR60" s="104"/>
      <c r="WLS60" s="104"/>
      <c r="WLT60" s="104"/>
      <c r="WLU60" s="104"/>
      <c r="WLV60" s="104"/>
      <c r="WLW60" s="104"/>
      <c r="WLX60" s="104"/>
      <c r="WLY60" s="104"/>
      <c r="WLZ60" s="104"/>
      <c r="WMA60" s="104"/>
      <c r="WMB60" s="104"/>
      <c r="WMC60" s="104"/>
      <c r="WMD60" s="104"/>
      <c r="WME60" s="104"/>
      <c r="WMF60" s="104"/>
      <c r="WMG60" s="104"/>
      <c r="WMH60" s="104"/>
      <c r="WMI60" s="104"/>
      <c r="WMJ60" s="104"/>
      <c r="WMK60" s="104"/>
      <c r="WML60" s="104"/>
      <c r="WMM60" s="104"/>
      <c r="WMN60" s="104"/>
      <c r="WMO60" s="104"/>
      <c r="WMP60" s="104"/>
      <c r="WMQ60" s="104"/>
      <c r="WMR60" s="104"/>
      <c r="WMS60" s="104"/>
      <c r="WMT60" s="104"/>
      <c r="WMU60" s="104"/>
      <c r="WMV60" s="104"/>
      <c r="WMW60" s="104"/>
      <c r="WMX60" s="104"/>
      <c r="WMY60" s="104"/>
      <c r="WMZ60" s="104"/>
      <c r="WNA60" s="104"/>
      <c r="WNB60" s="104"/>
      <c r="WNC60" s="104"/>
      <c r="WND60" s="104"/>
      <c r="WNE60" s="104"/>
      <c r="WNF60" s="104"/>
      <c r="WNG60" s="104"/>
      <c r="WNH60" s="104"/>
      <c r="WNI60" s="104"/>
      <c r="WNJ60" s="104"/>
      <c r="WNK60" s="104"/>
      <c r="WNL60" s="104"/>
      <c r="WNM60" s="104"/>
      <c r="WNN60" s="104"/>
      <c r="WNO60" s="104"/>
      <c r="WNP60" s="104"/>
      <c r="WNQ60" s="104"/>
      <c r="WNR60" s="104"/>
      <c r="WNS60" s="104"/>
      <c r="WNT60" s="104"/>
      <c r="WNU60" s="104"/>
      <c r="WNV60" s="104"/>
      <c r="WNW60" s="104"/>
      <c r="WNX60" s="104"/>
      <c r="WNY60" s="104"/>
      <c r="WNZ60" s="104"/>
      <c r="WOA60" s="104"/>
      <c r="WOB60" s="104"/>
      <c r="WOC60" s="104"/>
      <c r="WOD60" s="104"/>
      <c r="WOE60" s="104"/>
      <c r="WOF60" s="104"/>
      <c r="WOG60" s="104"/>
      <c r="WOH60" s="104"/>
      <c r="WOI60" s="104"/>
      <c r="WOJ60" s="104"/>
      <c r="WOK60" s="104"/>
      <c r="WOL60" s="104"/>
      <c r="WOM60" s="104"/>
      <c r="WON60" s="104"/>
      <c r="WOO60" s="104"/>
      <c r="WOP60" s="104"/>
      <c r="WOQ60" s="104"/>
      <c r="WOR60" s="104"/>
      <c r="WOS60" s="104"/>
      <c r="WOT60" s="104"/>
      <c r="WOU60" s="104"/>
      <c r="WOV60" s="104"/>
      <c r="WOW60" s="104"/>
      <c r="WOX60" s="104"/>
      <c r="WOY60" s="104"/>
      <c r="WOZ60" s="104"/>
      <c r="WPA60" s="104"/>
      <c r="WPB60" s="104"/>
      <c r="WPC60" s="104"/>
      <c r="WPD60" s="104"/>
      <c r="WPE60" s="104"/>
      <c r="WPF60" s="104"/>
      <c r="WPG60" s="104"/>
      <c r="WPH60" s="104"/>
      <c r="WPI60" s="104"/>
      <c r="WPJ60" s="104"/>
      <c r="WPK60" s="104"/>
      <c r="WPL60" s="104"/>
      <c r="WPM60" s="104"/>
      <c r="WPN60" s="104"/>
      <c r="WPO60" s="104"/>
      <c r="WPP60" s="104"/>
      <c r="WPQ60" s="104"/>
      <c r="WPR60" s="104"/>
      <c r="WPS60" s="104"/>
      <c r="WPT60" s="104"/>
      <c r="WPU60" s="104"/>
      <c r="WPV60" s="104"/>
      <c r="WPW60" s="104"/>
      <c r="WPX60" s="104"/>
      <c r="WPY60" s="104"/>
      <c r="WPZ60" s="104"/>
      <c r="WQA60" s="104"/>
      <c r="WQB60" s="104"/>
      <c r="WQC60" s="104"/>
      <c r="WQD60" s="104"/>
      <c r="WQE60" s="104"/>
      <c r="WQF60" s="104"/>
      <c r="WQG60" s="104"/>
      <c r="WQH60" s="104"/>
      <c r="WQI60" s="104"/>
      <c r="WQJ60" s="104"/>
      <c r="WQK60" s="104"/>
      <c r="WQL60" s="104"/>
      <c r="WQM60" s="104"/>
      <c r="WQN60" s="104"/>
      <c r="WQO60" s="104"/>
      <c r="WQP60" s="104"/>
      <c r="WQQ60" s="104"/>
      <c r="WQR60" s="104"/>
      <c r="WQS60" s="104"/>
      <c r="WQT60" s="104"/>
      <c r="WQU60" s="104"/>
      <c r="WQV60" s="104"/>
      <c r="WQW60" s="104"/>
      <c r="WQX60" s="104"/>
      <c r="WQY60" s="104"/>
      <c r="WQZ60" s="104"/>
      <c r="WRA60" s="104"/>
      <c r="WRB60" s="104"/>
      <c r="WRC60" s="104"/>
      <c r="WRD60" s="104"/>
      <c r="WRE60" s="104"/>
      <c r="WRF60" s="104"/>
      <c r="WRG60" s="104"/>
      <c r="WRH60" s="104"/>
      <c r="WRI60" s="104"/>
      <c r="WRJ60" s="104"/>
      <c r="WRK60" s="104"/>
      <c r="WRL60" s="104"/>
      <c r="WRM60" s="104"/>
      <c r="WRN60" s="104"/>
      <c r="WRO60" s="104"/>
      <c r="WRP60" s="104"/>
      <c r="WRQ60" s="104"/>
      <c r="WRR60" s="104"/>
      <c r="WRS60" s="104"/>
      <c r="WRT60" s="104"/>
      <c r="WRU60" s="104"/>
      <c r="WRV60" s="104"/>
      <c r="WRW60" s="104"/>
      <c r="WRX60" s="104"/>
      <c r="WRY60" s="104"/>
      <c r="WRZ60" s="104"/>
      <c r="WSA60" s="104"/>
      <c r="WSB60" s="104"/>
      <c r="WSC60" s="104"/>
      <c r="WSD60" s="104"/>
      <c r="WSE60" s="104"/>
      <c r="WSF60" s="104"/>
      <c r="WSG60" s="104"/>
      <c r="WSH60" s="104"/>
      <c r="WSI60" s="104"/>
      <c r="WSJ60" s="104"/>
      <c r="WSK60" s="104"/>
      <c r="WSL60" s="104"/>
      <c r="WSM60" s="104"/>
      <c r="WSN60" s="104"/>
      <c r="WSO60" s="104"/>
      <c r="WSP60" s="104"/>
      <c r="WSQ60" s="104"/>
      <c r="WSR60" s="104"/>
      <c r="WSS60" s="104"/>
      <c r="WST60" s="104"/>
      <c r="WSU60" s="104"/>
      <c r="WSV60" s="104"/>
      <c r="WSW60" s="104"/>
      <c r="WSX60" s="104"/>
      <c r="WSY60" s="104"/>
      <c r="WSZ60" s="104"/>
      <c r="WTA60" s="104"/>
      <c r="WTB60" s="104"/>
      <c r="WTC60" s="104"/>
      <c r="WTD60" s="104"/>
      <c r="WTE60" s="104"/>
      <c r="WTF60" s="104"/>
      <c r="WTG60" s="104"/>
      <c r="WTH60" s="104"/>
      <c r="WTI60" s="104"/>
      <c r="WTJ60" s="104"/>
      <c r="WTK60" s="104"/>
      <c r="WTL60" s="104"/>
      <c r="WTM60" s="104"/>
      <c r="WTN60" s="104"/>
      <c r="WTO60" s="104"/>
      <c r="WTP60" s="104"/>
      <c r="WTQ60" s="104"/>
      <c r="WTR60" s="104"/>
      <c r="WTS60" s="104"/>
      <c r="WTT60" s="104"/>
      <c r="WTU60" s="104"/>
      <c r="WTV60" s="104"/>
      <c r="WTW60" s="104"/>
      <c r="WTX60" s="104"/>
      <c r="WTY60" s="104"/>
      <c r="WTZ60" s="104"/>
      <c r="WUA60" s="104"/>
      <c r="WUB60" s="104"/>
      <c r="WUC60" s="104"/>
      <c r="WUD60" s="104"/>
      <c r="WUE60" s="104"/>
      <c r="WUF60" s="104"/>
      <c r="WUG60" s="104"/>
      <c r="WUH60" s="104"/>
      <c r="WUI60" s="104"/>
      <c r="WUJ60" s="104"/>
      <c r="WUK60" s="104"/>
      <c r="WUL60" s="104"/>
      <c r="WUM60" s="104"/>
      <c r="WUN60" s="104"/>
      <c r="WUO60" s="104"/>
      <c r="WUP60" s="104"/>
      <c r="WUQ60" s="104"/>
      <c r="WUR60" s="104"/>
      <c r="WUS60" s="104"/>
      <c r="WUT60" s="104"/>
      <c r="WUU60" s="104"/>
      <c r="WUV60" s="104"/>
      <c r="WUW60" s="104"/>
      <c r="WUX60" s="104"/>
      <c r="WUY60" s="104"/>
      <c r="WUZ60" s="104"/>
      <c r="WVA60" s="104"/>
      <c r="WVB60" s="104"/>
      <c r="WVC60" s="104"/>
      <c r="WVD60" s="104"/>
      <c r="WVE60" s="104"/>
      <c r="WVF60" s="104"/>
      <c r="WVG60" s="104"/>
      <c r="WVH60" s="104"/>
      <c r="WVI60" s="104"/>
      <c r="WVJ60" s="104"/>
      <c r="WVK60" s="104"/>
      <c r="WVL60" s="104"/>
      <c r="WVM60" s="104"/>
      <c r="WVN60" s="104"/>
      <c r="WVO60" s="104"/>
      <c r="WVP60" s="104"/>
      <c r="WVQ60" s="104"/>
      <c r="WVR60" s="104"/>
      <c r="WVS60" s="104"/>
      <c r="WVT60" s="104"/>
      <c r="WVU60" s="104"/>
      <c r="WVV60" s="104"/>
      <c r="WVW60" s="104"/>
      <c r="WVX60" s="104"/>
      <c r="WVY60" s="104"/>
      <c r="WVZ60" s="104"/>
      <c r="WWA60" s="104"/>
      <c r="WWB60" s="104"/>
      <c r="WWC60" s="104"/>
      <c r="WWD60" s="104"/>
      <c r="WWE60" s="104"/>
      <c r="WWF60" s="104"/>
      <c r="WWG60" s="104"/>
      <c r="WWH60" s="104"/>
      <c r="WWI60" s="104"/>
      <c r="WWJ60" s="104"/>
      <c r="WWK60" s="104"/>
      <c r="WWL60" s="104"/>
      <c r="WWM60" s="104"/>
      <c r="WWN60" s="104"/>
      <c r="WWO60" s="104"/>
      <c r="WWP60" s="104"/>
      <c r="WWQ60" s="104"/>
      <c r="WWR60" s="104"/>
      <c r="WWS60" s="104"/>
      <c r="WWT60" s="104"/>
      <c r="WWU60" s="104"/>
      <c r="WWV60" s="104"/>
      <c r="WWW60" s="104"/>
      <c r="WWX60" s="104"/>
      <c r="WWY60" s="104"/>
      <c r="WWZ60" s="104"/>
      <c r="WXA60" s="104"/>
      <c r="WXB60" s="104"/>
      <c r="WXC60" s="104"/>
      <c r="WXD60" s="104"/>
      <c r="WXE60" s="104"/>
      <c r="WXF60" s="104"/>
      <c r="WXG60" s="104"/>
      <c r="WXH60" s="104"/>
      <c r="WXI60" s="104"/>
      <c r="WXJ60" s="104"/>
      <c r="WXK60" s="104"/>
      <c r="WXL60" s="104"/>
      <c r="WXM60" s="104"/>
      <c r="WXN60" s="104"/>
      <c r="WXO60" s="104"/>
      <c r="WXP60" s="104"/>
      <c r="WXQ60" s="104"/>
      <c r="WXR60" s="104"/>
      <c r="WXS60" s="104"/>
      <c r="WXT60" s="104"/>
      <c r="WXU60" s="104"/>
      <c r="WXV60" s="104"/>
      <c r="WXW60" s="104"/>
      <c r="WXX60" s="104"/>
      <c r="WXY60" s="104"/>
      <c r="WXZ60" s="104"/>
      <c r="WYA60" s="104"/>
      <c r="WYB60" s="104"/>
      <c r="WYC60" s="104"/>
      <c r="WYD60" s="104"/>
      <c r="WYE60" s="104"/>
      <c r="WYF60" s="104"/>
      <c r="WYG60" s="104"/>
      <c r="WYH60" s="104"/>
      <c r="WYI60" s="104"/>
      <c r="WYJ60" s="104"/>
      <c r="WYK60" s="104"/>
      <c r="WYL60" s="104"/>
      <c r="WYM60" s="104"/>
      <c r="WYN60" s="104"/>
      <c r="WYO60" s="104"/>
      <c r="WYP60" s="104"/>
      <c r="WYQ60" s="104"/>
      <c r="WYR60" s="104"/>
      <c r="WYS60" s="104"/>
      <c r="WYT60" s="104"/>
      <c r="WYU60" s="104"/>
      <c r="WYV60" s="104"/>
      <c r="WYW60" s="104"/>
      <c r="WYX60" s="104"/>
      <c r="WYY60" s="104"/>
      <c r="WYZ60" s="104"/>
      <c r="WZA60" s="104"/>
      <c r="WZB60" s="104"/>
      <c r="WZC60" s="104"/>
      <c r="WZD60" s="104"/>
      <c r="WZE60" s="104"/>
      <c r="WZF60" s="104"/>
      <c r="WZG60" s="104"/>
      <c r="WZH60" s="104"/>
      <c r="WZI60" s="104"/>
      <c r="WZJ60" s="104"/>
      <c r="WZK60" s="104"/>
      <c r="WZL60" s="104"/>
      <c r="WZM60" s="104"/>
      <c r="WZN60" s="104"/>
      <c r="WZO60" s="104"/>
      <c r="WZP60" s="104"/>
      <c r="WZQ60" s="104"/>
      <c r="WZR60" s="104"/>
      <c r="WZS60" s="104"/>
      <c r="WZT60" s="104"/>
      <c r="WZU60" s="104"/>
      <c r="WZV60" s="104"/>
      <c r="WZW60" s="104"/>
      <c r="WZX60" s="104"/>
      <c r="WZY60" s="104"/>
      <c r="WZZ60" s="104"/>
      <c r="XAA60" s="104"/>
      <c r="XAB60" s="104"/>
      <c r="XAC60" s="104"/>
      <c r="XAD60" s="104"/>
      <c r="XAE60" s="104"/>
      <c r="XAF60" s="104"/>
      <c r="XAG60" s="104"/>
      <c r="XAH60" s="104"/>
      <c r="XAI60" s="104"/>
      <c r="XAJ60" s="104"/>
      <c r="XAK60" s="104"/>
      <c r="XAL60" s="104"/>
      <c r="XAM60" s="104"/>
      <c r="XAN60" s="104"/>
      <c r="XAO60" s="104"/>
      <c r="XAP60" s="104"/>
      <c r="XAQ60" s="104"/>
      <c r="XAR60" s="104"/>
      <c r="XAS60" s="104"/>
      <c r="XAT60" s="104"/>
      <c r="XAU60" s="104"/>
      <c r="XAV60" s="104"/>
      <c r="XAW60" s="104"/>
      <c r="XAX60" s="104"/>
      <c r="XAY60" s="104"/>
      <c r="XAZ60" s="104"/>
      <c r="XBA60" s="104"/>
      <c r="XBB60" s="104"/>
      <c r="XBC60" s="104"/>
      <c r="XBD60" s="104"/>
      <c r="XBE60" s="104"/>
      <c r="XBF60" s="104"/>
      <c r="XBG60" s="104"/>
      <c r="XBH60" s="104"/>
      <c r="XBI60" s="104"/>
      <c r="XBJ60" s="104"/>
      <c r="XBK60" s="104"/>
      <c r="XBL60" s="104"/>
      <c r="XBM60" s="104"/>
      <c r="XBN60" s="104"/>
      <c r="XBO60" s="104"/>
      <c r="XBP60" s="104"/>
      <c r="XBQ60" s="104"/>
      <c r="XBR60" s="104"/>
      <c r="XBS60" s="104"/>
      <c r="XBT60" s="104"/>
      <c r="XBU60" s="104"/>
      <c r="XBV60" s="104"/>
      <c r="XBW60" s="104"/>
      <c r="XBX60" s="104"/>
      <c r="XBY60" s="104"/>
      <c r="XBZ60" s="104"/>
      <c r="XCA60" s="104"/>
      <c r="XCB60" s="104"/>
      <c r="XCC60" s="104"/>
      <c r="XCD60" s="104"/>
      <c r="XCE60" s="104"/>
      <c r="XCF60" s="104"/>
      <c r="XCG60" s="104"/>
      <c r="XCH60" s="104"/>
      <c r="XCI60" s="104"/>
      <c r="XCJ60" s="104"/>
      <c r="XCK60" s="104"/>
      <c r="XCL60" s="104"/>
      <c r="XCM60" s="104"/>
      <c r="XCN60" s="104"/>
      <c r="XCO60" s="104"/>
      <c r="XCP60" s="104"/>
      <c r="XCQ60" s="104"/>
      <c r="XCR60" s="104"/>
      <c r="XCS60" s="104"/>
      <c r="XCT60" s="104"/>
      <c r="XCU60" s="104"/>
      <c r="XCV60" s="104"/>
      <c r="XCW60" s="104"/>
      <c r="XCX60" s="104"/>
      <c r="XCY60" s="104"/>
      <c r="XCZ60" s="104"/>
      <c r="XDA60" s="104"/>
      <c r="XDB60" s="104"/>
      <c r="XDC60" s="104"/>
      <c r="XDD60" s="104"/>
      <c r="XDE60" s="104"/>
      <c r="XDF60" s="104"/>
      <c r="XDG60" s="104"/>
      <c r="XDH60" s="104"/>
      <c r="XDI60" s="104"/>
      <c r="XDJ60" s="104"/>
      <c r="XDK60" s="104"/>
      <c r="XDL60" s="104"/>
      <c r="XDM60" s="104"/>
      <c r="XDN60" s="104"/>
      <c r="XDO60" s="104"/>
      <c r="XDP60" s="104"/>
      <c r="XDQ60" s="104"/>
      <c r="XDR60" s="104"/>
      <c r="XDS60" s="104"/>
      <c r="XDT60" s="104"/>
      <c r="XDU60" s="104"/>
      <c r="XDV60" s="104"/>
      <c r="XDW60" s="104"/>
      <c r="XDX60" s="104"/>
      <c r="XDY60" s="104"/>
      <c r="XDZ60" s="104"/>
      <c r="XEA60" s="104"/>
      <c r="XEB60" s="104"/>
      <c r="XEC60" s="104"/>
      <c r="XED60" s="104"/>
      <c r="XEE60" s="104"/>
      <c r="XEF60" s="104"/>
      <c r="XEG60" s="104"/>
      <c r="XEH60" s="104"/>
      <c r="XEI60" s="104"/>
      <c r="XEJ60" s="104"/>
      <c r="XEK60" s="104"/>
      <c r="XEL60" s="104"/>
      <c r="XEM60" s="104"/>
      <c r="XEN60" s="104"/>
      <c r="XEO60" s="104"/>
      <c r="XEP60" s="104"/>
      <c r="XEQ60" s="104"/>
      <c r="XER60" s="104"/>
      <c r="XES60" s="104"/>
      <c r="XET60" s="104"/>
      <c r="XEU60" s="104"/>
      <c r="XEV60" s="104"/>
      <c r="XEW60" s="104"/>
      <c r="XEX60" s="104"/>
      <c r="XEY60" s="104"/>
      <c r="XEZ60" s="104"/>
      <c r="XFA60" s="104"/>
      <c r="XFB60" s="104"/>
      <c r="XFC60" s="104"/>
    </row>
    <row r="61" spans="1:16383" x14ac:dyDescent="0.25">
      <c r="A61" s="290" t="s">
        <v>39</v>
      </c>
      <c r="B61" s="290" t="s">
        <v>225</v>
      </c>
      <c r="C61" s="293" t="s">
        <v>58</v>
      </c>
      <c r="D61" s="294">
        <f>SUM(D59:D60)</f>
        <v>13.229699999999999</v>
      </c>
      <c r="E61" s="294">
        <f t="shared" ref="E61:S61" si="14">SUM(E59:E60)</f>
        <v>13.237</v>
      </c>
      <c r="F61" s="294">
        <f t="shared" si="14"/>
        <v>13.244300000000001</v>
      </c>
      <c r="G61" s="294">
        <f t="shared" si="14"/>
        <v>13.2517</v>
      </c>
      <c r="H61" s="294">
        <f t="shared" si="14"/>
        <v>13.409000000000001</v>
      </c>
      <c r="I61" s="294">
        <f t="shared" si="14"/>
        <v>12.8163</v>
      </c>
      <c r="J61" s="294">
        <f t="shared" si="14"/>
        <v>13.2736</v>
      </c>
      <c r="K61" s="294">
        <f t="shared" si="14"/>
        <v>13.280900000000001</v>
      </c>
      <c r="L61" s="294">
        <f t="shared" si="14"/>
        <v>13.2883</v>
      </c>
      <c r="M61" s="294">
        <f t="shared" si="14"/>
        <v>13.2956</v>
      </c>
      <c r="N61" s="294">
        <f t="shared" si="14"/>
        <v>13.302899999999999</v>
      </c>
      <c r="O61" s="294">
        <f t="shared" si="14"/>
        <v>13.3102</v>
      </c>
      <c r="P61" s="294">
        <f t="shared" si="14"/>
        <v>13.317600000000001</v>
      </c>
      <c r="Q61" s="294">
        <f t="shared" si="14"/>
        <v>13.3249</v>
      </c>
      <c r="R61" s="294">
        <f t="shared" si="14"/>
        <v>13.3322</v>
      </c>
      <c r="S61" s="294">
        <f t="shared" si="14"/>
        <v>13.339499999999999</v>
      </c>
    </row>
    <row r="62" spans="1:16383" x14ac:dyDescent="0.25">
      <c r="A62" s="87" t="s">
        <v>39</v>
      </c>
      <c r="B62" s="87" t="s">
        <v>107</v>
      </c>
      <c r="C62" s="123" t="s">
        <v>268</v>
      </c>
      <c r="D62" s="114">
        <f>ROUND('Operating Efficiency(%)'!D62*' Capacity by Company'!D62,4)</f>
        <v>17.714300000000001</v>
      </c>
      <c r="E62" s="114">
        <f>ROUND('Operating Efficiency(%)'!E62*' Capacity by Company'!E62,4)</f>
        <v>17.769200000000001</v>
      </c>
      <c r="F62" s="114">
        <f>ROUND('Operating Efficiency(%)'!F62*' Capacity by Company'!F62,4)</f>
        <v>17.824000000000002</v>
      </c>
      <c r="G62" s="114">
        <f>ROUND('Operating Efficiency(%)'!G62*' Capacity by Company'!G62,4)</f>
        <v>17.878799999999998</v>
      </c>
      <c r="H62" s="114">
        <f>ROUND('Operating Efficiency(%)'!H62*' Capacity by Company'!H62,4)</f>
        <v>18.1462</v>
      </c>
      <c r="I62" s="114">
        <f>ROUND('Operating Efficiency(%)'!I62*' Capacity by Company'!I62,4)</f>
        <v>17.008700000000001</v>
      </c>
      <c r="J62" s="114">
        <f>ROUND('Operating Efficiency(%)'!J62*' Capacity by Company'!J62,4)</f>
        <v>17.671299999999999</v>
      </c>
      <c r="K62" s="114">
        <f>ROUND('Operating Efficiency(%)'!K62*' Capacity by Company'!K62,4)</f>
        <v>17.733799999999999</v>
      </c>
      <c r="L62" s="114">
        <f>ROUND('Operating Efficiency(%)'!L62*' Capacity by Company'!L62,4)</f>
        <v>17.796399999999998</v>
      </c>
      <c r="M62" s="114">
        <f>ROUND('Operating Efficiency(%)'!M62*' Capacity by Company'!M62,4)</f>
        <v>17.858899999999998</v>
      </c>
      <c r="N62" s="114">
        <f>ROUND('Operating Efficiency(%)'!N62*' Capacity by Company'!N62,4)</f>
        <v>17.921500000000002</v>
      </c>
      <c r="O62" s="114">
        <f>ROUND('Operating Efficiency(%)'!O62*' Capacity by Company'!O62,4)</f>
        <v>17.984000000000002</v>
      </c>
      <c r="P62" s="114">
        <f>ROUND('Operating Efficiency(%)'!P62*' Capacity by Company'!P62,4)</f>
        <v>18.046600000000002</v>
      </c>
      <c r="Q62" s="114">
        <f>ROUND('Operating Efficiency(%)'!Q62*' Capacity by Company'!Q62,4)</f>
        <v>18.109100000000002</v>
      </c>
      <c r="R62" s="114">
        <f>ROUND('Operating Efficiency(%)'!R62*' Capacity by Company'!R62,4)</f>
        <v>18.171700000000001</v>
      </c>
      <c r="S62" s="114">
        <f>ROUND('Operating Efficiency(%)'!S62*' Capacity by Company'!S62,4)</f>
        <v>18.234200000000001</v>
      </c>
    </row>
    <row r="63" spans="1:16383" x14ac:dyDescent="0.25">
      <c r="A63" s="86" t="s">
        <v>39</v>
      </c>
      <c r="B63" s="86" t="s">
        <v>107</v>
      </c>
      <c r="C63" s="120" t="s">
        <v>12</v>
      </c>
      <c r="D63" s="114">
        <f>ROUND('Operating Efficiency(%)'!D63*' Capacity by Company'!D63,4)</f>
        <v>0</v>
      </c>
      <c r="E63" s="114">
        <f>ROUND('Operating Efficiency(%)'!E63*' Capacity by Company'!E63,4)</f>
        <v>0</v>
      </c>
      <c r="F63" s="114">
        <f>ROUND('Operating Efficiency(%)'!F63*' Capacity by Company'!F63,4)</f>
        <v>0</v>
      </c>
      <c r="G63" s="114">
        <f>ROUND('Operating Efficiency(%)'!G63*' Capacity by Company'!G63,4)</f>
        <v>0</v>
      </c>
      <c r="H63" s="114">
        <f>ROUND('Operating Efficiency(%)'!H63*' Capacity by Company'!H63,4)</f>
        <v>0</v>
      </c>
      <c r="I63" s="114">
        <f>ROUND('Operating Efficiency(%)'!I63*' Capacity by Company'!I63,4)</f>
        <v>0</v>
      </c>
      <c r="J63" s="114">
        <f>ROUND('Operating Efficiency(%)'!J63*' Capacity by Company'!J63,4)</f>
        <v>0</v>
      </c>
      <c r="K63" s="114">
        <f>ROUND('Operating Efficiency(%)'!K63*' Capacity by Company'!K63,4)</f>
        <v>0</v>
      </c>
      <c r="L63" s="114">
        <f>ROUND('Operating Efficiency(%)'!L63*' Capacity by Company'!L63,4)</f>
        <v>0</v>
      </c>
      <c r="M63" s="114">
        <f>ROUND('Operating Efficiency(%)'!M63*' Capacity by Company'!M63,4)</f>
        <v>0</v>
      </c>
      <c r="N63" s="114">
        <f>ROUND('Operating Efficiency(%)'!N63*' Capacity by Company'!N63,4)</f>
        <v>0</v>
      </c>
      <c r="O63" s="114">
        <f>ROUND('Operating Efficiency(%)'!O63*' Capacity by Company'!O63,4)</f>
        <v>0</v>
      </c>
      <c r="P63" s="114">
        <f>ROUND('Operating Efficiency(%)'!P63*' Capacity by Company'!P63,4)</f>
        <v>0</v>
      </c>
      <c r="Q63" s="114">
        <f>ROUND('Operating Efficiency(%)'!Q63*' Capacity by Company'!Q63,4)</f>
        <v>0</v>
      </c>
      <c r="R63" s="114">
        <f>ROUND('Operating Efficiency(%)'!R63*' Capacity by Company'!R63,4)</f>
        <v>0</v>
      </c>
      <c r="S63" s="114">
        <f>ROUND('Operating Efficiency(%)'!S63*' Capacity by Company'!S63,4)</f>
        <v>0</v>
      </c>
    </row>
    <row r="64" spans="1:16383" x14ac:dyDescent="0.25">
      <c r="A64" s="287" t="s">
        <v>39</v>
      </c>
      <c r="B64" s="287" t="s">
        <v>107</v>
      </c>
      <c r="C64" s="288" t="s">
        <v>58</v>
      </c>
      <c r="D64" s="294">
        <f>SUM(D62:D63)</f>
        <v>17.714300000000001</v>
      </c>
      <c r="E64" s="294">
        <f t="shared" ref="E64:S64" si="15">SUM(E62:E63)</f>
        <v>17.769200000000001</v>
      </c>
      <c r="F64" s="294">
        <f t="shared" si="15"/>
        <v>17.824000000000002</v>
      </c>
      <c r="G64" s="294">
        <f t="shared" si="15"/>
        <v>17.878799999999998</v>
      </c>
      <c r="H64" s="294">
        <f t="shared" si="15"/>
        <v>18.1462</v>
      </c>
      <c r="I64" s="294">
        <f t="shared" si="15"/>
        <v>17.008700000000001</v>
      </c>
      <c r="J64" s="294">
        <f t="shared" si="15"/>
        <v>17.671299999999999</v>
      </c>
      <c r="K64" s="294">
        <f t="shared" si="15"/>
        <v>17.733799999999999</v>
      </c>
      <c r="L64" s="294">
        <f t="shared" si="15"/>
        <v>17.796399999999998</v>
      </c>
      <c r="M64" s="294">
        <f t="shared" si="15"/>
        <v>17.858899999999998</v>
      </c>
      <c r="N64" s="294">
        <f t="shared" si="15"/>
        <v>17.921500000000002</v>
      </c>
      <c r="O64" s="294">
        <f t="shared" si="15"/>
        <v>17.984000000000002</v>
      </c>
      <c r="P64" s="294">
        <f t="shared" si="15"/>
        <v>18.046600000000002</v>
      </c>
      <c r="Q64" s="294">
        <f t="shared" si="15"/>
        <v>18.109100000000002</v>
      </c>
      <c r="R64" s="294">
        <f t="shared" si="15"/>
        <v>18.171700000000001</v>
      </c>
      <c r="S64" s="294">
        <f t="shared" si="15"/>
        <v>18.234200000000001</v>
      </c>
    </row>
    <row r="65" spans="1:19" x14ac:dyDescent="0.25">
      <c r="A65" s="287" t="s">
        <v>39</v>
      </c>
      <c r="B65" s="287" t="s">
        <v>54</v>
      </c>
      <c r="C65" s="288" t="s">
        <v>58</v>
      </c>
      <c r="D65" s="294">
        <f>ROUND('Operating Efficiency(%)'!D65*' Capacity by Company'!D65,4)</f>
        <v>35.428699999999999</v>
      </c>
      <c r="E65" s="294">
        <f>ROUND('Operating Efficiency(%)'!E65*' Capacity by Company'!E65,4)</f>
        <v>35.5383</v>
      </c>
      <c r="F65" s="294">
        <f>ROUND('Operating Efficiency(%)'!F65*' Capacity by Company'!F65,4)</f>
        <v>35.648000000000003</v>
      </c>
      <c r="G65" s="294">
        <f>ROUND('Operating Efficiency(%)'!G65*' Capacity by Company'!G65,4)</f>
        <v>35.757599999999996</v>
      </c>
      <c r="H65" s="294">
        <f>ROUND('Operating Efficiency(%)'!H65*' Capacity by Company'!H65,4)</f>
        <v>35.492400000000004</v>
      </c>
      <c r="I65" s="294">
        <f>ROUND('Operating Efficiency(%)'!I65*' Capacity by Company'!I65,4)</f>
        <v>34.017499999999998</v>
      </c>
      <c r="J65" s="294">
        <f>ROUND('Operating Efficiency(%)'!J65*' Capacity by Company'!J65,4)</f>
        <v>35.342599999999997</v>
      </c>
      <c r="K65" s="294">
        <f>ROUND('Operating Efficiency(%)'!K65*' Capacity by Company'!K65,4)</f>
        <v>35.467700000000001</v>
      </c>
      <c r="L65" s="294">
        <f>ROUND('Operating Efficiency(%)'!L65*' Capacity by Company'!L65,4)</f>
        <v>35.592799999999997</v>
      </c>
      <c r="M65" s="294">
        <f>ROUND('Operating Efficiency(%)'!M65*' Capacity by Company'!M65,4)</f>
        <v>35.7179</v>
      </c>
      <c r="N65" s="294">
        <f>ROUND('Operating Efficiency(%)'!N65*' Capacity by Company'!N65,4)</f>
        <v>35.843000000000004</v>
      </c>
      <c r="O65" s="294">
        <f>ROUND('Operating Efficiency(%)'!O65*' Capacity by Company'!O65,4)</f>
        <v>35.9681</v>
      </c>
      <c r="P65" s="294">
        <f>ROUND('Operating Efficiency(%)'!P65*' Capacity by Company'!P65,4)</f>
        <v>36.093200000000003</v>
      </c>
      <c r="Q65" s="294">
        <f>ROUND('Operating Efficiency(%)'!Q65*' Capacity by Company'!Q65,4)</f>
        <v>36.218299999999999</v>
      </c>
      <c r="R65" s="294">
        <f>ROUND('Operating Efficiency(%)'!R65*' Capacity by Company'!R65,4)</f>
        <v>36.343400000000003</v>
      </c>
      <c r="S65" s="294">
        <f>ROUND('Operating Efficiency(%)'!S65*' Capacity by Company'!S65,4)</f>
        <v>36.468499999999999</v>
      </c>
    </row>
    <row r="66" spans="1:19" x14ac:dyDescent="0.25">
      <c r="A66" s="287" t="s">
        <v>39</v>
      </c>
      <c r="B66" s="298" t="s">
        <v>39</v>
      </c>
      <c r="C66" s="288" t="s">
        <v>58</v>
      </c>
      <c r="D66" s="296">
        <f>SUM(D65,D64,D61,D58,D55,D52,D45)</f>
        <v>169.59909999999999</v>
      </c>
      <c r="E66" s="296">
        <f t="shared" ref="E66:S66" si="16">SUM(E65,E64,E61,E58,E55,E52,E45)</f>
        <v>172.07190000000003</v>
      </c>
      <c r="F66" s="296">
        <f t="shared" si="16"/>
        <v>172.40120000000002</v>
      </c>
      <c r="G66" s="296">
        <f t="shared" si="16"/>
        <v>172.50200000000001</v>
      </c>
      <c r="H66" s="296">
        <f t="shared" si="16"/>
        <v>174.49020000000002</v>
      </c>
      <c r="I66" s="296">
        <f t="shared" si="16"/>
        <v>169.9503</v>
      </c>
      <c r="J66" s="296">
        <f t="shared" si="16"/>
        <v>176.39449999999999</v>
      </c>
      <c r="K66" s="296">
        <f t="shared" si="16"/>
        <v>177.66839999999999</v>
      </c>
      <c r="L66" s="296">
        <f t="shared" si="16"/>
        <v>178.61069999999998</v>
      </c>
      <c r="M66" s="296">
        <f t="shared" si="16"/>
        <v>180.15269999999998</v>
      </c>
      <c r="N66" s="296">
        <f t="shared" si="16"/>
        <v>181.09490000000002</v>
      </c>
      <c r="O66" s="296">
        <f t="shared" si="16"/>
        <v>183.13689999999997</v>
      </c>
      <c r="P66" s="296">
        <f t="shared" si="16"/>
        <v>183.89920000000001</v>
      </c>
      <c r="Q66" s="296">
        <f t="shared" si="16"/>
        <v>186.62130000000002</v>
      </c>
      <c r="R66" s="296">
        <f t="shared" si="16"/>
        <v>188.46340000000001</v>
      </c>
      <c r="S66" s="296">
        <f t="shared" si="16"/>
        <v>189.6054</v>
      </c>
    </row>
    <row r="67" spans="1:19" s="162" customFormat="1" x14ac:dyDescent="0.25">
      <c r="A67" s="86" t="s">
        <v>38</v>
      </c>
      <c r="B67" s="86" t="s">
        <v>34</v>
      </c>
      <c r="C67" s="119" t="s">
        <v>264</v>
      </c>
      <c r="D67" s="118">
        <f>ROUND(' Capacity by Company'!D67*'Operating Efficiency(%)'!D67,4)</f>
        <v>0</v>
      </c>
      <c r="E67" s="118">
        <f>ROUND(' Capacity by Company'!E67*'Operating Efficiency(%)'!E67,4)</f>
        <v>0</v>
      </c>
      <c r="F67" s="118">
        <f>ROUND(' Capacity by Company'!F67*'Operating Efficiency(%)'!F67,4)</f>
        <v>0</v>
      </c>
      <c r="G67" s="118">
        <f>ROUND(' Capacity by Company'!G67*'Operating Efficiency(%)'!G67,4)</f>
        <v>0</v>
      </c>
      <c r="H67" s="118">
        <f>ROUND(' Capacity by Company'!H67*'Operating Efficiency(%)'!H67,4)</f>
        <v>0</v>
      </c>
      <c r="I67" s="118">
        <f>ROUND(' Capacity by Company'!I67*'Operating Efficiency(%)'!I67,4)</f>
        <v>29.137499999999999</v>
      </c>
      <c r="J67" s="118">
        <f>ROUND(' Capacity by Company'!J67*'Operating Efficiency(%)'!J67,4)</f>
        <v>28.535499999999999</v>
      </c>
      <c r="K67" s="118">
        <f>ROUND(' Capacity by Company'!K67*'Operating Efficiency(%)'!K67,4)</f>
        <v>31.794</v>
      </c>
      <c r="L67" s="118">
        <f>ROUND(' Capacity by Company'!L67*'Operating Efficiency(%)'!L67,4)</f>
        <v>31.794</v>
      </c>
      <c r="M67" s="118">
        <f>ROUND(' Capacity by Company'!M67*'Operating Efficiency(%)'!M67,4)</f>
        <v>32.389000000000003</v>
      </c>
      <c r="N67" s="118">
        <f>ROUND(' Capacity by Company'!N67*'Operating Efficiency(%)'!N67,4)</f>
        <v>32.389000000000003</v>
      </c>
      <c r="O67" s="118">
        <f>ROUND(' Capacity by Company'!O67*'Operating Efficiency(%)'!O67,4)</f>
        <v>32.598999999999997</v>
      </c>
      <c r="P67" s="118">
        <f>ROUND(' Capacity by Company'!P67*'Operating Efficiency(%)'!P67,4)</f>
        <v>32.878999999999998</v>
      </c>
      <c r="Q67" s="118">
        <f>ROUND(' Capacity by Company'!Q67*'Operating Efficiency(%)'!Q67,4)</f>
        <v>33.088999999999999</v>
      </c>
      <c r="R67" s="118">
        <f>ROUND(' Capacity by Company'!R67*'Operating Efficiency(%)'!R67,4)</f>
        <v>33.509</v>
      </c>
      <c r="S67" s="118">
        <f>ROUND(' Capacity by Company'!S67*'Operating Efficiency(%)'!S67,4)</f>
        <v>33.823999999999998</v>
      </c>
    </row>
    <row r="68" spans="1:19" x14ac:dyDescent="0.25">
      <c r="A68" s="86" t="s">
        <v>38</v>
      </c>
      <c r="B68" s="86" t="s">
        <v>34</v>
      </c>
      <c r="C68" s="120" t="s">
        <v>252</v>
      </c>
      <c r="D68" s="114">
        <f>ROUND('Operating Efficiency(%)'!D68*' Capacity by Company'!D68,4)</f>
        <v>28.206399999999999</v>
      </c>
      <c r="E68" s="114">
        <f>ROUND('Operating Efficiency(%)'!E68*' Capacity by Company'!E68,4)</f>
        <v>28.2563</v>
      </c>
      <c r="F68" s="114">
        <f>ROUND('Operating Efficiency(%)'!F68*' Capacity by Company'!F68,4)</f>
        <v>28.3062</v>
      </c>
      <c r="G68" s="114">
        <f>ROUND('Operating Efficiency(%)'!G68*' Capacity by Company'!G68,4)</f>
        <v>36.457900000000002</v>
      </c>
      <c r="H68" s="114">
        <f>ROUND('Operating Efficiency(%)'!H68*' Capacity by Company'!H68,4)</f>
        <v>36.521999999999998</v>
      </c>
      <c r="I68" s="114">
        <f>ROUND('Operating Efficiency(%)'!I68*' Capacity by Company'!I68,4)</f>
        <v>35.287599999999998</v>
      </c>
      <c r="J68" s="114">
        <f>ROUND('Operating Efficiency(%)'!J68*' Capacity by Company'!J68,4)</f>
        <v>34.953200000000002</v>
      </c>
      <c r="K68" s="114">
        <f>ROUND('Operating Efficiency(%)'!K68*' Capacity by Company'!K68,4)</f>
        <v>36.8688</v>
      </c>
      <c r="L68" s="114">
        <f>ROUND('Operating Efficiency(%)'!L68*' Capacity by Company'!L68,4)</f>
        <v>36.984400000000001</v>
      </c>
      <c r="M68" s="114">
        <f>ROUND('Operating Efficiency(%)'!M68*' Capacity by Company'!M68,4)</f>
        <v>37.1</v>
      </c>
      <c r="N68" s="114">
        <f>ROUND('Operating Efficiency(%)'!N68*' Capacity by Company'!N68,4)</f>
        <v>37.215600000000002</v>
      </c>
      <c r="O68" s="114">
        <f>ROUND('Operating Efficiency(%)'!O68*' Capacity by Company'!O68,4)</f>
        <v>37.331200000000003</v>
      </c>
      <c r="P68" s="114">
        <f>ROUND('Operating Efficiency(%)'!P68*' Capacity by Company'!P68,4)</f>
        <v>37.446800000000003</v>
      </c>
      <c r="Q68" s="114">
        <f>ROUND('Operating Efficiency(%)'!Q68*' Capacity by Company'!Q68,4)</f>
        <v>37.562399999999997</v>
      </c>
      <c r="R68" s="114">
        <f>ROUND('Operating Efficiency(%)'!R68*' Capacity by Company'!R68,4)</f>
        <v>37.677999999999997</v>
      </c>
      <c r="S68" s="114">
        <f>ROUND('Operating Efficiency(%)'!S68*' Capacity by Company'!S68,4)</f>
        <v>37.793599999999998</v>
      </c>
    </row>
    <row r="69" spans="1:19" x14ac:dyDescent="0.25">
      <c r="A69" s="86" t="s">
        <v>38</v>
      </c>
      <c r="B69" s="86" t="s">
        <v>34</v>
      </c>
      <c r="C69" s="120" t="s">
        <v>249</v>
      </c>
      <c r="D69" s="114">
        <f>ROUND('Operating Efficiency(%)'!D69*' Capacity by Company'!D69,4)</f>
        <v>14.9679</v>
      </c>
      <c r="E69" s="114">
        <f>ROUND('Operating Efficiency(%)'!E69*' Capacity by Company'!E69,4)</f>
        <v>15.0328</v>
      </c>
      <c r="F69" s="114">
        <f>ROUND('Operating Efficiency(%)'!F69*' Capacity by Company'!F69,4)</f>
        <v>14.8978</v>
      </c>
      <c r="G69" s="114">
        <f>ROUND('Operating Efficiency(%)'!G69*' Capacity by Company'!G69,4)</f>
        <v>15.162699999999999</v>
      </c>
      <c r="H69" s="114">
        <f>ROUND('Operating Efficiency(%)'!H69*' Capacity by Company'!H69,4)</f>
        <v>15.227600000000001</v>
      </c>
      <c r="I69" s="114">
        <f>ROUND('Operating Efficiency(%)'!I69*' Capacity by Company'!I69,4)</f>
        <v>14.4529</v>
      </c>
      <c r="J69" s="114">
        <f>ROUND('Operating Efficiency(%)'!J69*' Capacity by Company'!J69,4)</f>
        <v>14.2781</v>
      </c>
      <c r="K69" s="114">
        <f>ROUND('Operating Efficiency(%)'!K69*' Capacity by Company'!K69,4)</f>
        <v>15.3034</v>
      </c>
      <c r="L69" s="114">
        <f>ROUND('Operating Efficiency(%)'!L69*' Capacity by Company'!L69,4)</f>
        <v>15.3287</v>
      </c>
      <c r="M69" s="114">
        <f>ROUND('Operating Efficiency(%)'!M69*' Capacity by Company'!M69,4)</f>
        <v>15.353899999999999</v>
      </c>
      <c r="N69" s="114">
        <f>ROUND('Operating Efficiency(%)'!N69*' Capacity by Company'!N69,4)</f>
        <v>15.379200000000001</v>
      </c>
      <c r="O69" s="114">
        <f>ROUND('Operating Efficiency(%)'!O69*' Capacity by Company'!O69,4)</f>
        <v>15.404400000000001</v>
      </c>
      <c r="P69" s="114">
        <f>ROUND('Operating Efficiency(%)'!P69*' Capacity by Company'!P69,4)</f>
        <v>15.4297</v>
      </c>
      <c r="Q69" s="114">
        <f>ROUND('Operating Efficiency(%)'!Q69*' Capacity by Company'!Q69,4)</f>
        <v>15.4549</v>
      </c>
      <c r="R69" s="114">
        <f>ROUND('Operating Efficiency(%)'!R69*' Capacity by Company'!R69,4)</f>
        <v>15.4802</v>
      </c>
      <c r="S69" s="114">
        <f>ROUND('Operating Efficiency(%)'!S69*' Capacity by Company'!S69,4)</f>
        <v>15.5055</v>
      </c>
    </row>
    <row r="70" spans="1:19" x14ac:dyDescent="0.25">
      <c r="A70" s="87" t="s">
        <v>38</v>
      </c>
      <c r="B70" s="87" t="s">
        <v>34</v>
      </c>
      <c r="C70" s="124" t="s">
        <v>281</v>
      </c>
      <c r="D70" s="114">
        <f>ROUND('Operating Efficiency(%)'!D70*' Capacity by Company'!D70,4)</f>
        <v>55.319699999999997</v>
      </c>
      <c r="E70" s="114">
        <f>ROUND('Operating Efficiency(%)'!E70*' Capacity by Company'!E70,4)</f>
        <v>55.566299999999998</v>
      </c>
      <c r="F70" s="114">
        <f>ROUND('Operating Efficiency(%)'!F70*' Capacity by Company'!F70,4)</f>
        <v>64.415000000000006</v>
      </c>
      <c r="G70" s="114">
        <f>ROUND('Operating Efficiency(%)'!G70*' Capacity by Company'!G70,4)</f>
        <v>64.702600000000004</v>
      </c>
      <c r="H70" s="114">
        <f>ROUND('Operating Efficiency(%)'!H70*' Capacity by Company'!H70,4)</f>
        <v>65.690299999999993</v>
      </c>
      <c r="I70" s="114">
        <f>ROUND('Operating Efficiency(%)'!I70*' Capacity by Company'!I70,4)</f>
        <v>60.202199999999998</v>
      </c>
      <c r="J70" s="114">
        <f>ROUND('Operating Efficiency(%)'!J70*' Capacity by Company'!J70,4)</f>
        <v>58.214100000000002</v>
      </c>
      <c r="K70" s="114">
        <f>ROUND('Operating Efficiency(%)'!K70*' Capacity by Company'!K70,4)</f>
        <v>66.025999999999996</v>
      </c>
      <c r="L70" s="114">
        <f>ROUND('Operating Efficiency(%)'!L70*' Capacity by Company'!L70,4)</f>
        <v>66.137900000000002</v>
      </c>
      <c r="M70" s="114">
        <f>ROUND('Operating Efficiency(%)'!M70*' Capacity by Company'!M70,4)</f>
        <v>66.249799999999993</v>
      </c>
      <c r="N70" s="114">
        <f>ROUND('Operating Efficiency(%)'!N70*' Capacity by Company'!N70,4)</f>
        <v>66.361699999999999</v>
      </c>
      <c r="O70" s="114">
        <f>ROUND('Operating Efficiency(%)'!O70*' Capacity by Company'!O70,4)</f>
        <v>66.473600000000005</v>
      </c>
      <c r="P70" s="114">
        <f>ROUND('Operating Efficiency(%)'!P70*' Capacity by Company'!P70,4)</f>
        <v>66.585499999999996</v>
      </c>
      <c r="Q70" s="114">
        <f>ROUND('Operating Efficiency(%)'!Q70*' Capacity by Company'!Q70,4)</f>
        <v>66.697400000000002</v>
      </c>
      <c r="R70" s="114">
        <f>ROUND('Operating Efficiency(%)'!R70*' Capacity by Company'!R70,4)</f>
        <v>66.809299999999993</v>
      </c>
      <c r="S70" s="114">
        <f>ROUND('Operating Efficiency(%)'!S70*' Capacity by Company'!S70,4)</f>
        <v>66.921199999999999</v>
      </c>
    </row>
    <row r="71" spans="1:19" x14ac:dyDescent="0.25">
      <c r="A71" s="87" t="s">
        <v>38</v>
      </c>
      <c r="B71" s="87" t="s">
        <v>34</v>
      </c>
      <c r="C71" s="119" t="s">
        <v>265</v>
      </c>
      <c r="D71" s="114">
        <f>ROUND('Operating Efficiency(%)'!D71*' Capacity by Company'!D71,4)</f>
        <v>26.652000000000001</v>
      </c>
      <c r="E71" s="114">
        <f>ROUND('Operating Efficiency(%)'!E71*' Capacity by Company'!E71,4)</f>
        <v>26.7791</v>
      </c>
      <c r="F71" s="114">
        <f>ROUND('Operating Efficiency(%)'!F71*' Capacity by Company'!F71,4)</f>
        <v>30.6907</v>
      </c>
      <c r="G71" s="114">
        <f>ROUND('Operating Efficiency(%)'!G71*' Capacity by Company'!G71,4)</f>
        <v>31.539100000000001</v>
      </c>
      <c r="H71" s="114">
        <f>ROUND('Operating Efficiency(%)'!H71*' Capacity by Company'!H71,4)</f>
        <v>31.6875</v>
      </c>
      <c r="I71" s="114">
        <f>ROUND('Operating Efficiency(%)'!I71*' Capacity by Company'!I71,4)</f>
        <v>0</v>
      </c>
      <c r="J71" s="114">
        <f>ROUND('Operating Efficiency(%)'!J71*' Capacity by Company'!J71,4)</f>
        <v>0</v>
      </c>
      <c r="K71" s="114">
        <f>ROUND('Operating Efficiency(%)'!K71*' Capacity by Company'!K71,4)</f>
        <v>0</v>
      </c>
      <c r="L71" s="114">
        <f>ROUND('Operating Efficiency(%)'!L71*' Capacity by Company'!L71,4)</f>
        <v>0</v>
      </c>
      <c r="M71" s="114">
        <f>ROUND('Operating Efficiency(%)'!M71*' Capacity by Company'!M71,4)</f>
        <v>0</v>
      </c>
      <c r="N71" s="114">
        <f>ROUND('Operating Efficiency(%)'!N71*' Capacity by Company'!N71,4)</f>
        <v>0</v>
      </c>
      <c r="O71" s="114">
        <f>ROUND('Operating Efficiency(%)'!O71*' Capacity by Company'!O71,4)</f>
        <v>0</v>
      </c>
      <c r="P71" s="114">
        <f>ROUND('Operating Efficiency(%)'!P71*' Capacity by Company'!P71,4)</f>
        <v>0</v>
      </c>
      <c r="Q71" s="114">
        <f>ROUND('Operating Efficiency(%)'!Q71*' Capacity by Company'!Q71,4)</f>
        <v>0</v>
      </c>
      <c r="R71" s="114">
        <f>ROUND('Operating Efficiency(%)'!R71*' Capacity by Company'!R71,4)</f>
        <v>0</v>
      </c>
      <c r="S71" s="114">
        <f>ROUND('Operating Efficiency(%)'!S71*' Capacity by Company'!S71,4)</f>
        <v>0</v>
      </c>
    </row>
    <row r="72" spans="1:19" x14ac:dyDescent="0.25">
      <c r="A72" s="87" t="s">
        <v>38</v>
      </c>
      <c r="B72" s="87" t="s">
        <v>34</v>
      </c>
      <c r="C72" s="120" t="s">
        <v>12</v>
      </c>
      <c r="D72" s="114">
        <f>ROUND('Operating Efficiency(%)'!D72*' Capacity by Company'!D72,4)</f>
        <v>31.6007</v>
      </c>
      <c r="E72" s="114">
        <f>ROUND('Operating Efficiency(%)'!E72*' Capacity by Company'!E72,4)</f>
        <v>31.738</v>
      </c>
      <c r="F72" s="114">
        <f>ROUND('Operating Efficiency(%)'!F72*' Capacity by Company'!F72,4)</f>
        <v>31.475300000000001</v>
      </c>
      <c r="G72" s="114">
        <f>ROUND('Operating Efficiency(%)'!G72*' Capacity by Company'!G72,4)</f>
        <v>32.012599999999999</v>
      </c>
      <c r="H72" s="114">
        <f>ROUND('Operating Efficiency(%)'!H72*' Capacity by Company'!H72,4)</f>
        <v>32.149799999999999</v>
      </c>
      <c r="I72" s="114">
        <f>ROUND('Operating Efficiency(%)'!I72*' Capacity by Company'!I72,4)</f>
        <v>30.203199999999999</v>
      </c>
      <c r="J72" s="114">
        <f>ROUND('Operating Efficiency(%)'!J72*' Capacity by Company'!J72,4)</f>
        <v>30.256599999999999</v>
      </c>
      <c r="K72" s="114">
        <f>ROUND('Operating Efficiency(%)'!K72*' Capacity by Company'!K72,4)</f>
        <v>32.31</v>
      </c>
      <c r="L72" s="114">
        <f>ROUND('Operating Efficiency(%)'!L72*' Capacity by Company'!L72,4)</f>
        <v>32.363399999999999</v>
      </c>
      <c r="M72" s="114">
        <f>ROUND('Operating Efficiency(%)'!M72*' Capacity by Company'!M72,4)</f>
        <v>32.416800000000002</v>
      </c>
      <c r="N72" s="114">
        <f>ROUND('Operating Efficiency(%)'!N72*' Capacity by Company'!N72,4)</f>
        <v>32.470300000000002</v>
      </c>
      <c r="O72" s="114">
        <f>ROUND('Operating Efficiency(%)'!O72*' Capacity by Company'!O72,4)</f>
        <v>32.523699999999998</v>
      </c>
      <c r="P72" s="114">
        <f>ROUND('Operating Efficiency(%)'!P72*' Capacity by Company'!P72,4)</f>
        <v>32.577100000000002</v>
      </c>
      <c r="Q72" s="114">
        <f>ROUND('Operating Efficiency(%)'!Q72*' Capacity by Company'!Q72,4)</f>
        <v>32.630499999999998</v>
      </c>
      <c r="R72" s="114">
        <f>ROUND('Operating Efficiency(%)'!R72*' Capacity by Company'!R72,4)</f>
        <v>32.683900000000001</v>
      </c>
      <c r="S72" s="114">
        <f>ROUND('Operating Efficiency(%)'!S72*' Capacity by Company'!S72,4)</f>
        <v>32.737299999999998</v>
      </c>
    </row>
    <row r="73" spans="1:19" x14ac:dyDescent="0.25">
      <c r="A73" s="290" t="s">
        <v>38</v>
      </c>
      <c r="B73" s="290" t="s">
        <v>34</v>
      </c>
      <c r="C73" s="288" t="s">
        <v>58</v>
      </c>
      <c r="D73" s="289">
        <f>SUM(D67:D72)</f>
        <v>156.7467</v>
      </c>
      <c r="E73" s="289">
        <f t="shared" ref="E73:S73" si="17">SUM(E67:E72)</f>
        <v>157.3725</v>
      </c>
      <c r="F73" s="289">
        <f t="shared" si="17"/>
        <v>169.785</v>
      </c>
      <c r="G73" s="289">
        <f t="shared" si="17"/>
        <v>179.8749</v>
      </c>
      <c r="H73" s="289">
        <f t="shared" si="17"/>
        <v>181.27719999999999</v>
      </c>
      <c r="I73" s="289">
        <f t="shared" si="17"/>
        <v>169.2834</v>
      </c>
      <c r="J73" s="289">
        <f t="shared" si="17"/>
        <v>166.23750000000001</v>
      </c>
      <c r="K73" s="289">
        <f t="shared" si="17"/>
        <v>182.3022</v>
      </c>
      <c r="L73" s="289">
        <f t="shared" si="17"/>
        <v>182.60840000000002</v>
      </c>
      <c r="M73" s="289">
        <f t="shared" si="17"/>
        <v>183.50949999999997</v>
      </c>
      <c r="N73" s="289">
        <f t="shared" si="17"/>
        <v>183.81580000000002</v>
      </c>
      <c r="O73" s="289">
        <f t="shared" si="17"/>
        <v>184.33189999999999</v>
      </c>
      <c r="P73" s="289">
        <f t="shared" si="17"/>
        <v>184.91810000000001</v>
      </c>
      <c r="Q73" s="289">
        <f t="shared" si="17"/>
        <v>185.43419999999998</v>
      </c>
      <c r="R73" s="289">
        <f t="shared" si="17"/>
        <v>186.16039999999998</v>
      </c>
      <c r="S73" s="289">
        <f t="shared" si="17"/>
        <v>186.7816</v>
      </c>
    </row>
    <row r="74" spans="1:19" x14ac:dyDescent="0.25">
      <c r="A74" s="87" t="s">
        <v>38</v>
      </c>
      <c r="B74" s="86" t="s">
        <v>105</v>
      </c>
      <c r="C74" s="120" t="s">
        <v>12</v>
      </c>
      <c r="D74" s="114">
        <f>ROUND('Operating Efficiency(%)'!D74*' Capacity by Company'!D74,4)</f>
        <v>4.4286000000000003</v>
      </c>
      <c r="E74" s="114">
        <f>ROUND('Operating Efficiency(%)'!E74*' Capacity by Company'!E74,4)</f>
        <v>4.4423000000000004</v>
      </c>
      <c r="F74" s="114">
        <f>ROUND('Operating Efficiency(%)'!F74*' Capacity by Company'!F74,4)</f>
        <v>4.4560000000000004</v>
      </c>
      <c r="G74" s="114">
        <f>ROUND('Operating Efficiency(%)'!G74*' Capacity by Company'!G74,4)</f>
        <v>4.4196999999999997</v>
      </c>
      <c r="H74" s="114">
        <f>ROUND('Operating Efficiency(%)'!H74*' Capacity by Company'!H74,4)</f>
        <v>4.3865999999999996</v>
      </c>
      <c r="I74" s="114">
        <f>ROUND('Operating Efficiency(%)'!I74*' Capacity by Company'!I74,4)</f>
        <v>3.7021999999999999</v>
      </c>
      <c r="J74" s="114">
        <f>ROUND('Operating Efficiency(%)'!J74*' Capacity by Company'!J74,4)</f>
        <v>4.1677999999999997</v>
      </c>
      <c r="K74" s="114">
        <f>ROUND('Operating Efficiency(%)'!K74*' Capacity by Company'!K74,4)</f>
        <v>4.4335000000000004</v>
      </c>
      <c r="L74" s="114">
        <f>ROUND('Operating Efficiency(%)'!L74*' Capacity by Company'!L74,4)</f>
        <v>4.4490999999999996</v>
      </c>
      <c r="M74" s="114">
        <f>ROUND('Operating Efficiency(%)'!M74*' Capacity by Company'!M74,4)</f>
        <v>4.4646999999999997</v>
      </c>
      <c r="N74" s="114">
        <f>ROUND('Operating Efficiency(%)'!N74*' Capacity by Company'!N74,4)</f>
        <v>4.4804000000000004</v>
      </c>
      <c r="O74" s="114">
        <f>ROUND('Operating Efficiency(%)'!O74*' Capacity by Company'!O74,4)</f>
        <v>4.4960000000000004</v>
      </c>
      <c r="P74" s="114">
        <f>ROUND('Operating Efficiency(%)'!P74*' Capacity by Company'!P74,4)</f>
        <v>4.5115999999999996</v>
      </c>
      <c r="Q74" s="114">
        <f>ROUND('Operating Efficiency(%)'!Q74*' Capacity by Company'!Q74,4)</f>
        <v>4.5273000000000003</v>
      </c>
      <c r="R74" s="114">
        <f>ROUND('Operating Efficiency(%)'!R74*' Capacity by Company'!R74,4)</f>
        <v>4.5429000000000004</v>
      </c>
      <c r="S74" s="114">
        <f>ROUND('Operating Efficiency(%)'!S74*' Capacity by Company'!S74,4)</f>
        <v>4.5586000000000002</v>
      </c>
    </row>
    <row r="75" spans="1:19" x14ac:dyDescent="0.25">
      <c r="A75" s="290" t="s">
        <v>38</v>
      </c>
      <c r="B75" s="287" t="s">
        <v>105</v>
      </c>
      <c r="C75" s="288" t="s">
        <v>58</v>
      </c>
      <c r="D75" s="289">
        <f t="shared" ref="D75:S75" si="18">SUM(D74)</f>
        <v>4.4286000000000003</v>
      </c>
      <c r="E75" s="289">
        <f t="shared" si="18"/>
        <v>4.4423000000000004</v>
      </c>
      <c r="F75" s="289">
        <f t="shared" si="18"/>
        <v>4.4560000000000004</v>
      </c>
      <c r="G75" s="289">
        <f t="shared" si="18"/>
        <v>4.4196999999999997</v>
      </c>
      <c r="H75" s="289">
        <f t="shared" si="18"/>
        <v>4.3865999999999996</v>
      </c>
      <c r="I75" s="289">
        <f t="shared" si="18"/>
        <v>3.7021999999999999</v>
      </c>
      <c r="J75" s="289">
        <f t="shared" si="18"/>
        <v>4.1677999999999997</v>
      </c>
      <c r="K75" s="289">
        <f t="shared" si="18"/>
        <v>4.4335000000000004</v>
      </c>
      <c r="L75" s="289">
        <f t="shared" si="18"/>
        <v>4.4490999999999996</v>
      </c>
      <c r="M75" s="289">
        <f t="shared" si="18"/>
        <v>4.4646999999999997</v>
      </c>
      <c r="N75" s="289">
        <f t="shared" si="18"/>
        <v>4.4804000000000004</v>
      </c>
      <c r="O75" s="289">
        <f t="shared" si="18"/>
        <v>4.4960000000000004</v>
      </c>
      <c r="P75" s="289">
        <f t="shared" si="18"/>
        <v>4.5115999999999996</v>
      </c>
      <c r="Q75" s="289">
        <f t="shared" si="18"/>
        <v>4.5273000000000003</v>
      </c>
      <c r="R75" s="289">
        <f t="shared" si="18"/>
        <v>4.5429000000000004</v>
      </c>
      <c r="S75" s="289">
        <f t="shared" si="18"/>
        <v>4.5586000000000002</v>
      </c>
    </row>
    <row r="76" spans="1:19" s="372" customFormat="1" x14ac:dyDescent="0.25">
      <c r="A76" s="323" t="s">
        <v>38</v>
      </c>
      <c r="B76" s="322" t="s">
        <v>110</v>
      </c>
      <c r="C76" s="119" t="s">
        <v>12</v>
      </c>
      <c r="D76" s="331">
        <f>'Operating Efficiency(%)'!D76*' Capacity by Company'!D76</f>
        <v>8.5970176470588235</v>
      </c>
      <c r="E76" s="331">
        <f>'Operating Efficiency(%)'!E76*' Capacity by Company'!E76</f>
        <v>8.6170028235294129</v>
      </c>
      <c r="F76" s="331">
        <f>'Operating Efficiency(%)'!F76*' Capacity by Company'!F76</f>
        <v>8.6369880000000006</v>
      </c>
      <c r="G76" s="331">
        <f>'Operating Efficiency(%)'!G76*' Capacity by Company'!G76</f>
        <v>8.3569731764705892</v>
      </c>
      <c r="H76" s="331">
        <f>'Operating Efficiency(%)'!H76*' Capacity by Company'!H76</f>
        <v>8.6769583529411758</v>
      </c>
      <c r="I76" s="331">
        <f>'Operating Efficiency(%)'!I76*' Capacity by Company'!I76</f>
        <v>8.2969435294117702</v>
      </c>
      <c r="J76" s="331">
        <f>'Operating Efficiency(%)'!J76*' Capacity by Company'!J76</f>
        <v>8.7169287058823546</v>
      </c>
      <c r="K76" s="331">
        <f>'Operating Efficiency(%)'!K76*' Capacity by Company'!K76</f>
        <v>8.7369138823529404</v>
      </c>
      <c r="L76" s="331">
        <f>'Operating Efficiency(%)'!L76*' Capacity by Company'!L76</f>
        <v>8.7568990588235316</v>
      </c>
      <c r="M76" s="331">
        <f>'Operating Efficiency(%)'!M76*' Capacity by Company'!M76</f>
        <v>8.7768842352941192</v>
      </c>
      <c r="N76" s="331">
        <f>'Operating Efficiency(%)'!N76*' Capacity by Company'!N76</f>
        <v>8.7968694117647068</v>
      </c>
      <c r="O76" s="331">
        <f>'Operating Efficiency(%)'!O76*' Capacity by Company'!O76</f>
        <v>8.8168545882352962</v>
      </c>
      <c r="P76" s="331">
        <f>'Operating Efficiency(%)'!P76*' Capacity by Company'!P76</f>
        <v>8.8368397647058821</v>
      </c>
      <c r="Q76" s="331">
        <f>'Operating Efficiency(%)'!Q76*' Capacity by Company'!Q76</f>
        <v>8.8568249411764715</v>
      </c>
      <c r="R76" s="331">
        <f>'Operating Efficiency(%)'!R76*' Capacity by Company'!R76</f>
        <v>8.8768101176470608</v>
      </c>
      <c r="S76" s="331">
        <f>'Operating Efficiency(%)'!S76*' Capacity by Company'!S76</f>
        <v>8.8967952941176485</v>
      </c>
    </row>
    <row r="77" spans="1:19" s="372" customFormat="1" x14ac:dyDescent="0.25">
      <c r="A77" s="290" t="s">
        <v>38</v>
      </c>
      <c r="B77" s="287" t="s">
        <v>110</v>
      </c>
      <c r="C77" s="288" t="s">
        <v>58</v>
      </c>
      <c r="D77" s="289">
        <f>SUM(D76)</f>
        <v>8.5970176470588235</v>
      </c>
      <c r="E77" s="289">
        <f t="shared" ref="E77:S77" si="19">SUM(E76)</f>
        <v>8.6170028235294129</v>
      </c>
      <c r="F77" s="289">
        <f t="shared" si="19"/>
        <v>8.6369880000000006</v>
      </c>
      <c r="G77" s="289">
        <f t="shared" si="19"/>
        <v>8.3569731764705892</v>
      </c>
      <c r="H77" s="289">
        <f t="shared" si="19"/>
        <v>8.6769583529411758</v>
      </c>
      <c r="I77" s="289">
        <f t="shared" si="19"/>
        <v>8.2969435294117702</v>
      </c>
      <c r="J77" s="289">
        <f t="shared" si="19"/>
        <v>8.7169287058823546</v>
      </c>
      <c r="K77" s="289">
        <f t="shared" si="19"/>
        <v>8.7369138823529404</v>
      </c>
      <c r="L77" s="289">
        <f t="shared" si="19"/>
        <v>8.7568990588235316</v>
      </c>
      <c r="M77" s="289">
        <f t="shared" si="19"/>
        <v>8.7768842352941192</v>
      </c>
      <c r="N77" s="289">
        <f t="shared" si="19"/>
        <v>8.7968694117647068</v>
      </c>
      <c r="O77" s="289">
        <f t="shared" si="19"/>
        <v>8.8168545882352962</v>
      </c>
      <c r="P77" s="289">
        <f t="shared" si="19"/>
        <v>8.8368397647058821</v>
      </c>
      <c r="Q77" s="289">
        <f t="shared" si="19"/>
        <v>8.8568249411764715</v>
      </c>
      <c r="R77" s="289">
        <f t="shared" si="19"/>
        <v>8.8768101176470608</v>
      </c>
      <c r="S77" s="289">
        <f t="shared" si="19"/>
        <v>8.8967952941176485</v>
      </c>
    </row>
    <row r="78" spans="1:19" x14ac:dyDescent="0.25">
      <c r="A78" s="290" t="s">
        <v>38</v>
      </c>
      <c r="B78" s="298" t="s">
        <v>38</v>
      </c>
      <c r="C78" s="288" t="s">
        <v>58</v>
      </c>
      <c r="D78" s="296">
        <f>SUM(D73,D75,D77)</f>
        <v>169.77231764705883</v>
      </c>
      <c r="E78" s="296">
        <f t="shared" ref="E78:S78" si="20">SUM(E73,E75,E77)</f>
        <v>170.43180282352941</v>
      </c>
      <c r="F78" s="296">
        <f t="shared" si="20"/>
        <v>182.87798799999999</v>
      </c>
      <c r="G78" s="296">
        <f t="shared" si="20"/>
        <v>192.65157317647061</v>
      </c>
      <c r="H78" s="296">
        <f t="shared" si="20"/>
        <v>194.34075835294115</v>
      </c>
      <c r="I78" s="296">
        <f t="shared" si="20"/>
        <v>181.28254352941178</v>
      </c>
      <c r="J78" s="296">
        <f t="shared" si="20"/>
        <v>179.12222870588238</v>
      </c>
      <c r="K78" s="296">
        <f t="shared" si="20"/>
        <v>195.47261388235296</v>
      </c>
      <c r="L78" s="296">
        <f t="shared" si="20"/>
        <v>195.81439905882354</v>
      </c>
      <c r="M78" s="296">
        <f t="shared" si="20"/>
        <v>196.75108423529409</v>
      </c>
      <c r="N78" s="296">
        <f t="shared" si="20"/>
        <v>197.09306941176473</v>
      </c>
      <c r="O78" s="296">
        <f t="shared" si="20"/>
        <v>197.64475458823529</v>
      </c>
      <c r="P78" s="296">
        <f t="shared" si="20"/>
        <v>198.26653976470587</v>
      </c>
      <c r="Q78" s="296">
        <f t="shared" si="20"/>
        <v>198.81832494117646</v>
      </c>
      <c r="R78" s="296">
        <f t="shared" si="20"/>
        <v>199.58011011764705</v>
      </c>
      <c r="S78" s="296">
        <f t="shared" si="20"/>
        <v>200.23699529411766</v>
      </c>
    </row>
    <row r="79" spans="1:19" x14ac:dyDescent="0.25">
      <c r="A79" s="86" t="s">
        <v>40</v>
      </c>
      <c r="B79" s="86" t="s">
        <v>18</v>
      </c>
      <c r="C79" s="120" t="s">
        <v>12</v>
      </c>
      <c r="D79" s="114">
        <f>ROUND('Operating Efficiency(%)'!D80*' Capacity by Company'!D79,4)</f>
        <v>11.898</v>
      </c>
      <c r="E79" s="114">
        <f>ROUND('Operating Efficiency(%)'!E80*' Capacity by Company'!E79,4)</f>
        <v>12.5655</v>
      </c>
      <c r="F79" s="114">
        <f>ROUND('Operating Efficiency(%)'!F80*' Capacity by Company'!F79,4)</f>
        <v>12.824999999999999</v>
      </c>
      <c r="G79" s="114">
        <f>ROUND('Operating Efficiency(%)'!G80*' Capacity by Company'!G79,4)</f>
        <v>12.4665</v>
      </c>
      <c r="H79" s="114">
        <f>ROUND('Operating Efficiency(%)'!H80*' Capacity by Company'!H79,4)</f>
        <v>12.606</v>
      </c>
      <c r="I79" s="114">
        <f>ROUND('Operating Efficiency(%)'!I80*' Capacity by Company'!I79,4)</f>
        <v>11.0715</v>
      </c>
      <c r="J79" s="114">
        <f>ROUND('Operating Efficiency(%)'!J80*' Capacity by Company'!J79,4)</f>
        <v>11.835000000000001</v>
      </c>
      <c r="K79" s="114">
        <f>ROUND('Operating Efficiency(%)'!K80*' Capacity by Company'!K79,4)</f>
        <v>12</v>
      </c>
      <c r="L79" s="114">
        <f>ROUND('Operating Efficiency(%)'!L80*' Capacity by Company'!L79,4)</f>
        <v>12</v>
      </c>
      <c r="M79" s="114">
        <f>ROUND('Operating Efficiency(%)'!M80*' Capacity by Company'!M79,4)</f>
        <v>12.3</v>
      </c>
      <c r="N79" s="114">
        <f>ROUND('Operating Efficiency(%)'!N80*' Capacity by Company'!N79,4)</f>
        <v>12.3</v>
      </c>
      <c r="O79" s="114">
        <f>ROUND('Operating Efficiency(%)'!O80*' Capacity by Company'!O79,4)</f>
        <v>12.6</v>
      </c>
      <c r="P79" s="114">
        <f>ROUND('Operating Efficiency(%)'!P80*' Capacity by Company'!P79,4)</f>
        <v>12.6</v>
      </c>
      <c r="Q79" s="114">
        <f>ROUND('Operating Efficiency(%)'!Q80*' Capacity by Company'!Q79,4)</f>
        <v>13.05</v>
      </c>
      <c r="R79" s="114">
        <f>ROUND('Operating Efficiency(%)'!R80*' Capacity by Company'!R79,4)</f>
        <v>13.05</v>
      </c>
      <c r="S79" s="114">
        <f>ROUND('Operating Efficiency(%)'!S80*' Capacity by Company'!S79,4)</f>
        <v>13.5</v>
      </c>
    </row>
    <row r="80" spans="1:19" x14ac:dyDescent="0.25">
      <c r="A80" s="287" t="s">
        <v>40</v>
      </c>
      <c r="B80" s="287" t="s">
        <v>18</v>
      </c>
      <c r="C80" s="288" t="s">
        <v>58</v>
      </c>
      <c r="D80" s="294">
        <f>SUM(D79)</f>
        <v>11.898</v>
      </c>
      <c r="E80" s="294">
        <f t="shared" ref="E80:S80" si="21">SUM(E79)</f>
        <v>12.5655</v>
      </c>
      <c r="F80" s="294">
        <f t="shared" si="21"/>
        <v>12.824999999999999</v>
      </c>
      <c r="G80" s="294">
        <f t="shared" si="21"/>
        <v>12.4665</v>
      </c>
      <c r="H80" s="294">
        <f t="shared" si="21"/>
        <v>12.606</v>
      </c>
      <c r="I80" s="294">
        <f t="shared" si="21"/>
        <v>11.0715</v>
      </c>
      <c r="J80" s="294">
        <f t="shared" si="21"/>
        <v>11.835000000000001</v>
      </c>
      <c r="K80" s="294">
        <f t="shared" si="21"/>
        <v>12</v>
      </c>
      <c r="L80" s="294">
        <f t="shared" si="21"/>
        <v>12</v>
      </c>
      <c r="M80" s="294">
        <f t="shared" si="21"/>
        <v>12.3</v>
      </c>
      <c r="N80" s="294">
        <f t="shared" si="21"/>
        <v>12.3</v>
      </c>
      <c r="O80" s="294">
        <f t="shared" si="21"/>
        <v>12.6</v>
      </c>
      <c r="P80" s="294">
        <f t="shared" si="21"/>
        <v>12.6</v>
      </c>
      <c r="Q80" s="294">
        <f t="shared" si="21"/>
        <v>13.05</v>
      </c>
      <c r="R80" s="294">
        <f t="shared" si="21"/>
        <v>13.05</v>
      </c>
      <c r="S80" s="294">
        <f t="shared" si="21"/>
        <v>13.5</v>
      </c>
    </row>
    <row r="81" spans="1:19" x14ac:dyDescent="0.25">
      <c r="A81" s="287" t="s">
        <v>40</v>
      </c>
      <c r="B81" s="287" t="s">
        <v>103</v>
      </c>
      <c r="C81" s="288" t="s">
        <v>58</v>
      </c>
      <c r="D81" s="294">
        <f>ROUND('Operating Efficiency(%)'!D82*' Capacity by Company'!D81,4)</f>
        <v>0</v>
      </c>
      <c r="E81" s="294">
        <f>ROUND('Operating Efficiency(%)'!E82*' Capacity by Company'!E81,4)</f>
        <v>0</v>
      </c>
      <c r="F81" s="294">
        <f>ROUND('Operating Efficiency(%)'!F82*' Capacity by Company'!F81,4)</f>
        <v>0</v>
      </c>
      <c r="G81" s="294">
        <f>ROUND('Operating Efficiency(%)'!G82*' Capacity by Company'!G81,4)</f>
        <v>1.62</v>
      </c>
      <c r="H81" s="294">
        <f>ROUND('Operating Efficiency(%)'!H82*' Capacity by Company'!H81,4)</f>
        <v>1.6744000000000001</v>
      </c>
      <c r="I81" s="294">
        <f>ROUND('Operating Efficiency(%)'!I82*' Capacity by Company'!I81,4)</f>
        <v>1.6092</v>
      </c>
      <c r="J81" s="294">
        <f>ROUND('Operating Efficiency(%)'!J82*' Capacity by Company'!J81,4)</f>
        <v>1.6581999999999999</v>
      </c>
      <c r="K81" s="294">
        <f>ROUND('Operating Efficiency(%)'!K82*' Capacity by Company'!K81,4)</f>
        <v>1.6734</v>
      </c>
      <c r="L81" s="294">
        <f>ROUND('Operating Efficiency(%)'!L82*' Capacity by Company'!L81,4)</f>
        <v>1.6654</v>
      </c>
      <c r="M81" s="294">
        <f>ROUND('Operating Efficiency(%)'!M82*' Capacity by Company'!M81,4)</f>
        <v>1.6883999999999999</v>
      </c>
      <c r="N81" s="294">
        <f>ROUND('Operating Efficiency(%)'!N82*' Capacity by Company'!N81,4)</f>
        <v>1.64</v>
      </c>
      <c r="O81" s="294">
        <f>ROUND('Operating Efficiency(%)'!O82*' Capacity by Company'!O81,4)</f>
        <v>1.7174</v>
      </c>
      <c r="P81" s="294">
        <f>ROUND('Operating Efficiency(%)'!P82*' Capacity by Company'!P81,4)</f>
        <v>1.7604</v>
      </c>
      <c r="Q81" s="294">
        <f>ROUND('Operating Efficiency(%)'!Q82*' Capacity by Company'!Q81,4)</f>
        <v>1.8033999999999999</v>
      </c>
      <c r="R81" s="294">
        <f>ROUND('Operating Efficiency(%)'!R82*' Capacity by Company'!R81,4)</f>
        <v>1.8464</v>
      </c>
      <c r="S81" s="294">
        <f>ROUND('Operating Efficiency(%)'!S82*' Capacity by Company'!S81,4)</f>
        <v>1.8894</v>
      </c>
    </row>
    <row r="82" spans="1:19" x14ac:dyDescent="0.25">
      <c r="A82" s="287" t="s">
        <v>40</v>
      </c>
      <c r="B82" s="287" t="s">
        <v>59</v>
      </c>
      <c r="C82" s="288" t="s">
        <v>58</v>
      </c>
      <c r="D82" s="294">
        <f>ROUND('Operating Efficiency(%)'!D83*' Capacity by Company'!D82,4)</f>
        <v>4.1475</v>
      </c>
      <c r="E82" s="294">
        <f>ROUND('Operating Efficiency(%)'!E83*' Capacity by Company'!E82,4)</f>
        <v>4.2450000000000001</v>
      </c>
      <c r="F82" s="294">
        <f>ROUND('Operating Efficiency(%)'!F83*' Capacity by Company'!F82,4)</f>
        <v>4.2309999999999999</v>
      </c>
      <c r="G82" s="294">
        <f>ROUND('Operating Efficiency(%)'!G83*' Capacity by Company'!G82,4)</f>
        <v>4.2365000000000004</v>
      </c>
      <c r="H82" s="294">
        <f>ROUND('Operating Efficiency(%)'!H83*' Capacity by Company'!H82,4)</f>
        <v>4.3144999999999998</v>
      </c>
      <c r="I82" s="294">
        <f>ROUND('Operating Efficiency(%)'!I83*' Capacity by Company'!I82,4)</f>
        <v>3.75</v>
      </c>
      <c r="J82" s="294">
        <f>ROUND('Operating Efficiency(%)'!J83*' Capacity by Company'!J82,4)</f>
        <v>3.95</v>
      </c>
      <c r="K82" s="294">
        <f>ROUND('Operating Efficiency(%)'!K83*' Capacity by Company'!K82,4)</f>
        <v>4.0854999999999997</v>
      </c>
      <c r="L82" s="294">
        <f>ROUND('Operating Efficiency(%)'!L83*' Capacity by Company'!L82,4)</f>
        <v>4.1310000000000002</v>
      </c>
      <c r="M82" s="294">
        <f>ROUND('Operating Efficiency(%)'!M83*' Capacity by Company'!M82,4)</f>
        <v>4.05</v>
      </c>
      <c r="N82" s="294">
        <f>ROUND('Operating Efficiency(%)'!N83*' Capacity by Company'!N82,4)</f>
        <v>4.0999999999999996</v>
      </c>
      <c r="O82" s="294">
        <f>ROUND('Operating Efficiency(%)'!O83*' Capacity by Company'!O82,4)</f>
        <v>3.95</v>
      </c>
      <c r="P82" s="294">
        <f>ROUND('Operating Efficiency(%)'!P83*' Capacity by Company'!P82,4)</f>
        <v>4.0999999999999996</v>
      </c>
      <c r="Q82" s="294">
        <f>ROUND('Operating Efficiency(%)'!Q83*' Capacity by Company'!Q82,4)</f>
        <v>4.2</v>
      </c>
      <c r="R82" s="294">
        <f>ROUND('Operating Efficiency(%)'!R83*' Capacity by Company'!R82,4)</f>
        <v>4.3</v>
      </c>
      <c r="S82" s="294">
        <f>ROUND('Operating Efficiency(%)'!S83*' Capacity by Company'!S82,4)</f>
        <v>4.4000000000000004</v>
      </c>
    </row>
    <row r="83" spans="1:19" x14ac:dyDescent="0.25">
      <c r="A83" s="287" t="s">
        <v>40</v>
      </c>
      <c r="B83" s="298" t="s">
        <v>40</v>
      </c>
      <c r="C83" s="288" t="s">
        <v>58</v>
      </c>
      <c r="D83" s="294">
        <f>SUM(D82,D81,D80)</f>
        <v>16.045500000000001</v>
      </c>
      <c r="E83" s="294">
        <f t="shared" ref="E83:S83" si="22">SUM(E82,E81,E80)</f>
        <v>16.810500000000001</v>
      </c>
      <c r="F83" s="294">
        <f t="shared" si="22"/>
        <v>17.055999999999997</v>
      </c>
      <c r="G83" s="294">
        <f t="shared" si="22"/>
        <v>18.323</v>
      </c>
      <c r="H83" s="294">
        <f t="shared" si="22"/>
        <v>18.594899999999999</v>
      </c>
      <c r="I83" s="294">
        <f t="shared" si="22"/>
        <v>16.430700000000002</v>
      </c>
      <c r="J83" s="294">
        <f t="shared" si="22"/>
        <v>17.443200000000001</v>
      </c>
      <c r="K83" s="294">
        <f t="shared" si="22"/>
        <v>17.758900000000001</v>
      </c>
      <c r="L83" s="294">
        <f t="shared" si="22"/>
        <v>17.796399999999998</v>
      </c>
      <c r="M83" s="294">
        <f t="shared" si="22"/>
        <v>18.038399999999999</v>
      </c>
      <c r="N83" s="294">
        <f t="shared" si="22"/>
        <v>18.04</v>
      </c>
      <c r="O83" s="294">
        <f t="shared" si="22"/>
        <v>18.267400000000002</v>
      </c>
      <c r="P83" s="294">
        <f t="shared" si="22"/>
        <v>18.4604</v>
      </c>
      <c r="Q83" s="294">
        <f t="shared" si="22"/>
        <v>19.0534</v>
      </c>
      <c r="R83" s="294">
        <f t="shared" si="22"/>
        <v>19.196400000000001</v>
      </c>
      <c r="S83" s="294">
        <f t="shared" si="22"/>
        <v>19.789400000000001</v>
      </c>
    </row>
    <row r="84" spans="1:19" x14ac:dyDescent="0.25">
      <c r="A84" s="86" t="s">
        <v>37</v>
      </c>
      <c r="B84" s="86" t="s">
        <v>278</v>
      </c>
      <c r="C84" s="124" t="s">
        <v>268</v>
      </c>
      <c r="D84" s="114">
        <f>ROUND('Operating Efficiency(%)'!D85*' Capacity by Company'!D84,4)</f>
        <v>15.246</v>
      </c>
      <c r="E84" s="114">
        <f>ROUND('Operating Efficiency(%)'!E85*' Capacity by Company'!E84,4)</f>
        <v>15.512</v>
      </c>
      <c r="F84" s="114">
        <f>ROUND('Operating Efficiency(%)'!F85*' Capacity by Company'!F84,4)</f>
        <v>15.555999999999999</v>
      </c>
      <c r="G84" s="114">
        <f>ROUND('Operating Efficiency(%)'!G85*' Capacity by Company'!G84,4)</f>
        <v>15.667999999999999</v>
      </c>
      <c r="H84" s="114">
        <f>ROUND('Operating Efficiency(%)'!H85*' Capacity by Company'!H84,4)</f>
        <v>15.907999999999999</v>
      </c>
      <c r="I84" s="114">
        <f>ROUND('Operating Efficiency(%)'!I85*' Capacity by Company'!I84,4)</f>
        <v>15.46</v>
      </c>
      <c r="J84" s="114">
        <f>ROUND('Operating Efficiency(%)'!J85*' Capacity by Company'!J84,4)</f>
        <v>15.766</v>
      </c>
      <c r="K84" s="114">
        <f>ROUND('Operating Efficiency(%)'!K85*' Capacity by Company'!K84,4)</f>
        <v>16</v>
      </c>
      <c r="L84" s="114">
        <f>ROUND('Operating Efficiency(%)'!L85*' Capacity by Company'!L84,4)</f>
        <v>16</v>
      </c>
      <c r="M84" s="114">
        <f>ROUND('Operating Efficiency(%)'!M85*' Capacity by Company'!M84,4)</f>
        <v>16.399999999999999</v>
      </c>
      <c r="N84" s="114">
        <f>ROUND('Operating Efficiency(%)'!N85*' Capacity by Company'!N84,4)</f>
        <v>16.399999999999999</v>
      </c>
      <c r="O84" s="114">
        <f>ROUND('Operating Efficiency(%)'!O85*' Capacity by Company'!O84,4)</f>
        <v>16.399999999999999</v>
      </c>
      <c r="P84" s="114">
        <f>ROUND('Operating Efficiency(%)'!P85*' Capacity by Company'!P84,4)</f>
        <v>16.8</v>
      </c>
      <c r="Q84" s="114">
        <f>ROUND('Operating Efficiency(%)'!Q85*' Capacity by Company'!Q84,4)</f>
        <v>16.8</v>
      </c>
      <c r="R84" s="114">
        <f>ROUND('Operating Efficiency(%)'!R85*' Capacity by Company'!R84,4)</f>
        <v>17.399999999999999</v>
      </c>
      <c r="S84" s="114">
        <f>ROUND('Operating Efficiency(%)'!S85*' Capacity by Company'!S84,4)</f>
        <v>17.399999999999999</v>
      </c>
    </row>
    <row r="85" spans="1:19" x14ac:dyDescent="0.25">
      <c r="A85" s="86" t="s">
        <v>37</v>
      </c>
      <c r="B85" s="86" t="s">
        <v>278</v>
      </c>
      <c r="C85" s="120" t="s">
        <v>12</v>
      </c>
      <c r="D85" s="114">
        <f>ROUND('Operating Efficiency(%)'!D86*' Capacity by Company'!D85,4)</f>
        <v>0</v>
      </c>
      <c r="E85" s="114">
        <f>ROUND('Operating Efficiency(%)'!E86*' Capacity by Company'!E85,4)</f>
        <v>0</v>
      </c>
      <c r="F85" s="114">
        <f>ROUND('Operating Efficiency(%)'!F86*' Capacity by Company'!F85,4)</f>
        <v>0</v>
      </c>
      <c r="G85" s="114">
        <f>ROUND('Operating Efficiency(%)'!G86*' Capacity by Company'!G85,4)</f>
        <v>0</v>
      </c>
      <c r="H85" s="114">
        <f>ROUND('Operating Efficiency(%)'!H86*' Capacity by Company'!H85,4)</f>
        <v>0</v>
      </c>
      <c r="I85" s="114">
        <f>ROUND('Operating Efficiency(%)'!I86*' Capacity by Company'!I85,4)</f>
        <v>0</v>
      </c>
      <c r="J85" s="114">
        <f>ROUND('Operating Efficiency(%)'!J86*' Capacity by Company'!J85,4)</f>
        <v>0</v>
      </c>
      <c r="K85" s="114">
        <f>ROUND('Operating Efficiency(%)'!K86*' Capacity by Company'!K85,4)</f>
        <v>0</v>
      </c>
      <c r="L85" s="114">
        <f>ROUND('Operating Efficiency(%)'!L86*' Capacity by Company'!L85,4)</f>
        <v>0</v>
      </c>
      <c r="M85" s="114">
        <f>ROUND('Operating Efficiency(%)'!M86*' Capacity by Company'!M85,4)</f>
        <v>0</v>
      </c>
      <c r="N85" s="114">
        <f>ROUND('Operating Efficiency(%)'!N86*' Capacity by Company'!N85,4)</f>
        <v>0</v>
      </c>
      <c r="O85" s="114">
        <f>ROUND('Operating Efficiency(%)'!O86*' Capacity by Company'!O85,4)</f>
        <v>0</v>
      </c>
      <c r="P85" s="114">
        <f>ROUND('Operating Efficiency(%)'!P86*' Capacity by Company'!P85,4)</f>
        <v>0</v>
      </c>
      <c r="Q85" s="114">
        <f>ROUND('Operating Efficiency(%)'!Q86*' Capacity by Company'!Q85,4)</f>
        <v>0</v>
      </c>
      <c r="R85" s="114">
        <f>ROUND('Operating Efficiency(%)'!R86*' Capacity by Company'!R85,4)</f>
        <v>0</v>
      </c>
      <c r="S85" s="114">
        <f>ROUND('Operating Efficiency(%)'!S86*' Capacity by Company'!S85,4)</f>
        <v>0</v>
      </c>
    </row>
    <row r="86" spans="1:19" x14ac:dyDescent="0.25">
      <c r="A86" s="287" t="s">
        <v>37</v>
      </c>
      <c r="B86" s="287" t="s">
        <v>278</v>
      </c>
      <c r="C86" s="288" t="s">
        <v>58</v>
      </c>
      <c r="D86" s="294">
        <f>SUM(D84:D85)</f>
        <v>15.246</v>
      </c>
      <c r="E86" s="294">
        <f t="shared" ref="E86:S86" si="23">SUM(E84:E85)</f>
        <v>15.512</v>
      </c>
      <c r="F86" s="294">
        <f t="shared" si="23"/>
        <v>15.555999999999999</v>
      </c>
      <c r="G86" s="294">
        <f t="shared" si="23"/>
        <v>15.667999999999999</v>
      </c>
      <c r="H86" s="294">
        <f t="shared" si="23"/>
        <v>15.907999999999999</v>
      </c>
      <c r="I86" s="294">
        <f t="shared" si="23"/>
        <v>15.46</v>
      </c>
      <c r="J86" s="294">
        <f t="shared" si="23"/>
        <v>15.766</v>
      </c>
      <c r="K86" s="294">
        <f t="shared" si="23"/>
        <v>16</v>
      </c>
      <c r="L86" s="294">
        <f t="shared" si="23"/>
        <v>16</v>
      </c>
      <c r="M86" s="294">
        <f t="shared" si="23"/>
        <v>16.399999999999999</v>
      </c>
      <c r="N86" s="294">
        <f t="shared" si="23"/>
        <v>16.399999999999999</v>
      </c>
      <c r="O86" s="294">
        <f t="shared" si="23"/>
        <v>16.399999999999999</v>
      </c>
      <c r="P86" s="294">
        <f t="shared" si="23"/>
        <v>16.8</v>
      </c>
      <c r="Q86" s="294">
        <f t="shared" si="23"/>
        <v>16.8</v>
      </c>
      <c r="R86" s="294">
        <f t="shared" si="23"/>
        <v>17.399999999999999</v>
      </c>
      <c r="S86" s="294">
        <f t="shared" si="23"/>
        <v>17.399999999999999</v>
      </c>
    </row>
    <row r="87" spans="1:19" s="303" customFormat="1" x14ac:dyDescent="0.25">
      <c r="A87" s="322" t="s">
        <v>37</v>
      </c>
      <c r="B87" s="322" t="s">
        <v>32</v>
      </c>
      <c r="C87" s="124" t="s">
        <v>392</v>
      </c>
      <c r="D87" s="332">
        <f>ROUND('Operating Efficiency(%)'!D88*' Capacity by Company'!D87,4)</f>
        <v>15.146000000000001</v>
      </c>
      <c r="E87" s="332">
        <f>ROUND('Operating Efficiency(%)'!E88*' Capacity by Company'!E87,4)</f>
        <v>16.079999999999998</v>
      </c>
      <c r="F87" s="332">
        <f>ROUND('Operating Efficiency(%)'!F88*' Capacity by Company'!F87,4)</f>
        <v>16.835999999999999</v>
      </c>
      <c r="G87" s="332">
        <f>ROUND('Operating Efficiency(%)'!G88*' Capacity by Company'!G87,4)</f>
        <v>16.358000000000001</v>
      </c>
      <c r="H87" s="332">
        <f>ROUND('Operating Efficiency(%)'!H88*' Capacity by Company'!H87,4)</f>
        <v>16.544</v>
      </c>
      <c r="I87" s="332">
        <f>ROUND('Operating Efficiency(%)'!I88*' Capacity by Company'!I87,4)</f>
        <v>15.698</v>
      </c>
      <c r="J87" s="332">
        <f>ROUND('Operating Efficiency(%)'!J88*' Capacity by Company'!J87,4)</f>
        <v>17.2</v>
      </c>
      <c r="K87" s="332">
        <f>ROUND('Operating Efficiency(%)'!K88*' Capacity by Company'!K87,4)</f>
        <v>17.399999999999999</v>
      </c>
      <c r="L87" s="332">
        <f>ROUND('Operating Efficiency(%)'!L88*' Capacity by Company'!L87,4)</f>
        <v>17.399999999999999</v>
      </c>
      <c r="M87" s="332">
        <f>ROUND('Operating Efficiency(%)'!M88*' Capacity by Company'!M87,4)</f>
        <v>17.8</v>
      </c>
      <c r="N87" s="332">
        <f>ROUND('Operating Efficiency(%)'!N88*' Capacity by Company'!N87,4)</f>
        <v>17.8</v>
      </c>
      <c r="O87" s="332">
        <f>ROUND('Operating Efficiency(%)'!O88*' Capacity by Company'!O87,4)</f>
        <v>18.2</v>
      </c>
      <c r="P87" s="332">
        <f>ROUND('Operating Efficiency(%)'!P88*' Capacity by Company'!P87,4)</f>
        <v>18.2</v>
      </c>
      <c r="Q87" s="332">
        <f>ROUND('Operating Efficiency(%)'!Q88*' Capacity by Company'!Q87,4)</f>
        <v>18.8</v>
      </c>
      <c r="R87" s="332">
        <f>ROUND('Operating Efficiency(%)'!R88*' Capacity by Company'!R87,4)</f>
        <v>18.8</v>
      </c>
      <c r="S87" s="332">
        <f>ROUND('Operating Efficiency(%)'!S88*' Capacity by Company'!S87,4)</f>
        <v>19.399999999999999</v>
      </c>
    </row>
    <row r="88" spans="1:19" s="303" customFormat="1" x14ac:dyDescent="0.25">
      <c r="A88" s="322" t="s">
        <v>37</v>
      </c>
      <c r="B88" s="322" t="s">
        <v>32</v>
      </c>
      <c r="C88" s="120" t="s">
        <v>12</v>
      </c>
      <c r="D88" s="332">
        <f>ROUND('Operating Efficiency(%)'!D89*' Capacity by Company'!D88,4)</f>
        <v>5.44</v>
      </c>
      <c r="E88" s="332">
        <f>ROUND('Operating Efficiency(%)'!E89*' Capacity by Company'!E88,4)</f>
        <v>5.7008000000000001</v>
      </c>
      <c r="F88" s="332">
        <f>ROUND('Operating Efficiency(%)'!F89*' Capacity by Company'!F88,4)</f>
        <v>6</v>
      </c>
      <c r="G88" s="332">
        <f>ROUND('Operating Efficiency(%)'!G89*' Capacity by Company'!G88,4)</f>
        <v>6.16</v>
      </c>
      <c r="H88" s="332">
        <f>ROUND('Operating Efficiency(%)'!H89*' Capacity by Company'!H88,4)</f>
        <v>6.32</v>
      </c>
      <c r="I88" s="332">
        <f>ROUND('Operating Efficiency(%)'!I89*' Capacity by Company'!I88,4)</f>
        <v>5.6063999999999998</v>
      </c>
      <c r="J88" s="332">
        <f>ROUND('Operating Efficiency(%)'!J89*' Capacity by Company'!J88,4)</f>
        <v>5.6832000000000003</v>
      </c>
      <c r="K88" s="332">
        <f>ROUND('Operating Efficiency(%)'!K89*' Capacity by Company'!K88,4)</f>
        <v>6.1440000000000001</v>
      </c>
      <c r="L88" s="332">
        <f>ROUND('Operating Efficiency(%)'!L89*' Capacity by Company'!L88,4)</f>
        <v>6.5279999999999996</v>
      </c>
      <c r="M88" s="332">
        <f>ROUND('Operating Efficiency(%)'!M89*' Capacity by Company'!M88,4)</f>
        <v>6.7584</v>
      </c>
      <c r="N88" s="332">
        <f>ROUND('Operating Efficiency(%)'!N89*' Capacity by Company'!N88,4)</f>
        <v>6.8479999999999999</v>
      </c>
      <c r="O88" s="332">
        <f>ROUND('Operating Efficiency(%)'!O89*' Capacity by Company'!O88,4)</f>
        <v>6.976</v>
      </c>
      <c r="P88" s="332">
        <f>ROUND('Operating Efficiency(%)'!P89*' Capacity by Company'!P88,4)</f>
        <v>7.1040000000000001</v>
      </c>
      <c r="Q88" s="332">
        <f>ROUND('Operating Efficiency(%)'!Q89*' Capacity by Company'!Q88,4)</f>
        <v>7.2320000000000002</v>
      </c>
      <c r="R88" s="332">
        <f>ROUND('Operating Efficiency(%)'!R89*' Capacity by Company'!R88,4)</f>
        <v>7.2960000000000003</v>
      </c>
      <c r="S88" s="332">
        <f>ROUND('Operating Efficiency(%)'!S89*' Capacity by Company'!S88,4)</f>
        <v>7.3727999999999998</v>
      </c>
    </row>
    <row r="89" spans="1:19" s="303" customFormat="1" x14ac:dyDescent="0.25">
      <c r="A89" s="287" t="s">
        <v>37</v>
      </c>
      <c r="B89" s="287" t="s">
        <v>32</v>
      </c>
      <c r="C89" s="288" t="s">
        <v>58</v>
      </c>
      <c r="D89" s="294">
        <f>SUM(D87:D88)</f>
        <v>20.586000000000002</v>
      </c>
      <c r="E89" s="294">
        <f t="shared" ref="E89:S89" si="24">SUM(E87:E88)</f>
        <v>21.780799999999999</v>
      </c>
      <c r="F89" s="294">
        <f t="shared" si="24"/>
        <v>22.835999999999999</v>
      </c>
      <c r="G89" s="294">
        <f t="shared" si="24"/>
        <v>22.518000000000001</v>
      </c>
      <c r="H89" s="294">
        <f t="shared" si="24"/>
        <v>22.864000000000001</v>
      </c>
      <c r="I89" s="294">
        <f t="shared" si="24"/>
        <v>21.304400000000001</v>
      </c>
      <c r="J89" s="294">
        <f t="shared" si="24"/>
        <v>22.883199999999999</v>
      </c>
      <c r="K89" s="294">
        <f t="shared" si="24"/>
        <v>23.543999999999997</v>
      </c>
      <c r="L89" s="294">
        <f t="shared" si="24"/>
        <v>23.927999999999997</v>
      </c>
      <c r="M89" s="294">
        <f t="shared" si="24"/>
        <v>24.558399999999999</v>
      </c>
      <c r="N89" s="294">
        <f t="shared" si="24"/>
        <v>24.648</v>
      </c>
      <c r="O89" s="294">
        <f t="shared" si="24"/>
        <v>25.175999999999998</v>
      </c>
      <c r="P89" s="294">
        <f t="shared" si="24"/>
        <v>25.303999999999998</v>
      </c>
      <c r="Q89" s="294">
        <f t="shared" si="24"/>
        <v>26.032</v>
      </c>
      <c r="R89" s="294">
        <f t="shared" si="24"/>
        <v>26.096</v>
      </c>
      <c r="S89" s="294">
        <f t="shared" si="24"/>
        <v>26.772799999999997</v>
      </c>
    </row>
    <row r="90" spans="1:19" x14ac:dyDescent="0.25">
      <c r="A90" s="86" t="s">
        <v>37</v>
      </c>
      <c r="B90" s="86" t="s">
        <v>159</v>
      </c>
      <c r="C90" s="122" t="s">
        <v>274</v>
      </c>
      <c r="D90" s="114">
        <f>ROUND('Operating Efficiency(%)'!D91*' Capacity by Company'!D90,4)</f>
        <v>12.3345</v>
      </c>
      <c r="E90" s="114">
        <f>ROUND('Operating Efficiency(%)'!E91*' Capacity by Company'!E90,4)</f>
        <v>12.51</v>
      </c>
      <c r="F90" s="114">
        <f>ROUND('Operating Efficiency(%)'!F91*' Capacity by Company'!F90,4)</f>
        <v>12.645</v>
      </c>
      <c r="G90" s="114">
        <f>ROUND('Operating Efficiency(%)'!G91*' Capacity by Company'!G90,4)</f>
        <v>12.7905</v>
      </c>
      <c r="H90" s="114">
        <f>ROUND('Operating Efficiency(%)'!H91*' Capacity by Company'!H90,4)</f>
        <v>12.9345</v>
      </c>
      <c r="I90" s="114">
        <f>ROUND('Operating Efficiency(%)'!I91*' Capacity by Company'!I90,4)</f>
        <v>12.534000000000001</v>
      </c>
      <c r="J90" s="114">
        <f>ROUND('Operating Efficiency(%)'!J91*' Capacity by Company'!J90,4)</f>
        <v>12.63</v>
      </c>
      <c r="K90" s="114">
        <f>ROUND('Operating Efficiency(%)'!K91*' Capacity by Company'!K90,4)</f>
        <v>13.05</v>
      </c>
      <c r="L90" s="114">
        <f>ROUND('Operating Efficiency(%)'!L91*' Capacity by Company'!L90,4)</f>
        <v>13.05</v>
      </c>
      <c r="M90" s="114">
        <f>ROUND('Operating Efficiency(%)'!M91*' Capacity by Company'!M90,4)</f>
        <v>13.5</v>
      </c>
      <c r="N90" s="114">
        <f>ROUND('Operating Efficiency(%)'!N91*' Capacity by Company'!N90,4)</f>
        <v>13.5</v>
      </c>
      <c r="O90" s="114">
        <f>ROUND('Operating Efficiency(%)'!O91*' Capacity by Company'!O90,4)</f>
        <v>13.8</v>
      </c>
      <c r="P90" s="114">
        <f>ROUND('Operating Efficiency(%)'!P91*' Capacity by Company'!P90,4)</f>
        <v>13.8</v>
      </c>
      <c r="Q90" s="114">
        <f>ROUND('Operating Efficiency(%)'!Q91*' Capacity by Company'!Q90,4)</f>
        <v>14.1</v>
      </c>
      <c r="R90" s="114">
        <f>ROUND('Operating Efficiency(%)'!R91*' Capacity by Company'!R90,4)</f>
        <v>14.1</v>
      </c>
      <c r="S90" s="114">
        <f>ROUND('Operating Efficiency(%)'!S91*' Capacity by Company'!S90,4)</f>
        <v>14.55</v>
      </c>
    </row>
    <row r="91" spans="1:19" x14ac:dyDescent="0.25">
      <c r="A91" s="86" t="s">
        <v>37</v>
      </c>
      <c r="B91" s="86" t="s">
        <v>159</v>
      </c>
      <c r="C91" s="122" t="s">
        <v>12</v>
      </c>
      <c r="D91" s="114">
        <f>ROUND('Operating Efficiency(%)'!D92*' Capacity by Company'!D91,4)</f>
        <v>0</v>
      </c>
      <c r="E91" s="114">
        <f>ROUND('Operating Efficiency(%)'!E92*' Capacity by Company'!E91,4)</f>
        <v>0</v>
      </c>
      <c r="F91" s="114">
        <f>ROUND('Operating Efficiency(%)'!F92*' Capacity by Company'!F91,4)</f>
        <v>0</v>
      </c>
      <c r="G91" s="114">
        <f>ROUND('Operating Efficiency(%)'!G92*' Capacity by Company'!G91,4)</f>
        <v>0</v>
      </c>
      <c r="H91" s="114">
        <f>ROUND('Operating Efficiency(%)'!H92*' Capacity by Company'!H91,4)</f>
        <v>0</v>
      </c>
      <c r="I91" s="114">
        <f>ROUND('Operating Efficiency(%)'!I92*' Capacity by Company'!I91,4)</f>
        <v>0</v>
      </c>
      <c r="J91" s="114">
        <f>ROUND('Operating Efficiency(%)'!J92*' Capacity by Company'!J91,4)</f>
        <v>0</v>
      </c>
      <c r="K91" s="114">
        <f>ROUND('Operating Efficiency(%)'!K92*' Capacity by Company'!K91,4)</f>
        <v>0</v>
      </c>
      <c r="L91" s="114">
        <f>ROUND('Operating Efficiency(%)'!L92*' Capacity by Company'!L91,4)</f>
        <v>0</v>
      </c>
      <c r="M91" s="114">
        <f>ROUND('Operating Efficiency(%)'!M92*' Capacity by Company'!M91,4)</f>
        <v>0</v>
      </c>
      <c r="N91" s="114">
        <f>ROUND('Operating Efficiency(%)'!N92*' Capacity by Company'!N91,4)</f>
        <v>0</v>
      </c>
      <c r="O91" s="114">
        <f>ROUND('Operating Efficiency(%)'!O92*' Capacity by Company'!O91,4)</f>
        <v>0</v>
      </c>
      <c r="P91" s="114">
        <f>ROUND('Operating Efficiency(%)'!P92*' Capacity by Company'!P91,4)</f>
        <v>0</v>
      </c>
      <c r="Q91" s="114">
        <f>ROUND('Operating Efficiency(%)'!Q92*' Capacity by Company'!Q91,4)</f>
        <v>0</v>
      </c>
      <c r="R91" s="114">
        <f>ROUND('Operating Efficiency(%)'!R92*' Capacity by Company'!R91,4)</f>
        <v>0</v>
      </c>
      <c r="S91" s="114">
        <f>ROUND('Operating Efficiency(%)'!S92*' Capacity by Company'!S91,4)</f>
        <v>0</v>
      </c>
    </row>
    <row r="92" spans="1:19" x14ac:dyDescent="0.25">
      <c r="A92" s="287" t="s">
        <v>37</v>
      </c>
      <c r="B92" s="287" t="s">
        <v>159</v>
      </c>
      <c r="C92" s="288" t="s">
        <v>58</v>
      </c>
      <c r="D92" s="294">
        <f>SUM(D90:D91)</f>
        <v>12.3345</v>
      </c>
      <c r="E92" s="294">
        <f t="shared" ref="E92:S92" si="25">SUM(E90:E91)</f>
        <v>12.51</v>
      </c>
      <c r="F92" s="294">
        <f t="shared" si="25"/>
        <v>12.645</v>
      </c>
      <c r="G92" s="294">
        <f t="shared" si="25"/>
        <v>12.7905</v>
      </c>
      <c r="H92" s="294">
        <f t="shared" si="25"/>
        <v>12.9345</v>
      </c>
      <c r="I92" s="294">
        <f t="shared" si="25"/>
        <v>12.534000000000001</v>
      </c>
      <c r="J92" s="294">
        <f t="shared" si="25"/>
        <v>12.63</v>
      </c>
      <c r="K92" s="294">
        <f t="shared" si="25"/>
        <v>13.05</v>
      </c>
      <c r="L92" s="294">
        <f t="shared" si="25"/>
        <v>13.05</v>
      </c>
      <c r="M92" s="294">
        <f t="shared" si="25"/>
        <v>13.5</v>
      </c>
      <c r="N92" s="294">
        <f t="shared" si="25"/>
        <v>13.5</v>
      </c>
      <c r="O92" s="294">
        <f t="shared" si="25"/>
        <v>13.8</v>
      </c>
      <c r="P92" s="294">
        <f t="shared" si="25"/>
        <v>13.8</v>
      </c>
      <c r="Q92" s="294">
        <f t="shared" si="25"/>
        <v>14.1</v>
      </c>
      <c r="R92" s="294">
        <f t="shared" si="25"/>
        <v>14.1</v>
      </c>
      <c r="S92" s="294">
        <f t="shared" si="25"/>
        <v>14.55</v>
      </c>
    </row>
    <row r="93" spans="1:19" x14ac:dyDescent="0.25">
      <c r="A93" s="287" t="s">
        <v>37</v>
      </c>
      <c r="B93" s="287" t="s">
        <v>55</v>
      </c>
      <c r="C93" s="297" t="s">
        <v>58</v>
      </c>
      <c r="D93" s="294">
        <f>ROUND('Operating Efficiency(%)'!D94*' Capacity by Company'!D93,4)</f>
        <v>14.988</v>
      </c>
      <c r="E93" s="294">
        <f>ROUND('Operating Efficiency(%)'!E94*' Capacity by Company'!E93,4)</f>
        <v>15.224</v>
      </c>
      <c r="F93" s="294">
        <f>ROUND('Operating Efficiency(%)'!F94*' Capacity by Company'!F93,4)</f>
        <v>15.4</v>
      </c>
      <c r="G93" s="294">
        <f>ROUND('Operating Efficiency(%)'!G94*' Capacity by Company'!G93,4)</f>
        <v>15.694000000000001</v>
      </c>
      <c r="H93" s="294">
        <f>ROUND('Operating Efficiency(%)'!H94*' Capacity by Company'!H93,4)</f>
        <v>16.399999999999999</v>
      </c>
      <c r="I93" s="294">
        <f>ROUND('Operating Efficiency(%)'!I94*' Capacity by Company'!I93,4)</f>
        <v>14.564</v>
      </c>
      <c r="J93" s="294">
        <f>ROUND('Operating Efficiency(%)'!J94*' Capacity by Company'!J93,4)</f>
        <v>14.784000000000001</v>
      </c>
      <c r="K93" s="294">
        <f>ROUND('Operating Efficiency(%)'!K94*' Capacity by Company'!K93,4)</f>
        <v>14.8</v>
      </c>
      <c r="L93" s="294">
        <f>ROUND('Operating Efficiency(%)'!L94*' Capacity by Company'!L93,4)</f>
        <v>15.2</v>
      </c>
      <c r="M93" s="294">
        <f>ROUND('Operating Efficiency(%)'!M94*' Capacity by Company'!M93,4)</f>
        <v>16.2</v>
      </c>
      <c r="N93" s="294">
        <f>ROUND('Operating Efficiency(%)'!N94*' Capacity by Company'!N93,4)</f>
        <v>16.600000000000001</v>
      </c>
      <c r="O93" s="294">
        <f>ROUND('Operating Efficiency(%)'!O94*' Capacity by Company'!O93,4)</f>
        <v>17.2</v>
      </c>
      <c r="P93" s="294">
        <f>ROUND('Operating Efficiency(%)'!P94*' Capacity by Company'!P93,4)</f>
        <v>17.399999999999999</v>
      </c>
      <c r="Q93" s="294">
        <f>ROUND('Operating Efficiency(%)'!Q94*' Capacity by Company'!Q93,4)</f>
        <v>18</v>
      </c>
      <c r="R93" s="294">
        <f>ROUND('Operating Efficiency(%)'!R94*' Capacity by Company'!R93,4)</f>
        <v>18.399999999999999</v>
      </c>
      <c r="S93" s="294">
        <f>ROUND('Operating Efficiency(%)'!S94*' Capacity by Company'!S93,4)</f>
        <v>19</v>
      </c>
    </row>
    <row r="94" spans="1:19" x14ac:dyDescent="0.25">
      <c r="A94" s="287" t="s">
        <v>37</v>
      </c>
      <c r="B94" s="298" t="s">
        <v>37</v>
      </c>
      <c r="C94" s="127" t="s">
        <v>58</v>
      </c>
      <c r="D94" s="294">
        <f>SUM(D93,D92,D89,D86)</f>
        <v>63.154500000000006</v>
      </c>
      <c r="E94" s="294">
        <f t="shared" ref="E94:S94" si="26">SUM(E93,E92,E89,E86)</f>
        <v>65.026800000000009</v>
      </c>
      <c r="F94" s="294">
        <f t="shared" si="26"/>
        <v>66.436999999999998</v>
      </c>
      <c r="G94" s="294">
        <f t="shared" si="26"/>
        <v>66.670500000000004</v>
      </c>
      <c r="H94" s="294">
        <f t="shared" si="26"/>
        <v>68.106499999999997</v>
      </c>
      <c r="I94" s="294">
        <f t="shared" si="26"/>
        <v>63.862400000000001</v>
      </c>
      <c r="J94" s="294">
        <f t="shared" si="26"/>
        <v>66.063200000000009</v>
      </c>
      <c r="K94" s="294">
        <f t="shared" si="26"/>
        <v>67.394000000000005</v>
      </c>
      <c r="L94" s="294">
        <f t="shared" si="26"/>
        <v>68.177999999999997</v>
      </c>
      <c r="M94" s="294">
        <f t="shared" si="26"/>
        <v>70.6584</v>
      </c>
      <c r="N94" s="294">
        <f t="shared" si="26"/>
        <v>71.147999999999996</v>
      </c>
      <c r="O94" s="294">
        <f t="shared" si="26"/>
        <v>72.575999999999993</v>
      </c>
      <c r="P94" s="294">
        <f t="shared" si="26"/>
        <v>73.304000000000002</v>
      </c>
      <c r="Q94" s="294">
        <f t="shared" si="26"/>
        <v>74.932000000000002</v>
      </c>
      <c r="R94" s="294">
        <f t="shared" si="26"/>
        <v>75.996000000000009</v>
      </c>
      <c r="S94" s="294">
        <f t="shared" si="26"/>
        <v>77.722799999999992</v>
      </c>
    </row>
    <row r="95" spans="1:19" x14ac:dyDescent="0.25">
      <c r="A95" s="31" t="s">
        <v>57</v>
      </c>
      <c r="B95" s="31" t="s">
        <v>57</v>
      </c>
      <c r="C95" s="144" t="s">
        <v>58</v>
      </c>
      <c r="D95" s="158">
        <f t="shared" ref="D95:S95" si="27">ROUND(SUM(D94,D83,D78,D66,D39),4)</f>
        <v>734.96310000000005</v>
      </c>
      <c r="E95" s="158">
        <f t="shared" si="27"/>
        <v>752.26419999999996</v>
      </c>
      <c r="F95" s="158">
        <f t="shared" si="27"/>
        <v>777.24149999999997</v>
      </c>
      <c r="G95" s="158">
        <f t="shared" si="27"/>
        <v>792.03769999999997</v>
      </c>
      <c r="H95" s="158">
        <f t="shared" si="27"/>
        <v>814.19439999999997</v>
      </c>
      <c r="I95" s="158">
        <f t="shared" si="27"/>
        <v>759.46720000000005</v>
      </c>
      <c r="J95" s="158">
        <f t="shared" si="27"/>
        <v>805.82190000000003</v>
      </c>
      <c r="K95" s="158">
        <f t="shared" si="27"/>
        <v>833.04629999999997</v>
      </c>
      <c r="L95" s="158">
        <f t="shared" si="27"/>
        <v>844.99519999999995</v>
      </c>
      <c r="M95" s="158">
        <f t="shared" si="27"/>
        <v>851.60490000000004</v>
      </c>
      <c r="N95" s="158">
        <f t="shared" si="27"/>
        <v>864.75819999999999</v>
      </c>
      <c r="O95" s="158">
        <f t="shared" si="27"/>
        <v>881.62040000000002</v>
      </c>
      <c r="P95" s="158">
        <f t="shared" si="27"/>
        <v>888.25310000000002</v>
      </c>
      <c r="Q95" s="158">
        <f t="shared" si="27"/>
        <v>902.38639999999998</v>
      </c>
      <c r="R95" s="158">
        <f t="shared" si="27"/>
        <v>910.94929999999999</v>
      </c>
      <c r="S95" s="158">
        <f t="shared" si="27"/>
        <v>921.22299999999996</v>
      </c>
    </row>
    <row r="96" spans="1:19" x14ac:dyDescent="0.25">
      <c r="E96" s="39">
        <f>(I95/D95)^(1/5)-1</f>
        <v>6.5809279543145305E-3</v>
      </c>
      <c r="J96" s="39">
        <f>(S95/J95)^(1/9)-1</f>
        <v>1.49821668634742E-2</v>
      </c>
    </row>
    <row r="98" spans="4:19" x14ac:dyDescent="0.25">
      <c r="D98" s="512">
        <f>D95-D12</f>
        <v>728.96349200000009</v>
      </c>
      <c r="E98" s="512">
        <f t="shared" ref="E98:S98" si="28">E95-E12</f>
        <v>746.05971199999999</v>
      </c>
      <c r="F98" s="512">
        <f t="shared" si="28"/>
        <v>771.04050799999993</v>
      </c>
      <c r="G98" s="512">
        <f t="shared" si="28"/>
        <v>785.54032399999994</v>
      </c>
      <c r="H98" s="512">
        <f t="shared" si="28"/>
        <v>807.58755599999995</v>
      </c>
      <c r="I98" s="512">
        <f t="shared" si="28"/>
        <v>754.39920000000006</v>
      </c>
      <c r="J98" s="512">
        <f t="shared" si="28"/>
        <v>799.91440799999998</v>
      </c>
      <c r="K98" s="512">
        <f t="shared" si="28"/>
        <v>826.78368</v>
      </c>
      <c r="L98" s="512">
        <f t="shared" si="28"/>
        <v>838.50365999999997</v>
      </c>
      <c r="M98" s="512">
        <f t="shared" si="28"/>
        <v>845.03762000000006</v>
      </c>
      <c r="N98" s="512">
        <f t="shared" si="28"/>
        <v>858.06501200000002</v>
      </c>
      <c r="O98" s="512">
        <f t="shared" si="28"/>
        <v>874.81247200000007</v>
      </c>
      <c r="P98" s="512">
        <f t="shared" si="28"/>
        <v>881.39643999999998</v>
      </c>
      <c r="Q98" s="512">
        <f t="shared" si="28"/>
        <v>895.49094400000001</v>
      </c>
      <c r="R98" s="512">
        <f t="shared" si="28"/>
        <v>903.94917599999997</v>
      </c>
      <c r="S98" s="512">
        <f t="shared" si="28"/>
        <v>914.07637999999997</v>
      </c>
    </row>
  </sheetData>
  <sortState xmlns:xlrd2="http://schemas.microsoft.com/office/spreadsheetml/2017/richdata2" ref="A11:Q134">
    <sortCondition ref="A11:A134"/>
  </sortState>
  <phoneticPr fontId="1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5A441-2B56-44E6-B5C7-F50ECBC9E1B0}">
  <sheetPr filterMode="1"/>
  <dimension ref="B4:T40"/>
  <sheetViews>
    <sheetView topLeftCell="A14" workbookViewId="0">
      <selection activeCell="B4" sqref="B4:T36"/>
    </sheetView>
  </sheetViews>
  <sheetFormatPr defaultRowHeight="15" x14ac:dyDescent="0.25"/>
  <cols>
    <col min="2" max="2" width="11.5703125" bestFit="1" customWidth="1"/>
    <col min="3" max="3" width="12.5703125" bestFit="1" customWidth="1"/>
    <col min="4" max="4" width="43.5703125" bestFit="1" customWidth="1"/>
  </cols>
  <sheetData>
    <row r="4" spans="2:20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2016</v>
      </c>
      <c r="G4" s="30">
        <v>2017</v>
      </c>
      <c r="H4" s="30">
        <v>2018</v>
      </c>
      <c r="I4" s="30">
        <v>2019</v>
      </c>
      <c r="J4" s="30">
        <v>2020</v>
      </c>
      <c r="K4" s="30" t="s">
        <v>28</v>
      </c>
      <c r="L4" s="30" t="s">
        <v>3</v>
      </c>
      <c r="M4" s="30" t="s">
        <v>4</v>
      </c>
      <c r="N4" s="30" t="s">
        <v>5</v>
      </c>
      <c r="O4" s="30" t="s">
        <v>6</v>
      </c>
      <c r="P4" s="30" t="s">
        <v>7</v>
      </c>
      <c r="Q4" s="30" t="s">
        <v>8</v>
      </c>
      <c r="R4" s="30" t="s">
        <v>9</v>
      </c>
      <c r="S4" s="30" t="s">
        <v>10</v>
      </c>
      <c r="T4" s="30" t="s">
        <v>16</v>
      </c>
    </row>
    <row r="5" spans="2:20" x14ac:dyDescent="0.25">
      <c r="B5" s="322" t="s">
        <v>30</v>
      </c>
      <c r="C5" s="322" t="s">
        <v>31</v>
      </c>
      <c r="D5" s="465" t="s">
        <v>347</v>
      </c>
      <c r="E5" s="466">
        <v>0.72</v>
      </c>
      <c r="F5" s="466">
        <v>0.72</v>
      </c>
      <c r="G5" s="466">
        <v>0.72</v>
      </c>
      <c r="H5" s="466">
        <v>0.72</v>
      </c>
      <c r="I5" s="466">
        <v>0.72</v>
      </c>
      <c r="J5" s="466">
        <v>0.72</v>
      </c>
      <c r="K5" s="466">
        <v>0.72</v>
      </c>
      <c r="L5" s="466">
        <v>0.72</v>
      </c>
      <c r="M5" s="466">
        <v>0.72</v>
      </c>
      <c r="N5" s="466">
        <v>0.72</v>
      </c>
      <c r="O5" s="466">
        <v>0.72</v>
      </c>
      <c r="P5" s="466">
        <v>0.72</v>
      </c>
      <c r="Q5" s="466">
        <v>0.72</v>
      </c>
      <c r="R5" s="466">
        <v>0.72</v>
      </c>
      <c r="S5" s="466">
        <v>0.72</v>
      </c>
      <c r="T5" s="466">
        <v>0.72</v>
      </c>
    </row>
    <row r="6" spans="2:20" x14ac:dyDescent="0.25">
      <c r="B6" s="322" t="s">
        <v>30</v>
      </c>
      <c r="C6" s="322" t="s">
        <v>31</v>
      </c>
      <c r="D6" s="119" t="s">
        <v>350</v>
      </c>
      <c r="E6" s="330">
        <v>0.36</v>
      </c>
      <c r="F6" s="330">
        <v>0.36</v>
      </c>
      <c r="G6" s="330">
        <v>0.36</v>
      </c>
      <c r="H6" s="330">
        <v>0.36</v>
      </c>
      <c r="I6" s="330">
        <v>0.36</v>
      </c>
      <c r="J6" s="330">
        <v>0.36</v>
      </c>
      <c r="K6" s="330">
        <v>0.36</v>
      </c>
      <c r="L6" s="330">
        <v>0.36</v>
      </c>
      <c r="M6" s="330">
        <v>0.36</v>
      </c>
      <c r="N6" s="330">
        <v>0.36</v>
      </c>
      <c r="O6" s="330">
        <v>0.36</v>
      </c>
      <c r="P6" s="330">
        <v>0.36</v>
      </c>
      <c r="Q6" s="330">
        <v>0.36</v>
      </c>
      <c r="R6" s="330">
        <v>0.36</v>
      </c>
      <c r="S6" s="330">
        <v>0.36</v>
      </c>
      <c r="T6" s="330">
        <v>0.36</v>
      </c>
    </row>
    <row r="7" spans="2:20" x14ac:dyDescent="0.25">
      <c r="B7" s="464" t="s">
        <v>30</v>
      </c>
      <c r="C7" s="464" t="s">
        <v>31</v>
      </c>
      <c r="D7" s="119" t="s">
        <v>356</v>
      </c>
      <c r="E7" s="330">
        <v>0.36</v>
      </c>
      <c r="F7" s="330">
        <v>0.36</v>
      </c>
      <c r="G7" s="330">
        <v>0.36</v>
      </c>
      <c r="H7" s="330">
        <v>0.36</v>
      </c>
      <c r="I7" s="330">
        <v>0.36</v>
      </c>
      <c r="J7" s="330">
        <v>0.36</v>
      </c>
      <c r="K7" s="330">
        <v>0.36</v>
      </c>
      <c r="L7" s="330">
        <v>0.36</v>
      </c>
      <c r="M7" s="330">
        <v>0.36</v>
      </c>
      <c r="N7" s="330">
        <v>0.36</v>
      </c>
      <c r="O7" s="330">
        <v>0.36</v>
      </c>
      <c r="P7" s="330">
        <v>0.36</v>
      </c>
      <c r="Q7" s="330">
        <v>0.36</v>
      </c>
      <c r="R7" s="330">
        <v>0.36</v>
      </c>
      <c r="S7" s="330">
        <v>0.36</v>
      </c>
      <c r="T7" s="330">
        <v>0.36</v>
      </c>
    </row>
    <row r="8" spans="2:20" x14ac:dyDescent="0.25">
      <c r="B8" s="322" t="s">
        <v>30</v>
      </c>
      <c r="C8" s="322" t="s">
        <v>31</v>
      </c>
      <c r="D8" s="119" t="s">
        <v>357</v>
      </c>
      <c r="E8" s="330">
        <v>1.8</v>
      </c>
      <c r="F8" s="330">
        <v>1.8</v>
      </c>
      <c r="G8" s="330">
        <v>1.8</v>
      </c>
      <c r="H8" s="330">
        <v>1.8</v>
      </c>
      <c r="I8" s="330">
        <v>1.8</v>
      </c>
      <c r="J8" s="330">
        <v>1.8</v>
      </c>
      <c r="K8" s="330">
        <v>1.8</v>
      </c>
      <c r="L8" s="330">
        <v>1.8</v>
      </c>
      <c r="M8" s="330">
        <v>1.8</v>
      </c>
      <c r="N8" s="330">
        <v>1.8</v>
      </c>
      <c r="O8" s="330">
        <v>1.8</v>
      </c>
      <c r="P8" s="330">
        <v>1.8</v>
      </c>
      <c r="Q8" s="330">
        <v>1.8</v>
      </c>
      <c r="R8" s="330">
        <v>1.8</v>
      </c>
      <c r="S8" s="330">
        <v>1.8</v>
      </c>
      <c r="T8" s="330">
        <v>1.8</v>
      </c>
    </row>
    <row r="9" spans="2:20" x14ac:dyDescent="0.25">
      <c r="B9" s="322" t="s">
        <v>30</v>
      </c>
      <c r="C9" s="322" t="s">
        <v>31</v>
      </c>
      <c r="D9" s="119" t="s">
        <v>359</v>
      </c>
      <c r="E9" s="330">
        <v>0.4</v>
      </c>
      <c r="F9" s="330">
        <v>0.4</v>
      </c>
      <c r="G9" s="330">
        <v>0.4</v>
      </c>
      <c r="H9" s="330">
        <v>0.4</v>
      </c>
      <c r="I9" s="330">
        <v>0.4</v>
      </c>
      <c r="J9" s="330">
        <v>0.4</v>
      </c>
      <c r="K9" s="330">
        <v>0.4</v>
      </c>
      <c r="L9" s="330">
        <v>0.4</v>
      </c>
      <c r="M9" s="330">
        <v>0.4</v>
      </c>
      <c r="N9" s="330">
        <v>0.4</v>
      </c>
      <c r="O9" s="330">
        <v>0.4</v>
      </c>
      <c r="P9" s="330">
        <v>0.4</v>
      </c>
      <c r="Q9" s="330">
        <v>0.4</v>
      </c>
      <c r="R9" s="330">
        <v>0.4</v>
      </c>
      <c r="S9" s="330">
        <v>0.4</v>
      </c>
      <c r="T9" s="330">
        <v>0.4</v>
      </c>
    </row>
    <row r="10" spans="2:20" x14ac:dyDescent="0.25">
      <c r="B10" s="322" t="s">
        <v>30</v>
      </c>
      <c r="C10" s="322" t="s">
        <v>31</v>
      </c>
      <c r="D10" s="119" t="s">
        <v>361</v>
      </c>
      <c r="E10" s="330">
        <v>0.6</v>
      </c>
      <c r="F10" s="330">
        <v>0.6</v>
      </c>
      <c r="G10" s="330">
        <v>0.6</v>
      </c>
      <c r="H10" s="330">
        <v>0.6</v>
      </c>
      <c r="I10" s="330">
        <v>0.6</v>
      </c>
      <c r="J10" s="330">
        <v>0.6</v>
      </c>
      <c r="K10" s="330">
        <v>0.6</v>
      </c>
      <c r="L10" s="330">
        <v>0.6</v>
      </c>
      <c r="M10" s="330">
        <v>0.6</v>
      </c>
      <c r="N10" s="330">
        <v>0.6</v>
      </c>
      <c r="O10" s="330">
        <v>0.6</v>
      </c>
      <c r="P10" s="330">
        <v>0.6</v>
      </c>
      <c r="Q10" s="330">
        <v>0.6</v>
      </c>
      <c r="R10" s="330">
        <v>0.6</v>
      </c>
      <c r="S10" s="330">
        <v>0.6</v>
      </c>
      <c r="T10" s="330">
        <v>0.6</v>
      </c>
    </row>
    <row r="11" spans="2:20" x14ac:dyDescent="0.25">
      <c r="B11" s="322" t="s">
        <v>30</v>
      </c>
      <c r="C11" s="322" t="s">
        <v>31</v>
      </c>
      <c r="D11" s="119" t="s">
        <v>363</v>
      </c>
      <c r="E11" s="330">
        <v>0.6</v>
      </c>
      <c r="F11" s="330">
        <v>0.6</v>
      </c>
      <c r="G11" s="330">
        <v>0.6</v>
      </c>
      <c r="H11" s="330">
        <v>0.6</v>
      </c>
      <c r="I11" s="330">
        <v>0.6</v>
      </c>
      <c r="J11" s="330">
        <v>0.6</v>
      </c>
      <c r="K11" s="330">
        <v>0.6</v>
      </c>
      <c r="L11" s="330">
        <v>0.6</v>
      </c>
      <c r="M11" s="330">
        <v>0.6</v>
      </c>
      <c r="N11" s="330">
        <v>0.6</v>
      </c>
      <c r="O11" s="330">
        <v>0.6</v>
      </c>
      <c r="P11" s="330">
        <v>0.6</v>
      </c>
      <c r="Q11" s="330">
        <v>0.6</v>
      </c>
      <c r="R11" s="330">
        <v>0.6</v>
      </c>
      <c r="S11" s="330">
        <v>0.6</v>
      </c>
      <c r="T11" s="330">
        <v>0.6</v>
      </c>
    </row>
    <row r="12" spans="2:20" hidden="1" x14ac:dyDescent="0.25">
      <c r="B12" s="322" t="s">
        <v>30</v>
      </c>
      <c r="C12" s="322" t="s">
        <v>31</v>
      </c>
      <c r="D12" s="119" t="s">
        <v>12</v>
      </c>
      <c r="E12" s="330">
        <v>0</v>
      </c>
      <c r="F12" s="330">
        <v>0</v>
      </c>
      <c r="G12" s="330">
        <v>0</v>
      </c>
      <c r="H12" s="330">
        <v>0</v>
      </c>
      <c r="I12" s="330">
        <v>0</v>
      </c>
      <c r="J12" s="330">
        <v>0</v>
      </c>
      <c r="K12" s="330">
        <v>0</v>
      </c>
      <c r="L12" s="330">
        <v>0</v>
      </c>
      <c r="M12" s="330">
        <v>0</v>
      </c>
      <c r="N12" s="330">
        <v>0</v>
      </c>
      <c r="O12" s="330">
        <v>0</v>
      </c>
      <c r="P12" s="330">
        <v>0</v>
      </c>
      <c r="Q12" s="330">
        <v>0</v>
      </c>
      <c r="R12" s="330">
        <v>0</v>
      </c>
      <c r="S12" s="330">
        <v>0</v>
      </c>
      <c r="T12" s="330">
        <v>0</v>
      </c>
    </row>
    <row r="13" spans="2:20" hidden="1" x14ac:dyDescent="0.25">
      <c r="B13" s="287" t="s">
        <v>30</v>
      </c>
      <c r="C13" s="287" t="s">
        <v>31</v>
      </c>
      <c r="D13" s="288" t="s">
        <v>58</v>
      </c>
      <c r="E13" s="289">
        <f>SUM(E5:E12)</f>
        <v>4.84</v>
      </c>
      <c r="F13" s="289">
        <f t="shared" ref="F13:T13" si="0">SUM(F5:F12)</f>
        <v>4.84</v>
      </c>
      <c r="G13" s="289">
        <f t="shared" si="0"/>
        <v>4.84</v>
      </c>
      <c r="H13" s="289">
        <f t="shared" si="0"/>
        <v>4.84</v>
      </c>
      <c r="I13" s="289">
        <f t="shared" si="0"/>
        <v>4.84</v>
      </c>
      <c r="J13" s="289">
        <f t="shared" si="0"/>
        <v>4.84</v>
      </c>
      <c r="K13" s="289">
        <f t="shared" si="0"/>
        <v>4.84</v>
      </c>
      <c r="L13" s="289">
        <f t="shared" si="0"/>
        <v>4.84</v>
      </c>
      <c r="M13" s="289">
        <f t="shared" si="0"/>
        <v>4.84</v>
      </c>
      <c r="N13" s="289">
        <f t="shared" si="0"/>
        <v>4.84</v>
      </c>
      <c r="O13" s="289">
        <f t="shared" si="0"/>
        <v>4.84</v>
      </c>
      <c r="P13" s="289">
        <f t="shared" si="0"/>
        <v>4.84</v>
      </c>
      <c r="Q13" s="289">
        <f t="shared" si="0"/>
        <v>4.84</v>
      </c>
      <c r="R13" s="289">
        <f t="shared" si="0"/>
        <v>4.84</v>
      </c>
      <c r="S13" s="289">
        <f t="shared" si="0"/>
        <v>4.84</v>
      </c>
      <c r="T13" s="289">
        <f t="shared" si="0"/>
        <v>4.84</v>
      </c>
    </row>
    <row r="14" spans="2:20" x14ac:dyDescent="0.25">
      <c r="B14" s="322" t="s">
        <v>30</v>
      </c>
      <c r="C14" s="322" t="s">
        <v>33</v>
      </c>
      <c r="D14" s="119" t="s">
        <v>264</v>
      </c>
      <c r="E14" s="331">
        <v>40</v>
      </c>
      <c r="F14" s="331">
        <v>40</v>
      </c>
      <c r="G14" s="331">
        <v>40</v>
      </c>
      <c r="H14" s="331">
        <v>40</v>
      </c>
      <c r="I14" s="331">
        <v>40</v>
      </c>
      <c r="J14" s="331">
        <v>40</v>
      </c>
      <c r="K14" s="331">
        <v>40</v>
      </c>
      <c r="L14" s="331">
        <v>40</v>
      </c>
      <c r="M14" s="331">
        <v>40</v>
      </c>
      <c r="N14" s="331">
        <v>40</v>
      </c>
      <c r="O14" s="331">
        <v>40</v>
      </c>
      <c r="P14" s="331">
        <v>40</v>
      </c>
      <c r="Q14" s="331">
        <v>40</v>
      </c>
      <c r="R14" s="331">
        <v>40</v>
      </c>
      <c r="S14" s="331">
        <v>40</v>
      </c>
      <c r="T14" s="331">
        <v>40</v>
      </c>
    </row>
    <row r="15" spans="2:20" x14ac:dyDescent="0.25">
      <c r="B15" s="322" t="s">
        <v>30</v>
      </c>
      <c r="C15" s="322" t="s">
        <v>33</v>
      </c>
      <c r="D15" s="120" t="s">
        <v>235</v>
      </c>
      <c r="E15" s="330">
        <v>20</v>
      </c>
      <c r="F15" s="330">
        <v>20</v>
      </c>
      <c r="G15" s="330">
        <v>20</v>
      </c>
      <c r="H15" s="330">
        <v>20</v>
      </c>
      <c r="I15" s="330">
        <v>20</v>
      </c>
      <c r="J15" s="330">
        <v>20</v>
      </c>
      <c r="K15" s="330">
        <v>20</v>
      </c>
      <c r="L15" s="330">
        <v>20</v>
      </c>
      <c r="M15" s="330">
        <v>20</v>
      </c>
      <c r="N15" s="330">
        <v>20</v>
      </c>
      <c r="O15" s="330">
        <v>20</v>
      </c>
      <c r="P15" s="330">
        <v>20</v>
      </c>
      <c r="Q15" s="330">
        <v>20</v>
      </c>
      <c r="R15" s="330">
        <v>20</v>
      </c>
      <c r="S15" s="330">
        <v>20</v>
      </c>
      <c r="T15" s="330">
        <v>20</v>
      </c>
    </row>
    <row r="16" spans="2:20" x14ac:dyDescent="0.25">
      <c r="B16" s="322" t="s">
        <v>30</v>
      </c>
      <c r="C16" s="322" t="s">
        <v>33</v>
      </c>
      <c r="D16" s="120" t="s">
        <v>253</v>
      </c>
      <c r="E16" s="330">
        <v>10</v>
      </c>
      <c r="F16" s="330">
        <v>10</v>
      </c>
      <c r="G16" s="330">
        <v>10</v>
      </c>
      <c r="H16" s="330">
        <v>10</v>
      </c>
      <c r="I16" s="330">
        <v>10</v>
      </c>
      <c r="J16" s="330">
        <v>10</v>
      </c>
      <c r="K16" s="330">
        <v>10</v>
      </c>
      <c r="L16" s="330">
        <v>10</v>
      </c>
      <c r="M16" s="330">
        <v>10</v>
      </c>
      <c r="N16" s="330">
        <v>10</v>
      </c>
      <c r="O16" s="330">
        <v>10</v>
      </c>
      <c r="P16" s="330">
        <v>10</v>
      </c>
      <c r="Q16" s="330">
        <v>10</v>
      </c>
      <c r="R16" s="330">
        <v>10</v>
      </c>
      <c r="S16" s="330">
        <v>10</v>
      </c>
      <c r="T16" s="330">
        <v>10</v>
      </c>
    </row>
    <row r="17" spans="2:20" x14ac:dyDescent="0.25">
      <c r="B17" s="322" t="s">
        <v>30</v>
      </c>
      <c r="C17" s="322" t="s">
        <v>33</v>
      </c>
      <c r="D17" s="119" t="s">
        <v>256</v>
      </c>
      <c r="E17" s="330">
        <v>20</v>
      </c>
      <c r="F17" s="330">
        <v>20</v>
      </c>
      <c r="G17" s="330">
        <v>20</v>
      </c>
      <c r="H17" s="330">
        <v>20</v>
      </c>
      <c r="I17" s="330">
        <v>20</v>
      </c>
      <c r="J17" s="330">
        <v>20</v>
      </c>
      <c r="K17" s="330">
        <v>50</v>
      </c>
      <c r="L17" s="330">
        <v>50</v>
      </c>
      <c r="M17" s="330">
        <v>50</v>
      </c>
      <c r="N17" s="330">
        <v>50</v>
      </c>
      <c r="O17" s="330">
        <v>50</v>
      </c>
      <c r="P17" s="330">
        <v>50</v>
      </c>
      <c r="Q17" s="330">
        <v>50</v>
      </c>
      <c r="R17" s="330">
        <v>50</v>
      </c>
      <c r="S17" s="330">
        <v>50</v>
      </c>
      <c r="T17" s="330">
        <v>50</v>
      </c>
    </row>
    <row r="18" spans="2:20" x14ac:dyDescent="0.25">
      <c r="B18" s="322" t="s">
        <v>30</v>
      </c>
      <c r="C18" s="322" t="s">
        <v>33</v>
      </c>
      <c r="D18" s="349" t="s">
        <v>341</v>
      </c>
      <c r="E18" s="330">
        <v>70</v>
      </c>
      <c r="F18" s="330">
        <v>70</v>
      </c>
      <c r="G18" s="330">
        <v>70</v>
      </c>
      <c r="H18" s="330">
        <v>70</v>
      </c>
      <c r="I18" s="330">
        <v>70</v>
      </c>
      <c r="J18" s="330">
        <v>70</v>
      </c>
      <c r="K18" s="330">
        <v>70</v>
      </c>
      <c r="L18" s="330">
        <v>70</v>
      </c>
      <c r="M18" s="330">
        <v>70</v>
      </c>
      <c r="N18" s="330">
        <v>70</v>
      </c>
      <c r="O18" s="330">
        <v>70</v>
      </c>
      <c r="P18" s="330">
        <v>70</v>
      </c>
      <c r="Q18" s="330">
        <v>70</v>
      </c>
      <c r="R18" s="330">
        <v>70</v>
      </c>
      <c r="S18" s="330">
        <v>70</v>
      </c>
      <c r="T18" s="330">
        <v>70</v>
      </c>
    </row>
    <row r="19" spans="2:20" hidden="1" x14ac:dyDescent="0.25">
      <c r="B19" s="322" t="s">
        <v>30</v>
      </c>
      <c r="C19" s="323" t="s">
        <v>33</v>
      </c>
      <c r="D19" s="121" t="s">
        <v>12</v>
      </c>
      <c r="E19" s="330">
        <f>25-0.72</f>
        <v>24.28</v>
      </c>
      <c r="F19" s="330">
        <f t="shared" ref="F19:T19" si="1">25-0.72</f>
        <v>24.28</v>
      </c>
      <c r="G19" s="330">
        <f t="shared" si="1"/>
        <v>24.28</v>
      </c>
      <c r="H19" s="330">
        <f t="shared" si="1"/>
        <v>24.28</v>
      </c>
      <c r="I19" s="330">
        <f t="shared" si="1"/>
        <v>24.28</v>
      </c>
      <c r="J19" s="330">
        <f t="shared" si="1"/>
        <v>24.28</v>
      </c>
      <c r="K19" s="330">
        <f t="shared" si="1"/>
        <v>24.28</v>
      </c>
      <c r="L19" s="330">
        <f t="shared" si="1"/>
        <v>24.28</v>
      </c>
      <c r="M19" s="330">
        <f t="shared" si="1"/>
        <v>24.28</v>
      </c>
      <c r="N19" s="330">
        <f t="shared" si="1"/>
        <v>24.28</v>
      </c>
      <c r="O19" s="330">
        <f t="shared" si="1"/>
        <v>24.28</v>
      </c>
      <c r="P19" s="330">
        <f t="shared" si="1"/>
        <v>24.28</v>
      </c>
      <c r="Q19" s="330">
        <f t="shared" si="1"/>
        <v>24.28</v>
      </c>
      <c r="R19" s="330">
        <f t="shared" si="1"/>
        <v>24.28</v>
      </c>
      <c r="S19" s="330">
        <f t="shared" si="1"/>
        <v>24.28</v>
      </c>
      <c r="T19" s="330">
        <f t="shared" si="1"/>
        <v>24.28</v>
      </c>
    </row>
    <row r="20" spans="2:20" hidden="1" x14ac:dyDescent="0.25">
      <c r="B20" s="287" t="s">
        <v>30</v>
      </c>
      <c r="C20" s="290" t="s">
        <v>33</v>
      </c>
      <c r="D20" s="291" t="s">
        <v>58</v>
      </c>
      <c r="E20" s="292">
        <f t="shared" ref="E20:T20" si="2">SUM(E14:E19)</f>
        <v>184.28</v>
      </c>
      <c r="F20" s="292">
        <f t="shared" si="2"/>
        <v>184.28</v>
      </c>
      <c r="G20" s="292">
        <f t="shared" si="2"/>
        <v>184.28</v>
      </c>
      <c r="H20" s="292">
        <f t="shared" si="2"/>
        <v>184.28</v>
      </c>
      <c r="I20" s="292">
        <f t="shared" si="2"/>
        <v>184.28</v>
      </c>
      <c r="J20" s="292">
        <f t="shared" si="2"/>
        <v>184.28</v>
      </c>
      <c r="K20" s="292">
        <f t="shared" si="2"/>
        <v>214.28</v>
      </c>
      <c r="L20" s="292">
        <f t="shared" si="2"/>
        <v>214.28</v>
      </c>
      <c r="M20" s="292">
        <f t="shared" si="2"/>
        <v>214.28</v>
      </c>
      <c r="N20" s="292">
        <f t="shared" si="2"/>
        <v>214.28</v>
      </c>
      <c r="O20" s="292">
        <f t="shared" si="2"/>
        <v>214.28</v>
      </c>
      <c r="P20" s="292">
        <f t="shared" si="2"/>
        <v>214.28</v>
      </c>
      <c r="Q20" s="292">
        <f t="shared" si="2"/>
        <v>214.28</v>
      </c>
      <c r="R20" s="292">
        <f t="shared" si="2"/>
        <v>214.28</v>
      </c>
      <c r="S20" s="292">
        <f t="shared" si="2"/>
        <v>214.28</v>
      </c>
      <c r="T20" s="292">
        <f t="shared" si="2"/>
        <v>214.28</v>
      </c>
    </row>
    <row r="21" spans="2:20" x14ac:dyDescent="0.25">
      <c r="B21" s="322" t="s">
        <v>30</v>
      </c>
      <c r="C21" s="322" t="s">
        <v>41</v>
      </c>
      <c r="D21" s="122" t="s">
        <v>255</v>
      </c>
      <c r="E21" s="330">
        <v>30</v>
      </c>
      <c r="F21" s="330">
        <v>30</v>
      </c>
      <c r="G21" s="330">
        <v>30</v>
      </c>
      <c r="H21" s="330">
        <v>30</v>
      </c>
      <c r="I21" s="330">
        <v>30</v>
      </c>
      <c r="J21" s="330">
        <v>30</v>
      </c>
      <c r="K21" s="330">
        <v>30</v>
      </c>
      <c r="L21" s="330">
        <v>30</v>
      </c>
      <c r="M21" s="330">
        <v>30</v>
      </c>
      <c r="N21" s="330">
        <v>30</v>
      </c>
      <c r="O21" s="330">
        <v>30</v>
      </c>
      <c r="P21" s="330">
        <v>30</v>
      </c>
      <c r="Q21" s="330">
        <v>30</v>
      </c>
      <c r="R21" s="330">
        <v>30</v>
      </c>
      <c r="S21" s="330">
        <v>30</v>
      </c>
      <c r="T21" s="330">
        <v>30</v>
      </c>
    </row>
    <row r="22" spans="2:20" x14ac:dyDescent="0.25">
      <c r="B22" s="322" t="s">
        <v>30</v>
      </c>
      <c r="C22" s="322" t="s">
        <v>41</v>
      </c>
      <c r="D22" s="122" t="s">
        <v>256</v>
      </c>
      <c r="E22" s="330">
        <v>20</v>
      </c>
      <c r="F22" s="330">
        <v>20</v>
      </c>
      <c r="G22" s="330">
        <v>20</v>
      </c>
      <c r="H22" s="330">
        <v>20</v>
      </c>
      <c r="I22" s="330">
        <v>20</v>
      </c>
      <c r="J22" s="330">
        <v>20</v>
      </c>
      <c r="K22" s="330">
        <v>20</v>
      </c>
      <c r="L22" s="330">
        <v>20</v>
      </c>
      <c r="M22" s="330">
        <v>20</v>
      </c>
      <c r="N22" s="330">
        <v>20</v>
      </c>
      <c r="O22" s="330">
        <v>20</v>
      </c>
      <c r="P22" s="330">
        <v>20</v>
      </c>
      <c r="Q22" s="330">
        <v>20</v>
      </c>
      <c r="R22" s="330">
        <v>20</v>
      </c>
      <c r="S22" s="330">
        <v>20</v>
      </c>
      <c r="T22" s="330">
        <v>20</v>
      </c>
    </row>
    <row r="23" spans="2:20" hidden="1" x14ac:dyDescent="0.25">
      <c r="B23" s="322" t="s">
        <v>30</v>
      </c>
      <c r="C23" s="322" t="s">
        <v>41</v>
      </c>
      <c r="D23" s="121" t="s">
        <v>12</v>
      </c>
      <c r="E23" s="330">
        <v>10</v>
      </c>
      <c r="F23" s="330">
        <v>10</v>
      </c>
      <c r="G23" s="330">
        <v>10</v>
      </c>
      <c r="H23" s="330">
        <v>10</v>
      </c>
      <c r="I23" s="330">
        <v>10</v>
      </c>
      <c r="J23" s="330">
        <v>10</v>
      </c>
      <c r="K23" s="330">
        <v>10</v>
      </c>
      <c r="L23" s="330">
        <v>10</v>
      </c>
      <c r="M23" s="330">
        <v>10</v>
      </c>
      <c r="N23" s="330">
        <v>10</v>
      </c>
      <c r="O23" s="330">
        <v>10</v>
      </c>
      <c r="P23" s="330">
        <v>10</v>
      </c>
      <c r="Q23" s="330">
        <v>10</v>
      </c>
      <c r="R23" s="330">
        <v>10</v>
      </c>
      <c r="S23" s="330">
        <v>10</v>
      </c>
      <c r="T23" s="330">
        <v>10</v>
      </c>
    </row>
    <row r="24" spans="2:20" hidden="1" x14ac:dyDescent="0.25">
      <c r="B24" s="287" t="s">
        <v>30</v>
      </c>
      <c r="C24" s="287" t="s">
        <v>41</v>
      </c>
      <c r="D24" s="293" t="s">
        <v>58</v>
      </c>
      <c r="E24" s="294">
        <f t="shared" ref="E24:T24" si="3">SUM(E21:E23)</f>
        <v>60</v>
      </c>
      <c r="F24" s="294">
        <f t="shared" si="3"/>
        <v>60</v>
      </c>
      <c r="G24" s="294">
        <f t="shared" si="3"/>
        <v>60</v>
      </c>
      <c r="H24" s="294">
        <f t="shared" si="3"/>
        <v>60</v>
      </c>
      <c r="I24" s="294">
        <f t="shared" si="3"/>
        <v>60</v>
      </c>
      <c r="J24" s="294">
        <f t="shared" si="3"/>
        <v>60</v>
      </c>
      <c r="K24" s="294">
        <f t="shared" si="3"/>
        <v>60</v>
      </c>
      <c r="L24" s="294">
        <f t="shared" si="3"/>
        <v>60</v>
      </c>
      <c r="M24" s="294">
        <f t="shared" si="3"/>
        <v>60</v>
      </c>
      <c r="N24" s="294">
        <f t="shared" si="3"/>
        <v>60</v>
      </c>
      <c r="O24" s="294">
        <f t="shared" si="3"/>
        <v>60</v>
      </c>
      <c r="P24" s="294">
        <f t="shared" si="3"/>
        <v>60</v>
      </c>
      <c r="Q24" s="294">
        <f t="shared" si="3"/>
        <v>60</v>
      </c>
      <c r="R24" s="294">
        <f t="shared" si="3"/>
        <v>60</v>
      </c>
      <c r="S24" s="294">
        <f t="shared" si="3"/>
        <v>60</v>
      </c>
      <c r="T24" s="294">
        <f t="shared" si="3"/>
        <v>60</v>
      </c>
    </row>
    <row r="25" spans="2:20" x14ac:dyDescent="0.25">
      <c r="B25" s="322" t="s">
        <v>30</v>
      </c>
      <c r="C25" s="322" t="s">
        <v>49</v>
      </c>
      <c r="D25" s="124" t="s">
        <v>257</v>
      </c>
      <c r="E25" s="332">
        <v>3</v>
      </c>
      <c r="F25" s="332">
        <v>3</v>
      </c>
      <c r="G25" s="332">
        <v>3</v>
      </c>
      <c r="H25" s="332">
        <v>3</v>
      </c>
      <c r="I25" s="332">
        <v>3</v>
      </c>
      <c r="J25" s="332">
        <v>3</v>
      </c>
      <c r="K25" s="332">
        <v>3</v>
      </c>
      <c r="L25" s="332">
        <v>3</v>
      </c>
      <c r="M25" s="332">
        <v>3</v>
      </c>
      <c r="N25" s="332">
        <v>3</v>
      </c>
      <c r="O25" s="332">
        <v>3</v>
      </c>
      <c r="P25" s="332">
        <v>3</v>
      </c>
      <c r="Q25" s="332">
        <v>3</v>
      </c>
      <c r="R25" s="332">
        <v>3</v>
      </c>
      <c r="S25" s="332">
        <v>3</v>
      </c>
      <c r="T25" s="332">
        <v>3</v>
      </c>
    </row>
    <row r="26" spans="2:20" hidden="1" x14ac:dyDescent="0.25">
      <c r="B26" s="322" t="s">
        <v>30</v>
      </c>
      <c r="C26" s="322" t="s">
        <v>49</v>
      </c>
      <c r="D26" s="120" t="s">
        <v>12</v>
      </c>
      <c r="E26" s="332">
        <v>20</v>
      </c>
      <c r="F26" s="332">
        <v>20</v>
      </c>
      <c r="G26" s="332">
        <v>20</v>
      </c>
      <c r="H26" s="332">
        <v>20</v>
      </c>
      <c r="I26" s="332">
        <v>20</v>
      </c>
      <c r="J26" s="332">
        <v>20</v>
      </c>
      <c r="K26" s="332">
        <v>20</v>
      </c>
      <c r="L26" s="332">
        <v>20</v>
      </c>
      <c r="M26" s="332">
        <v>20</v>
      </c>
      <c r="N26" s="332">
        <v>20</v>
      </c>
      <c r="O26" s="332">
        <v>20</v>
      </c>
      <c r="P26" s="332">
        <v>20</v>
      </c>
      <c r="Q26" s="332">
        <v>20</v>
      </c>
      <c r="R26" s="332">
        <v>20</v>
      </c>
      <c r="S26" s="332">
        <v>20</v>
      </c>
      <c r="T26" s="332">
        <v>20</v>
      </c>
    </row>
    <row r="27" spans="2:20" hidden="1" x14ac:dyDescent="0.25">
      <c r="B27" s="287" t="s">
        <v>30</v>
      </c>
      <c r="C27" s="287" t="s">
        <v>49</v>
      </c>
      <c r="D27" s="288" t="s">
        <v>58</v>
      </c>
      <c r="E27" s="294">
        <f t="shared" ref="E27:T27" si="4">SUM(E25:E26)</f>
        <v>23</v>
      </c>
      <c r="F27" s="294">
        <f t="shared" si="4"/>
        <v>23</v>
      </c>
      <c r="G27" s="294">
        <f t="shared" si="4"/>
        <v>23</v>
      </c>
      <c r="H27" s="294">
        <f t="shared" si="4"/>
        <v>23</v>
      </c>
      <c r="I27" s="294">
        <f t="shared" si="4"/>
        <v>23</v>
      </c>
      <c r="J27" s="294">
        <f t="shared" si="4"/>
        <v>23</v>
      </c>
      <c r="K27" s="294">
        <f t="shared" si="4"/>
        <v>23</v>
      </c>
      <c r="L27" s="294">
        <f t="shared" si="4"/>
        <v>23</v>
      </c>
      <c r="M27" s="294">
        <f t="shared" si="4"/>
        <v>23</v>
      </c>
      <c r="N27" s="294">
        <f t="shared" si="4"/>
        <v>23</v>
      </c>
      <c r="O27" s="294">
        <f t="shared" si="4"/>
        <v>23</v>
      </c>
      <c r="P27" s="294">
        <f t="shared" si="4"/>
        <v>23</v>
      </c>
      <c r="Q27" s="294">
        <f t="shared" si="4"/>
        <v>23</v>
      </c>
      <c r="R27" s="294">
        <f t="shared" si="4"/>
        <v>23</v>
      </c>
      <c r="S27" s="294">
        <f t="shared" si="4"/>
        <v>23</v>
      </c>
      <c r="T27" s="294">
        <f t="shared" si="4"/>
        <v>23</v>
      </c>
    </row>
    <row r="28" spans="2:20" x14ac:dyDescent="0.25">
      <c r="B28" s="322" t="s">
        <v>30</v>
      </c>
      <c r="C28" s="322" t="s">
        <v>104</v>
      </c>
      <c r="D28" s="119" t="s">
        <v>254</v>
      </c>
      <c r="E28" s="332">
        <v>15</v>
      </c>
      <c r="F28" s="332">
        <v>15</v>
      </c>
      <c r="G28" s="332">
        <v>15</v>
      </c>
      <c r="H28" s="332">
        <v>15</v>
      </c>
      <c r="I28" s="332">
        <v>15</v>
      </c>
      <c r="J28" s="332">
        <v>15</v>
      </c>
      <c r="K28" s="332">
        <v>15</v>
      </c>
      <c r="L28" s="332">
        <v>15</v>
      </c>
      <c r="M28" s="332">
        <v>15</v>
      </c>
      <c r="N28" s="332">
        <v>15</v>
      </c>
      <c r="O28" s="332">
        <v>15</v>
      </c>
      <c r="P28" s="332">
        <v>15</v>
      </c>
      <c r="Q28" s="332">
        <v>15</v>
      </c>
      <c r="R28" s="332">
        <v>15</v>
      </c>
      <c r="S28" s="332">
        <v>15</v>
      </c>
      <c r="T28" s="332">
        <v>15</v>
      </c>
    </row>
    <row r="29" spans="2:20" hidden="1" x14ac:dyDescent="0.25">
      <c r="B29" s="322" t="s">
        <v>30</v>
      </c>
      <c r="C29" s="322" t="s">
        <v>104</v>
      </c>
      <c r="D29" s="119" t="s">
        <v>12</v>
      </c>
      <c r="E29" s="332">
        <v>5</v>
      </c>
      <c r="F29" s="332">
        <v>5</v>
      </c>
      <c r="G29" s="332">
        <v>5</v>
      </c>
      <c r="H29" s="332">
        <v>5</v>
      </c>
      <c r="I29" s="332">
        <v>5</v>
      </c>
      <c r="J29" s="332">
        <v>5</v>
      </c>
      <c r="K29" s="332">
        <v>5</v>
      </c>
      <c r="L29" s="332">
        <v>5</v>
      </c>
      <c r="M29" s="332">
        <v>5</v>
      </c>
      <c r="N29" s="332">
        <v>5</v>
      </c>
      <c r="O29" s="332">
        <v>5</v>
      </c>
      <c r="P29" s="332">
        <v>5</v>
      </c>
      <c r="Q29" s="332">
        <v>5</v>
      </c>
      <c r="R29" s="332">
        <v>5</v>
      </c>
      <c r="S29" s="332">
        <v>5</v>
      </c>
      <c r="T29" s="332">
        <v>5</v>
      </c>
    </row>
    <row r="30" spans="2:20" hidden="1" x14ac:dyDescent="0.25">
      <c r="B30" s="287" t="s">
        <v>30</v>
      </c>
      <c r="C30" s="287" t="s">
        <v>104</v>
      </c>
      <c r="D30" s="288" t="s">
        <v>58</v>
      </c>
      <c r="E30" s="294">
        <f t="shared" ref="E30:T30" si="5">SUM(E28:E29)</f>
        <v>20</v>
      </c>
      <c r="F30" s="294">
        <f t="shared" si="5"/>
        <v>20</v>
      </c>
      <c r="G30" s="294">
        <f t="shared" si="5"/>
        <v>20</v>
      </c>
      <c r="H30" s="294">
        <f t="shared" si="5"/>
        <v>20</v>
      </c>
      <c r="I30" s="294">
        <f t="shared" si="5"/>
        <v>20</v>
      </c>
      <c r="J30" s="294">
        <f t="shared" si="5"/>
        <v>20</v>
      </c>
      <c r="K30" s="294">
        <f t="shared" si="5"/>
        <v>20</v>
      </c>
      <c r="L30" s="294">
        <f t="shared" si="5"/>
        <v>20</v>
      </c>
      <c r="M30" s="294">
        <f t="shared" si="5"/>
        <v>20</v>
      </c>
      <c r="N30" s="294">
        <f t="shared" si="5"/>
        <v>20</v>
      </c>
      <c r="O30" s="294">
        <f t="shared" si="5"/>
        <v>20</v>
      </c>
      <c r="P30" s="294">
        <f t="shared" si="5"/>
        <v>20</v>
      </c>
      <c r="Q30" s="294">
        <f t="shared" si="5"/>
        <v>20</v>
      </c>
      <c r="R30" s="294">
        <f t="shared" si="5"/>
        <v>20</v>
      </c>
      <c r="S30" s="294">
        <f t="shared" si="5"/>
        <v>20</v>
      </c>
      <c r="T30" s="294">
        <f t="shared" si="5"/>
        <v>20</v>
      </c>
    </row>
    <row r="31" spans="2:20" x14ac:dyDescent="0.25">
      <c r="B31" s="322" t="s">
        <v>30</v>
      </c>
      <c r="C31" s="322" t="s">
        <v>51</v>
      </c>
      <c r="D31" s="125" t="s">
        <v>259</v>
      </c>
      <c r="E31" s="332">
        <v>20</v>
      </c>
      <c r="F31" s="332">
        <v>20</v>
      </c>
      <c r="G31" s="332">
        <v>20</v>
      </c>
      <c r="H31" s="332">
        <v>20</v>
      </c>
      <c r="I31" s="332">
        <v>20</v>
      </c>
      <c r="J31" s="332">
        <v>20</v>
      </c>
      <c r="K31" s="332">
        <v>20</v>
      </c>
      <c r="L31" s="332">
        <v>20</v>
      </c>
      <c r="M31" s="332">
        <v>20</v>
      </c>
      <c r="N31" s="332">
        <v>20</v>
      </c>
      <c r="O31" s="332">
        <v>20</v>
      </c>
      <c r="P31" s="332">
        <v>20</v>
      </c>
      <c r="Q31" s="332">
        <v>20</v>
      </c>
      <c r="R31" s="332">
        <v>20</v>
      </c>
      <c r="S31" s="332">
        <v>20</v>
      </c>
      <c r="T31" s="332">
        <v>20</v>
      </c>
    </row>
    <row r="32" spans="2:20" x14ac:dyDescent="0.25">
      <c r="B32" s="322" t="s">
        <v>30</v>
      </c>
      <c r="C32" s="322" t="s">
        <v>51</v>
      </c>
      <c r="D32" s="125" t="s">
        <v>329</v>
      </c>
      <c r="E32" s="332">
        <v>10</v>
      </c>
      <c r="F32" s="332">
        <v>10</v>
      </c>
      <c r="G32" s="332">
        <v>10</v>
      </c>
      <c r="H32" s="332">
        <v>10</v>
      </c>
      <c r="I32" s="332">
        <v>10</v>
      </c>
      <c r="J32" s="332">
        <v>10</v>
      </c>
      <c r="K32" s="332">
        <v>10</v>
      </c>
      <c r="L32" s="332">
        <v>10</v>
      </c>
      <c r="M32" s="332">
        <v>10</v>
      </c>
      <c r="N32" s="332">
        <v>10</v>
      </c>
      <c r="O32" s="332">
        <v>10</v>
      </c>
      <c r="P32" s="332">
        <v>10</v>
      </c>
      <c r="Q32" s="332">
        <v>10</v>
      </c>
      <c r="R32" s="332">
        <v>10</v>
      </c>
      <c r="S32" s="332">
        <v>10</v>
      </c>
      <c r="T32" s="332">
        <v>10</v>
      </c>
    </row>
    <row r="33" spans="2:20" x14ac:dyDescent="0.25">
      <c r="B33" s="322" t="s">
        <v>30</v>
      </c>
      <c r="C33" s="322" t="s">
        <v>51</v>
      </c>
      <c r="D33" s="125" t="s">
        <v>330</v>
      </c>
      <c r="E33" s="332">
        <v>60</v>
      </c>
      <c r="F33" s="332">
        <v>60</v>
      </c>
      <c r="G33" s="332">
        <v>60</v>
      </c>
      <c r="H33" s="332">
        <v>60</v>
      </c>
      <c r="I33" s="332">
        <v>70</v>
      </c>
      <c r="J33" s="332">
        <v>70</v>
      </c>
      <c r="K33" s="332">
        <v>70</v>
      </c>
      <c r="L33" s="332">
        <v>70</v>
      </c>
      <c r="M33" s="332">
        <v>70</v>
      </c>
      <c r="N33" s="332">
        <v>70</v>
      </c>
      <c r="O33" s="332">
        <v>70</v>
      </c>
      <c r="P33" s="332">
        <v>70</v>
      </c>
      <c r="Q33" s="332">
        <v>70</v>
      </c>
      <c r="R33" s="332">
        <v>70</v>
      </c>
      <c r="S33" s="332">
        <v>70</v>
      </c>
      <c r="T33" s="332">
        <v>70</v>
      </c>
    </row>
    <row r="34" spans="2:20" hidden="1" x14ac:dyDescent="0.25">
      <c r="B34" s="322" t="s">
        <v>30</v>
      </c>
      <c r="C34" s="323" t="s">
        <v>51</v>
      </c>
      <c r="D34" s="120" t="s">
        <v>12</v>
      </c>
      <c r="E34" s="332">
        <v>15</v>
      </c>
      <c r="F34" s="332">
        <v>15</v>
      </c>
      <c r="G34" s="332">
        <v>15</v>
      </c>
      <c r="H34" s="332">
        <v>15</v>
      </c>
      <c r="I34" s="332">
        <v>15</v>
      </c>
      <c r="J34" s="332">
        <v>15</v>
      </c>
      <c r="K34" s="332">
        <v>15</v>
      </c>
      <c r="L34" s="332">
        <v>15</v>
      </c>
      <c r="M34" s="332">
        <v>15</v>
      </c>
      <c r="N34" s="332">
        <v>15</v>
      </c>
      <c r="O34" s="332">
        <v>15</v>
      </c>
      <c r="P34" s="332">
        <v>15</v>
      </c>
      <c r="Q34" s="332">
        <v>15</v>
      </c>
      <c r="R34" s="332">
        <v>15</v>
      </c>
      <c r="S34" s="332">
        <v>15</v>
      </c>
      <c r="T34" s="332">
        <v>15</v>
      </c>
    </row>
    <row r="35" spans="2:20" hidden="1" x14ac:dyDescent="0.25">
      <c r="B35" s="287" t="s">
        <v>30</v>
      </c>
      <c r="C35" s="290" t="s">
        <v>51</v>
      </c>
      <c r="D35" s="288" t="s">
        <v>58</v>
      </c>
      <c r="E35" s="294">
        <f t="shared" ref="E35:T35" si="6">SUM(E31:E34)</f>
        <v>105</v>
      </c>
      <c r="F35" s="294">
        <f t="shared" si="6"/>
        <v>105</v>
      </c>
      <c r="G35" s="294">
        <f t="shared" si="6"/>
        <v>105</v>
      </c>
      <c r="H35" s="294">
        <f t="shared" si="6"/>
        <v>105</v>
      </c>
      <c r="I35" s="294">
        <f t="shared" si="6"/>
        <v>115</v>
      </c>
      <c r="J35" s="294">
        <f t="shared" si="6"/>
        <v>115</v>
      </c>
      <c r="K35" s="294">
        <f t="shared" si="6"/>
        <v>115</v>
      </c>
      <c r="L35" s="294">
        <f t="shared" si="6"/>
        <v>115</v>
      </c>
      <c r="M35" s="294">
        <f t="shared" si="6"/>
        <v>115</v>
      </c>
      <c r="N35" s="294">
        <f t="shared" si="6"/>
        <v>115</v>
      </c>
      <c r="O35" s="294">
        <f t="shared" si="6"/>
        <v>115</v>
      </c>
      <c r="P35" s="294">
        <f t="shared" si="6"/>
        <v>115</v>
      </c>
      <c r="Q35" s="294">
        <f t="shared" si="6"/>
        <v>115</v>
      </c>
      <c r="R35" s="294">
        <f t="shared" si="6"/>
        <v>115</v>
      </c>
      <c r="S35" s="294">
        <f t="shared" si="6"/>
        <v>115</v>
      </c>
      <c r="T35" s="294">
        <f t="shared" si="6"/>
        <v>115</v>
      </c>
    </row>
    <row r="36" spans="2:20" x14ac:dyDescent="0.25">
      <c r="B36" s="322" t="s">
        <v>30</v>
      </c>
      <c r="C36" s="323" t="s">
        <v>158</v>
      </c>
      <c r="D36" s="119" t="s">
        <v>261</v>
      </c>
      <c r="E36" s="332">
        <v>10</v>
      </c>
      <c r="F36" s="332">
        <v>10</v>
      </c>
      <c r="G36" s="332">
        <v>10</v>
      </c>
      <c r="H36" s="332">
        <v>10</v>
      </c>
      <c r="I36" s="332">
        <v>15</v>
      </c>
      <c r="J36" s="332">
        <v>15</v>
      </c>
      <c r="K36" s="332">
        <v>15</v>
      </c>
      <c r="L36" s="332">
        <v>15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  <c r="T36" s="332">
        <v>20</v>
      </c>
    </row>
    <row r="37" spans="2:20" hidden="1" x14ac:dyDescent="0.25">
      <c r="B37" s="322" t="s">
        <v>30</v>
      </c>
      <c r="C37" s="323" t="s">
        <v>158</v>
      </c>
      <c r="D37" s="119" t="s">
        <v>12</v>
      </c>
      <c r="E37" s="332">
        <v>0</v>
      </c>
      <c r="F37" s="332">
        <v>0</v>
      </c>
      <c r="G37" s="332">
        <v>0</v>
      </c>
      <c r="H37" s="332">
        <v>0</v>
      </c>
      <c r="I37" s="332">
        <v>0</v>
      </c>
      <c r="J37" s="332">
        <v>0</v>
      </c>
      <c r="K37" s="332">
        <v>0</v>
      </c>
      <c r="L37" s="332">
        <v>0</v>
      </c>
      <c r="M37" s="332">
        <v>0</v>
      </c>
      <c r="N37" s="332">
        <v>0</v>
      </c>
      <c r="O37" s="332">
        <v>0</v>
      </c>
      <c r="P37" s="332">
        <v>0</v>
      </c>
      <c r="Q37" s="332">
        <v>0</v>
      </c>
      <c r="R37" s="332">
        <v>0</v>
      </c>
      <c r="S37" s="332">
        <v>0</v>
      </c>
      <c r="T37" s="332">
        <v>0</v>
      </c>
    </row>
    <row r="38" spans="2:20" hidden="1" x14ac:dyDescent="0.25">
      <c r="B38" s="287" t="s">
        <v>30</v>
      </c>
      <c r="C38" s="290" t="s">
        <v>158</v>
      </c>
      <c r="D38" s="288" t="s">
        <v>58</v>
      </c>
      <c r="E38" s="294">
        <f t="shared" ref="E38:T38" si="7">SUM(E36:E37)</f>
        <v>10</v>
      </c>
      <c r="F38" s="294">
        <f t="shared" si="7"/>
        <v>10</v>
      </c>
      <c r="G38" s="294">
        <f t="shared" si="7"/>
        <v>10</v>
      </c>
      <c r="H38" s="294">
        <f t="shared" si="7"/>
        <v>10</v>
      </c>
      <c r="I38" s="294">
        <f t="shared" si="7"/>
        <v>15</v>
      </c>
      <c r="J38" s="294">
        <f t="shared" si="7"/>
        <v>15</v>
      </c>
      <c r="K38" s="294">
        <f t="shared" si="7"/>
        <v>15</v>
      </c>
      <c r="L38" s="294">
        <f t="shared" si="7"/>
        <v>15</v>
      </c>
      <c r="M38" s="294">
        <f t="shared" si="7"/>
        <v>20</v>
      </c>
      <c r="N38" s="294">
        <f t="shared" si="7"/>
        <v>20</v>
      </c>
      <c r="O38" s="294">
        <f t="shared" si="7"/>
        <v>20</v>
      </c>
      <c r="P38" s="294">
        <f t="shared" si="7"/>
        <v>20</v>
      </c>
      <c r="Q38" s="294">
        <f t="shared" si="7"/>
        <v>20</v>
      </c>
      <c r="R38" s="294">
        <f t="shared" si="7"/>
        <v>20</v>
      </c>
      <c r="S38" s="294">
        <f t="shared" si="7"/>
        <v>20</v>
      </c>
      <c r="T38" s="294">
        <f t="shared" si="7"/>
        <v>20</v>
      </c>
    </row>
    <row r="39" spans="2:20" hidden="1" x14ac:dyDescent="0.25">
      <c r="B39" s="322" t="s">
        <v>30</v>
      </c>
      <c r="C39" s="322" t="s">
        <v>52</v>
      </c>
      <c r="D39" s="119" t="s">
        <v>58</v>
      </c>
      <c r="E39" s="332">
        <v>20</v>
      </c>
      <c r="F39" s="332">
        <v>20</v>
      </c>
      <c r="G39" s="332">
        <v>20</v>
      </c>
      <c r="H39" s="332">
        <v>20</v>
      </c>
      <c r="I39" s="332">
        <v>20</v>
      </c>
      <c r="J39" s="332">
        <v>20</v>
      </c>
      <c r="K39" s="332">
        <v>20</v>
      </c>
      <c r="L39" s="332">
        <v>20</v>
      </c>
      <c r="M39" s="332">
        <v>20</v>
      </c>
      <c r="N39" s="332">
        <v>20</v>
      </c>
      <c r="O39" s="332">
        <v>20</v>
      </c>
      <c r="P39" s="332">
        <v>20</v>
      </c>
      <c r="Q39" s="332">
        <v>20</v>
      </c>
      <c r="R39" s="332">
        <v>20</v>
      </c>
      <c r="S39" s="332">
        <v>20</v>
      </c>
      <c r="T39" s="332">
        <v>20</v>
      </c>
    </row>
    <row r="40" spans="2:20" hidden="1" x14ac:dyDescent="0.25">
      <c r="B40" s="287" t="s">
        <v>30</v>
      </c>
      <c r="C40" s="287" t="s">
        <v>30</v>
      </c>
      <c r="D40" s="288" t="s">
        <v>58</v>
      </c>
      <c r="E40" s="294">
        <f t="shared" ref="E40:T40" si="8">E13+E20+E24+E27+E30+E35+E38+E39</f>
        <v>427.12</v>
      </c>
      <c r="F40" s="294">
        <f t="shared" si="8"/>
        <v>427.12</v>
      </c>
      <c r="G40" s="294">
        <f t="shared" si="8"/>
        <v>427.12</v>
      </c>
      <c r="H40" s="294">
        <f t="shared" si="8"/>
        <v>427.12</v>
      </c>
      <c r="I40" s="294">
        <f t="shared" si="8"/>
        <v>442.12</v>
      </c>
      <c r="J40" s="294">
        <f t="shared" si="8"/>
        <v>442.12</v>
      </c>
      <c r="K40" s="294">
        <f t="shared" si="8"/>
        <v>472.12</v>
      </c>
      <c r="L40" s="294">
        <f t="shared" si="8"/>
        <v>472.12</v>
      </c>
      <c r="M40" s="294">
        <f t="shared" si="8"/>
        <v>477.12</v>
      </c>
      <c r="N40" s="294">
        <f t="shared" si="8"/>
        <v>477.12</v>
      </c>
      <c r="O40" s="294">
        <f t="shared" si="8"/>
        <v>477.12</v>
      </c>
      <c r="P40" s="294">
        <f t="shared" si="8"/>
        <v>477.12</v>
      </c>
      <c r="Q40" s="294">
        <f t="shared" si="8"/>
        <v>477.12</v>
      </c>
      <c r="R40" s="294">
        <f t="shared" si="8"/>
        <v>477.12</v>
      </c>
      <c r="S40" s="294">
        <f t="shared" si="8"/>
        <v>477.12</v>
      </c>
      <c r="T40" s="294">
        <f t="shared" si="8"/>
        <v>477.12</v>
      </c>
    </row>
  </sheetData>
  <autoFilter ref="B4:T40" xr:uid="{4D25A441-2B56-44E6-B5C7-F50ECBC9E1B0}">
    <filterColumn colId="2">
      <filters>
        <filter val="Crystic Resins India Private Limited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INEOS Composites"/>
        <filter val="Innovative Resins Pvt. Ltd."/>
        <filter val="Jinling AOC Resins Co., Ltd."/>
        <filter val="Mechemco resins pvt ltd"/>
        <filter val="Moras Chemicals India Pvt. Ltd."/>
        <filter val="Orson Chemicals"/>
        <filter val="Reichhold India Pvt. Ltd."/>
        <filter val="Satyen Polymers Pvt. Ltd. "/>
        <filter val="SEWON CHEMICAL"/>
        <filter val="SHOWA DENKO K.K."/>
        <filter val="SHOWA HIGH POLYMER SINGAPORE PTE LTD"/>
        <filter val="Sino Polymer"/>
        <filter val="Swancor Holding Co., LTD.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0A2B-BB4E-40A5-88BE-8B8E51A151EE}">
  <dimension ref="B4:G24"/>
  <sheetViews>
    <sheetView workbookViewId="0">
      <selection activeCell="M18" sqref="M18"/>
    </sheetView>
  </sheetViews>
  <sheetFormatPr defaultRowHeight="15" x14ac:dyDescent="0.25"/>
  <cols>
    <col min="2" max="2" width="10.85546875" bestFit="1" customWidth="1"/>
    <col min="3" max="3" width="11.28515625" bestFit="1" customWidth="1"/>
    <col min="4" max="4" width="43.5703125" bestFit="1" customWidth="1"/>
  </cols>
  <sheetData>
    <row r="4" spans="2:7" x14ac:dyDescent="0.25">
      <c r="B4" s="30" t="s">
        <v>29</v>
      </c>
      <c r="C4" s="30" t="s">
        <v>15</v>
      </c>
      <c r="D4" s="30" t="s">
        <v>27</v>
      </c>
      <c r="E4" s="30">
        <v>2015</v>
      </c>
      <c r="F4" s="30">
        <v>2020</v>
      </c>
      <c r="G4" s="30" t="s">
        <v>16</v>
      </c>
    </row>
    <row r="5" spans="2:7" x14ac:dyDescent="0.25">
      <c r="B5" s="322" t="s">
        <v>30</v>
      </c>
      <c r="C5" s="322" t="s">
        <v>33</v>
      </c>
      <c r="D5" s="349" t="s">
        <v>341</v>
      </c>
      <c r="E5" s="544">
        <v>70</v>
      </c>
      <c r="F5" s="544">
        <v>70</v>
      </c>
      <c r="G5" s="544">
        <v>70</v>
      </c>
    </row>
    <row r="6" spans="2:7" x14ac:dyDescent="0.25">
      <c r="B6" s="322" t="s">
        <v>30</v>
      </c>
      <c r="C6" s="322" t="s">
        <v>51</v>
      </c>
      <c r="D6" s="125" t="s">
        <v>330</v>
      </c>
      <c r="E6" s="543">
        <v>60</v>
      </c>
      <c r="F6" s="543">
        <v>70</v>
      </c>
      <c r="G6" s="543">
        <v>70</v>
      </c>
    </row>
    <row r="7" spans="2:7" x14ac:dyDescent="0.25">
      <c r="B7" s="322" t="s">
        <v>30</v>
      </c>
      <c r="C7" s="322" t="s">
        <v>33</v>
      </c>
      <c r="D7" s="119" t="s">
        <v>264</v>
      </c>
      <c r="E7" s="564">
        <v>40</v>
      </c>
      <c r="F7" s="564">
        <v>40</v>
      </c>
      <c r="G7" s="564">
        <v>40</v>
      </c>
    </row>
    <row r="8" spans="2:7" x14ac:dyDescent="0.25">
      <c r="B8" s="322" t="s">
        <v>30</v>
      </c>
      <c r="C8" s="322" t="s">
        <v>41</v>
      </c>
      <c r="D8" s="124" t="s">
        <v>255</v>
      </c>
      <c r="E8" s="544">
        <v>30</v>
      </c>
      <c r="F8" s="544">
        <v>30</v>
      </c>
      <c r="G8" s="544">
        <v>30</v>
      </c>
    </row>
    <row r="9" spans="2:7" x14ac:dyDescent="0.25">
      <c r="B9" s="322" t="s">
        <v>30</v>
      </c>
      <c r="C9" s="322" t="s">
        <v>33</v>
      </c>
      <c r="D9" s="120" t="s">
        <v>235</v>
      </c>
      <c r="E9" s="544">
        <v>20</v>
      </c>
      <c r="F9" s="544">
        <v>20</v>
      </c>
      <c r="G9" s="544">
        <v>20</v>
      </c>
    </row>
    <row r="10" spans="2:7" x14ac:dyDescent="0.25">
      <c r="B10" s="322" t="s">
        <v>30</v>
      </c>
      <c r="C10" s="322" t="s">
        <v>33</v>
      </c>
      <c r="D10" s="119" t="s">
        <v>256</v>
      </c>
      <c r="E10" s="544">
        <v>20</v>
      </c>
      <c r="F10" s="544">
        <v>20</v>
      </c>
      <c r="G10" s="544">
        <v>50</v>
      </c>
    </row>
    <row r="11" spans="2:7" x14ac:dyDescent="0.25">
      <c r="B11" s="322" t="s">
        <v>30</v>
      </c>
      <c r="C11" s="322" t="s">
        <v>41</v>
      </c>
      <c r="D11" s="124" t="s">
        <v>256</v>
      </c>
      <c r="E11" s="544">
        <v>20</v>
      </c>
      <c r="F11" s="544">
        <v>20</v>
      </c>
      <c r="G11" s="544">
        <v>20</v>
      </c>
    </row>
    <row r="12" spans="2:7" x14ac:dyDescent="0.25">
      <c r="B12" s="322" t="s">
        <v>30</v>
      </c>
      <c r="C12" s="322" t="s">
        <v>51</v>
      </c>
      <c r="D12" s="125" t="s">
        <v>259</v>
      </c>
      <c r="E12" s="543">
        <v>20</v>
      </c>
      <c r="F12" s="543">
        <v>20</v>
      </c>
      <c r="G12" s="543">
        <v>20</v>
      </c>
    </row>
    <row r="13" spans="2:7" x14ac:dyDescent="0.25">
      <c r="B13" s="322" t="s">
        <v>30</v>
      </c>
      <c r="C13" s="322" t="s">
        <v>104</v>
      </c>
      <c r="D13" s="119" t="s">
        <v>254</v>
      </c>
      <c r="E13" s="543">
        <v>15</v>
      </c>
      <c r="F13" s="543">
        <v>15</v>
      </c>
      <c r="G13" s="543">
        <v>15</v>
      </c>
    </row>
    <row r="14" spans="2:7" x14ac:dyDescent="0.25">
      <c r="B14" s="322" t="s">
        <v>30</v>
      </c>
      <c r="C14" s="322" t="s">
        <v>158</v>
      </c>
      <c r="D14" s="119" t="s">
        <v>261</v>
      </c>
      <c r="E14" s="543">
        <v>10</v>
      </c>
      <c r="F14" s="543">
        <v>15</v>
      </c>
      <c r="G14" s="543">
        <v>20</v>
      </c>
    </row>
    <row r="15" spans="2:7" x14ac:dyDescent="0.25">
      <c r="B15" s="322" t="s">
        <v>30</v>
      </c>
      <c r="C15" s="322" t="s">
        <v>33</v>
      </c>
      <c r="D15" s="120" t="s">
        <v>253</v>
      </c>
      <c r="E15" s="544">
        <v>10</v>
      </c>
      <c r="F15" s="544">
        <v>10</v>
      </c>
      <c r="G15" s="544">
        <v>10</v>
      </c>
    </row>
    <row r="16" spans="2:7" x14ac:dyDescent="0.25">
      <c r="B16" s="322" t="s">
        <v>30</v>
      </c>
      <c r="C16" s="322" t="s">
        <v>51</v>
      </c>
      <c r="D16" s="125" t="s">
        <v>329</v>
      </c>
      <c r="E16" s="543">
        <v>10</v>
      </c>
      <c r="F16" s="543">
        <v>10</v>
      </c>
      <c r="G16" s="543">
        <v>10</v>
      </c>
    </row>
    <row r="17" spans="2:7" x14ac:dyDescent="0.25">
      <c r="B17" s="322" t="s">
        <v>30</v>
      </c>
      <c r="C17" s="322" t="s">
        <v>49</v>
      </c>
      <c r="D17" s="122" t="s">
        <v>257</v>
      </c>
      <c r="E17" s="543">
        <v>3</v>
      </c>
      <c r="F17" s="543">
        <v>3</v>
      </c>
      <c r="G17" s="543">
        <v>3</v>
      </c>
    </row>
    <row r="18" spans="2:7" x14ac:dyDescent="0.25">
      <c r="B18" s="322" t="s">
        <v>30</v>
      </c>
      <c r="C18" s="322" t="s">
        <v>31</v>
      </c>
      <c r="D18" s="123" t="s">
        <v>357</v>
      </c>
      <c r="E18" s="544">
        <v>1.8</v>
      </c>
      <c r="F18" s="544">
        <v>1.8</v>
      </c>
      <c r="G18" s="544">
        <v>1.8</v>
      </c>
    </row>
    <row r="19" spans="2:7" x14ac:dyDescent="0.25">
      <c r="B19" s="322" t="s">
        <v>30</v>
      </c>
      <c r="C19" s="322" t="s">
        <v>31</v>
      </c>
      <c r="D19" s="465" t="s">
        <v>347</v>
      </c>
      <c r="E19" s="545">
        <v>0.72</v>
      </c>
      <c r="F19" s="545">
        <v>0.72</v>
      </c>
      <c r="G19" s="545">
        <v>0.72</v>
      </c>
    </row>
    <row r="20" spans="2:7" x14ac:dyDescent="0.25">
      <c r="B20" s="322" t="s">
        <v>30</v>
      </c>
      <c r="C20" s="322" t="s">
        <v>31</v>
      </c>
      <c r="D20" s="119" t="s">
        <v>361</v>
      </c>
      <c r="E20" s="544">
        <v>0.6</v>
      </c>
      <c r="F20" s="544">
        <v>0.6</v>
      </c>
      <c r="G20" s="544">
        <v>0.6</v>
      </c>
    </row>
    <row r="21" spans="2:7" x14ac:dyDescent="0.25">
      <c r="B21" s="322" t="s">
        <v>30</v>
      </c>
      <c r="C21" s="322" t="s">
        <v>31</v>
      </c>
      <c r="D21" s="119" t="s">
        <v>363</v>
      </c>
      <c r="E21" s="544">
        <v>0.6</v>
      </c>
      <c r="F21" s="544">
        <v>0.6</v>
      </c>
      <c r="G21" s="544">
        <v>0.6</v>
      </c>
    </row>
    <row r="22" spans="2:7" x14ac:dyDescent="0.25">
      <c r="B22" s="322" t="s">
        <v>30</v>
      </c>
      <c r="C22" s="322" t="s">
        <v>31</v>
      </c>
      <c r="D22" s="119" t="s">
        <v>359</v>
      </c>
      <c r="E22" s="544">
        <v>0.4</v>
      </c>
      <c r="F22" s="544">
        <v>0.4</v>
      </c>
      <c r="G22" s="544">
        <v>0.4</v>
      </c>
    </row>
    <row r="23" spans="2:7" x14ac:dyDescent="0.25">
      <c r="B23" s="322" t="s">
        <v>30</v>
      </c>
      <c r="C23" s="322" t="s">
        <v>31</v>
      </c>
      <c r="D23" s="119" t="s">
        <v>350</v>
      </c>
      <c r="E23" s="544">
        <v>0.36</v>
      </c>
      <c r="F23" s="544">
        <v>0.36</v>
      </c>
      <c r="G23" s="544">
        <v>0.36</v>
      </c>
    </row>
    <row r="24" spans="2:7" x14ac:dyDescent="0.25">
      <c r="B24" s="464" t="s">
        <v>30</v>
      </c>
      <c r="C24" s="123" t="s">
        <v>31</v>
      </c>
      <c r="D24" s="119" t="s">
        <v>356</v>
      </c>
      <c r="E24" s="544">
        <v>0.36</v>
      </c>
      <c r="F24" s="544">
        <v>0.36</v>
      </c>
      <c r="G24" s="544">
        <v>0.36</v>
      </c>
    </row>
  </sheetData>
  <autoFilter ref="B4:G24" xr:uid="{C8780A2B-BB4E-40A5-88BE-8B8E51A151EE}">
    <sortState xmlns:xlrd2="http://schemas.microsoft.com/office/spreadsheetml/2017/richdata2" ref="B5:G24">
      <sortCondition descending="1" ref="F4:F24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47D2-7C86-4D25-9804-1B3B8C98FF26}">
  <dimension ref="A1:S93"/>
  <sheetViews>
    <sheetView topLeftCell="A70" workbookViewId="0">
      <selection activeCell="C8" sqref="C8"/>
    </sheetView>
  </sheetViews>
  <sheetFormatPr defaultRowHeight="15" x14ac:dyDescent="0.25"/>
  <cols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x14ac:dyDescent="0.25">
      <c r="A2" s="322" t="s">
        <v>30</v>
      </c>
      <c r="B2" s="322" t="s">
        <v>31</v>
      </c>
      <c r="C2" s="465" t="s">
        <v>347</v>
      </c>
      <c r="D2" s="466">
        <v>0.72</v>
      </c>
      <c r="E2" s="466">
        <v>0.72</v>
      </c>
      <c r="F2" s="466">
        <v>0.72</v>
      </c>
      <c r="G2" s="466">
        <v>0.72</v>
      </c>
      <c r="H2" s="466">
        <v>0.72</v>
      </c>
      <c r="I2" s="466">
        <v>0.72</v>
      </c>
      <c r="J2" s="466">
        <v>0.72</v>
      </c>
      <c r="K2" s="466">
        <v>0.72</v>
      </c>
      <c r="L2" s="466">
        <v>0.72</v>
      </c>
      <c r="M2" s="466">
        <v>0.72</v>
      </c>
      <c r="N2" s="466">
        <v>0.72</v>
      </c>
      <c r="O2" s="466">
        <v>0.72</v>
      </c>
      <c r="P2" s="466">
        <v>0.72</v>
      </c>
      <c r="Q2" s="466">
        <v>0.72</v>
      </c>
      <c r="R2" s="466">
        <v>0.72</v>
      </c>
      <c r="S2" s="466">
        <v>0.72</v>
      </c>
    </row>
    <row r="3" spans="1:19" x14ac:dyDescent="0.25">
      <c r="A3" s="322" t="s">
        <v>30</v>
      </c>
      <c r="B3" s="322" t="s">
        <v>31</v>
      </c>
      <c r="C3" s="119" t="s">
        <v>350</v>
      </c>
      <c r="D3" s="330">
        <v>0.36</v>
      </c>
      <c r="E3" s="330">
        <v>0.36</v>
      </c>
      <c r="F3" s="330">
        <v>0.36</v>
      </c>
      <c r="G3" s="330">
        <v>0.36</v>
      </c>
      <c r="H3" s="330">
        <v>0.36</v>
      </c>
      <c r="I3" s="330">
        <v>0.36</v>
      </c>
      <c r="J3" s="330">
        <v>0.36</v>
      </c>
      <c r="K3" s="330">
        <v>0.36</v>
      </c>
      <c r="L3" s="330">
        <v>0.36</v>
      </c>
      <c r="M3" s="330">
        <v>0.36</v>
      </c>
      <c r="N3" s="330">
        <v>0.36</v>
      </c>
      <c r="O3" s="330">
        <v>0.36</v>
      </c>
      <c r="P3" s="330">
        <v>0.36</v>
      </c>
      <c r="Q3" s="330">
        <v>0.36</v>
      </c>
      <c r="R3" s="330">
        <v>0.36</v>
      </c>
      <c r="S3" s="330">
        <v>0.36</v>
      </c>
    </row>
    <row r="4" spans="1:19" x14ac:dyDescent="0.25">
      <c r="A4" s="464" t="s">
        <v>30</v>
      </c>
      <c r="B4" s="464" t="s">
        <v>31</v>
      </c>
      <c r="C4" s="119" t="s">
        <v>356</v>
      </c>
      <c r="D4" s="330">
        <v>0.36</v>
      </c>
      <c r="E4" s="330">
        <v>0.36</v>
      </c>
      <c r="F4" s="330">
        <v>0.36</v>
      </c>
      <c r="G4" s="330">
        <v>0.36</v>
      </c>
      <c r="H4" s="330">
        <v>0.36</v>
      </c>
      <c r="I4" s="330">
        <v>0.36</v>
      </c>
      <c r="J4" s="330">
        <v>0.36</v>
      </c>
      <c r="K4" s="330">
        <v>0.36</v>
      </c>
      <c r="L4" s="330">
        <v>0.36</v>
      </c>
      <c r="M4" s="330">
        <v>0.36</v>
      </c>
      <c r="N4" s="330">
        <v>0.36</v>
      </c>
      <c r="O4" s="330">
        <v>0.36</v>
      </c>
      <c r="P4" s="330">
        <v>0.36</v>
      </c>
      <c r="Q4" s="330">
        <v>0.36</v>
      </c>
      <c r="R4" s="330">
        <v>0.36</v>
      </c>
      <c r="S4" s="330">
        <v>0.36</v>
      </c>
    </row>
    <row r="5" spans="1:19" x14ac:dyDescent="0.25">
      <c r="A5" s="322" t="s">
        <v>30</v>
      </c>
      <c r="B5" s="322" t="s">
        <v>31</v>
      </c>
      <c r="C5" s="119" t="s">
        <v>357</v>
      </c>
      <c r="D5" s="330">
        <v>1.8</v>
      </c>
      <c r="E5" s="330">
        <v>1.8</v>
      </c>
      <c r="F5" s="330">
        <v>1.8</v>
      </c>
      <c r="G5" s="330">
        <v>1.8</v>
      </c>
      <c r="H5" s="330">
        <v>1.8</v>
      </c>
      <c r="I5" s="330">
        <v>1.8</v>
      </c>
      <c r="J5" s="330">
        <v>1.8</v>
      </c>
      <c r="K5" s="330">
        <v>1.8</v>
      </c>
      <c r="L5" s="330">
        <v>1.8</v>
      </c>
      <c r="M5" s="330">
        <v>1.8</v>
      </c>
      <c r="N5" s="330">
        <v>1.8</v>
      </c>
      <c r="O5" s="330">
        <v>1.8</v>
      </c>
      <c r="P5" s="330">
        <v>1.8</v>
      </c>
      <c r="Q5" s="330">
        <v>1.8</v>
      </c>
      <c r="R5" s="330">
        <v>1.8</v>
      </c>
      <c r="S5" s="330">
        <v>1.8</v>
      </c>
    </row>
    <row r="6" spans="1:19" x14ac:dyDescent="0.25">
      <c r="A6" s="322" t="s">
        <v>30</v>
      </c>
      <c r="B6" s="322" t="s">
        <v>31</v>
      </c>
      <c r="C6" s="119" t="s">
        <v>359</v>
      </c>
      <c r="D6" s="330">
        <v>0.4</v>
      </c>
      <c r="E6" s="330">
        <v>0.4</v>
      </c>
      <c r="F6" s="330">
        <v>0.4</v>
      </c>
      <c r="G6" s="330">
        <v>0.4</v>
      </c>
      <c r="H6" s="330">
        <v>0.4</v>
      </c>
      <c r="I6" s="330">
        <v>0.4</v>
      </c>
      <c r="J6" s="330">
        <v>0.4</v>
      </c>
      <c r="K6" s="330">
        <v>0.4</v>
      </c>
      <c r="L6" s="330">
        <v>0.4</v>
      </c>
      <c r="M6" s="330">
        <v>0.4</v>
      </c>
      <c r="N6" s="330">
        <v>0.4</v>
      </c>
      <c r="O6" s="330">
        <v>0.4</v>
      </c>
      <c r="P6" s="330">
        <v>0.4</v>
      </c>
      <c r="Q6" s="330">
        <v>0.4</v>
      </c>
      <c r="R6" s="330">
        <v>0.4</v>
      </c>
      <c r="S6" s="330">
        <v>0.4</v>
      </c>
    </row>
    <row r="7" spans="1:19" x14ac:dyDescent="0.25">
      <c r="A7" s="322" t="s">
        <v>30</v>
      </c>
      <c r="B7" s="322" t="s">
        <v>31</v>
      </c>
      <c r="C7" s="119" t="s">
        <v>361</v>
      </c>
      <c r="D7" s="330">
        <v>0.6</v>
      </c>
      <c r="E7" s="330">
        <v>0.6</v>
      </c>
      <c r="F7" s="330">
        <v>0.6</v>
      </c>
      <c r="G7" s="330">
        <v>0.6</v>
      </c>
      <c r="H7" s="330">
        <v>0.6</v>
      </c>
      <c r="I7" s="330">
        <v>0.6</v>
      </c>
      <c r="J7" s="330">
        <v>0.6</v>
      </c>
      <c r="K7" s="330">
        <v>0.6</v>
      </c>
      <c r="L7" s="330">
        <v>0.6</v>
      </c>
      <c r="M7" s="330">
        <v>0.6</v>
      </c>
      <c r="N7" s="330">
        <v>0.6</v>
      </c>
      <c r="O7" s="330">
        <v>0.6</v>
      </c>
      <c r="P7" s="330">
        <v>0.6</v>
      </c>
      <c r="Q7" s="330">
        <v>0.6</v>
      </c>
      <c r="R7" s="330">
        <v>0.6</v>
      </c>
      <c r="S7" s="330">
        <v>0.6</v>
      </c>
    </row>
    <row r="8" spans="1:19" x14ac:dyDescent="0.25">
      <c r="A8" s="322" t="s">
        <v>30</v>
      </c>
      <c r="B8" s="322" t="s">
        <v>31</v>
      </c>
      <c r="C8" s="119" t="s">
        <v>363</v>
      </c>
      <c r="D8" s="330">
        <v>0.6</v>
      </c>
      <c r="E8" s="330">
        <v>0.6</v>
      </c>
      <c r="F8" s="330">
        <v>0.6</v>
      </c>
      <c r="G8" s="330">
        <v>0.6</v>
      </c>
      <c r="H8" s="330">
        <v>0.6</v>
      </c>
      <c r="I8" s="330">
        <v>0.6</v>
      </c>
      <c r="J8" s="330">
        <v>0.6</v>
      </c>
      <c r="K8" s="330">
        <v>0.6</v>
      </c>
      <c r="L8" s="330">
        <v>0.6</v>
      </c>
      <c r="M8" s="330">
        <v>0.6</v>
      </c>
      <c r="N8" s="330">
        <v>0.6</v>
      </c>
      <c r="O8" s="330">
        <v>0.6</v>
      </c>
      <c r="P8" s="330">
        <v>0.6</v>
      </c>
      <c r="Q8" s="330">
        <v>0.6</v>
      </c>
      <c r="R8" s="330">
        <v>0.6</v>
      </c>
      <c r="S8" s="330">
        <v>0.6</v>
      </c>
    </row>
    <row r="9" spans="1:19" x14ac:dyDescent="0.25">
      <c r="A9" s="322" t="s">
        <v>30</v>
      </c>
      <c r="B9" s="322" t="s">
        <v>31</v>
      </c>
      <c r="C9" s="119" t="s">
        <v>12</v>
      </c>
      <c r="D9" s="330">
        <v>0</v>
      </c>
      <c r="E9" s="330">
        <v>0</v>
      </c>
      <c r="F9" s="330">
        <v>0</v>
      </c>
      <c r="G9" s="330">
        <v>0</v>
      </c>
      <c r="H9" s="330">
        <v>0</v>
      </c>
      <c r="I9" s="330">
        <v>0</v>
      </c>
      <c r="J9" s="330">
        <v>0</v>
      </c>
      <c r="K9" s="330">
        <v>0</v>
      </c>
      <c r="L9" s="330">
        <v>0</v>
      </c>
      <c r="M9" s="330">
        <v>0</v>
      </c>
      <c r="N9" s="330">
        <v>0</v>
      </c>
      <c r="O9" s="330">
        <v>0</v>
      </c>
      <c r="P9" s="330">
        <v>0</v>
      </c>
      <c r="Q9" s="330">
        <v>0</v>
      </c>
      <c r="R9" s="330">
        <v>0</v>
      </c>
      <c r="S9" s="330">
        <v>0</v>
      </c>
    </row>
    <row r="10" spans="1:19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4.12</v>
      </c>
      <c r="E10" s="289">
        <f t="shared" si="0"/>
        <v>4.12</v>
      </c>
      <c r="F10" s="289">
        <f t="shared" si="0"/>
        <v>4.12</v>
      </c>
      <c r="G10" s="289">
        <f t="shared" si="0"/>
        <v>4.12</v>
      </c>
      <c r="H10" s="289">
        <f t="shared" si="0"/>
        <v>4.12</v>
      </c>
      <c r="I10" s="289">
        <f t="shared" si="0"/>
        <v>4.12</v>
      </c>
      <c r="J10" s="289">
        <f t="shared" si="0"/>
        <v>4.12</v>
      </c>
      <c r="K10" s="289">
        <f t="shared" si="0"/>
        <v>4.12</v>
      </c>
      <c r="L10" s="289">
        <f t="shared" si="0"/>
        <v>4.12</v>
      </c>
      <c r="M10" s="289">
        <f t="shared" si="0"/>
        <v>4.12</v>
      </c>
      <c r="N10" s="289">
        <f t="shared" si="0"/>
        <v>4.12</v>
      </c>
      <c r="O10" s="289">
        <f t="shared" si="0"/>
        <v>4.12</v>
      </c>
      <c r="P10" s="289">
        <f t="shared" si="0"/>
        <v>4.12</v>
      </c>
      <c r="Q10" s="289">
        <f t="shared" si="0"/>
        <v>4.12</v>
      </c>
      <c r="R10" s="289">
        <f t="shared" si="0"/>
        <v>4.12</v>
      </c>
      <c r="S10" s="289">
        <f t="shared" si="0"/>
        <v>4.12</v>
      </c>
    </row>
    <row r="11" spans="1:19" x14ac:dyDescent="0.25">
      <c r="A11" s="322" t="s">
        <v>30</v>
      </c>
      <c r="B11" s="322" t="s">
        <v>33</v>
      </c>
      <c r="C11" s="119" t="s">
        <v>264</v>
      </c>
      <c r="D11" s="331">
        <v>40</v>
      </c>
      <c r="E11" s="331">
        <v>40</v>
      </c>
      <c r="F11" s="331">
        <v>40</v>
      </c>
      <c r="G11" s="331">
        <v>40</v>
      </c>
      <c r="H11" s="331">
        <v>40</v>
      </c>
      <c r="I11" s="331">
        <v>40</v>
      </c>
      <c r="J11" s="331">
        <v>40</v>
      </c>
      <c r="K11" s="331">
        <v>40</v>
      </c>
      <c r="L11" s="331">
        <v>40</v>
      </c>
      <c r="M11" s="331">
        <v>40</v>
      </c>
      <c r="N11" s="331">
        <v>40</v>
      </c>
      <c r="O11" s="331">
        <v>40</v>
      </c>
      <c r="P11" s="331">
        <v>40</v>
      </c>
      <c r="Q11" s="331">
        <v>40</v>
      </c>
      <c r="R11" s="331">
        <v>40</v>
      </c>
      <c r="S11" s="331">
        <v>40</v>
      </c>
    </row>
    <row r="12" spans="1:19" x14ac:dyDescent="0.25">
      <c r="A12" s="322" t="s">
        <v>30</v>
      </c>
      <c r="B12" s="322" t="s">
        <v>33</v>
      </c>
      <c r="C12" s="120" t="s">
        <v>235</v>
      </c>
      <c r="D12" s="330">
        <v>20</v>
      </c>
      <c r="E12" s="330">
        <v>20</v>
      </c>
      <c r="F12" s="330">
        <v>20</v>
      </c>
      <c r="G12" s="330">
        <v>20</v>
      </c>
      <c r="H12" s="330">
        <v>20</v>
      </c>
      <c r="I12" s="330">
        <v>20</v>
      </c>
      <c r="J12" s="330">
        <v>20</v>
      </c>
      <c r="K12" s="330">
        <v>20</v>
      </c>
      <c r="L12" s="330">
        <v>20</v>
      </c>
      <c r="M12" s="330">
        <v>20</v>
      </c>
      <c r="N12" s="330">
        <v>20</v>
      </c>
      <c r="O12" s="330">
        <v>20</v>
      </c>
      <c r="P12" s="330">
        <v>20</v>
      </c>
      <c r="Q12" s="330">
        <v>20</v>
      </c>
      <c r="R12" s="330">
        <v>20</v>
      </c>
      <c r="S12" s="330">
        <v>20</v>
      </c>
    </row>
    <row r="13" spans="1:19" x14ac:dyDescent="0.25">
      <c r="A13" s="322" t="s">
        <v>30</v>
      </c>
      <c r="B13" s="322" t="s">
        <v>33</v>
      </c>
      <c r="C13" s="120" t="s">
        <v>253</v>
      </c>
      <c r="D13" s="330">
        <v>10</v>
      </c>
      <c r="E13" s="330">
        <v>10</v>
      </c>
      <c r="F13" s="330">
        <v>10</v>
      </c>
      <c r="G13" s="330">
        <v>10</v>
      </c>
      <c r="H13" s="330">
        <v>10</v>
      </c>
      <c r="I13" s="330">
        <v>10</v>
      </c>
      <c r="J13" s="330">
        <v>10</v>
      </c>
      <c r="K13" s="330">
        <v>10</v>
      </c>
      <c r="L13" s="330">
        <v>10</v>
      </c>
      <c r="M13" s="330">
        <v>10</v>
      </c>
      <c r="N13" s="330">
        <v>10</v>
      </c>
      <c r="O13" s="330">
        <v>10</v>
      </c>
      <c r="P13" s="330">
        <v>10</v>
      </c>
      <c r="Q13" s="330">
        <v>10</v>
      </c>
      <c r="R13" s="330">
        <v>10</v>
      </c>
      <c r="S13" s="330">
        <v>10</v>
      </c>
    </row>
    <row r="14" spans="1:19" x14ac:dyDescent="0.25">
      <c r="A14" s="322" t="s">
        <v>30</v>
      </c>
      <c r="B14" s="322" t="s">
        <v>33</v>
      </c>
      <c r="C14" s="119" t="s">
        <v>256</v>
      </c>
      <c r="D14" s="330">
        <v>20</v>
      </c>
      <c r="E14" s="330">
        <v>20</v>
      </c>
      <c r="F14" s="330">
        <v>20</v>
      </c>
      <c r="G14" s="330">
        <v>20</v>
      </c>
      <c r="H14" s="330">
        <v>20</v>
      </c>
      <c r="I14" s="330">
        <v>20</v>
      </c>
      <c r="J14" s="330">
        <v>50</v>
      </c>
      <c r="K14" s="330">
        <v>50</v>
      </c>
      <c r="L14" s="330">
        <v>50</v>
      </c>
      <c r="M14" s="330">
        <v>50</v>
      </c>
      <c r="N14" s="330">
        <v>50</v>
      </c>
      <c r="O14" s="330">
        <v>50</v>
      </c>
      <c r="P14" s="330">
        <v>50</v>
      </c>
      <c r="Q14" s="330">
        <v>50</v>
      </c>
      <c r="R14" s="330">
        <v>50</v>
      </c>
      <c r="S14" s="330">
        <v>50</v>
      </c>
    </row>
    <row r="15" spans="1:19" x14ac:dyDescent="0.25">
      <c r="A15" s="322" t="s">
        <v>30</v>
      </c>
      <c r="B15" s="322" t="s">
        <v>33</v>
      </c>
      <c r="C15" s="349" t="s">
        <v>341</v>
      </c>
      <c r="D15" s="330">
        <v>70</v>
      </c>
      <c r="E15" s="330">
        <v>70</v>
      </c>
      <c r="F15" s="330">
        <v>70</v>
      </c>
      <c r="G15" s="330">
        <v>70</v>
      </c>
      <c r="H15" s="330">
        <v>70</v>
      </c>
      <c r="I15" s="330">
        <v>70</v>
      </c>
      <c r="J15" s="330">
        <v>70</v>
      </c>
      <c r="K15" s="330">
        <v>70</v>
      </c>
      <c r="L15" s="330">
        <v>70</v>
      </c>
      <c r="M15" s="330">
        <v>70</v>
      </c>
      <c r="N15" s="330">
        <v>70</v>
      </c>
      <c r="O15" s="330">
        <v>70</v>
      </c>
      <c r="P15" s="330">
        <v>70</v>
      </c>
      <c r="Q15" s="330">
        <v>70</v>
      </c>
      <c r="R15" s="330">
        <v>70</v>
      </c>
      <c r="S15" s="330">
        <v>70</v>
      </c>
    </row>
    <row r="16" spans="1:19" x14ac:dyDescent="0.25">
      <c r="A16" s="322" t="s">
        <v>30</v>
      </c>
      <c r="B16" s="323" t="s">
        <v>33</v>
      </c>
      <c r="C16" s="121" t="s">
        <v>12</v>
      </c>
      <c r="D16" s="330">
        <v>25</v>
      </c>
      <c r="E16" s="330">
        <v>25</v>
      </c>
      <c r="F16" s="330">
        <v>25</v>
      </c>
      <c r="G16" s="330">
        <v>25</v>
      </c>
      <c r="H16" s="330">
        <v>25</v>
      </c>
      <c r="I16" s="330">
        <v>25</v>
      </c>
      <c r="J16" s="330">
        <v>30</v>
      </c>
      <c r="K16" s="330">
        <v>30</v>
      </c>
      <c r="L16" s="330">
        <v>30</v>
      </c>
      <c r="M16" s="330">
        <v>30</v>
      </c>
      <c r="N16" s="330">
        <v>30</v>
      </c>
      <c r="O16" s="330">
        <v>30</v>
      </c>
      <c r="P16" s="330">
        <v>35</v>
      </c>
      <c r="Q16" s="330">
        <v>35</v>
      </c>
      <c r="R16" s="330">
        <v>35</v>
      </c>
      <c r="S16" s="330">
        <v>35</v>
      </c>
    </row>
    <row r="17" spans="1:19" x14ac:dyDescent="0.25">
      <c r="A17" s="287" t="s">
        <v>30</v>
      </c>
      <c r="B17" s="290" t="s">
        <v>33</v>
      </c>
      <c r="C17" s="291" t="s">
        <v>58</v>
      </c>
      <c r="D17" s="292">
        <f t="shared" ref="D17:S17" si="1">SUM(D11:D16)</f>
        <v>185</v>
      </c>
      <c r="E17" s="292">
        <f t="shared" si="1"/>
        <v>185</v>
      </c>
      <c r="F17" s="292">
        <f t="shared" si="1"/>
        <v>185</v>
      </c>
      <c r="G17" s="292">
        <f t="shared" si="1"/>
        <v>185</v>
      </c>
      <c r="H17" s="292">
        <f t="shared" si="1"/>
        <v>185</v>
      </c>
      <c r="I17" s="292">
        <f t="shared" si="1"/>
        <v>185</v>
      </c>
      <c r="J17" s="292">
        <f t="shared" si="1"/>
        <v>220</v>
      </c>
      <c r="K17" s="292">
        <f t="shared" si="1"/>
        <v>220</v>
      </c>
      <c r="L17" s="292">
        <f t="shared" si="1"/>
        <v>220</v>
      </c>
      <c r="M17" s="292">
        <f t="shared" si="1"/>
        <v>220</v>
      </c>
      <c r="N17" s="292">
        <f t="shared" si="1"/>
        <v>220</v>
      </c>
      <c r="O17" s="292">
        <f t="shared" si="1"/>
        <v>220</v>
      </c>
      <c r="P17" s="292">
        <f t="shared" si="1"/>
        <v>225</v>
      </c>
      <c r="Q17" s="292">
        <f t="shared" si="1"/>
        <v>225</v>
      </c>
      <c r="R17" s="292">
        <f t="shared" si="1"/>
        <v>225</v>
      </c>
      <c r="S17" s="292">
        <f t="shared" si="1"/>
        <v>225</v>
      </c>
    </row>
    <row r="18" spans="1:19" x14ac:dyDescent="0.25">
      <c r="A18" s="322" t="s">
        <v>30</v>
      </c>
      <c r="B18" s="322" t="s">
        <v>41</v>
      </c>
      <c r="C18" s="122" t="s">
        <v>255</v>
      </c>
      <c r="D18" s="330">
        <v>30</v>
      </c>
      <c r="E18" s="330">
        <v>30</v>
      </c>
      <c r="F18" s="330">
        <v>30</v>
      </c>
      <c r="G18" s="330">
        <v>30</v>
      </c>
      <c r="H18" s="330">
        <v>30</v>
      </c>
      <c r="I18" s="330">
        <v>30</v>
      </c>
      <c r="J18" s="330">
        <v>30</v>
      </c>
      <c r="K18" s="330">
        <v>30</v>
      </c>
      <c r="L18" s="330">
        <v>30</v>
      </c>
      <c r="M18" s="330">
        <v>30</v>
      </c>
      <c r="N18" s="330">
        <v>30</v>
      </c>
      <c r="O18" s="330">
        <v>30</v>
      </c>
      <c r="P18" s="330">
        <v>30</v>
      </c>
      <c r="Q18" s="330">
        <v>30</v>
      </c>
      <c r="R18" s="330">
        <v>30</v>
      </c>
      <c r="S18" s="330">
        <v>30</v>
      </c>
    </row>
    <row r="19" spans="1:19" x14ac:dyDescent="0.25">
      <c r="A19" s="322" t="s">
        <v>30</v>
      </c>
      <c r="B19" s="322" t="s">
        <v>41</v>
      </c>
      <c r="C19" s="122" t="s">
        <v>256</v>
      </c>
      <c r="D19" s="330">
        <v>20</v>
      </c>
      <c r="E19" s="330">
        <v>20</v>
      </c>
      <c r="F19" s="330">
        <v>20</v>
      </c>
      <c r="G19" s="330">
        <v>20</v>
      </c>
      <c r="H19" s="330">
        <v>20</v>
      </c>
      <c r="I19" s="330">
        <v>20</v>
      </c>
      <c r="J19" s="330">
        <v>20</v>
      </c>
      <c r="K19" s="330">
        <v>20</v>
      </c>
      <c r="L19" s="330">
        <v>20</v>
      </c>
      <c r="M19" s="330">
        <v>20</v>
      </c>
      <c r="N19" s="330">
        <v>20</v>
      </c>
      <c r="O19" s="330">
        <v>20</v>
      </c>
      <c r="P19" s="330">
        <v>20</v>
      </c>
      <c r="Q19" s="330">
        <v>20</v>
      </c>
      <c r="R19" s="330">
        <v>20</v>
      </c>
      <c r="S19" s="330">
        <v>20</v>
      </c>
    </row>
    <row r="20" spans="1:19" x14ac:dyDescent="0.25">
      <c r="A20" s="322" t="s">
        <v>30</v>
      </c>
      <c r="B20" s="322" t="s">
        <v>41</v>
      </c>
      <c r="C20" s="121" t="s">
        <v>12</v>
      </c>
      <c r="D20" s="330">
        <v>10</v>
      </c>
      <c r="E20" s="330">
        <v>10</v>
      </c>
      <c r="F20" s="330">
        <v>10</v>
      </c>
      <c r="G20" s="330">
        <v>10</v>
      </c>
      <c r="H20" s="330">
        <v>10</v>
      </c>
      <c r="I20" s="330">
        <v>10</v>
      </c>
      <c r="J20" s="330">
        <v>10</v>
      </c>
      <c r="K20" s="330">
        <v>10</v>
      </c>
      <c r="L20" s="330">
        <v>10</v>
      </c>
      <c r="M20" s="330">
        <v>10</v>
      </c>
      <c r="N20" s="330">
        <v>10</v>
      </c>
      <c r="O20" s="330">
        <v>10</v>
      </c>
      <c r="P20" s="330">
        <v>10</v>
      </c>
      <c r="Q20" s="330">
        <v>10</v>
      </c>
      <c r="R20" s="330">
        <v>10</v>
      </c>
      <c r="S20" s="330">
        <v>10</v>
      </c>
    </row>
    <row r="21" spans="1:19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60</v>
      </c>
      <c r="E21" s="294">
        <f t="shared" si="2"/>
        <v>60</v>
      </c>
      <c r="F21" s="294">
        <f t="shared" si="2"/>
        <v>60</v>
      </c>
      <c r="G21" s="294">
        <f t="shared" si="2"/>
        <v>60</v>
      </c>
      <c r="H21" s="294">
        <f t="shared" si="2"/>
        <v>60</v>
      </c>
      <c r="I21" s="294">
        <f t="shared" si="2"/>
        <v>60</v>
      </c>
      <c r="J21" s="294">
        <f t="shared" si="2"/>
        <v>60</v>
      </c>
      <c r="K21" s="294">
        <f t="shared" si="2"/>
        <v>60</v>
      </c>
      <c r="L21" s="294">
        <f t="shared" si="2"/>
        <v>60</v>
      </c>
      <c r="M21" s="294">
        <f t="shared" si="2"/>
        <v>60</v>
      </c>
      <c r="N21" s="294">
        <f t="shared" si="2"/>
        <v>60</v>
      </c>
      <c r="O21" s="294">
        <f t="shared" si="2"/>
        <v>60</v>
      </c>
      <c r="P21" s="294">
        <f t="shared" si="2"/>
        <v>60</v>
      </c>
      <c r="Q21" s="294">
        <f t="shared" si="2"/>
        <v>60</v>
      </c>
      <c r="R21" s="294">
        <f t="shared" si="2"/>
        <v>60</v>
      </c>
      <c r="S21" s="294">
        <f t="shared" si="2"/>
        <v>60</v>
      </c>
    </row>
    <row r="22" spans="1:19" x14ac:dyDescent="0.25">
      <c r="A22" s="322" t="s">
        <v>30</v>
      </c>
      <c r="B22" s="322" t="s">
        <v>49</v>
      </c>
      <c r="C22" s="124" t="s">
        <v>257</v>
      </c>
      <c r="D22" s="332">
        <v>3</v>
      </c>
      <c r="E22" s="332">
        <v>3</v>
      </c>
      <c r="F22" s="332">
        <v>3</v>
      </c>
      <c r="G22" s="332">
        <v>3</v>
      </c>
      <c r="H22" s="332">
        <v>3</v>
      </c>
      <c r="I22" s="332">
        <v>3</v>
      </c>
      <c r="J22" s="332">
        <v>3</v>
      </c>
      <c r="K22" s="332">
        <v>3</v>
      </c>
      <c r="L22" s="332">
        <v>3</v>
      </c>
      <c r="M22" s="332">
        <v>3</v>
      </c>
      <c r="N22" s="332">
        <v>3</v>
      </c>
      <c r="O22" s="332">
        <v>3</v>
      </c>
      <c r="P22" s="332">
        <v>3</v>
      </c>
      <c r="Q22" s="332">
        <v>3</v>
      </c>
      <c r="R22" s="332">
        <v>3</v>
      </c>
      <c r="S22" s="332">
        <v>3</v>
      </c>
    </row>
    <row r="23" spans="1:19" x14ac:dyDescent="0.25">
      <c r="A23" s="322" t="s">
        <v>30</v>
      </c>
      <c r="B23" s="322" t="s">
        <v>49</v>
      </c>
      <c r="C23" s="120" t="s">
        <v>12</v>
      </c>
      <c r="D23" s="332">
        <v>20</v>
      </c>
      <c r="E23" s="332">
        <v>20</v>
      </c>
      <c r="F23" s="332">
        <v>20</v>
      </c>
      <c r="G23" s="332">
        <v>20</v>
      </c>
      <c r="H23" s="332">
        <v>20</v>
      </c>
      <c r="I23" s="332">
        <v>20</v>
      </c>
      <c r="J23" s="332">
        <v>20</v>
      </c>
      <c r="K23" s="332">
        <v>20</v>
      </c>
      <c r="L23" s="332">
        <v>20</v>
      </c>
      <c r="M23" s="332">
        <v>20</v>
      </c>
      <c r="N23" s="332">
        <v>20</v>
      </c>
      <c r="O23" s="332">
        <v>20</v>
      </c>
      <c r="P23" s="332">
        <v>20</v>
      </c>
      <c r="Q23" s="332">
        <v>20</v>
      </c>
      <c r="R23" s="332">
        <v>20</v>
      </c>
      <c r="S23" s="332">
        <v>20</v>
      </c>
    </row>
    <row r="24" spans="1:19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23</v>
      </c>
      <c r="E24" s="294">
        <f t="shared" si="3"/>
        <v>23</v>
      </c>
      <c r="F24" s="294">
        <f t="shared" si="3"/>
        <v>23</v>
      </c>
      <c r="G24" s="294">
        <f t="shared" si="3"/>
        <v>23</v>
      </c>
      <c r="H24" s="294">
        <f t="shared" si="3"/>
        <v>23</v>
      </c>
      <c r="I24" s="294">
        <f t="shared" si="3"/>
        <v>23</v>
      </c>
      <c r="J24" s="294">
        <f t="shared" si="3"/>
        <v>23</v>
      </c>
      <c r="K24" s="294">
        <f t="shared" si="3"/>
        <v>23</v>
      </c>
      <c r="L24" s="294">
        <f t="shared" si="3"/>
        <v>23</v>
      </c>
      <c r="M24" s="294">
        <f t="shared" si="3"/>
        <v>23</v>
      </c>
      <c r="N24" s="294">
        <f t="shared" si="3"/>
        <v>23</v>
      </c>
      <c r="O24" s="294">
        <f t="shared" si="3"/>
        <v>23</v>
      </c>
      <c r="P24" s="294">
        <f t="shared" si="3"/>
        <v>23</v>
      </c>
      <c r="Q24" s="294">
        <f t="shared" si="3"/>
        <v>23</v>
      </c>
      <c r="R24" s="294">
        <f t="shared" si="3"/>
        <v>23</v>
      </c>
      <c r="S24" s="294">
        <f t="shared" si="3"/>
        <v>23</v>
      </c>
    </row>
    <row r="25" spans="1:19" x14ac:dyDescent="0.25">
      <c r="A25" s="322" t="s">
        <v>30</v>
      </c>
      <c r="B25" s="322" t="s">
        <v>104</v>
      </c>
      <c r="C25" s="119" t="s">
        <v>254</v>
      </c>
      <c r="D25" s="332">
        <v>15</v>
      </c>
      <c r="E25" s="332">
        <v>15</v>
      </c>
      <c r="F25" s="332">
        <v>15</v>
      </c>
      <c r="G25" s="332">
        <v>15</v>
      </c>
      <c r="H25" s="332">
        <v>15</v>
      </c>
      <c r="I25" s="332">
        <v>15</v>
      </c>
      <c r="J25" s="332">
        <v>15</v>
      </c>
      <c r="K25" s="332">
        <v>15</v>
      </c>
      <c r="L25" s="332">
        <v>15</v>
      </c>
      <c r="M25" s="332">
        <v>15</v>
      </c>
      <c r="N25" s="332">
        <v>15</v>
      </c>
      <c r="O25" s="332">
        <v>15</v>
      </c>
      <c r="P25" s="332">
        <v>15</v>
      </c>
      <c r="Q25" s="332">
        <v>15</v>
      </c>
      <c r="R25" s="332">
        <v>15</v>
      </c>
      <c r="S25" s="332">
        <v>15</v>
      </c>
    </row>
    <row r="26" spans="1:19" x14ac:dyDescent="0.25">
      <c r="A26" s="322" t="s">
        <v>30</v>
      </c>
      <c r="B26" s="322" t="s">
        <v>104</v>
      </c>
      <c r="C26" s="119" t="s">
        <v>12</v>
      </c>
      <c r="D26" s="332">
        <v>5</v>
      </c>
      <c r="E26" s="332">
        <v>5</v>
      </c>
      <c r="F26" s="332">
        <v>5</v>
      </c>
      <c r="G26" s="332">
        <v>5</v>
      </c>
      <c r="H26" s="332">
        <v>5</v>
      </c>
      <c r="I26" s="332">
        <v>5</v>
      </c>
      <c r="J26" s="332">
        <v>5</v>
      </c>
      <c r="K26" s="332">
        <v>5</v>
      </c>
      <c r="L26" s="332">
        <v>5</v>
      </c>
      <c r="M26" s="332">
        <v>5</v>
      </c>
      <c r="N26" s="332">
        <v>5</v>
      </c>
      <c r="O26" s="332">
        <v>5</v>
      </c>
      <c r="P26" s="332">
        <v>5</v>
      </c>
      <c r="Q26" s="332">
        <v>5</v>
      </c>
      <c r="R26" s="332">
        <v>5</v>
      </c>
      <c r="S26" s="332">
        <v>5</v>
      </c>
    </row>
    <row r="27" spans="1:19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20</v>
      </c>
      <c r="E27" s="294">
        <f t="shared" si="4"/>
        <v>20</v>
      </c>
      <c r="F27" s="294">
        <f t="shared" si="4"/>
        <v>20</v>
      </c>
      <c r="G27" s="294">
        <f t="shared" si="4"/>
        <v>20</v>
      </c>
      <c r="H27" s="294">
        <f t="shared" si="4"/>
        <v>20</v>
      </c>
      <c r="I27" s="294">
        <f t="shared" si="4"/>
        <v>20</v>
      </c>
      <c r="J27" s="294">
        <f t="shared" si="4"/>
        <v>20</v>
      </c>
      <c r="K27" s="294">
        <f t="shared" si="4"/>
        <v>20</v>
      </c>
      <c r="L27" s="294">
        <f t="shared" si="4"/>
        <v>20</v>
      </c>
      <c r="M27" s="294">
        <f t="shared" si="4"/>
        <v>20</v>
      </c>
      <c r="N27" s="294">
        <f t="shared" si="4"/>
        <v>20</v>
      </c>
      <c r="O27" s="294">
        <f t="shared" si="4"/>
        <v>20</v>
      </c>
      <c r="P27" s="294">
        <f t="shared" si="4"/>
        <v>20</v>
      </c>
      <c r="Q27" s="294">
        <f t="shared" si="4"/>
        <v>20</v>
      </c>
      <c r="R27" s="294">
        <f t="shared" si="4"/>
        <v>20</v>
      </c>
      <c r="S27" s="294">
        <f t="shared" si="4"/>
        <v>20</v>
      </c>
    </row>
    <row r="28" spans="1:19" x14ac:dyDescent="0.25">
      <c r="A28" s="322" t="s">
        <v>30</v>
      </c>
      <c r="B28" s="322" t="s">
        <v>51</v>
      </c>
      <c r="C28" s="125" t="s">
        <v>259</v>
      </c>
      <c r="D28" s="332">
        <v>20</v>
      </c>
      <c r="E28" s="332">
        <v>20</v>
      </c>
      <c r="F28" s="332">
        <v>20</v>
      </c>
      <c r="G28" s="332">
        <v>20</v>
      </c>
      <c r="H28" s="332">
        <v>20</v>
      </c>
      <c r="I28" s="332">
        <v>20</v>
      </c>
      <c r="J28" s="332">
        <v>20</v>
      </c>
      <c r="K28" s="332">
        <v>20</v>
      </c>
      <c r="L28" s="332">
        <v>20</v>
      </c>
      <c r="M28" s="332">
        <v>20</v>
      </c>
      <c r="N28" s="332">
        <v>20</v>
      </c>
      <c r="O28" s="332">
        <v>20</v>
      </c>
      <c r="P28" s="332">
        <v>20</v>
      </c>
      <c r="Q28" s="332">
        <v>20</v>
      </c>
      <c r="R28" s="332">
        <v>20</v>
      </c>
      <c r="S28" s="332">
        <v>20</v>
      </c>
    </row>
    <row r="29" spans="1:19" x14ac:dyDescent="0.25">
      <c r="A29" s="322" t="s">
        <v>30</v>
      </c>
      <c r="B29" s="322" t="s">
        <v>51</v>
      </c>
      <c r="C29" s="125" t="s">
        <v>329</v>
      </c>
      <c r="D29" s="332">
        <v>10</v>
      </c>
      <c r="E29" s="332">
        <v>10</v>
      </c>
      <c r="F29" s="332">
        <v>10</v>
      </c>
      <c r="G29" s="332">
        <v>10</v>
      </c>
      <c r="H29" s="332">
        <v>10</v>
      </c>
      <c r="I29" s="332">
        <v>10</v>
      </c>
      <c r="J29" s="332">
        <v>10</v>
      </c>
      <c r="K29" s="332">
        <v>10</v>
      </c>
      <c r="L29" s="332">
        <v>10</v>
      </c>
      <c r="M29" s="332">
        <v>10</v>
      </c>
      <c r="N29" s="332">
        <v>10</v>
      </c>
      <c r="O29" s="332">
        <v>10</v>
      </c>
      <c r="P29" s="332">
        <v>10</v>
      </c>
      <c r="Q29" s="332">
        <v>10</v>
      </c>
      <c r="R29" s="332">
        <v>10</v>
      </c>
      <c r="S29" s="332">
        <v>10</v>
      </c>
    </row>
    <row r="30" spans="1:19" x14ac:dyDescent="0.25">
      <c r="A30" s="322" t="s">
        <v>30</v>
      </c>
      <c r="B30" s="322" t="s">
        <v>51</v>
      </c>
      <c r="C30" s="125" t="s">
        <v>330</v>
      </c>
      <c r="D30" s="332">
        <v>60</v>
      </c>
      <c r="E30" s="332">
        <v>60</v>
      </c>
      <c r="F30" s="332">
        <v>60</v>
      </c>
      <c r="G30" s="332">
        <v>60</v>
      </c>
      <c r="H30" s="332">
        <v>70</v>
      </c>
      <c r="I30" s="332">
        <v>70</v>
      </c>
      <c r="J30" s="332">
        <v>70</v>
      </c>
      <c r="K30" s="332">
        <v>70</v>
      </c>
      <c r="L30" s="332">
        <v>70</v>
      </c>
      <c r="M30" s="332">
        <v>70</v>
      </c>
      <c r="N30" s="332">
        <v>70</v>
      </c>
      <c r="O30" s="332">
        <v>70</v>
      </c>
      <c r="P30" s="332">
        <v>70</v>
      </c>
      <c r="Q30" s="332">
        <v>70</v>
      </c>
      <c r="R30" s="332">
        <v>70</v>
      </c>
      <c r="S30" s="332">
        <v>70</v>
      </c>
    </row>
    <row r="31" spans="1:19" x14ac:dyDescent="0.25">
      <c r="A31" s="322" t="s">
        <v>30</v>
      </c>
      <c r="B31" s="323" t="s">
        <v>51</v>
      </c>
      <c r="C31" s="120" t="s">
        <v>12</v>
      </c>
      <c r="D31" s="332">
        <v>15</v>
      </c>
      <c r="E31" s="332">
        <v>15</v>
      </c>
      <c r="F31" s="332">
        <v>15</v>
      </c>
      <c r="G31" s="332">
        <v>15</v>
      </c>
      <c r="H31" s="332">
        <v>15</v>
      </c>
      <c r="I31" s="332">
        <v>15</v>
      </c>
      <c r="J31" s="332">
        <v>15</v>
      </c>
      <c r="K31" s="332">
        <v>15</v>
      </c>
      <c r="L31" s="332">
        <v>15</v>
      </c>
      <c r="M31" s="332">
        <v>15</v>
      </c>
      <c r="N31" s="332">
        <v>15</v>
      </c>
      <c r="O31" s="332">
        <v>15</v>
      </c>
      <c r="P31" s="332">
        <v>15</v>
      </c>
      <c r="Q31" s="332">
        <v>15</v>
      </c>
      <c r="R31" s="332">
        <v>15</v>
      </c>
      <c r="S31" s="332">
        <v>15</v>
      </c>
    </row>
    <row r="32" spans="1:19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105</v>
      </c>
      <c r="E32" s="294">
        <f t="shared" si="5"/>
        <v>105</v>
      </c>
      <c r="F32" s="294">
        <f t="shared" si="5"/>
        <v>105</v>
      </c>
      <c r="G32" s="294">
        <f t="shared" si="5"/>
        <v>105</v>
      </c>
      <c r="H32" s="294">
        <f t="shared" si="5"/>
        <v>115</v>
      </c>
      <c r="I32" s="294">
        <f t="shared" si="5"/>
        <v>115</v>
      </c>
      <c r="J32" s="294">
        <f t="shared" si="5"/>
        <v>115</v>
      </c>
      <c r="K32" s="294">
        <f t="shared" si="5"/>
        <v>115</v>
      </c>
      <c r="L32" s="294">
        <f t="shared" si="5"/>
        <v>115</v>
      </c>
      <c r="M32" s="294">
        <f t="shared" si="5"/>
        <v>115</v>
      </c>
      <c r="N32" s="294">
        <f t="shared" si="5"/>
        <v>115</v>
      </c>
      <c r="O32" s="294">
        <f t="shared" si="5"/>
        <v>115</v>
      </c>
      <c r="P32" s="294">
        <f t="shared" si="5"/>
        <v>115</v>
      </c>
      <c r="Q32" s="294">
        <f t="shared" si="5"/>
        <v>115</v>
      </c>
      <c r="R32" s="294">
        <f t="shared" si="5"/>
        <v>115</v>
      </c>
      <c r="S32" s="294">
        <f t="shared" si="5"/>
        <v>115</v>
      </c>
    </row>
    <row r="33" spans="1:19" x14ac:dyDescent="0.25">
      <c r="A33" s="322" t="s">
        <v>30</v>
      </c>
      <c r="B33" s="323" t="s">
        <v>158</v>
      </c>
      <c r="C33" s="119" t="s">
        <v>261</v>
      </c>
      <c r="D33" s="332">
        <v>10</v>
      </c>
      <c r="E33" s="332">
        <v>10</v>
      </c>
      <c r="F33" s="332">
        <v>10</v>
      </c>
      <c r="G33" s="332">
        <v>10</v>
      </c>
      <c r="H33" s="332">
        <v>15</v>
      </c>
      <c r="I33" s="332">
        <v>15</v>
      </c>
      <c r="J33" s="332">
        <v>15</v>
      </c>
      <c r="K33" s="332">
        <v>15</v>
      </c>
      <c r="L33" s="332">
        <v>20</v>
      </c>
      <c r="M33" s="332">
        <v>20</v>
      </c>
      <c r="N33" s="332">
        <v>20</v>
      </c>
      <c r="O33" s="332">
        <v>20</v>
      </c>
      <c r="P33" s="332">
        <v>20</v>
      </c>
      <c r="Q33" s="332">
        <v>20</v>
      </c>
      <c r="R33" s="332">
        <v>20</v>
      </c>
      <c r="S33" s="332">
        <v>20</v>
      </c>
    </row>
    <row r="34" spans="1:19" x14ac:dyDescent="0.25">
      <c r="A34" s="322" t="s">
        <v>30</v>
      </c>
      <c r="B34" s="323" t="s">
        <v>158</v>
      </c>
      <c r="C34" s="119" t="s">
        <v>12</v>
      </c>
      <c r="D34" s="332">
        <v>0</v>
      </c>
      <c r="E34" s="332">
        <v>0</v>
      </c>
      <c r="F34" s="332">
        <v>0</v>
      </c>
      <c r="G34" s="332">
        <v>0</v>
      </c>
      <c r="H34" s="332">
        <v>0</v>
      </c>
      <c r="I34" s="332">
        <v>0</v>
      </c>
      <c r="J34" s="332">
        <v>0</v>
      </c>
      <c r="K34" s="332">
        <v>0</v>
      </c>
      <c r="L34" s="332">
        <v>0</v>
      </c>
      <c r="M34" s="332">
        <v>0</v>
      </c>
      <c r="N34" s="332">
        <v>0</v>
      </c>
      <c r="O34" s="332">
        <v>0</v>
      </c>
      <c r="P34" s="332">
        <v>0</v>
      </c>
      <c r="Q34" s="332">
        <v>0</v>
      </c>
      <c r="R34" s="332">
        <v>0</v>
      </c>
      <c r="S34" s="332">
        <v>0</v>
      </c>
    </row>
    <row r="35" spans="1:19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10</v>
      </c>
      <c r="E35" s="294">
        <f t="shared" si="6"/>
        <v>10</v>
      </c>
      <c r="F35" s="294">
        <f t="shared" si="6"/>
        <v>10</v>
      </c>
      <c r="G35" s="294">
        <f t="shared" si="6"/>
        <v>10</v>
      </c>
      <c r="H35" s="294">
        <f t="shared" si="6"/>
        <v>15</v>
      </c>
      <c r="I35" s="294">
        <f t="shared" si="6"/>
        <v>15</v>
      </c>
      <c r="J35" s="294">
        <f t="shared" si="6"/>
        <v>15</v>
      </c>
      <c r="K35" s="294">
        <f t="shared" si="6"/>
        <v>15</v>
      </c>
      <c r="L35" s="294">
        <f t="shared" si="6"/>
        <v>20</v>
      </c>
      <c r="M35" s="294">
        <f t="shared" si="6"/>
        <v>20</v>
      </c>
      <c r="N35" s="294">
        <f t="shared" si="6"/>
        <v>20</v>
      </c>
      <c r="O35" s="294">
        <f t="shared" si="6"/>
        <v>20</v>
      </c>
      <c r="P35" s="294">
        <f t="shared" si="6"/>
        <v>20</v>
      </c>
      <c r="Q35" s="294">
        <f t="shared" si="6"/>
        <v>20</v>
      </c>
      <c r="R35" s="294">
        <f t="shared" si="6"/>
        <v>20</v>
      </c>
      <c r="S35" s="294">
        <f t="shared" si="6"/>
        <v>20</v>
      </c>
    </row>
    <row r="36" spans="1:19" x14ac:dyDescent="0.25">
      <c r="A36" s="322" t="s">
        <v>30</v>
      </c>
      <c r="B36" s="322" t="s">
        <v>52</v>
      </c>
      <c r="C36" s="119" t="s">
        <v>58</v>
      </c>
      <c r="D36" s="332">
        <v>20</v>
      </c>
      <c r="E36" s="332">
        <v>20</v>
      </c>
      <c r="F36" s="332">
        <v>20</v>
      </c>
      <c r="G36" s="332">
        <v>20</v>
      </c>
      <c r="H36" s="332">
        <v>20</v>
      </c>
      <c r="I36" s="332">
        <v>20</v>
      </c>
      <c r="J36" s="332">
        <v>20</v>
      </c>
      <c r="K36" s="332">
        <v>20</v>
      </c>
      <c r="L36" s="332">
        <v>20</v>
      </c>
      <c r="M36" s="332">
        <v>20</v>
      </c>
      <c r="N36" s="332">
        <v>20</v>
      </c>
      <c r="O36" s="332">
        <v>20</v>
      </c>
      <c r="P36" s="332">
        <v>20</v>
      </c>
      <c r="Q36" s="332">
        <v>20</v>
      </c>
      <c r="R36" s="332">
        <v>20</v>
      </c>
      <c r="S36" s="332">
        <v>20</v>
      </c>
    </row>
    <row r="37" spans="1:19" x14ac:dyDescent="0.25">
      <c r="A37" s="287" t="s">
        <v>30</v>
      </c>
      <c r="B37" s="287" t="s">
        <v>30</v>
      </c>
      <c r="C37" s="288" t="s">
        <v>58</v>
      </c>
      <c r="D37" s="294">
        <f t="shared" ref="D37:S37" si="7">D10+D17+D21+D24+D27+D32+D35+D36</f>
        <v>427.12</v>
      </c>
      <c r="E37" s="294">
        <f t="shared" si="7"/>
        <v>427.12</v>
      </c>
      <c r="F37" s="294">
        <f t="shared" si="7"/>
        <v>427.12</v>
      </c>
      <c r="G37" s="294">
        <f t="shared" si="7"/>
        <v>427.12</v>
      </c>
      <c r="H37" s="294">
        <f t="shared" si="7"/>
        <v>442.12</v>
      </c>
      <c r="I37" s="294">
        <f t="shared" si="7"/>
        <v>442.12</v>
      </c>
      <c r="J37" s="294">
        <f t="shared" si="7"/>
        <v>477.12</v>
      </c>
      <c r="K37" s="294">
        <f t="shared" si="7"/>
        <v>477.12</v>
      </c>
      <c r="L37" s="294">
        <f t="shared" si="7"/>
        <v>482.12</v>
      </c>
      <c r="M37" s="294">
        <f t="shared" si="7"/>
        <v>482.12</v>
      </c>
      <c r="N37" s="294">
        <f t="shared" si="7"/>
        <v>482.12</v>
      </c>
      <c r="O37" s="294">
        <f t="shared" si="7"/>
        <v>482.12</v>
      </c>
      <c r="P37" s="294">
        <f t="shared" si="7"/>
        <v>487.12</v>
      </c>
      <c r="Q37" s="294">
        <f t="shared" si="7"/>
        <v>487.12</v>
      </c>
      <c r="R37" s="294">
        <f t="shared" si="7"/>
        <v>487.12</v>
      </c>
      <c r="S37" s="294">
        <f t="shared" si="7"/>
        <v>487.12</v>
      </c>
    </row>
    <row r="38" spans="1:19" x14ac:dyDescent="0.25">
      <c r="A38" s="322" t="s">
        <v>39</v>
      </c>
      <c r="B38" s="322" t="s">
        <v>36</v>
      </c>
      <c r="C38" s="119" t="s">
        <v>265</v>
      </c>
      <c r="D38" s="332">
        <v>25</v>
      </c>
      <c r="E38" s="332">
        <v>25</v>
      </c>
      <c r="F38" s="332">
        <v>25</v>
      </c>
      <c r="G38" s="332">
        <v>25</v>
      </c>
      <c r="H38" s="332">
        <v>25</v>
      </c>
      <c r="I38" s="332">
        <v>0</v>
      </c>
      <c r="J38" s="332">
        <v>0</v>
      </c>
      <c r="K38" s="332">
        <v>0</v>
      </c>
      <c r="L38" s="332">
        <v>0</v>
      </c>
      <c r="M38" s="332">
        <v>0</v>
      </c>
      <c r="N38" s="332">
        <v>0</v>
      </c>
      <c r="O38" s="332">
        <v>0</v>
      </c>
      <c r="P38" s="332">
        <v>0</v>
      </c>
      <c r="Q38" s="332">
        <v>0</v>
      </c>
      <c r="R38" s="332">
        <v>0</v>
      </c>
      <c r="S38" s="332">
        <v>0</v>
      </c>
    </row>
    <row r="39" spans="1:19" x14ac:dyDescent="0.25">
      <c r="A39" s="322" t="s">
        <v>39</v>
      </c>
      <c r="B39" s="322" t="s">
        <v>36</v>
      </c>
      <c r="C39" s="119" t="s">
        <v>264</v>
      </c>
      <c r="D39" s="332">
        <v>0</v>
      </c>
      <c r="E39" s="332">
        <v>0</v>
      </c>
      <c r="F39" s="332">
        <v>0</v>
      </c>
      <c r="G39" s="332">
        <v>0</v>
      </c>
      <c r="H39" s="332">
        <v>0</v>
      </c>
      <c r="I39" s="332">
        <v>30</v>
      </c>
      <c r="J39" s="332">
        <v>30</v>
      </c>
      <c r="K39" s="332">
        <v>30</v>
      </c>
      <c r="L39" s="332">
        <v>30</v>
      </c>
      <c r="M39" s="332">
        <v>30</v>
      </c>
      <c r="N39" s="332">
        <v>30</v>
      </c>
      <c r="O39" s="332">
        <v>30</v>
      </c>
      <c r="P39" s="332">
        <v>30</v>
      </c>
      <c r="Q39" s="332">
        <v>30</v>
      </c>
      <c r="R39" s="332">
        <v>30</v>
      </c>
      <c r="S39" s="332">
        <v>30</v>
      </c>
    </row>
    <row r="40" spans="1:19" x14ac:dyDescent="0.25">
      <c r="A40" s="322" t="s">
        <v>39</v>
      </c>
      <c r="B40" s="322" t="s">
        <v>36</v>
      </c>
      <c r="C40" s="119" t="s">
        <v>269</v>
      </c>
      <c r="D40" s="332">
        <v>20</v>
      </c>
      <c r="E40" s="332">
        <v>20</v>
      </c>
      <c r="F40" s="332">
        <v>20</v>
      </c>
      <c r="G40" s="332">
        <v>20</v>
      </c>
      <c r="H40" s="332">
        <v>20</v>
      </c>
      <c r="I40" s="332">
        <v>20</v>
      </c>
      <c r="J40" s="332">
        <v>20</v>
      </c>
      <c r="K40" s="332">
        <v>20</v>
      </c>
      <c r="L40" s="332">
        <v>20</v>
      </c>
      <c r="M40" s="332">
        <v>20</v>
      </c>
      <c r="N40" s="332">
        <v>20</v>
      </c>
      <c r="O40" s="332">
        <v>20</v>
      </c>
      <c r="P40" s="332">
        <v>20</v>
      </c>
      <c r="Q40" s="332">
        <v>20</v>
      </c>
      <c r="R40" s="332">
        <v>20</v>
      </c>
      <c r="S40" s="332">
        <v>20</v>
      </c>
    </row>
    <row r="41" spans="1:19" x14ac:dyDescent="0.25">
      <c r="A41" s="322" t="s">
        <v>39</v>
      </c>
      <c r="B41" s="322" t="s">
        <v>36</v>
      </c>
      <c r="C41" s="119" t="s">
        <v>270</v>
      </c>
      <c r="D41" s="332">
        <v>20</v>
      </c>
      <c r="E41" s="332">
        <v>20</v>
      </c>
      <c r="F41" s="332">
        <v>20</v>
      </c>
      <c r="G41" s="332">
        <v>20</v>
      </c>
      <c r="H41" s="332">
        <v>20</v>
      </c>
      <c r="I41" s="332">
        <v>20</v>
      </c>
      <c r="J41" s="332">
        <v>20</v>
      </c>
      <c r="K41" s="332">
        <v>20</v>
      </c>
      <c r="L41" s="332">
        <v>20</v>
      </c>
      <c r="M41" s="332">
        <v>20</v>
      </c>
      <c r="N41" s="332">
        <v>20</v>
      </c>
      <c r="O41" s="332">
        <v>20</v>
      </c>
      <c r="P41" s="332">
        <v>20</v>
      </c>
      <c r="Q41" s="332">
        <v>20</v>
      </c>
      <c r="R41" s="332">
        <v>20</v>
      </c>
      <c r="S41" s="332">
        <v>20</v>
      </c>
    </row>
    <row r="42" spans="1:19" x14ac:dyDescent="0.25">
      <c r="A42" s="322" t="s">
        <v>39</v>
      </c>
      <c r="B42" s="322" t="s">
        <v>36</v>
      </c>
      <c r="C42" s="120" t="s">
        <v>12</v>
      </c>
      <c r="D42" s="332">
        <v>10</v>
      </c>
      <c r="E42" s="332">
        <v>10</v>
      </c>
      <c r="F42" s="332">
        <v>10</v>
      </c>
      <c r="G42" s="332">
        <v>10</v>
      </c>
      <c r="H42" s="332">
        <v>10</v>
      </c>
      <c r="I42" s="332">
        <v>10</v>
      </c>
      <c r="J42" s="332">
        <v>10</v>
      </c>
      <c r="K42" s="332">
        <v>10</v>
      </c>
      <c r="L42" s="332">
        <v>10</v>
      </c>
      <c r="M42" s="332">
        <v>10</v>
      </c>
      <c r="N42" s="332">
        <v>10</v>
      </c>
      <c r="O42" s="332">
        <v>10</v>
      </c>
      <c r="P42" s="332">
        <v>10</v>
      </c>
      <c r="Q42" s="332">
        <v>10</v>
      </c>
      <c r="R42" s="332">
        <v>10</v>
      </c>
      <c r="S42" s="332">
        <v>10</v>
      </c>
    </row>
    <row r="43" spans="1:19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75</v>
      </c>
      <c r="E43" s="289">
        <f t="shared" si="8"/>
        <v>75</v>
      </c>
      <c r="F43" s="289">
        <f t="shared" si="8"/>
        <v>75</v>
      </c>
      <c r="G43" s="289">
        <f t="shared" si="8"/>
        <v>75</v>
      </c>
      <c r="H43" s="289">
        <f t="shared" si="8"/>
        <v>75</v>
      </c>
      <c r="I43" s="289">
        <f t="shared" si="8"/>
        <v>80</v>
      </c>
      <c r="J43" s="289">
        <f t="shared" si="8"/>
        <v>80</v>
      </c>
      <c r="K43" s="289">
        <f t="shared" si="8"/>
        <v>80</v>
      </c>
      <c r="L43" s="289">
        <f t="shared" si="8"/>
        <v>80</v>
      </c>
      <c r="M43" s="289">
        <f t="shared" si="8"/>
        <v>80</v>
      </c>
      <c r="N43" s="289">
        <f t="shared" si="8"/>
        <v>80</v>
      </c>
      <c r="O43" s="289">
        <f t="shared" si="8"/>
        <v>80</v>
      </c>
      <c r="P43" s="289">
        <f t="shared" si="8"/>
        <v>80</v>
      </c>
      <c r="Q43" s="289">
        <f t="shared" si="8"/>
        <v>80</v>
      </c>
      <c r="R43" s="289">
        <f t="shared" si="8"/>
        <v>80</v>
      </c>
      <c r="S43" s="289">
        <f t="shared" si="8"/>
        <v>80</v>
      </c>
    </row>
    <row r="44" spans="1:19" x14ac:dyDescent="0.25">
      <c r="A44" s="322" t="s">
        <v>39</v>
      </c>
      <c r="B44" s="322" t="s">
        <v>53</v>
      </c>
      <c r="C44" s="119" t="s">
        <v>268</v>
      </c>
      <c r="D44" s="331">
        <v>15</v>
      </c>
      <c r="E44" s="331">
        <v>15</v>
      </c>
      <c r="F44" s="331">
        <v>15</v>
      </c>
      <c r="G44" s="331">
        <v>15</v>
      </c>
      <c r="H44" s="331">
        <v>15</v>
      </c>
      <c r="I44" s="331">
        <v>15</v>
      </c>
      <c r="J44" s="331">
        <v>15</v>
      </c>
      <c r="K44" s="331">
        <v>15</v>
      </c>
      <c r="L44" s="331">
        <v>15</v>
      </c>
      <c r="M44" s="331">
        <v>15</v>
      </c>
      <c r="N44" s="331">
        <v>15</v>
      </c>
      <c r="O44" s="331">
        <v>15</v>
      </c>
      <c r="P44" s="331">
        <v>15</v>
      </c>
      <c r="Q44" s="331">
        <v>15</v>
      </c>
      <c r="R44" s="331">
        <v>15</v>
      </c>
      <c r="S44" s="331">
        <v>15</v>
      </c>
    </row>
    <row r="45" spans="1:19" x14ac:dyDescent="0.25">
      <c r="A45" s="322" t="s">
        <v>39</v>
      </c>
      <c r="B45" s="322" t="s">
        <v>53</v>
      </c>
      <c r="C45" s="119" t="s">
        <v>345</v>
      </c>
      <c r="D45" s="331">
        <v>5</v>
      </c>
      <c r="E45" s="331">
        <v>5</v>
      </c>
      <c r="F45" s="331">
        <v>5</v>
      </c>
      <c r="G45" s="331">
        <v>5</v>
      </c>
      <c r="H45" s="331">
        <v>5</v>
      </c>
      <c r="I45" s="331">
        <v>5</v>
      </c>
      <c r="J45" s="331">
        <v>5</v>
      </c>
      <c r="K45" s="331">
        <v>5</v>
      </c>
      <c r="L45" s="331">
        <v>5</v>
      </c>
      <c r="M45" s="331">
        <v>5</v>
      </c>
      <c r="N45" s="331">
        <v>5</v>
      </c>
      <c r="O45" s="331">
        <v>5</v>
      </c>
      <c r="P45" s="331">
        <v>5</v>
      </c>
      <c r="Q45" s="331">
        <v>5</v>
      </c>
      <c r="R45" s="331">
        <v>5</v>
      </c>
      <c r="S45" s="331">
        <v>5</v>
      </c>
    </row>
    <row r="46" spans="1:19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20</v>
      </c>
      <c r="E46" s="289">
        <f t="shared" si="9"/>
        <v>20</v>
      </c>
      <c r="F46" s="289">
        <f t="shared" si="9"/>
        <v>20</v>
      </c>
      <c r="G46" s="289">
        <f t="shared" si="9"/>
        <v>20</v>
      </c>
      <c r="H46" s="289">
        <f t="shared" si="9"/>
        <v>20</v>
      </c>
      <c r="I46" s="289">
        <f t="shared" si="9"/>
        <v>20</v>
      </c>
      <c r="J46" s="289">
        <f t="shared" si="9"/>
        <v>20</v>
      </c>
      <c r="K46" s="289">
        <f t="shared" si="9"/>
        <v>20</v>
      </c>
      <c r="L46" s="289">
        <f t="shared" si="9"/>
        <v>20</v>
      </c>
      <c r="M46" s="289">
        <f t="shared" si="9"/>
        <v>20</v>
      </c>
      <c r="N46" s="289">
        <f t="shared" si="9"/>
        <v>20</v>
      </c>
      <c r="O46" s="289">
        <f t="shared" si="9"/>
        <v>20</v>
      </c>
      <c r="P46" s="289">
        <f t="shared" si="9"/>
        <v>20</v>
      </c>
      <c r="Q46" s="289">
        <f t="shared" si="9"/>
        <v>20</v>
      </c>
      <c r="R46" s="289">
        <f t="shared" si="9"/>
        <v>20</v>
      </c>
      <c r="S46" s="289">
        <f t="shared" si="9"/>
        <v>20</v>
      </c>
    </row>
    <row r="47" spans="1:19" x14ac:dyDescent="0.25">
      <c r="A47" s="322" t="s">
        <v>39</v>
      </c>
      <c r="B47" s="322" t="s">
        <v>42</v>
      </c>
      <c r="C47" s="120" t="s">
        <v>235</v>
      </c>
      <c r="D47" s="332">
        <v>18</v>
      </c>
      <c r="E47" s="332">
        <v>18</v>
      </c>
      <c r="F47" s="332">
        <v>18</v>
      </c>
      <c r="G47" s="332">
        <v>18</v>
      </c>
      <c r="H47" s="332">
        <v>18</v>
      </c>
      <c r="I47" s="332">
        <v>18</v>
      </c>
      <c r="J47" s="332">
        <v>18</v>
      </c>
      <c r="K47" s="332">
        <v>18</v>
      </c>
      <c r="L47" s="332">
        <v>18</v>
      </c>
      <c r="M47" s="332">
        <v>18</v>
      </c>
      <c r="N47" s="332">
        <v>18</v>
      </c>
      <c r="O47" s="332">
        <v>18</v>
      </c>
      <c r="P47" s="332">
        <v>18</v>
      </c>
      <c r="Q47" s="332">
        <v>18</v>
      </c>
      <c r="R47" s="332">
        <v>18</v>
      </c>
      <c r="S47" s="332">
        <v>18</v>
      </c>
    </row>
    <row r="48" spans="1:19" x14ac:dyDescent="0.25">
      <c r="A48" s="322" t="s">
        <v>39</v>
      </c>
      <c r="B48" s="322" t="s">
        <v>42</v>
      </c>
      <c r="C48" s="120" t="s">
        <v>267</v>
      </c>
      <c r="D48" s="332">
        <v>5</v>
      </c>
      <c r="E48" s="332">
        <v>5</v>
      </c>
      <c r="F48" s="332">
        <v>5</v>
      </c>
      <c r="G48" s="332">
        <v>5</v>
      </c>
      <c r="H48" s="332">
        <v>5</v>
      </c>
      <c r="I48" s="332">
        <v>5</v>
      </c>
      <c r="J48" s="332">
        <v>5</v>
      </c>
      <c r="K48" s="332">
        <v>5</v>
      </c>
      <c r="L48" s="332">
        <v>5</v>
      </c>
      <c r="M48" s="332">
        <v>5</v>
      </c>
      <c r="N48" s="332">
        <v>5</v>
      </c>
      <c r="O48" s="332">
        <v>5</v>
      </c>
      <c r="P48" s="332">
        <v>5</v>
      </c>
      <c r="Q48" s="332">
        <v>5</v>
      </c>
      <c r="R48" s="332">
        <v>5</v>
      </c>
      <c r="S48" s="332">
        <v>5</v>
      </c>
    </row>
    <row r="49" spans="1:19" x14ac:dyDescent="0.25">
      <c r="A49" s="322" t="s">
        <v>39</v>
      </c>
      <c r="B49" s="322" t="s">
        <v>42</v>
      </c>
      <c r="C49" s="120" t="s">
        <v>12</v>
      </c>
      <c r="D49" s="332">
        <v>0</v>
      </c>
      <c r="E49" s="332">
        <v>0</v>
      </c>
      <c r="F49" s="332">
        <v>0</v>
      </c>
      <c r="G49" s="332">
        <v>0</v>
      </c>
      <c r="H49" s="332">
        <v>0</v>
      </c>
      <c r="I49" s="332">
        <v>0</v>
      </c>
      <c r="J49" s="332">
        <v>0</v>
      </c>
      <c r="K49" s="332">
        <v>0</v>
      </c>
      <c r="L49" s="332">
        <v>0</v>
      </c>
      <c r="M49" s="332">
        <v>0</v>
      </c>
      <c r="N49" s="332">
        <v>0</v>
      </c>
      <c r="O49" s="332">
        <v>0</v>
      </c>
      <c r="P49" s="332">
        <v>0</v>
      </c>
      <c r="Q49" s="332">
        <v>0</v>
      </c>
      <c r="R49" s="332">
        <v>0</v>
      </c>
      <c r="S49" s="332">
        <v>0</v>
      </c>
    </row>
    <row r="50" spans="1:19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23</v>
      </c>
      <c r="E50" s="294">
        <f t="shared" si="10"/>
        <v>23</v>
      </c>
      <c r="F50" s="294">
        <f t="shared" si="10"/>
        <v>23</v>
      </c>
      <c r="G50" s="294">
        <f t="shared" si="10"/>
        <v>23</v>
      </c>
      <c r="H50" s="294">
        <f t="shared" si="10"/>
        <v>23</v>
      </c>
      <c r="I50" s="294">
        <f t="shared" si="10"/>
        <v>23</v>
      </c>
      <c r="J50" s="294">
        <f t="shared" si="10"/>
        <v>23</v>
      </c>
      <c r="K50" s="294">
        <f t="shared" si="10"/>
        <v>23</v>
      </c>
      <c r="L50" s="294">
        <f t="shared" si="10"/>
        <v>23</v>
      </c>
      <c r="M50" s="294">
        <f t="shared" si="10"/>
        <v>23</v>
      </c>
      <c r="N50" s="294">
        <f t="shared" si="10"/>
        <v>23</v>
      </c>
      <c r="O50" s="294">
        <f t="shared" si="10"/>
        <v>23</v>
      </c>
      <c r="P50" s="294">
        <f t="shared" si="10"/>
        <v>23</v>
      </c>
      <c r="Q50" s="294">
        <f t="shared" si="10"/>
        <v>23</v>
      </c>
      <c r="R50" s="294">
        <f t="shared" si="10"/>
        <v>23</v>
      </c>
      <c r="S50" s="294">
        <f t="shared" si="10"/>
        <v>23</v>
      </c>
    </row>
    <row r="51" spans="1:19" x14ac:dyDescent="0.25">
      <c r="A51" s="322" t="s">
        <v>39</v>
      </c>
      <c r="B51" s="105" t="s">
        <v>109</v>
      </c>
      <c r="C51" s="119" t="s">
        <v>251</v>
      </c>
      <c r="D51" s="332">
        <v>5</v>
      </c>
      <c r="E51" s="332">
        <v>5</v>
      </c>
      <c r="F51" s="332">
        <v>5</v>
      </c>
      <c r="G51" s="332">
        <v>5</v>
      </c>
      <c r="H51" s="332">
        <v>5</v>
      </c>
      <c r="I51" s="332">
        <v>5</v>
      </c>
      <c r="J51" s="332">
        <v>5</v>
      </c>
      <c r="K51" s="332">
        <v>5</v>
      </c>
      <c r="L51" s="332">
        <v>5</v>
      </c>
      <c r="M51" s="332">
        <v>5</v>
      </c>
      <c r="N51" s="332">
        <v>5</v>
      </c>
      <c r="O51" s="332">
        <v>5</v>
      </c>
      <c r="P51" s="332">
        <v>5</v>
      </c>
      <c r="Q51" s="332">
        <v>5</v>
      </c>
      <c r="R51" s="332">
        <v>5</v>
      </c>
      <c r="S51" s="332">
        <v>5</v>
      </c>
    </row>
    <row r="52" spans="1:19" x14ac:dyDescent="0.25">
      <c r="A52" s="322" t="s">
        <v>39</v>
      </c>
      <c r="B52" s="105" t="s">
        <v>109</v>
      </c>
      <c r="C52" s="120" t="s">
        <v>12</v>
      </c>
      <c r="D52" s="332">
        <v>0</v>
      </c>
      <c r="E52" s="332">
        <v>0</v>
      </c>
      <c r="F52" s="332">
        <v>0</v>
      </c>
      <c r="G52" s="332">
        <v>0</v>
      </c>
      <c r="H52" s="332">
        <v>0</v>
      </c>
      <c r="I52" s="332">
        <v>0</v>
      </c>
      <c r="J52" s="332">
        <v>0</v>
      </c>
      <c r="K52" s="332">
        <v>0</v>
      </c>
      <c r="L52" s="332">
        <v>0</v>
      </c>
      <c r="M52" s="332">
        <v>0</v>
      </c>
      <c r="N52" s="332">
        <v>0</v>
      </c>
      <c r="O52" s="332">
        <v>0</v>
      </c>
      <c r="P52" s="332">
        <v>0</v>
      </c>
      <c r="Q52" s="332">
        <v>0</v>
      </c>
      <c r="R52" s="332">
        <v>0</v>
      </c>
      <c r="S52" s="332">
        <v>0</v>
      </c>
    </row>
    <row r="53" spans="1:19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5</v>
      </c>
      <c r="E53" s="289">
        <f t="shared" si="11"/>
        <v>5</v>
      </c>
      <c r="F53" s="289">
        <f t="shared" si="11"/>
        <v>5</v>
      </c>
      <c r="G53" s="289">
        <f t="shared" si="11"/>
        <v>5</v>
      </c>
      <c r="H53" s="289">
        <f t="shared" si="11"/>
        <v>5</v>
      </c>
      <c r="I53" s="289">
        <f t="shared" si="11"/>
        <v>5</v>
      </c>
      <c r="J53" s="289">
        <f t="shared" si="11"/>
        <v>5</v>
      </c>
      <c r="K53" s="289">
        <f t="shared" si="11"/>
        <v>5</v>
      </c>
      <c r="L53" s="289">
        <f t="shared" si="11"/>
        <v>5</v>
      </c>
      <c r="M53" s="289">
        <f t="shared" si="11"/>
        <v>5</v>
      </c>
      <c r="N53" s="289">
        <f t="shared" si="11"/>
        <v>5</v>
      </c>
      <c r="O53" s="289">
        <f t="shared" si="11"/>
        <v>5</v>
      </c>
      <c r="P53" s="289">
        <f t="shared" si="11"/>
        <v>5</v>
      </c>
      <c r="Q53" s="289">
        <f t="shared" si="11"/>
        <v>5</v>
      </c>
      <c r="R53" s="289">
        <f t="shared" si="11"/>
        <v>5</v>
      </c>
      <c r="S53" s="289">
        <f t="shared" si="11"/>
        <v>5</v>
      </c>
    </row>
    <row r="54" spans="1:19" x14ac:dyDescent="0.25">
      <c r="A54" s="322" t="s">
        <v>39</v>
      </c>
      <c r="B54" s="322" t="s">
        <v>106</v>
      </c>
      <c r="C54" s="120" t="s">
        <v>160</v>
      </c>
      <c r="D54" s="332">
        <v>30</v>
      </c>
      <c r="E54" s="332">
        <v>30</v>
      </c>
      <c r="F54" s="332">
        <v>30</v>
      </c>
      <c r="G54" s="332">
        <v>30</v>
      </c>
      <c r="H54" s="332">
        <v>30</v>
      </c>
      <c r="I54" s="332">
        <v>30</v>
      </c>
      <c r="J54" s="332">
        <v>30</v>
      </c>
      <c r="K54" s="332">
        <v>30</v>
      </c>
      <c r="L54" s="332">
        <v>30</v>
      </c>
      <c r="M54" s="332">
        <v>30</v>
      </c>
      <c r="N54" s="332">
        <v>30</v>
      </c>
      <c r="O54" s="332">
        <v>30</v>
      </c>
      <c r="P54" s="332">
        <v>30</v>
      </c>
      <c r="Q54" s="332">
        <v>30</v>
      </c>
      <c r="R54" s="332">
        <v>30</v>
      </c>
      <c r="S54" s="332">
        <v>30</v>
      </c>
    </row>
    <row r="55" spans="1:19" x14ac:dyDescent="0.25">
      <c r="A55" s="322" t="s">
        <v>39</v>
      </c>
      <c r="B55" s="322" t="s">
        <v>106</v>
      </c>
      <c r="C55" s="120" t="s">
        <v>12</v>
      </c>
      <c r="D55" s="332">
        <v>0</v>
      </c>
      <c r="E55" s="332">
        <v>0</v>
      </c>
      <c r="F55" s="332">
        <v>0</v>
      </c>
      <c r="G55" s="332">
        <v>0</v>
      </c>
      <c r="H55" s="332">
        <v>0</v>
      </c>
      <c r="I55" s="332">
        <v>0</v>
      </c>
      <c r="J55" s="332">
        <v>0</v>
      </c>
      <c r="K55" s="332">
        <v>0</v>
      </c>
      <c r="L55" s="332">
        <v>0</v>
      </c>
      <c r="M55" s="332">
        <v>0</v>
      </c>
      <c r="N55" s="332">
        <v>0</v>
      </c>
      <c r="O55" s="332">
        <v>0</v>
      </c>
      <c r="P55" s="332">
        <v>0</v>
      </c>
      <c r="Q55" s="332">
        <v>0</v>
      </c>
      <c r="R55" s="332">
        <v>0</v>
      </c>
      <c r="S55" s="332">
        <v>0</v>
      </c>
    </row>
    <row r="56" spans="1:19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30</v>
      </c>
      <c r="E56" s="294">
        <f t="shared" si="12"/>
        <v>30</v>
      </c>
      <c r="F56" s="294">
        <f t="shared" si="12"/>
        <v>30</v>
      </c>
      <c r="G56" s="294">
        <f t="shared" si="12"/>
        <v>30</v>
      </c>
      <c r="H56" s="294">
        <f t="shared" si="12"/>
        <v>30</v>
      </c>
      <c r="I56" s="294">
        <f t="shared" si="12"/>
        <v>30</v>
      </c>
      <c r="J56" s="294">
        <f t="shared" si="12"/>
        <v>30</v>
      </c>
      <c r="K56" s="294">
        <f t="shared" si="12"/>
        <v>30</v>
      </c>
      <c r="L56" s="294">
        <f t="shared" si="12"/>
        <v>30</v>
      </c>
      <c r="M56" s="294">
        <f t="shared" si="12"/>
        <v>30</v>
      </c>
      <c r="N56" s="294">
        <f t="shared" si="12"/>
        <v>30</v>
      </c>
      <c r="O56" s="294">
        <f t="shared" si="12"/>
        <v>30</v>
      </c>
      <c r="P56" s="294">
        <f t="shared" si="12"/>
        <v>30</v>
      </c>
      <c r="Q56" s="294">
        <f t="shared" si="12"/>
        <v>30</v>
      </c>
      <c r="R56" s="294">
        <f t="shared" si="12"/>
        <v>30</v>
      </c>
      <c r="S56" s="294">
        <f t="shared" si="12"/>
        <v>30</v>
      </c>
    </row>
    <row r="57" spans="1:19" x14ac:dyDescent="0.25">
      <c r="A57" s="322" t="s">
        <v>39</v>
      </c>
      <c r="B57" s="322" t="s">
        <v>225</v>
      </c>
      <c r="C57" s="479" t="s">
        <v>274</v>
      </c>
      <c r="D57" s="332">
        <v>15</v>
      </c>
      <c r="E57" s="332">
        <v>15</v>
      </c>
      <c r="F57" s="332">
        <v>15</v>
      </c>
      <c r="G57" s="332">
        <v>15</v>
      </c>
      <c r="H57" s="332">
        <v>15</v>
      </c>
      <c r="I57" s="332">
        <v>15</v>
      </c>
      <c r="J57" s="332">
        <v>15</v>
      </c>
      <c r="K57" s="332">
        <v>15</v>
      </c>
      <c r="L57" s="332">
        <v>15</v>
      </c>
      <c r="M57" s="332">
        <v>15</v>
      </c>
      <c r="N57" s="332">
        <v>15</v>
      </c>
      <c r="O57" s="332">
        <v>15</v>
      </c>
      <c r="P57" s="332">
        <v>15</v>
      </c>
      <c r="Q57" s="332">
        <v>15</v>
      </c>
      <c r="R57" s="332">
        <v>15</v>
      </c>
      <c r="S57" s="332">
        <v>15</v>
      </c>
    </row>
    <row r="58" spans="1:19" x14ac:dyDescent="0.25">
      <c r="A58" s="322" t="s">
        <v>39</v>
      </c>
      <c r="B58" s="322" t="s">
        <v>225</v>
      </c>
      <c r="C58" s="120" t="s">
        <v>12</v>
      </c>
      <c r="D58" s="332">
        <v>0</v>
      </c>
      <c r="E58" s="332">
        <v>0</v>
      </c>
      <c r="F58" s="332">
        <v>0</v>
      </c>
      <c r="G58" s="332">
        <v>0</v>
      </c>
      <c r="H58" s="332">
        <v>0</v>
      </c>
      <c r="I58" s="332">
        <v>0</v>
      </c>
      <c r="J58" s="332">
        <v>0</v>
      </c>
      <c r="K58" s="332">
        <v>0</v>
      </c>
      <c r="L58" s="332">
        <v>0</v>
      </c>
      <c r="M58" s="332">
        <v>0</v>
      </c>
      <c r="N58" s="332">
        <v>0</v>
      </c>
      <c r="O58" s="332">
        <v>0</v>
      </c>
      <c r="P58" s="332">
        <v>0</v>
      </c>
      <c r="Q58" s="332">
        <v>0</v>
      </c>
      <c r="R58" s="332">
        <v>0</v>
      </c>
      <c r="S58" s="332">
        <v>0</v>
      </c>
    </row>
    <row r="59" spans="1:19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15</v>
      </c>
      <c r="E59" s="294">
        <f t="shared" si="13"/>
        <v>15</v>
      </c>
      <c r="F59" s="294">
        <f t="shared" si="13"/>
        <v>15</v>
      </c>
      <c r="G59" s="294">
        <f t="shared" si="13"/>
        <v>15</v>
      </c>
      <c r="H59" s="294">
        <f t="shared" si="13"/>
        <v>15</v>
      </c>
      <c r="I59" s="294">
        <f t="shared" si="13"/>
        <v>15</v>
      </c>
      <c r="J59" s="294">
        <f t="shared" si="13"/>
        <v>15</v>
      </c>
      <c r="K59" s="294">
        <f t="shared" si="13"/>
        <v>15</v>
      </c>
      <c r="L59" s="294">
        <f t="shared" si="13"/>
        <v>15</v>
      </c>
      <c r="M59" s="294">
        <f t="shared" si="13"/>
        <v>15</v>
      </c>
      <c r="N59" s="294">
        <f t="shared" si="13"/>
        <v>15</v>
      </c>
      <c r="O59" s="294">
        <f t="shared" si="13"/>
        <v>15</v>
      </c>
      <c r="P59" s="294">
        <f t="shared" si="13"/>
        <v>15</v>
      </c>
      <c r="Q59" s="294">
        <f t="shared" si="13"/>
        <v>15</v>
      </c>
      <c r="R59" s="294">
        <f t="shared" si="13"/>
        <v>15</v>
      </c>
      <c r="S59" s="294">
        <f t="shared" si="13"/>
        <v>15</v>
      </c>
    </row>
    <row r="60" spans="1:19" x14ac:dyDescent="0.25">
      <c r="A60" s="323" t="s">
        <v>39</v>
      </c>
      <c r="B60" s="323" t="s">
        <v>107</v>
      </c>
      <c r="C60" s="123" t="s">
        <v>268</v>
      </c>
      <c r="D60" s="332">
        <v>20</v>
      </c>
      <c r="E60" s="332">
        <v>20</v>
      </c>
      <c r="F60" s="332">
        <v>20</v>
      </c>
      <c r="G60" s="332">
        <v>20</v>
      </c>
      <c r="H60" s="332">
        <v>20</v>
      </c>
      <c r="I60" s="332">
        <v>20</v>
      </c>
      <c r="J60" s="332">
        <v>20</v>
      </c>
      <c r="K60" s="332">
        <v>20</v>
      </c>
      <c r="L60" s="332">
        <v>20</v>
      </c>
      <c r="M60" s="332">
        <v>20</v>
      </c>
      <c r="N60" s="332">
        <v>20</v>
      </c>
      <c r="O60" s="332">
        <v>20</v>
      </c>
      <c r="P60" s="332">
        <v>20</v>
      </c>
      <c r="Q60" s="332">
        <v>20</v>
      </c>
      <c r="R60" s="332">
        <v>20</v>
      </c>
      <c r="S60" s="332">
        <v>20</v>
      </c>
    </row>
    <row r="61" spans="1:19" x14ac:dyDescent="0.25">
      <c r="A61" s="322" t="s">
        <v>39</v>
      </c>
      <c r="B61" s="322" t="s">
        <v>107</v>
      </c>
      <c r="C61" s="120" t="s">
        <v>12</v>
      </c>
      <c r="D61" s="332">
        <v>0</v>
      </c>
      <c r="E61" s="332">
        <v>0</v>
      </c>
      <c r="F61" s="332">
        <v>0</v>
      </c>
      <c r="G61" s="332">
        <v>0</v>
      </c>
      <c r="H61" s="332">
        <v>0</v>
      </c>
      <c r="I61" s="332">
        <v>0</v>
      </c>
      <c r="J61" s="332">
        <v>0</v>
      </c>
      <c r="K61" s="332">
        <v>0</v>
      </c>
      <c r="L61" s="332">
        <v>0</v>
      </c>
      <c r="M61" s="332">
        <v>0</v>
      </c>
      <c r="N61" s="332">
        <v>0</v>
      </c>
      <c r="O61" s="332">
        <v>0</v>
      </c>
      <c r="P61" s="332">
        <v>0</v>
      </c>
      <c r="Q61" s="332">
        <v>0</v>
      </c>
      <c r="R61" s="332">
        <v>0</v>
      </c>
      <c r="S61" s="332">
        <v>0</v>
      </c>
    </row>
    <row r="62" spans="1:19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20</v>
      </c>
      <c r="E62" s="294">
        <f t="shared" si="14"/>
        <v>20</v>
      </c>
      <c r="F62" s="294">
        <f t="shared" si="14"/>
        <v>20</v>
      </c>
      <c r="G62" s="294">
        <f t="shared" si="14"/>
        <v>20</v>
      </c>
      <c r="H62" s="294">
        <f t="shared" si="14"/>
        <v>20</v>
      </c>
      <c r="I62" s="294">
        <f t="shared" si="14"/>
        <v>20</v>
      </c>
      <c r="J62" s="294">
        <f t="shared" si="14"/>
        <v>20</v>
      </c>
      <c r="K62" s="294">
        <f t="shared" si="14"/>
        <v>20</v>
      </c>
      <c r="L62" s="294">
        <f t="shared" si="14"/>
        <v>20</v>
      </c>
      <c r="M62" s="294">
        <f t="shared" si="14"/>
        <v>20</v>
      </c>
      <c r="N62" s="294">
        <f t="shared" si="14"/>
        <v>20</v>
      </c>
      <c r="O62" s="294">
        <f t="shared" si="14"/>
        <v>20</v>
      </c>
      <c r="P62" s="294">
        <f t="shared" si="14"/>
        <v>20</v>
      </c>
      <c r="Q62" s="294">
        <f t="shared" si="14"/>
        <v>20</v>
      </c>
      <c r="R62" s="294">
        <f t="shared" si="14"/>
        <v>20</v>
      </c>
      <c r="S62" s="294">
        <f t="shared" si="14"/>
        <v>20</v>
      </c>
    </row>
    <row r="63" spans="1:19" x14ac:dyDescent="0.25">
      <c r="A63" s="287" t="s">
        <v>39</v>
      </c>
      <c r="B63" s="287" t="s">
        <v>54</v>
      </c>
      <c r="C63" s="288" t="s">
        <v>58</v>
      </c>
      <c r="D63" s="294">
        <v>40</v>
      </c>
      <c r="E63" s="294">
        <v>40</v>
      </c>
      <c r="F63" s="294">
        <v>40</v>
      </c>
      <c r="G63" s="294">
        <v>40</v>
      </c>
      <c r="H63" s="294">
        <v>40</v>
      </c>
      <c r="I63" s="294">
        <v>40</v>
      </c>
      <c r="J63" s="294">
        <v>40</v>
      </c>
      <c r="K63" s="294">
        <v>40</v>
      </c>
      <c r="L63" s="294">
        <v>40</v>
      </c>
      <c r="M63" s="294">
        <v>40</v>
      </c>
      <c r="N63" s="294">
        <v>40</v>
      </c>
      <c r="O63" s="294">
        <v>40</v>
      </c>
      <c r="P63" s="294">
        <v>40</v>
      </c>
      <c r="Q63" s="294">
        <v>40</v>
      </c>
      <c r="R63" s="294">
        <v>40</v>
      </c>
      <c r="S63" s="294">
        <v>40</v>
      </c>
    </row>
    <row r="64" spans="1:19" x14ac:dyDescent="0.25">
      <c r="A64" s="287" t="s">
        <v>39</v>
      </c>
      <c r="B64" s="287" t="s">
        <v>39</v>
      </c>
      <c r="C64" s="288" t="s">
        <v>58</v>
      </c>
      <c r="D64" s="296">
        <f t="shared" ref="D64:S64" si="15">D43+D50+D53+D56+D59+D62+D63</f>
        <v>208</v>
      </c>
      <c r="E64" s="296">
        <f t="shared" si="15"/>
        <v>208</v>
      </c>
      <c r="F64" s="296">
        <f t="shared" si="15"/>
        <v>208</v>
      </c>
      <c r="G64" s="296">
        <f t="shared" si="15"/>
        <v>208</v>
      </c>
      <c r="H64" s="296">
        <f t="shared" si="15"/>
        <v>208</v>
      </c>
      <c r="I64" s="296">
        <f t="shared" si="15"/>
        <v>213</v>
      </c>
      <c r="J64" s="296">
        <f t="shared" si="15"/>
        <v>213</v>
      </c>
      <c r="K64" s="296">
        <f t="shared" si="15"/>
        <v>213</v>
      </c>
      <c r="L64" s="296">
        <f t="shared" si="15"/>
        <v>213</v>
      </c>
      <c r="M64" s="296">
        <f t="shared" si="15"/>
        <v>213</v>
      </c>
      <c r="N64" s="296">
        <f t="shared" si="15"/>
        <v>213</v>
      </c>
      <c r="O64" s="296">
        <f t="shared" si="15"/>
        <v>213</v>
      </c>
      <c r="P64" s="296">
        <f t="shared" si="15"/>
        <v>213</v>
      </c>
      <c r="Q64" s="296">
        <f t="shared" si="15"/>
        <v>213</v>
      </c>
      <c r="R64" s="296">
        <f t="shared" si="15"/>
        <v>213</v>
      </c>
      <c r="S64" s="296">
        <f t="shared" si="15"/>
        <v>213</v>
      </c>
    </row>
    <row r="65" spans="1:19" x14ac:dyDescent="0.25">
      <c r="A65" s="322" t="s">
        <v>38</v>
      </c>
      <c r="B65" s="322" t="s">
        <v>34</v>
      </c>
      <c r="C65" s="119" t="s">
        <v>264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35</v>
      </c>
      <c r="J65" s="118">
        <v>35</v>
      </c>
      <c r="K65" s="118">
        <v>35</v>
      </c>
      <c r="L65" s="118">
        <v>35</v>
      </c>
      <c r="M65" s="118">
        <v>35</v>
      </c>
      <c r="N65" s="118">
        <v>35</v>
      </c>
      <c r="O65" s="118">
        <v>35</v>
      </c>
      <c r="P65" s="118">
        <v>35</v>
      </c>
      <c r="Q65" s="118">
        <v>35</v>
      </c>
      <c r="R65" s="118">
        <v>35</v>
      </c>
      <c r="S65" s="118">
        <v>35</v>
      </c>
    </row>
    <row r="66" spans="1:19" x14ac:dyDescent="0.25">
      <c r="A66" s="322" t="s">
        <v>38</v>
      </c>
      <c r="B66" s="322" t="s">
        <v>34</v>
      </c>
      <c r="C66" s="120" t="s">
        <v>252</v>
      </c>
      <c r="D66" s="332">
        <v>35</v>
      </c>
      <c r="E66" s="332">
        <v>35</v>
      </c>
      <c r="F66" s="332">
        <v>35</v>
      </c>
      <c r="G66" s="332">
        <v>45</v>
      </c>
      <c r="H66" s="332">
        <v>45</v>
      </c>
      <c r="I66" s="332">
        <v>45</v>
      </c>
      <c r="J66" s="332">
        <v>45</v>
      </c>
      <c r="K66" s="332">
        <v>45</v>
      </c>
      <c r="L66" s="332">
        <v>45</v>
      </c>
      <c r="M66" s="332">
        <v>45</v>
      </c>
      <c r="N66" s="332">
        <v>45</v>
      </c>
      <c r="O66" s="332">
        <v>45</v>
      </c>
      <c r="P66" s="332">
        <v>45</v>
      </c>
      <c r="Q66" s="332">
        <v>45</v>
      </c>
      <c r="R66" s="332">
        <v>45</v>
      </c>
      <c r="S66" s="332">
        <v>45</v>
      </c>
    </row>
    <row r="67" spans="1:19" x14ac:dyDescent="0.25">
      <c r="A67" s="322" t="s">
        <v>38</v>
      </c>
      <c r="B67" s="322" t="s">
        <v>34</v>
      </c>
      <c r="C67" s="120" t="s">
        <v>249</v>
      </c>
      <c r="D67" s="332">
        <v>20</v>
      </c>
      <c r="E67" s="332">
        <v>20</v>
      </c>
      <c r="F67" s="332">
        <v>20</v>
      </c>
      <c r="G67" s="332">
        <v>20</v>
      </c>
      <c r="H67" s="332">
        <v>20</v>
      </c>
      <c r="I67" s="332">
        <v>20</v>
      </c>
      <c r="J67" s="332">
        <v>20</v>
      </c>
      <c r="K67" s="332">
        <v>20</v>
      </c>
      <c r="L67" s="332">
        <v>20</v>
      </c>
      <c r="M67" s="332">
        <v>20</v>
      </c>
      <c r="N67" s="332">
        <v>20</v>
      </c>
      <c r="O67" s="332">
        <v>20</v>
      </c>
      <c r="P67" s="332">
        <v>20</v>
      </c>
      <c r="Q67" s="332">
        <v>20</v>
      </c>
      <c r="R67" s="332">
        <v>20</v>
      </c>
      <c r="S67" s="332">
        <v>20</v>
      </c>
    </row>
    <row r="68" spans="1:19" x14ac:dyDescent="0.25">
      <c r="A68" s="323" t="s">
        <v>38</v>
      </c>
      <c r="B68" s="323" t="s">
        <v>34</v>
      </c>
      <c r="C68" s="119" t="s">
        <v>251</v>
      </c>
      <c r="D68" s="332">
        <v>60</v>
      </c>
      <c r="E68" s="332">
        <v>60</v>
      </c>
      <c r="F68" s="332">
        <v>70</v>
      </c>
      <c r="G68" s="332">
        <v>70</v>
      </c>
      <c r="H68" s="332">
        <v>70</v>
      </c>
      <c r="I68" s="332">
        <v>70</v>
      </c>
      <c r="J68" s="332">
        <v>70</v>
      </c>
      <c r="K68" s="332">
        <v>70</v>
      </c>
      <c r="L68" s="332">
        <v>70</v>
      </c>
      <c r="M68" s="332">
        <v>70</v>
      </c>
      <c r="N68" s="332">
        <v>70</v>
      </c>
      <c r="O68" s="332">
        <v>70</v>
      </c>
      <c r="P68" s="332">
        <v>70</v>
      </c>
      <c r="Q68" s="332">
        <v>70</v>
      </c>
      <c r="R68" s="332">
        <v>70</v>
      </c>
      <c r="S68" s="332">
        <v>70</v>
      </c>
    </row>
    <row r="69" spans="1:19" x14ac:dyDescent="0.25">
      <c r="A69" s="323" t="s">
        <v>38</v>
      </c>
      <c r="B69" s="323" t="s">
        <v>34</v>
      </c>
      <c r="C69" s="119" t="s">
        <v>265</v>
      </c>
      <c r="D69" s="332">
        <v>30</v>
      </c>
      <c r="E69" s="332">
        <v>30</v>
      </c>
      <c r="F69" s="332">
        <v>35</v>
      </c>
      <c r="G69" s="332">
        <v>35</v>
      </c>
      <c r="H69" s="332">
        <v>35</v>
      </c>
      <c r="I69" s="332">
        <v>0</v>
      </c>
      <c r="J69" s="332">
        <v>0</v>
      </c>
      <c r="K69" s="332">
        <v>0</v>
      </c>
      <c r="L69" s="332">
        <v>0</v>
      </c>
      <c r="M69" s="332">
        <v>0</v>
      </c>
      <c r="N69" s="332">
        <v>0</v>
      </c>
      <c r="O69" s="332">
        <v>0</v>
      </c>
      <c r="P69" s="332">
        <v>0</v>
      </c>
      <c r="Q69" s="332">
        <v>0</v>
      </c>
      <c r="R69" s="332">
        <v>0</v>
      </c>
      <c r="S69" s="332">
        <v>0</v>
      </c>
    </row>
    <row r="70" spans="1:19" x14ac:dyDescent="0.25">
      <c r="A70" s="323" t="s">
        <v>38</v>
      </c>
      <c r="B70" s="323" t="s">
        <v>34</v>
      </c>
      <c r="C70" s="120" t="s">
        <v>12</v>
      </c>
      <c r="D70" s="332">
        <v>40</v>
      </c>
      <c r="E70" s="332">
        <v>40</v>
      </c>
      <c r="F70" s="332">
        <v>40</v>
      </c>
      <c r="G70" s="332">
        <v>40</v>
      </c>
      <c r="H70" s="332">
        <v>40</v>
      </c>
      <c r="I70" s="332">
        <v>40</v>
      </c>
      <c r="J70" s="332">
        <v>40</v>
      </c>
      <c r="K70" s="332">
        <v>40</v>
      </c>
      <c r="L70" s="332">
        <v>40</v>
      </c>
      <c r="M70" s="332">
        <v>40</v>
      </c>
      <c r="N70" s="332">
        <v>40</v>
      </c>
      <c r="O70" s="332">
        <v>40</v>
      </c>
      <c r="P70" s="332">
        <v>40</v>
      </c>
      <c r="Q70" s="332">
        <v>40</v>
      </c>
      <c r="R70" s="332">
        <v>40</v>
      </c>
      <c r="S70" s="332">
        <v>40</v>
      </c>
    </row>
    <row r="71" spans="1:19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185</v>
      </c>
      <c r="E71" s="289">
        <f t="shared" si="16"/>
        <v>185</v>
      </c>
      <c r="F71" s="289">
        <f t="shared" si="16"/>
        <v>200</v>
      </c>
      <c r="G71" s="289">
        <f t="shared" si="16"/>
        <v>210</v>
      </c>
      <c r="H71" s="289">
        <f t="shared" si="16"/>
        <v>210</v>
      </c>
      <c r="I71" s="289">
        <f t="shared" si="16"/>
        <v>210</v>
      </c>
      <c r="J71" s="289">
        <f t="shared" si="16"/>
        <v>210</v>
      </c>
      <c r="K71" s="289">
        <f t="shared" si="16"/>
        <v>210</v>
      </c>
      <c r="L71" s="289">
        <f t="shared" si="16"/>
        <v>210</v>
      </c>
      <c r="M71" s="289">
        <f t="shared" si="16"/>
        <v>210</v>
      </c>
      <c r="N71" s="289">
        <f t="shared" si="16"/>
        <v>210</v>
      </c>
      <c r="O71" s="289">
        <f t="shared" si="16"/>
        <v>210</v>
      </c>
      <c r="P71" s="289">
        <f t="shared" si="16"/>
        <v>210</v>
      </c>
      <c r="Q71" s="289">
        <f t="shared" si="16"/>
        <v>210</v>
      </c>
      <c r="R71" s="289">
        <f t="shared" si="16"/>
        <v>210</v>
      </c>
      <c r="S71" s="289">
        <f t="shared" si="16"/>
        <v>210</v>
      </c>
    </row>
    <row r="72" spans="1:19" x14ac:dyDescent="0.25">
      <c r="A72" s="323" t="s">
        <v>38</v>
      </c>
      <c r="B72" s="322" t="s">
        <v>105</v>
      </c>
      <c r="C72" s="120" t="s">
        <v>12</v>
      </c>
      <c r="D72" s="332">
        <v>5</v>
      </c>
      <c r="E72" s="332">
        <v>5</v>
      </c>
      <c r="F72" s="332">
        <v>5</v>
      </c>
      <c r="G72" s="332">
        <v>5</v>
      </c>
      <c r="H72" s="332">
        <v>5</v>
      </c>
      <c r="I72" s="332">
        <v>5</v>
      </c>
      <c r="J72" s="332">
        <v>5</v>
      </c>
      <c r="K72" s="332">
        <v>5</v>
      </c>
      <c r="L72" s="332">
        <v>5</v>
      </c>
      <c r="M72" s="332">
        <v>5</v>
      </c>
      <c r="N72" s="332">
        <v>5</v>
      </c>
      <c r="O72" s="332">
        <v>5</v>
      </c>
      <c r="P72" s="332">
        <v>5</v>
      </c>
      <c r="Q72" s="332">
        <v>5</v>
      </c>
      <c r="R72" s="332">
        <v>5</v>
      </c>
      <c r="S72" s="332">
        <v>5</v>
      </c>
    </row>
    <row r="73" spans="1:19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SUM(D72:D72)</f>
        <v>5</v>
      </c>
      <c r="E73" s="289">
        <f t="shared" si="17"/>
        <v>5</v>
      </c>
      <c r="F73" s="289">
        <f t="shared" si="17"/>
        <v>5</v>
      </c>
      <c r="G73" s="289">
        <f t="shared" si="17"/>
        <v>5</v>
      </c>
      <c r="H73" s="289">
        <f t="shared" si="17"/>
        <v>5</v>
      </c>
      <c r="I73" s="289">
        <f t="shared" si="17"/>
        <v>5</v>
      </c>
      <c r="J73" s="289">
        <f t="shared" si="17"/>
        <v>5</v>
      </c>
      <c r="K73" s="289">
        <f t="shared" si="17"/>
        <v>5</v>
      </c>
      <c r="L73" s="289">
        <f t="shared" si="17"/>
        <v>5</v>
      </c>
      <c r="M73" s="289">
        <f t="shared" si="17"/>
        <v>5</v>
      </c>
      <c r="N73" s="289">
        <f t="shared" si="17"/>
        <v>5</v>
      </c>
      <c r="O73" s="289">
        <f t="shared" si="17"/>
        <v>5</v>
      </c>
      <c r="P73" s="289">
        <f t="shared" si="17"/>
        <v>5</v>
      </c>
      <c r="Q73" s="289">
        <f t="shared" si="17"/>
        <v>5</v>
      </c>
      <c r="R73" s="289">
        <f t="shared" si="17"/>
        <v>5</v>
      </c>
      <c r="S73" s="289">
        <f t="shared" si="17"/>
        <v>5</v>
      </c>
    </row>
    <row r="74" spans="1:19" x14ac:dyDescent="0.25">
      <c r="A74" s="323" t="s">
        <v>38</v>
      </c>
      <c r="B74" s="322" t="s">
        <v>110</v>
      </c>
      <c r="C74" s="119" t="s">
        <v>12</v>
      </c>
      <c r="D74" s="331">
        <v>10</v>
      </c>
      <c r="E74" s="331">
        <v>10</v>
      </c>
      <c r="F74" s="331">
        <v>10</v>
      </c>
      <c r="G74" s="331">
        <v>10</v>
      </c>
      <c r="H74" s="331">
        <v>10</v>
      </c>
      <c r="I74" s="331">
        <v>10</v>
      </c>
      <c r="J74" s="331">
        <v>10</v>
      </c>
      <c r="K74" s="331">
        <v>10</v>
      </c>
      <c r="L74" s="331">
        <v>10</v>
      </c>
      <c r="M74" s="331">
        <v>10</v>
      </c>
      <c r="N74" s="331">
        <v>10</v>
      </c>
      <c r="O74" s="331">
        <v>10</v>
      </c>
      <c r="P74" s="331">
        <v>10</v>
      </c>
      <c r="Q74" s="331">
        <v>10</v>
      </c>
      <c r="R74" s="331">
        <v>10</v>
      </c>
      <c r="S74" s="331">
        <v>10</v>
      </c>
    </row>
    <row r="75" spans="1:19" x14ac:dyDescent="0.25">
      <c r="A75" s="323" t="s">
        <v>38</v>
      </c>
      <c r="B75" s="287" t="s">
        <v>110</v>
      </c>
      <c r="C75" s="288" t="s">
        <v>58</v>
      </c>
      <c r="D75" s="289">
        <f t="shared" ref="D75:S75" si="18">SUM(D74)</f>
        <v>10</v>
      </c>
      <c r="E75" s="289">
        <f t="shared" si="18"/>
        <v>10</v>
      </c>
      <c r="F75" s="289">
        <f t="shared" si="18"/>
        <v>10</v>
      </c>
      <c r="G75" s="289">
        <f t="shared" si="18"/>
        <v>10</v>
      </c>
      <c r="H75" s="289">
        <f t="shared" si="18"/>
        <v>10</v>
      </c>
      <c r="I75" s="289">
        <f t="shared" si="18"/>
        <v>10</v>
      </c>
      <c r="J75" s="289">
        <f t="shared" si="18"/>
        <v>10</v>
      </c>
      <c r="K75" s="289">
        <f t="shared" si="18"/>
        <v>10</v>
      </c>
      <c r="L75" s="289">
        <f t="shared" si="18"/>
        <v>10</v>
      </c>
      <c r="M75" s="289">
        <f t="shared" si="18"/>
        <v>10</v>
      </c>
      <c r="N75" s="289">
        <f t="shared" si="18"/>
        <v>10</v>
      </c>
      <c r="O75" s="289">
        <f t="shared" si="18"/>
        <v>10</v>
      </c>
      <c r="P75" s="289">
        <f t="shared" si="18"/>
        <v>10</v>
      </c>
      <c r="Q75" s="289">
        <f t="shared" si="18"/>
        <v>10</v>
      </c>
      <c r="R75" s="289">
        <f t="shared" si="18"/>
        <v>10</v>
      </c>
      <c r="S75" s="289">
        <f t="shared" si="18"/>
        <v>10</v>
      </c>
    </row>
    <row r="76" spans="1:19" x14ac:dyDescent="0.25">
      <c r="A76" s="290" t="s">
        <v>38</v>
      </c>
      <c r="B76" s="287" t="s">
        <v>38</v>
      </c>
      <c r="C76" s="288" t="s">
        <v>58</v>
      </c>
      <c r="D76" s="296">
        <f t="shared" ref="D76:S76" si="19">D71+D73+D75</f>
        <v>200</v>
      </c>
      <c r="E76" s="296">
        <f t="shared" si="19"/>
        <v>200</v>
      </c>
      <c r="F76" s="296">
        <f t="shared" si="19"/>
        <v>215</v>
      </c>
      <c r="G76" s="296">
        <f t="shared" si="19"/>
        <v>225</v>
      </c>
      <c r="H76" s="296">
        <f t="shared" si="19"/>
        <v>225</v>
      </c>
      <c r="I76" s="296">
        <f t="shared" si="19"/>
        <v>225</v>
      </c>
      <c r="J76" s="296">
        <f t="shared" si="19"/>
        <v>225</v>
      </c>
      <c r="K76" s="296">
        <f t="shared" si="19"/>
        <v>225</v>
      </c>
      <c r="L76" s="296">
        <f t="shared" si="19"/>
        <v>225</v>
      </c>
      <c r="M76" s="296">
        <f t="shared" si="19"/>
        <v>225</v>
      </c>
      <c r="N76" s="296">
        <f t="shared" si="19"/>
        <v>225</v>
      </c>
      <c r="O76" s="296">
        <f t="shared" si="19"/>
        <v>225</v>
      </c>
      <c r="P76" s="296">
        <f t="shared" si="19"/>
        <v>225</v>
      </c>
      <c r="Q76" s="296">
        <f t="shared" si="19"/>
        <v>225</v>
      </c>
      <c r="R76" s="296">
        <f t="shared" si="19"/>
        <v>225</v>
      </c>
      <c r="S76" s="296">
        <f t="shared" si="19"/>
        <v>225</v>
      </c>
    </row>
    <row r="77" spans="1:19" x14ac:dyDescent="0.25">
      <c r="A77" s="322" t="s">
        <v>40</v>
      </c>
      <c r="B77" s="322" t="s">
        <v>18</v>
      </c>
      <c r="C77" s="120" t="s">
        <v>12</v>
      </c>
      <c r="D77" s="332">
        <v>15</v>
      </c>
      <c r="E77" s="332">
        <v>15</v>
      </c>
      <c r="F77" s="332">
        <v>15</v>
      </c>
      <c r="G77" s="332">
        <v>15</v>
      </c>
      <c r="H77" s="332">
        <v>15</v>
      </c>
      <c r="I77" s="332">
        <v>15</v>
      </c>
      <c r="J77" s="332">
        <v>15</v>
      </c>
      <c r="K77" s="332">
        <v>15</v>
      </c>
      <c r="L77" s="332">
        <v>15</v>
      </c>
      <c r="M77" s="332">
        <v>15</v>
      </c>
      <c r="N77" s="332">
        <v>15</v>
      </c>
      <c r="O77" s="332">
        <v>15</v>
      </c>
      <c r="P77" s="332">
        <v>15</v>
      </c>
      <c r="Q77" s="332">
        <v>15</v>
      </c>
      <c r="R77" s="332">
        <v>15</v>
      </c>
      <c r="S77" s="332">
        <v>15</v>
      </c>
    </row>
    <row r="78" spans="1:19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SUM(D77:D77)</f>
        <v>15</v>
      </c>
      <c r="E78" s="294">
        <f t="shared" si="20"/>
        <v>15</v>
      </c>
      <c r="F78" s="294">
        <f t="shared" si="20"/>
        <v>15</v>
      </c>
      <c r="G78" s="294">
        <f t="shared" si="20"/>
        <v>15</v>
      </c>
      <c r="H78" s="294">
        <f t="shared" si="20"/>
        <v>15</v>
      </c>
      <c r="I78" s="294">
        <f t="shared" si="20"/>
        <v>15</v>
      </c>
      <c r="J78" s="294">
        <f t="shared" si="20"/>
        <v>15</v>
      </c>
      <c r="K78" s="294">
        <f t="shared" si="20"/>
        <v>15</v>
      </c>
      <c r="L78" s="294">
        <f t="shared" si="20"/>
        <v>15</v>
      </c>
      <c r="M78" s="294">
        <f t="shared" si="20"/>
        <v>15</v>
      </c>
      <c r="N78" s="294">
        <f t="shared" si="20"/>
        <v>15</v>
      </c>
      <c r="O78" s="294">
        <f t="shared" si="20"/>
        <v>15</v>
      </c>
      <c r="P78" s="294">
        <f t="shared" si="20"/>
        <v>15</v>
      </c>
      <c r="Q78" s="294">
        <f t="shared" si="20"/>
        <v>15</v>
      </c>
      <c r="R78" s="294">
        <f t="shared" si="20"/>
        <v>15</v>
      </c>
      <c r="S78" s="294">
        <f t="shared" si="20"/>
        <v>15</v>
      </c>
    </row>
    <row r="79" spans="1:19" x14ac:dyDescent="0.25">
      <c r="A79" s="287" t="s">
        <v>40</v>
      </c>
      <c r="B79" s="287" t="s">
        <v>103</v>
      </c>
      <c r="C79" s="288" t="s">
        <v>58</v>
      </c>
      <c r="D79" s="294">
        <v>0</v>
      </c>
      <c r="E79" s="294">
        <v>0</v>
      </c>
      <c r="F79" s="294">
        <v>0</v>
      </c>
      <c r="G79" s="294">
        <v>2</v>
      </c>
      <c r="H79" s="294">
        <v>2</v>
      </c>
      <c r="I79" s="294">
        <v>2</v>
      </c>
      <c r="J79" s="294">
        <v>2</v>
      </c>
      <c r="K79" s="294">
        <v>2</v>
      </c>
      <c r="L79" s="294">
        <v>2</v>
      </c>
      <c r="M79" s="294">
        <v>2</v>
      </c>
      <c r="N79" s="294">
        <v>2</v>
      </c>
      <c r="O79" s="294">
        <v>2</v>
      </c>
      <c r="P79" s="294">
        <v>2</v>
      </c>
      <c r="Q79" s="294">
        <v>2</v>
      </c>
      <c r="R79" s="294">
        <v>2</v>
      </c>
      <c r="S79" s="294">
        <v>2</v>
      </c>
    </row>
    <row r="80" spans="1:19" x14ac:dyDescent="0.25">
      <c r="A80" s="287" t="s">
        <v>40</v>
      </c>
      <c r="B80" s="287" t="s">
        <v>59</v>
      </c>
      <c r="C80" s="288" t="s">
        <v>58</v>
      </c>
      <c r="D80" s="294">
        <v>5</v>
      </c>
      <c r="E80" s="294">
        <v>5</v>
      </c>
      <c r="F80" s="294">
        <v>5</v>
      </c>
      <c r="G80" s="294">
        <v>5</v>
      </c>
      <c r="H80" s="294">
        <v>5</v>
      </c>
      <c r="I80" s="294">
        <v>5</v>
      </c>
      <c r="J80" s="294">
        <v>5</v>
      </c>
      <c r="K80" s="294">
        <v>5</v>
      </c>
      <c r="L80" s="294">
        <v>5</v>
      </c>
      <c r="M80" s="294">
        <v>5</v>
      </c>
      <c r="N80" s="294">
        <v>5</v>
      </c>
      <c r="O80" s="294">
        <v>5</v>
      </c>
      <c r="P80" s="294">
        <v>5</v>
      </c>
      <c r="Q80" s="294">
        <v>5</v>
      </c>
      <c r="R80" s="294">
        <v>5</v>
      </c>
      <c r="S80" s="294">
        <v>5</v>
      </c>
    </row>
    <row r="81" spans="1:19" x14ac:dyDescent="0.25">
      <c r="A81" s="287" t="s">
        <v>40</v>
      </c>
      <c r="B81" s="287" t="s">
        <v>40</v>
      </c>
      <c r="C81" s="288" t="s">
        <v>58</v>
      </c>
      <c r="D81" s="294">
        <f t="shared" ref="D81:S81" si="21">SUM(D78:D80)</f>
        <v>20</v>
      </c>
      <c r="E81" s="294">
        <f t="shared" si="21"/>
        <v>20</v>
      </c>
      <c r="F81" s="294">
        <f t="shared" si="21"/>
        <v>20</v>
      </c>
      <c r="G81" s="294">
        <f t="shared" si="21"/>
        <v>22</v>
      </c>
      <c r="H81" s="294">
        <f t="shared" si="21"/>
        <v>22</v>
      </c>
      <c r="I81" s="294">
        <f t="shared" si="21"/>
        <v>22</v>
      </c>
      <c r="J81" s="294">
        <f t="shared" si="21"/>
        <v>22</v>
      </c>
      <c r="K81" s="294">
        <f t="shared" si="21"/>
        <v>22</v>
      </c>
      <c r="L81" s="294">
        <f t="shared" si="21"/>
        <v>22</v>
      </c>
      <c r="M81" s="294">
        <f t="shared" si="21"/>
        <v>22</v>
      </c>
      <c r="N81" s="294">
        <f t="shared" si="21"/>
        <v>22</v>
      </c>
      <c r="O81" s="294">
        <f t="shared" si="21"/>
        <v>22</v>
      </c>
      <c r="P81" s="294">
        <f t="shared" si="21"/>
        <v>22</v>
      </c>
      <c r="Q81" s="294">
        <f t="shared" si="21"/>
        <v>22</v>
      </c>
      <c r="R81" s="294">
        <f t="shared" si="21"/>
        <v>22</v>
      </c>
      <c r="S81" s="294">
        <f t="shared" si="21"/>
        <v>22</v>
      </c>
    </row>
    <row r="82" spans="1:19" x14ac:dyDescent="0.25">
      <c r="A82" s="322" t="s">
        <v>37</v>
      </c>
      <c r="B82" s="322" t="s">
        <v>278</v>
      </c>
      <c r="C82" s="123" t="s">
        <v>268</v>
      </c>
      <c r="D82" s="332">
        <v>20</v>
      </c>
      <c r="E82" s="332">
        <v>20</v>
      </c>
      <c r="F82" s="332">
        <v>20</v>
      </c>
      <c r="G82" s="332">
        <v>20</v>
      </c>
      <c r="H82" s="332">
        <v>20</v>
      </c>
      <c r="I82" s="332">
        <v>20</v>
      </c>
      <c r="J82" s="332">
        <v>20</v>
      </c>
      <c r="K82" s="332">
        <v>20</v>
      </c>
      <c r="L82" s="332">
        <v>20</v>
      </c>
      <c r="M82" s="332">
        <v>20</v>
      </c>
      <c r="N82" s="332">
        <v>20</v>
      </c>
      <c r="O82" s="332">
        <v>20</v>
      </c>
      <c r="P82" s="332">
        <v>20</v>
      </c>
      <c r="Q82" s="332">
        <v>20</v>
      </c>
      <c r="R82" s="332">
        <v>20</v>
      </c>
      <c r="S82" s="332">
        <v>20</v>
      </c>
    </row>
    <row r="83" spans="1:19" x14ac:dyDescent="0.25">
      <c r="A83" s="322" t="s">
        <v>37</v>
      </c>
      <c r="B83" s="322" t="s">
        <v>278</v>
      </c>
      <c r="C83" s="120" t="s">
        <v>12</v>
      </c>
      <c r="D83" s="332">
        <v>0</v>
      </c>
      <c r="E83" s="332">
        <v>0</v>
      </c>
      <c r="F83" s="332">
        <v>0</v>
      </c>
      <c r="G83" s="332">
        <v>0</v>
      </c>
      <c r="H83" s="332">
        <v>0</v>
      </c>
      <c r="I83" s="332">
        <v>0</v>
      </c>
      <c r="J83" s="332">
        <v>0</v>
      </c>
      <c r="K83" s="332">
        <v>0</v>
      </c>
      <c r="L83" s="332">
        <v>0</v>
      </c>
      <c r="M83" s="332">
        <v>0</v>
      </c>
      <c r="N83" s="332">
        <v>0</v>
      </c>
      <c r="O83" s="332">
        <v>0</v>
      </c>
      <c r="P83" s="332">
        <v>0</v>
      </c>
      <c r="Q83" s="332">
        <v>0</v>
      </c>
      <c r="R83" s="332">
        <v>0</v>
      </c>
      <c r="S83" s="332">
        <v>0</v>
      </c>
    </row>
    <row r="84" spans="1:19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20</v>
      </c>
      <c r="E84" s="294">
        <f t="shared" si="22"/>
        <v>20</v>
      </c>
      <c r="F84" s="294">
        <f t="shared" si="22"/>
        <v>20</v>
      </c>
      <c r="G84" s="294">
        <f t="shared" si="22"/>
        <v>20</v>
      </c>
      <c r="H84" s="294">
        <f t="shared" si="22"/>
        <v>20</v>
      </c>
      <c r="I84" s="294">
        <f t="shared" si="22"/>
        <v>20</v>
      </c>
      <c r="J84" s="294">
        <f t="shared" si="22"/>
        <v>20</v>
      </c>
      <c r="K84" s="294">
        <f t="shared" si="22"/>
        <v>20</v>
      </c>
      <c r="L84" s="294">
        <f t="shared" si="22"/>
        <v>20</v>
      </c>
      <c r="M84" s="294">
        <f t="shared" si="22"/>
        <v>20</v>
      </c>
      <c r="N84" s="294">
        <f t="shared" si="22"/>
        <v>20</v>
      </c>
      <c r="O84" s="294">
        <f t="shared" si="22"/>
        <v>20</v>
      </c>
      <c r="P84" s="294">
        <f t="shared" si="22"/>
        <v>20</v>
      </c>
      <c r="Q84" s="294">
        <f t="shared" si="22"/>
        <v>20</v>
      </c>
      <c r="R84" s="294">
        <f t="shared" si="22"/>
        <v>20</v>
      </c>
      <c r="S84" s="294">
        <f t="shared" si="22"/>
        <v>20</v>
      </c>
    </row>
    <row r="85" spans="1:19" x14ac:dyDescent="0.25">
      <c r="A85" s="322" t="s">
        <v>37</v>
      </c>
      <c r="B85" s="322" t="s">
        <v>32</v>
      </c>
      <c r="C85" s="123" t="s">
        <v>392</v>
      </c>
      <c r="D85" s="332">
        <v>20</v>
      </c>
      <c r="E85" s="332">
        <v>20</v>
      </c>
      <c r="F85" s="332">
        <v>20</v>
      </c>
      <c r="G85" s="332">
        <v>20</v>
      </c>
      <c r="H85" s="332">
        <v>20</v>
      </c>
      <c r="I85" s="332">
        <v>20</v>
      </c>
      <c r="J85" s="332">
        <v>20</v>
      </c>
      <c r="K85" s="332">
        <v>20</v>
      </c>
      <c r="L85" s="332">
        <v>20</v>
      </c>
      <c r="M85" s="332">
        <v>20</v>
      </c>
      <c r="N85" s="332">
        <v>20</v>
      </c>
      <c r="O85" s="332">
        <v>20</v>
      </c>
      <c r="P85" s="332">
        <v>20</v>
      </c>
      <c r="Q85" s="332">
        <v>20</v>
      </c>
      <c r="R85" s="332">
        <v>20</v>
      </c>
      <c r="S85" s="332">
        <v>20</v>
      </c>
    </row>
    <row r="86" spans="1:19" x14ac:dyDescent="0.25">
      <c r="A86" s="322" t="s">
        <v>37</v>
      </c>
      <c r="B86" s="322" t="s">
        <v>32</v>
      </c>
      <c r="C86" s="288" t="s">
        <v>12</v>
      </c>
      <c r="D86" s="332">
        <v>8</v>
      </c>
      <c r="E86" s="332">
        <v>8</v>
      </c>
      <c r="F86" s="332">
        <v>8</v>
      </c>
      <c r="G86" s="332">
        <v>8</v>
      </c>
      <c r="H86" s="332">
        <v>8</v>
      </c>
      <c r="I86" s="332">
        <v>8</v>
      </c>
      <c r="J86" s="332">
        <v>8</v>
      </c>
      <c r="K86" s="332">
        <v>8</v>
      </c>
      <c r="L86" s="332">
        <v>8</v>
      </c>
      <c r="M86" s="332">
        <v>8</v>
      </c>
      <c r="N86" s="332">
        <v>8</v>
      </c>
      <c r="O86" s="332">
        <v>8</v>
      </c>
      <c r="P86" s="332">
        <v>8</v>
      </c>
      <c r="Q86" s="332">
        <v>8</v>
      </c>
      <c r="R86" s="332">
        <v>8</v>
      </c>
      <c r="S86" s="332">
        <v>8</v>
      </c>
    </row>
    <row r="87" spans="1:19" x14ac:dyDescent="0.25">
      <c r="A87" s="322" t="s">
        <v>37</v>
      </c>
      <c r="B87" s="322" t="s">
        <v>32</v>
      </c>
      <c r="C87" s="288" t="s">
        <v>58</v>
      </c>
      <c r="D87" s="294">
        <f t="shared" ref="D87:S87" si="23">SUM(D85:D86)</f>
        <v>28</v>
      </c>
      <c r="E87" s="294">
        <f t="shared" si="23"/>
        <v>28</v>
      </c>
      <c r="F87" s="294">
        <f t="shared" si="23"/>
        <v>28</v>
      </c>
      <c r="G87" s="294">
        <f t="shared" si="23"/>
        <v>28</v>
      </c>
      <c r="H87" s="294">
        <f t="shared" si="23"/>
        <v>28</v>
      </c>
      <c r="I87" s="294">
        <f t="shared" si="23"/>
        <v>28</v>
      </c>
      <c r="J87" s="294">
        <f t="shared" si="23"/>
        <v>28</v>
      </c>
      <c r="K87" s="294">
        <f t="shared" si="23"/>
        <v>28</v>
      </c>
      <c r="L87" s="294">
        <f t="shared" si="23"/>
        <v>28</v>
      </c>
      <c r="M87" s="294">
        <f t="shared" si="23"/>
        <v>28</v>
      </c>
      <c r="N87" s="294">
        <f t="shared" si="23"/>
        <v>28</v>
      </c>
      <c r="O87" s="294">
        <f t="shared" si="23"/>
        <v>28</v>
      </c>
      <c r="P87" s="294">
        <f t="shared" si="23"/>
        <v>28</v>
      </c>
      <c r="Q87" s="294">
        <f t="shared" si="23"/>
        <v>28</v>
      </c>
      <c r="R87" s="294">
        <f t="shared" si="23"/>
        <v>28</v>
      </c>
      <c r="S87" s="294">
        <f t="shared" si="23"/>
        <v>28</v>
      </c>
    </row>
    <row r="88" spans="1:19" x14ac:dyDescent="0.25">
      <c r="A88" s="322" t="s">
        <v>37</v>
      </c>
      <c r="B88" s="322" t="s">
        <v>159</v>
      </c>
      <c r="C88" s="122" t="s">
        <v>274</v>
      </c>
      <c r="D88" s="332">
        <v>15</v>
      </c>
      <c r="E88" s="332">
        <v>15</v>
      </c>
      <c r="F88" s="332">
        <v>15</v>
      </c>
      <c r="G88" s="332">
        <v>15</v>
      </c>
      <c r="H88" s="332">
        <v>15</v>
      </c>
      <c r="I88" s="332">
        <v>15</v>
      </c>
      <c r="J88" s="332">
        <v>15</v>
      </c>
      <c r="K88" s="332">
        <v>15</v>
      </c>
      <c r="L88" s="332">
        <v>15</v>
      </c>
      <c r="M88" s="332">
        <v>15</v>
      </c>
      <c r="N88" s="332">
        <v>15</v>
      </c>
      <c r="O88" s="332">
        <v>15</v>
      </c>
      <c r="P88" s="332">
        <v>15</v>
      </c>
      <c r="Q88" s="332">
        <v>15</v>
      </c>
      <c r="R88" s="332">
        <v>15</v>
      </c>
      <c r="S88" s="332">
        <v>15</v>
      </c>
    </row>
    <row r="89" spans="1:19" x14ac:dyDescent="0.25">
      <c r="A89" s="322" t="s">
        <v>37</v>
      </c>
      <c r="B89" s="322" t="s">
        <v>159</v>
      </c>
      <c r="C89" s="122" t="s">
        <v>12</v>
      </c>
      <c r="D89" s="332">
        <v>0</v>
      </c>
      <c r="E89" s="332">
        <v>0</v>
      </c>
      <c r="F89" s="332">
        <v>0</v>
      </c>
      <c r="G89" s="332">
        <v>0</v>
      </c>
      <c r="H89" s="332">
        <v>0</v>
      </c>
      <c r="I89" s="332">
        <v>0</v>
      </c>
      <c r="J89" s="332">
        <v>0</v>
      </c>
      <c r="K89" s="332">
        <v>0</v>
      </c>
      <c r="L89" s="332">
        <v>0</v>
      </c>
      <c r="M89" s="332">
        <v>0</v>
      </c>
      <c r="N89" s="332">
        <v>0</v>
      </c>
      <c r="O89" s="332">
        <v>0</v>
      </c>
      <c r="P89" s="332">
        <v>0</v>
      </c>
      <c r="Q89" s="332">
        <v>0</v>
      </c>
      <c r="R89" s="332">
        <v>0</v>
      </c>
      <c r="S89" s="332">
        <v>0</v>
      </c>
    </row>
    <row r="90" spans="1:19" x14ac:dyDescent="0.25">
      <c r="A90" s="287" t="s">
        <v>37</v>
      </c>
      <c r="B90" s="287" t="s">
        <v>159</v>
      </c>
      <c r="C90" s="288" t="s">
        <v>58</v>
      </c>
      <c r="D90" s="294">
        <f>SUM(D88:D89)</f>
        <v>15</v>
      </c>
      <c r="E90" s="294">
        <f t="shared" ref="E90:S90" si="24">SUM(E88:E89)</f>
        <v>15</v>
      </c>
      <c r="F90" s="294">
        <f t="shared" si="24"/>
        <v>15</v>
      </c>
      <c r="G90" s="294">
        <f t="shared" si="24"/>
        <v>15</v>
      </c>
      <c r="H90" s="294">
        <f t="shared" si="24"/>
        <v>15</v>
      </c>
      <c r="I90" s="294">
        <f t="shared" si="24"/>
        <v>15</v>
      </c>
      <c r="J90" s="294">
        <f t="shared" si="24"/>
        <v>15</v>
      </c>
      <c r="K90" s="294">
        <f t="shared" si="24"/>
        <v>15</v>
      </c>
      <c r="L90" s="294">
        <f t="shared" si="24"/>
        <v>15</v>
      </c>
      <c r="M90" s="294">
        <f t="shared" si="24"/>
        <v>15</v>
      </c>
      <c r="N90" s="294">
        <f t="shared" si="24"/>
        <v>15</v>
      </c>
      <c r="O90" s="294">
        <f t="shared" si="24"/>
        <v>15</v>
      </c>
      <c r="P90" s="294">
        <f t="shared" si="24"/>
        <v>15</v>
      </c>
      <c r="Q90" s="294">
        <f t="shared" si="24"/>
        <v>15</v>
      </c>
      <c r="R90" s="294">
        <f t="shared" si="24"/>
        <v>15</v>
      </c>
      <c r="S90" s="294">
        <f t="shared" si="24"/>
        <v>15</v>
      </c>
    </row>
    <row r="91" spans="1:19" x14ac:dyDescent="0.25">
      <c r="A91" s="287" t="s">
        <v>37</v>
      </c>
      <c r="B91" s="287" t="s">
        <v>55</v>
      </c>
      <c r="C91" s="297" t="s">
        <v>58</v>
      </c>
      <c r="D91" s="294">
        <v>20</v>
      </c>
      <c r="E91" s="294">
        <v>20</v>
      </c>
      <c r="F91" s="294">
        <v>20</v>
      </c>
      <c r="G91" s="294">
        <v>20</v>
      </c>
      <c r="H91" s="294">
        <v>20</v>
      </c>
      <c r="I91" s="294">
        <v>20</v>
      </c>
      <c r="J91" s="294">
        <v>20</v>
      </c>
      <c r="K91" s="294">
        <v>20</v>
      </c>
      <c r="L91" s="294">
        <v>20</v>
      </c>
      <c r="M91" s="294">
        <v>20</v>
      </c>
      <c r="N91" s="294">
        <v>20</v>
      </c>
      <c r="O91" s="294">
        <v>20</v>
      </c>
      <c r="P91" s="294">
        <v>20</v>
      </c>
      <c r="Q91" s="294">
        <v>20</v>
      </c>
      <c r="R91" s="294">
        <v>20</v>
      </c>
      <c r="S91" s="294">
        <v>20</v>
      </c>
    </row>
    <row r="92" spans="1:19" x14ac:dyDescent="0.25">
      <c r="A92" s="287" t="s">
        <v>37</v>
      </c>
      <c r="B92" s="287" t="s">
        <v>37</v>
      </c>
      <c r="C92" s="127" t="s">
        <v>58</v>
      </c>
      <c r="D92" s="294">
        <f>SUM(D91,D90,D87,D84)</f>
        <v>83</v>
      </c>
      <c r="E92" s="294">
        <f t="shared" ref="E92:S92" si="25">SUM(E91,E90,E87,E84)</f>
        <v>83</v>
      </c>
      <c r="F92" s="294">
        <f t="shared" si="25"/>
        <v>83</v>
      </c>
      <c r="G92" s="294">
        <f t="shared" si="25"/>
        <v>83</v>
      </c>
      <c r="H92" s="294">
        <f t="shared" si="25"/>
        <v>83</v>
      </c>
      <c r="I92" s="294">
        <f t="shared" si="25"/>
        <v>83</v>
      </c>
      <c r="J92" s="294">
        <f t="shared" si="25"/>
        <v>83</v>
      </c>
      <c r="K92" s="294">
        <f t="shared" si="25"/>
        <v>83</v>
      </c>
      <c r="L92" s="294">
        <f t="shared" si="25"/>
        <v>83</v>
      </c>
      <c r="M92" s="294">
        <f t="shared" si="25"/>
        <v>83</v>
      </c>
      <c r="N92" s="294">
        <f t="shared" si="25"/>
        <v>83</v>
      </c>
      <c r="O92" s="294">
        <f t="shared" si="25"/>
        <v>83</v>
      </c>
      <c r="P92" s="294">
        <f t="shared" si="25"/>
        <v>83</v>
      </c>
      <c r="Q92" s="294">
        <f t="shared" si="25"/>
        <v>83</v>
      </c>
      <c r="R92" s="294">
        <f t="shared" si="25"/>
        <v>83</v>
      </c>
      <c r="S92" s="294">
        <f t="shared" si="25"/>
        <v>83</v>
      </c>
    </row>
    <row r="93" spans="1:19" x14ac:dyDescent="0.25">
      <c r="A93" s="304" t="s">
        <v>57</v>
      </c>
      <c r="B93" s="304" t="s">
        <v>57</v>
      </c>
      <c r="C93" s="144" t="s">
        <v>58</v>
      </c>
      <c r="D93" s="158">
        <f t="shared" ref="D93:S93" si="26">SUM(D92,D81,D76,D64,D37)</f>
        <v>938.12</v>
      </c>
      <c r="E93" s="158">
        <f t="shared" si="26"/>
        <v>938.12</v>
      </c>
      <c r="F93" s="158">
        <f t="shared" si="26"/>
        <v>953.12</v>
      </c>
      <c r="G93" s="158">
        <f t="shared" si="26"/>
        <v>965.12</v>
      </c>
      <c r="H93" s="158">
        <f t="shared" si="26"/>
        <v>980.12</v>
      </c>
      <c r="I93" s="158">
        <f t="shared" si="26"/>
        <v>985.12</v>
      </c>
      <c r="J93" s="158">
        <f t="shared" si="26"/>
        <v>1020.12</v>
      </c>
      <c r="K93" s="158">
        <f t="shared" si="26"/>
        <v>1020.12</v>
      </c>
      <c r="L93" s="158">
        <f t="shared" si="26"/>
        <v>1025.1199999999999</v>
      </c>
      <c r="M93" s="158">
        <f t="shared" si="26"/>
        <v>1025.1199999999999</v>
      </c>
      <c r="N93" s="158">
        <f t="shared" si="26"/>
        <v>1025.1199999999999</v>
      </c>
      <c r="O93" s="158">
        <f t="shared" si="26"/>
        <v>1025.1199999999999</v>
      </c>
      <c r="P93" s="158">
        <f t="shared" si="26"/>
        <v>1030.1199999999999</v>
      </c>
      <c r="Q93" s="158">
        <f t="shared" si="26"/>
        <v>1030.1199999999999</v>
      </c>
      <c r="R93" s="158">
        <f t="shared" si="26"/>
        <v>1030.1199999999999</v>
      </c>
      <c r="S93" s="158">
        <f t="shared" si="26"/>
        <v>1030.1199999999999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B1B6-A672-4445-B2AB-0D8F02D6ECB5}">
  <sheetPr filterMode="1"/>
  <dimension ref="A1:S107"/>
  <sheetViews>
    <sheetView topLeftCell="A30" workbookViewId="0">
      <selection activeCell="F108" sqref="F108"/>
    </sheetView>
  </sheetViews>
  <sheetFormatPr defaultRowHeight="15" x14ac:dyDescent="0.25"/>
  <cols>
    <col min="2" max="2" width="15.7109375" bestFit="1" customWidth="1"/>
    <col min="3" max="3" width="43.5703125" bestFit="1" customWidth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322" t="s">
        <v>34</v>
      </c>
      <c r="C2" s="124" t="s">
        <v>245</v>
      </c>
      <c r="D2" s="332">
        <f>ROUND('Operating Efficiency(%)'!D70*' Capacity by Company'!D70,4)</f>
        <v>55.319699999999997</v>
      </c>
      <c r="E2" s="332">
        <f>ROUND('Operating Efficiency(%)'!E70*' Capacity by Company'!E70,4)</f>
        <v>55.566299999999998</v>
      </c>
      <c r="F2" s="332">
        <f>ROUND('Operating Efficiency(%)'!F70*' Capacity by Company'!F70,4)</f>
        <v>64.415000000000006</v>
      </c>
      <c r="G2" s="332">
        <f>ROUND('Operating Efficiency(%)'!G70*' Capacity by Company'!G70,4)</f>
        <v>64.702600000000004</v>
      </c>
      <c r="H2" s="332">
        <f>ROUND('Operating Efficiency(%)'!H70*' Capacity by Company'!H70,4)</f>
        <v>65.690299999999993</v>
      </c>
      <c r="I2" s="332">
        <f>ROUND('Operating Efficiency(%)'!I70*' Capacity by Company'!I70,4)</f>
        <v>60.202199999999998</v>
      </c>
      <c r="J2" s="332">
        <f>ROUND('Operating Efficiency(%)'!J70*' Capacity by Company'!J70,4)</f>
        <v>58.214100000000002</v>
      </c>
      <c r="K2" s="332">
        <f>ROUND('Operating Efficiency(%)'!K70*' Capacity by Company'!K70,4)</f>
        <v>66.025999999999996</v>
      </c>
      <c r="L2" s="332">
        <f>ROUND('Operating Efficiency(%)'!L70*' Capacity by Company'!L70,4)</f>
        <v>66.137900000000002</v>
      </c>
      <c r="M2" s="332">
        <f>ROUND('Operating Efficiency(%)'!M70*' Capacity by Company'!M70,4)</f>
        <v>66.249799999999993</v>
      </c>
      <c r="N2" s="332">
        <f>ROUND('Operating Efficiency(%)'!N70*' Capacity by Company'!N70,4)</f>
        <v>66.361699999999999</v>
      </c>
      <c r="O2" s="332">
        <f>ROUND('Operating Efficiency(%)'!O70*' Capacity by Company'!O70,4)</f>
        <v>66.473600000000005</v>
      </c>
      <c r="P2" s="332">
        <f>ROUND('Operating Efficiency(%)'!P70*' Capacity by Company'!P70,4)</f>
        <v>66.585499999999996</v>
      </c>
      <c r="Q2" s="332">
        <f>ROUND('Operating Efficiency(%)'!Q70*' Capacity by Company'!Q70,4)</f>
        <v>66.697400000000002</v>
      </c>
      <c r="R2" s="332">
        <f>ROUND('Operating Efficiency(%)'!R70*' Capacity by Company'!R70,4)</f>
        <v>66.809299999999993</v>
      </c>
      <c r="S2" s="332">
        <f>ROUND('Operating Efficiency(%)'!S70*' Capacity by Company'!S70,4)</f>
        <v>66.921199999999999</v>
      </c>
    </row>
    <row r="3" spans="1:19" x14ac:dyDescent="0.25">
      <c r="A3" s="322" t="s">
        <v>30</v>
      </c>
      <c r="B3" s="322" t="s">
        <v>51</v>
      </c>
      <c r="C3" s="125" t="s">
        <v>330</v>
      </c>
      <c r="D3" s="332">
        <f>ROUND('Operating Efficiency(%)'!D32*' Capacity by Company'!D32,4)</f>
        <v>43.89</v>
      </c>
      <c r="E3" s="332">
        <f>ROUND('Operating Efficiency(%)'!E32*' Capacity by Company'!E32,4)</f>
        <v>47.148000000000003</v>
      </c>
      <c r="F3" s="332">
        <f>ROUND('Operating Efficiency(%)'!F32*' Capacity by Company'!F32,4)</f>
        <v>50.148000000000003</v>
      </c>
      <c r="G3" s="332">
        <f>ROUND('Operating Efficiency(%)'!G32*' Capacity by Company'!G32,4)</f>
        <v>50.765999999999998</v>
      </c>
      <c r="H3" s="332">
        <f>ROUND('Operating Efficiency(%)'!H32*' Capacity by Company'!H32,4)</f>
        <v>60.081000000000003</v>
      </c>
      <c r="I3" s="332">
        <f>ROUND('Operating Efficiency(%)'!I32*' Capacity by Company'!I32,4)</f>
        <v>55.706000000000003</v>
      </c>
      <c r="J3" s="332">
        <f>ROUND('Operating Efficiency(%)'!J32*' Capacity by Company'!J32,4)</f>
        <v>58.506</v>
      </c>
      <c r="K3" s="332">
        <f>ROUND('Operating Efficiency(%)'!K32*' Capacity by Company'!K32,4)</f>
        <v>60.109000000000002</v>
      </c>
      <c r="L3" s="332">
        <f>ROUND('Operating Efficiency(%)'!L32*' Capacity by Company'!L32,4)</f>
        <v>61.579000000000001</v>
      </c>
      <c r="M3" s="332">
        <f>ROUND('Operating Efficiency(%)'!M32*' Capacity by Company'!M32,4)</f>
        <v>62.706000000000003</v>
      </c>
      <c r="N3" s="332">
        <f>ROUND('Operating Efficiency(%)'!N32*' Capacity by Company'!N32,4)</f>
        <v>63.048999999999999</v>
      </c>
      <c r="O3" s="332">
        <f>ROUND('Operating Efficiency(%)'!O32*' Capacity by Company'!O32,4)</f>
        <v>63.658000000000001</v>
      </c>
      <c r="P3" s="332">
        <f>ROUND('Operating Efficiency(%)'!P32*' Capacity by Company'!P32,4)</f>
        <v>64.105999999999995</v>
      </c>
      <c r="Q3" s="332">
        <f>ROUND('Operating Efficiency(%)'!Q32*' Capacity by Company'!Q32,4)</f>
        <v>65.506</v>
      </c>
      <c r="R3" s="332">
        <f>ROUND('Operating Efficiency(%)'!R32*' Capacity by Company'!R32,4)</f>
        <v>66.906000000000006</v>
      </c>
      <c r="S3" s="332">
        <f>ROUND('Operating Efficiency(%)'!S32*' Capacity by Company'!S32,4)</f>
        <v>66.906000000000006</v>
      </c>
    </row>
    <row r="4" spans="1:19" x14ac:dyDescent="0.25">
      <c r="A4" s="322" t="s">
        <v>30</v>
      </c>
      <c r="B4" s="322" t="s">
        <v>33</v>
      </c>
      <c r="C4" s="349" t="s">
        <v>341</v>
      </c>
      <c r="D4" s="330">
        <f>ROUND('Operating Efficiency(%)'!D17*' Capacity by Company'!D17,4)</f>
        <v>57.792000000000002</v>
      </c>
      <c r="E4" s="330">
        <f>ROUND('Operating Efficiency(%)'!E17*' Capacity by Company'!E17,4)</f>
        <v>58.1</v>
      </c>
      <c r="F4" s="330">
        <f>ROUND('Operating Efficiency(%)'!F17*' Capacity by Company'!F17,4)</f>
        <v>59.5</v>
      </c>
      <c r="G4" s="330">
        <f>ROUND('Operating Efficiency(%)'!G17*' Capacity by Company'!G17,4)</f>
        <v>59.85</v>
      </c>
      <c r="H4" s="330">
        <f>ROUND('Operating Efficiency(%)'!H17*' Capacity by Company'!H17,4)</f>
        <v>60.494</v>
      </c>
      <c r="I4" s="330">
        <f>ROUND('Operating Efficiency(%)'!I17*' Capacity by Company'!I17,4)</f>
        <v>52.5</v>
      </c>
      <c r="J4" s="330">
        <f>ROUND('Operating Efficiency(%)'!J17*' Capacity by Company'!J17,4)</f>
        <v>53.2</v>
      </c>
      <c r="K4" s="330">
        <f>ROUND('Operating Efficiency(%)'!K17*' Capacity by Company'!K17,4)</f>
        <v>53.9</v>
      </c>
      <c r="L4" s="330">
        <f>ROUND('Operating Efficiency(%)'!L17*' Capacity by Company'!L17,4)</f>
        <v>53.9</v>
      </c>
      <c r="M4" s="330">
        <f>ROUND('Operating Efficiency(%)'!M17*' Capacity by Company'!M17,4)</f>
        <v>56</v>
      </c>
      <c r="N4" s="330">
        <f>ROUND('Operating Efficiency(%)'!N17*' Capacity by Company'!N17,4)</f>
        <v>60.9</v>
      </c>
      <c r="O4" s="330">
        <f>ROUND('Operating Efficiency(%)'!O17*' Capacity by Company'!O17,4)</f>
        <v>62.3</v>
      </c>
      <c r="P4" s="330">
        <f>ROUND('Operating Efficiency(%)'!P17*' Capacity by Company'!P17,4)</f>
        <v>63.7</v>
      </c>
      <c r="Q4" s="330">
        <f>ROUND('Operating Efficiency(%)'!Q17*' Capacity by Company'!Q17,4)</f>
        <v>65.099999999999994</v>
      </c>
      <c r="R4" s="330">
        <f>ROUND('Operating Efficiency(%)'!R17*' Capacity by Company'!R17,4)</f>
        <v>66.5</v>
      </c>
      <c r="S4" s="330">
        <f>ROUND('Operating Efficiency(%)'!S17*' Capacity by Company'!S17,4)</f>
        <v>68.599999999999994</v>
      </c>
    </row>
    <row r="5" spans="1:19" x14ac:dyDescent="0.25">
      <c r="A5" s="322" t="s">
        <v>38</v>
      </c>
      <c r="B5" s="322" t="s">
        <v>34</v>
      </c>
      <c r="C5" s="120" t="s">
        <v>252</v>
      </c>
      <c r="D5" s="332">
        <f>ROUND('Operating Efficiency(%)'!D68*' Capacity by Company'!D68,4)</f>
        <v>28.206399999999999</v>
      </c>
      <c r="E5" s="332">
        <f>ROUND('Operating Efficiency(%)'!E68*' Capacity by Company'!E68,4)</f>
        <v>28.2563</v>
      </c>
      <c r="F5" s="332">
        <f>ROUND('Operating Efficiency(%)'!F68*' Capacity by Company'!F68,4)</f>
        <v>28.3062</v>
      </c>
      <c r="G5" s="332">
        <f>ROUND('Operating Efficiency(%)'!G68*' Capacity by Company'!G68,4)</f>
        <v>36.457900000000002</v>
      </c>
      <c r="H5" s="332">
        <f>ROUND('Operating Efficiency(%)'!H68*' Capacity by Company'!H68,4)</f>
        <v>36.521999999999998</v>
      </c>
      <c r="I5" s="332">
        <f>ROUND('Operating Efficiency(%)'!I68*' Capacity by Company'!I68,4)</f>
        <v>35.287599999999998</v>
      </c>
      <c r="J5" s="332">
        <f>ROUND('Operating Efficiency(%)'!J68*' Capacity by Company'!J68,4)</f>
        <v>34.953200000000002</v>
      </c>
      <c r="K5" s="332">
        <f>ROUND('Operating Efficiency(%)'!K68*' Capacity by Company'!K68,4)</f>
        <v>36.8688</v>
      </c>
      <c r="L5" s="332">
        <f>ROUND('Operating Efficiency(%)'!L68*' Capacity by Company'!L68,4)</f>
        <v>36.984400000000001</v>
      </c>
      <c r="M5" s="332">
        <f>ROUND('Operating Efficiency(%)'!M68*' Capacity by Company'!M68,4)</f>
        <v>37.1</v>
      </c>
      <c r="N5" s="332">
        <f>ROUND('Operating Efficiency(%)'!N68*' Capacity by Company'!N68,4)</f>
        <v>37.215600000000002</v>
      </c>
      <c r="O5" s="332">
        <f>ROUND('Operating Efficiency(%)'!O68*' Capacity by Company'!O68,4)</f>
        <v>37.331200000000003</v>
      </c>
      <c r="P5" s="332">
        <f>ROUND('Operating Efficiency(%)'!P68*' Capacity by Company'!P68,4)</f>
        <v>37.446800000000003</v>
      </c>
      <c r="Q5" s="332">
        <f>ROUND('Operating Efficiency(%)'!Q68*' Capacity by Company'!Q68,4)</f>
        <v>37.562399999999997</v>
      </c>
      <c r="R5" s="332">
        <f>ROUND('Operating Efficiency(%)'!R68*' Capacity by Company'!R68,4)</f>
        <v>37.677999999999997</v>
      </c>
      <c r="S5" s="332">
        <f>ROUND('Operating Efficiency(%)'!S68*' Capacity by Company'!S68,4)</f>
        <v>37.793599999999998</v>
      </c>
    </row>
    <row r="6" spans="1:19" x14ac:dyDescent="0.25">
      <c r="A6" s="322" t="s">
        <v>38</v>
      </c>
      <c r="B6" s="322" t="s">
        <v>34</v>
      </c>
      <c r="C6" s="119" t="s">
        <v>264</v>
      </c>
      <c r="D6" s="118">
        <f>ROUND(' Capacity by Company'!D67*'Operating Efficiency(%)'!D67,4)</f>
        <v>0</v>
      </c>
      <c r="E6" s="118">
        <f>ROUND(' Capacity by Company'!E67*'Operating Efficiency(%)'!E67,4)</f>
        <v>0</v>
      </c>
      <c r="F6" s="118">
        <f>ROUND(' Capacity by Company'!F67*'Operating Efficiency(%)'!F67,4)</f>
        <v>0</v>
      </c>
      <c r="G6" s="118">
        <f>ROUND(' Capacity by Company'!G67*'Operating Efficiency(%)'!G67,4)</f>
        <v>0</v>
      </c>
      <c r="H6" s="118">
        <f>ROUND(' Capacity by Company'!H67*'Operating Efficiency(%)'!H67,4)</f>
        <v>0</v>
      </c>
      <c r="I6" s="118">
        <f>ROUND(' Capacity by Company'!I67*'Operating Efficiency(%)'!I67,4)</f>
        <v>29.137499999999999</v>
      </c>
      <c r="J6" s="118">
        <f>ROUND(' Capacity by Company'!J67*'Operating Efficiency(%)'!J67,4)</f>
        <v>28.535499999999999</v>
      </c>
      <c r="K6" s="118">
        <f>ROUND(' Capacity by Company'!K67*'Operating Efficiency(%)'!K67,4)</f>
        <v>31.794</v>
      </c>
      <c r="L6" s="118">
        <f>ROUND(' Capacity by Company'!L67*'Operating Efficiency(%)'!L67,4)</f>
        <v>31.794</v>
      </c>
      <c r="M6" s="118">
        <f>ROUND(' Capacity by Company'!M67*'Operating Efficiency(%)'!M67,4)</f>
        <v>32.389000000000003</v>
      </c>
      <c r="N6" s="118">
        <f>ROUND(' Capacity by Company'!N67*'Operating Efficiency(%)'!N67,4)</f>
        <v>32.389000000000003</v>
      </c>
      <c r="O6" s="118">
        <f>ROUND(' Capacity by Company'!O67*'Operating Efficiency(%)'!O67,4)</f>
        <v>32.598999999999997</v>
      </c>
      <c r="P6" s="118">
        <f>ROUND(' Capacity by Company'!P67*'Operating Efficiency(%)'!P67,4)</f>
        <v>32.878999999999998</v>
      </c>
      <c r="Q6" s="118">
        <f>ROUND(' Capacity by Company'!Q67*'Operating Efficiency(%)'!Q67,4)</f>
        <v>33.088999999999999</v>
      </c>
      <c r="R6" s="118">
        <f>ROUND(' Capacity by Company'!R67*'Operating Efficiency(%)'!R67,4)</f>
        <v>33.509</v>
      </c>
      <c r="S6" s="118">
        <f>ROUND(' Capacity by Company'!S67*'Operating Efficiency(%)'!S67,4)</f>
        <v>33.823999999999998</v>
      </c>
    </row>
    <row r="7" spans="1:19" x14ac:dyDescent="0.25">
      <c r="A7" s="322" t="s">
        <v>30</v>
      </c>
      <c r="B7" s="322" t="s">
        <v>33</v>
      </c>
      <c r="C7" s="119" t="s">
        <v>264</v>
      </c>
      <c r="D7" s="331">
        <f>' Capacity by Company'!D13*'Operating Efficiency(%)'!D13</f>
        <v>28.580000000000002</v>
      </c>
      <c r="E7" s="331">
        <f>' Capacity by Company'!E13*'Operating Efficiency(%)'!E13</f>
        <v>29.6</v>
      </c>
      <c r="F7" s="331">
        <f>' Capacity by Company'!F13*'Operating Efficiency(%)'!F13</f>
        <v>31.200000000000003</v>
      </c>
      <c r="G7" s="331">
        <f>' Capacity by Company'!G13*'Operating Efficiency(%)'!G13</f>
        <v>32</v>
      </c>
      <c r="H7" s="331">
        <f>' Capacity by Company'!H13*'Operating Efficiency(%)'!H13</f>
        <v>32.688172043010752</v>
      </c>
      <c r="I7" s="331">
        <f>' Capacity by Company'!I13*'Operating Efficiency(%)'!I13</f>
        <v>28.584946236559119</v>
      </c>
      <c r="J7" s="331">
        <f>' Capacity by Company'!J13*'Operating Efficiency(%)'!J13</f>
        <v>29.16559139784944</v>
      </c>
      <c r="K7" s="331">
        <f>' Capacity by Company'!K13*'Operating Efficiency(%)'!K13</f>
        <v>29.466666666666683</v>
      </c>
      <c r="L7" s="331">
        <f>' Capacity by Company'!L13*'Operating Efficiency(%)'!L13</f>
        <v>30.107526881720432</v>
      </c>
      <c r="M7" s="331">
        <f>' Capacity by Company'!M13*'Operating Efficiency(%)'!M13</f>
        <v>30.967741935483872</v>
      </c>
      <c r="N7" s="331">
        <f>' Capacity by Company'!N13*'Operating Efficiency(%)'!N13</f>
        <v>32</v>
      </c>
      <c r="O7" s="331">
        <f>' Capacity by Company'!O13*'Operating Efficiency(%)'!O13</f>
        <v>33.548387096774192</v>
      </c>
      <c r="P7" s="331">
        <f>' Capacity by Company'!P13*'Operating Efficiency(%)'!P13</f>
        <v>34.408602150537632</v>
      </c>
      <c r="Q7" s="331">
        <f>' Capacity by Company'!Q13*'Operating Efficiency(%)'!Q13</f>
        <v>35.268817204301072</v>
      </c>
      <c r="R7" s="331">
        <f>' Capacity by Company'!R13*'Operating Efficiency(%)'!R13</f>
        <v>36.129032258064512</v>
      </c>
      <c r="S7" s="331">
        <f>' Capacity by Company'!S13*'Operating Efficiency(%)'!S13</f>
        <v>36.989247311827953</v>
      </c>
    </row>
    <row r="8" spans="1:19" x14ac:dyDescent="0.25">
      <c r="A8" s="322" t="s">
        <v>39</v>
      </c>
      <c r="B8" s="322" t="s">
        <v>106</v>
      </c>
      <c r="C8" s="120" t="s">
        <v>160</v>
      </c>
      <c r="D8" s="332">
        <f>ROUND('Operating Efficiency(%)'!D56*' Capacity by Company'!D56,4)</f>
        <v>23.8247</v>
      </c>
      <c r="E8" s="332">
        <f>ROUND('Operating Efficiency(%)'!E56*' Capacity by Company'!E56,4)</f>
        <v>24.308700000000002</v>
      </c>
      <c r="F8" s="332">
        <f>ROUND('Operating Efficiency(%)'!F56*' Capacity by Company'!F56,4)</f>
        <v>24.492799999999999</v>
      </c>
      <c r="G8" s="332">
        <f>ROUND('Operating Efficiency(%)'!G56*' Capacity by Company'!G56,4)</f>
        <v>24.376799999999999</v>
      </c>
      <c r="H8" s="332">
        <f>ROUND('Operating Efficiency(%)'!H56*' Capacity by Company'!H56,4)</f>
        <v>25.037600000000001</v>
      </c>
      <c r="I8" s="332">
        <f>ROUND('Operating Efficiency(%)'!I56*' Capacity by Company'!I56,4)</f>
        <v>23.899699999999999</v>
      </c>
      <c r="J8" s="332">
        <f>ROUND('Operating Efficiency(%)'!J56*' Capacity by Company'!J56,4)</f>
        <v>24.861799999999999</v>
      </c>
      <c r="K8" s="332">
        <f>ROUND('Operating Efficiency(%)'!K56*' Capacity by Company'!K56,4)</f>
        <v>24.9239</v>
      </c>
      <c r="L8" s="332">
        <f>ROUND('Operating Efficiency(%)'!L56*' Capacity by Company'!L56,4)</f>
        <v>24.986000000000001</v>
      </c>
      <c r="M8" s="332">
        <f>ROUND('Operating Efficiency(%)'!M56*' Capacity by Company'!M56,4)</f>
        <v>25.048100000000002</v>
      </c>
      <c r="N8" s="332">
        <f>ROUND('Operating Efficiency(%)'!N56*' Capacity by Company'!N56,4)</f>
        <v>25.110199999999999</v>
      </c>
      <c r="O8" s="332">
        <f>ROUND('Operating Efficiency(%)'!O56*' Capacity by Company'!O56,4)</f>
        <v>25.1723</v>
      </c>
      <c r="P8" s="332">
        <f>ROUND('Operating Efficiency(%)'!P56*' Capacity by Company'!P56,4)</f>
        <v>25.234400000000001</v>
      </c>
      <c r="Q8" s="332">
        <f>ROUND('Operating Efficiency(%)'!Q56*' Capacity by Company'!Q56,4)</f>
        <v>25.296500000000002</v>
      </c>
      <c r="R8" s="332">
        <f>ROUND('Operating Efficiency(%)'!R56*' Capacity by Company'!R56,4)</f>
        <v>25.358599999999999</v>
      </c>
      <c r="S8" s="332">
        <f>ROUND('Operating Efficiency(%)'!S56*' Capacity by Company'!S56,4)</f>
        <v>25.4207</v>
      </c>
    </row>
    <row r="9" spans="1:19" hidden="1" x14ac:dyDescent="0.25">
      <c r="A9" s="322" t="s">
        <v>30</v>
      </c>
      <c r="B9" s="322" t="s">
        <v>31</v>
      </c>
      <c r="C9" s="119" t="s">
        <v>12</v>
      </c>
      <c r="D9" s="330">
        <f>'Operating Efficiency(%)'!D11*' Capacity by Company'!D11</f>
        <v>0.18</v>
      </c>
      <c r="E9" s="330">
        <f>'Operating Efficiency(%)'!E11*' Capacity by Company'!E11</f>
        <v>0.192</v>
      </c>
      <c r="F9" s="330">
        <f>'Operating Efficiency(%)'!F11*' Capacity by Company'!F11</f>
        <v>0.216</v>
      </c>
      <c r="G9" s="330">
        <f>'Operating Efficiency(%)'!G11*' Capacity by Company'!G11</f>
        <v>0.24</v>
      </c>
      <c r="H9" s="330">
        <f>'Operating Efficiency(%)'!H11*' Capacity by Company'!H11</f>
        <v>0.24</v>
      </c>
      <c r="I9" s="330">
        <f>'Operating Efficiency(%)'!I11*' Capacity by Company'!I11</f>
        <v>0.14399999999999999</v>
      </c>
      <c r="J9" s="330">
        <f>'Operating Efficiency(%)'!J11*' Capacity by Company'!J11</f>
        <v>0.18</v>
      </c>
      <c r="K9" s="330">
        <f>'Operating Efficiency(%)'!K11*' Capacity by Company'!K11</f>
        <v>0.24</v>
      </c>
      <c r="L9" s="330">
        <f>'Operating Efficiency(%)'!L11*' Capacity by Company'!L11</f>
        <v>0.24</v>
      </c>
      <c r="M9" s="330">
        <f>'Operating Efficiency(%)'!M11*' Capacity by Company'!M11</f>
        <v>0.3</v>
      </c>
      <c r="N9" s="330">
        <f>'Operating Efficiency(%)'!N11*' Capacity by Company'!N11</f>
        <v>0.3</v>
      </c>
      <c r="O9" s="330">
        <f>'Operating Efficiency(%)'!O11*' Capacity by Company'!O11</f>
        <v>0.3</v>
      </c>
      <c r="P9" s="330">
        <f>'Operating Efficiency(%)'!P11*' Capacity by Company'!P11</f>
        <v>0.3</v>
      </c>
      <c r="Q9" s="330">
        <f>'Operating Efficiency(%)'!Q11*' Capacity by Company'!Q11</f>
        <v>0.3</v>
      </c>
      <c r="R9" s="330">
        <f>'Operating Efficiency(%)'!R11*' Capacity by Company'!R11</f>
        <v>0.3</v>
      </c>
      <c r="S9" s="330">
        <f>'Operating Efficiency(%)'!S11*' Capacity by Company'!S11</f>
        <v>0.3</v>
      </c>
    </row>
    <row r="10" spans="1:19" hidden="1" x14ac:dyDescent="0.25">
      <c r="A10" s="287" t="s">
        <v>30</v>
      </c>
      <c r="B10" s="287" t="s">
        <v>31</v>
      </c>
      <c r="C10" s="288" t="s">
        <v>58</v>
      </c>
      <c r="D10" s="289">
        <f t="shared" ref="D10:S10" si="0">SUM(D3:D9)</f>
        <v>182.47310000000002</v>
      </c>
      <c r="E10" s="289">
        <f t="shared" si="0"/>
        <v>187.60500000000002</v>
      </c>
      <c r="F10" s="289">
        <f t="shared" si="0"/>
        <v>193.863</v>
      </c>
      <c r="G10" s="289">
        <f t="shared" si="0"/>
        <v>203.69070000000002</v>
      </c>
      <c r="H10" s="289">
        <f t="shared" si="0"/>
        <v>215.06277204301077</v>
      </c>
      <c r="I10" s="289">
        <f t="shared" si="0"/>
        <v>225.25974623655912</v>
      </c>
      <c r="J10" s="289">
        <f t="shared" si="0"/>
        <v>229.40209139784943</v>
      </c>
      <c r="K10" s="289">
        <f t="shared" si="0"/>
        <v>237.30236666666673</v>
      </c>
      <c r="L10" s="289">
        <f t="shared" si="0"/>
        <v>239.59092688172046</v>
      </c>
      <c r="M10" s="289">
        <f t="shared" si="0"/>
        <v>244.51084193548391</v>
      </c>
      <c r="N10" s="289">
        <f t="shared" si="0"/>
        <v>250.96380000000002</v>
      </c>
      <c r="O10" s="289">
        <f t="shared" si="0"/>
        <v>254.90888709677421</v>
      </c>
      <c r="P10" s="289">
        <f t="shared" si="0"/>
        <v>258.07480215053766</v>
      </c>
      <c r="Q10" s="289">
        <f t="shared" si="0"/>
        <v>262.12271720430107</v>
      </c>
      <c r="R10" s="289">
        <f t="shared" si="0"/>
        <v>266.38063225806457</v>
      </c>
      <c r="S10" s="289">
        <f t="shared" si="0"/>
        <v>269.833547311828</v>
      </c>
    </row>
    <row r="11" spans="1:19" x14ac:dyDescent="0.25">
      <c r="A11" s="322" t="s">
        <v>30</v>
      </c>
      <c r="B11" s="322" t="s">
        <v>41</v>
      </c>
      <c r="C11" s="124" t="s">
        <v>255</v>
      </c>
      <c r="D11" s="330">
        <f>ROUND('Operating Efficiency(%)'!D20*' Capacity by Company'!D20,4)</f>
        <v>22.481999999999999</v>
      </c>
      <c r="E11" s="330">
        <f>ROUND('Operating Efficiency(%)'!E20*' Capacity by Company'!E20,4)</f>
        <v>24.465</v>
      </c>
      <c r="F11" s="330">
        <f>ROUND('Operating Efficiency(%)'!F20*' Capacity by Company'!F20,4)</f>
        <v>24.696000000000002</v>
      </c>
      <c r="G11" s="330">
        <f>ROUND('Operating Efficiency(%)'!G20*' Capacity by Company'!G20,4)</f>
        <v>24.9</v>
      </c>
      <c r="H11" s="330">
        <f>ROUND('Operating Efficiency(%)'!H20*' Capacity by Company'!H20,4)</f>
        <v>24.954000000000001</v>
      </c>
      <c r="I11" s="330">
        <f>ROUND('Operating Efficiency(%)'!I20*' Capacity by Company'!I20,4)</f>
        <v>23.681999999999999</v>
      </c>
      <c r="J11" s="330">
        <f>ROUND('Operating Efficiency(%)'!J20*' Capacity by Company'!J20,4)</f>
        <v>24.609000000000002</v>
      </c>
      <c r="K11" s="330">
        <f>ROUND('Operating Efficiency(%)'!K20*' Capacity by Company'!K20,4)</f>
        <v>24.821999999999999</v>
      </c>
      <c r="L11" s="330">
        <f>ROUND('Operating Efficiency(%)'!L20*' Capacity by Company'!L20,4)</f>
        <v>24.821999999999999</v>
      </c>
      <c r="M11" s="330">
        <f>ROUND('Operating Efficiency(%)'!M20*' Capacity by Company'!M20,4)</f>
        <v>25.722000000000001</v>
      </c>
      <c r="N11" s="330">
        <f>ROUND('Operating Efficiency(%)'!N20*' Capacity by Company'!N20,4)</f>
        <v>25.722000000000001</v>
      </c>
      <c r="O11" s="330">
        <f>ROUND('Operating Efficiency(%)'!O20*' Capacity by Company'!O20,4)</f>
        <v>26.622</v>
      </c>
      <c r="P11" s="330">
        <f>ROUND('Operating Efficiency(%)'!P20*' Capacity by Company'!P20,4)</f>
        <v>26.622</v>
      </c>
      <c r="Q11" s="330">
        <f>ROUND('Operating Efficiency(%)'!Q20*' Capacity by Company'!Q20,4)</f>
        <v>27.222000000000001</v>
      </c>
      <c r="R11" s="330">
        <f>ROUND('Operating Efficiency(%)'!R20*' Capacity by Company'!R20,4)</f>
        <v>27.222000000000001</v>
      </c>
      <c r="S11" s="330">
        <f>ROUND('Operating Efficiency(%)'!S20*' Capacity by Company'!S20,4)</f>
        <v>27.222000000000001</v>
      </c>
    </row>
    <row r="12" spans="1:19" x14ac:dyDescent="0.25">
      <c r="A12" s="322" t="s">
        <v>39</v>
      </c>
      <c r="B12" s="322" t="s">
        <v>36</v>
      </c>
      <c r="C12" s="119" t="s">
        <v>264</v>
      </c>
      <c r="D12" s="332">
        <f>ROUND('Operating Efficiency(%)'!D41*' Capacity by Company'!D41,4)</f>
        <v>0</v>
      </c>
      <c r="E12" s="332">
        <f>ROUND('Operating Efficiency(%)'!E41*' Capacity by Company'!E41,4)</f>
        <v>0</v>
      </c>
      <c r="F12" s="332">
        <f>ROUND('Operating Efficiency(%)'!F41*' Capacity by Company'!F41,4)</f>
        <v>0</v>
      </c>
      <c r="G12" s="332">
        <f>ROUND('Operating Efficiency(%)'!G41*' Capacity by Company'!G41,4)</f>
        <v>0</v>
      </c>
      <c r="H12" s="332">
        <f>ROUND('Operating Efficiency(%)'!H41*' Capacity by Company'!H41,4)</f>
        <v>0</v>
      </c>
      <c r="I12" s="332">
        <f>ROUND('Operating Efficiency(%)'!I41*' Capacity by Company'!I41,4)</f>
        <v>23.37</v>
      </c>
      <c r="J12" s="332">
        <f>ROUND('Operating Efficiency(%)'!J41*' Capacity by Company'!J41,4)</f>
        <v>23.783999999999999</v>
      </c>
      <c r="K12" s="332">
        <f>ROUND('Operating Efficiency(%)'!K41*' Capacity by Company'!K41,4)</f>
        <v>24</v>
      </c>
      <c r="L12" s="332">
        <f>ROUND('Operating Efficiency(%)'!L41*' Capacity by Company'!L41,4)</f>
        <v>24</v>
      </c>
      <c r="M12" s="332">
        <f>ROUND('Operating Efficiency(%)'!M41*' Capacity by Company'!M41,4)</f>
        <v>24.6</v>
      </c>
      <c r="N12" s="332">
        <f>ROUND('Operating Efficiency(%)'!N41*' Capacity by Company'!N41,4)</f>
        <v>24.6</v>
      </c>
      <c r="O12" s="332">
        <f>ROUND('Operating Efficiency(%)'!O41*' Capacity by Company'!O41,4)</f>
        <v>25.2</v>
      </c>
      <c r="P12" s="332">
        <f>ROUND('Operating Efficiency(%)'!P41*' Capacity by Company'!P41,4)</f>
        <v>25.2</v>
      </c>
      <c r="Q12" s="332">
        <f>ROUND('Operating Efficiency(%)'!Q41*' Capacity by Company'!Q41,4)</f>
        <v>26.1</v>
      </c>
      <c r="R12" s="332">
        <f>ROUND('Operating Efficiency(%)'!R41*' Capacity by Company'!R41,4)</f>
        <v>27</v>
      </c>
      <c r="S12" s="332">
        <f>ROUND('Operating Efficiency(%)'!S41*' Capacity by Company'!S41,4)</f>
        <v>27</v>
      </c>
    </row>
    <row r="13" spans="1:19" x14ac:dyDescent="0.25">
      <c r="A13" s="322" t="s">
        <v>39</v>
      </c>
      <c r="B13" s="322" t="s">
        <v>107</v>
      </c>
      <c r="C13" s="119" t="s">
        <v>268</v>
      </c>
      <c r="D13" s="332">
        <f>ROUND('Operating Efficiency(%)'!D62*' Capacity by Company'!D62,4)</f>
        <v>17.714300000000001</v>
      </c>
      <c r="E13" s="332">
        <f>ROUND('Operating Efficiency(%)'!E62*' Capacity by Company'!E62,4)</f>
        <v>17.769200000000001</v>
      </c>
      <c r="F13" s="332">
        <f>ROUND('Operating Efficiency(%)'!F62*' Capacity by Company'!F62,4)</f>
        <v>17.824000000000002</v>
      </c>
      <c r="G13" s="332">
        <f>ROUND('Operating Efficiency(%)'!G62*' Capacity by Company'!G62,4)</f>
        <v>17.878799999999998</v>
      </c>
      <c r="H13" s="332">
        <f>ROUND('Operating Efficiency(%)'!H62*' Capacity by Company'!H62,4)</f>
        <v>18.1462</v>
      </c>
      <c r="I13" s="332">
        <f>ROUND('Operating Efficiency(%)'!I62*' Capacity by Company'!I62,4)</f>
        <v>17.008700000000001</v>
      </c>
      <c r="J13" s="332">
        <f>ROUND('Operating Efficiency(%)'!J62*' Capacity by Company'!J62,4)</f>
        <v>17.671299999999999</v>
      </c>
      <c r="K13" s="332">
        <f>ROUND('Operating Efficiency(%)'!K62*' Capacity by Company'!K62,4)</f>
        <v>17.733799999999999</v>
      </c>
      <c r="L13" s="332">
        <f>ROUND('Operating Efficiency(%)'!L62*' Capacity by Company'!L62,4)</f>
        <v>17.796399999999998</v>
      </c>
      <c r="M13" s="332">
        <f>ROUND('Operating Efficiency(%)'!M62*' Capacity by Company'!M62,4)</f>
        <v>17.858899999999998</v>
      </c>
      <c r="N13" s="332">
        <f>ROUND('Operating Efficiency(%)'!N62*' Capacity by Company'!N62,4)</f>
        <v>17.921500000000002</v>
      </c>
      <c r="O13" s="332">
        <f>ROUND('Operating Efficiency(%)'!O62*' Capacity by Company'!O62,4)</f>
        <v>17.984000000000002</v>
      </c>
      <c r="P13" s="332">
        <f>ROUND('Operating Efficiency(%)'!P62*' Capacity by Company'!P62,4)</f>
        <v>18.046600000000002</v>
      </c>
      <c r="Q13" s="332">
        <f>ROUND('Operating Efficiency(%)'!Q62*' Capacity by Company'!Q62,4)</f>
        <v>18.109100000000002</v>
      </c>
      <c r="R13" s="332">
        <f>ROUND('Operating Efficiency(%)'!R62*' Capacity by Company'!R62,4)</f>
        <v>18.171700000000001</v>
      </c>
      <c r="S13" s="332">
        <f>ROUND('Operating Efficiency(%)'!S62*' Capacity by Company'!S62,4)</f>
        <v>18.234200000000001</v>
      </c>
    </row>
    <row r="14" spans="1:19" x14ac:dyDescent="0.25">
      <c r="A14" s="322" t="s">
        <v>30</v>
      </c>
      <c r="B14" s="322" t="s">
        <v>41</v>
      </c>
      <c r="C14" s="124" t="s">
        <v>256</v>
      </c>
      <c r="D14" s="330">
        <f>ROUND('Operating Efficiency(%)'!D21*' Capacity by Company'!D21,4)</f>
        <v>15.944000000000001</v>
      </c>
      <c r="E14" s="330">
        <f>ROUND('Operating Efficiency(%)'!E21*' Capacity by Company'!E21,4)</f>
        <v>15.962</v>
      </c>
      <c r="F14" s="330">
        <f>ROUND('Operating Efficiency(%)'!F21*' Capacity by Company'!F21,4)</f>
        <v>16.38</v>
      </c>
      <c r="G14" s="330">
        <f>ROUND('Operating Efficiency(%)'!G21*' Capacity by Company'!G21,4)</f>
        <v>16.602</v>
      </c>
      <c r="H14" s="330">
        <f>ROUND('Operating Efficiency(%)'!H21*' Capacity by Company'!H21,4)</f>
        <v>16.82</v>
      </c>
      <c r="I14" s="330">
        <f>ROUND('Operating Efficiency(%)'!I21*' Capacity by Company'!I21,4)</f>
        <v>16.196000000000002</v>
      </c>
      <c r="J14" s="330">
        <f>ROUND('Operating Efficiency(%)'!J21*' Capacity by Company'!J21,4)</f>
        <v>16.384</v>
      </c>
      <c r="K14" s="330">
        <f>ROUND('Operating Efficiency(%)'!K21*' Capacity by Company'!K21,4)</f>
        <v>16.547999999999998</v>
      </c>
      <c r="L14" s="330">
        <f>ROUND('Operating Efficiency(%)'!L21*' Capacity by Company'!L21,4)</f>
        <v>16.547999999999998</v>
      </c>
      <c r="M14" s="330">
        <f>ROUND('Operating Efficiency(%)'!M21*' Capacity by Company'!M21,4)</f>
        <v>17.148</v>
      </c>
      <c r="N14" s="330">
        <f>ROUND('Operating Efficiency(%)'!N21*' Capacity by Company'!N21,4)</f>
        <v>17.148</v>
      </c>
      <c r="O14" s="330">
        <f>ROUND('Operating Efficiency(%)'!O21*' Capacity by Company'!O21,4)</f>
        <v>17.748000000000001</v>
      </c>
      <c r="P14" s="330">
        <f>ROUND('Operating Efficiency(%)'!P21*' Capacity by Company'!P21,4)</f>
        <v>17.748000000000001</v>
      </c>
      <c r="Q14" s="330">
        <f>ROUND('Operating Efficiency(%)'!Q21*' Capacity by Company'!Q21,4)</f>
        <v>18.148</v>
      </c>
      <c r="R14" s="330">
        <f>ROUND('Operating Efficiency(%)'!R21*' Capacity by Company'!R21,4)</f>
        <v>18.148</v>
      </c>
      <c r="S14" s="330">
        <f>ROUND('Operating Efficiency(%)'!S21*' Capacity by Company'!S21,4)</f>
        <v>18.547999999999998</v>
      </c>
    </row>
    <row r="15" spans="1:19" x14ac:dyDescent="0.25">
      <c r="A15" s="322" t="s">
        <v>30</v>
      </c>
      <c r="B15" s="322" t="s">
        <v>33</v>
      </c>
      <c r="C15" s="119" t="s">
        <v>254</v>
      </c>
      <c r="D15" s="330">
        <f>ROUND('Operating Efficiency(%)'!D16*' Capacity by Company'!D16,4)</f>
        <v>15.77</v>
      </c>
      <c r="E15" s="330">
        <f>ROUND('Operating Efficiency(%)'!E16*' Capacity by Company'!E16,4)</f>
        <v>16.329999999999998</v>
      </c>
      <c r="F15" s="330">
        <f>ROUND('Operating Efficiency(%)'!F16*' Capacity by Company'!F16,4)</f>
        <v>16.405999999999999</v>
      </c>
      <c r="G15" s="330">
        <f>ROUND('Operating Efficiency(%)'!G16*' Capacity by Company'!G16,4)</f>
        <v>16.603999999999999</v>
      </c>
      <c r="H15" s="330">
        <f>ROUND('Operating Efficiency(%)'!H16*' Capacity by Company'!H16,4)</f>
        <v>16.738</v>
      </c>
      <c r="I15" s="330">
        <f>ROUND('Operating Efficiency(%)'!I16*' Capacity by Company'!I16,4)</f>
        <v>15.837999999999999</v>
      </c>
      <c r="J15" s="330">
        <f>ROUND('Operating Efficiency(%)'!J16*' Capacity by Company'!J16,4)</f>
        <v>42.03</v>
      </c>
      <c r="K15" s="330">
        <f>ROUND('Operating Efficiency(%)'!K16*' Capacity by Company'!K16,4)</f>
        <v>42.87</v>
      </c>
      <c r="L15" s="330">
        <f>ROUND('Operating Efficiency(%)'!L16*' Capacity by Company'!L16,4)</f>
        <v>42.87</v>
      </c>
      <c r="M15" s="330">
        <f>ROUND('Operating Efficiency(%)'!M16*' Capacity by Company'!M16,4)</f>
        <v>44.37</v>
      </c>
      <c r="N15" s="330">
        <f>ROUND('Operating Efficiency(%)'!N16*' Capacity by Company'!N16,4)</f>
        <v>44.37</v>
      </c>
      <c r="O15" s="330">
        <f>ROUND('Operating Efficiency(%)'!O16*' Capacity by Company'!O16,4)</f>
        <v>45.37</v>
      </c>
      <c r="P15" s="330">
        <f>ROUND('Operating Efficiency(%)'!P16*' Capacity by Company'!P16,4)</f>
        <v>45.37</v>
      </c>
      <c r="Q15" s="330">
        <f>ROUND('Operating Efficiency(%)'!Q16*' Capacity by Company'!Q16,4)</f>
        <v>46.37</v>
      </c>
      <c r="R15" s="330">
        <f>ROUND('Operating Efficiency(%)'!R16*' Capacity by Company'!R16,4)</f>
        <v>46.37</v>
      </c>
      <c r="S15" s="330">
        <f>ROUND('Operating Efficiency(%)'!S16*' Capacity by Company'!S16,4)</f>
        <v>47.87</v>
      </c>
    </row>
    <row r="16" spans="1:19" hidden="1" x14ac:dyDescent="0.25">
      <c r="A16" s="322" t="s">
        <v>30</v>
      </c>
      <c r="B16" s="323" t="s">
        <v>33</v>
      </c>
      <c r="C16" s="121" t="s">
        <v>12</v>
      </c>
      <c r="D16" s="330">
        <f>ROUND('Operating Efficiency(%)'!D18*' Capacity by Company'!D18,4)</f>
        <v>21.0702</v>
      </c>
      <c r="E16" s="330">
        <f>ROUND('Operating Efficiency(%)'!E18*' Capacity by Company'!E18,4)</f>
        <v>21.427099999999999</v>
      </c>
      <c r="F16" s="330">
        <f>ROUND('Operating Efficiency(%)'!F18*' Capacity by Company'!F18,4)</f>
        <v>21.694199999999999</v>
      </c>
      <c r="G16" s="330">
        <f>ROUND('Operating Efficiency(%)'!G18*' Capacity by Company'!G18,4)</f>
        <v>20.4146</v>
      </c>
      <c r="H16" s="330">
        <f>ROUND('Operating Efficiency(%)'!H18*' Capacity by Company'!H18,4)</f>
        <v>20.851700000000001</v>
      </c>
      <c r="I16" s="330">
        <f>ROUND('Operating Efficiency(%)'!I18*' Capacity by Company'!I18,4)</f>
        <v>18.295000000000002</v>
      </c>
      <c r="J16" s="330">
        <f>ROUND('Operating Efficiency(%)'!J18*' Capacity by Company'!J18,4)</f>
        <v>20.334499999999998</v>
      </c>
      <c r="K16" s="330">
        <f>ROUND('Operating Efficiency(%)'!K18*' Capacity by Company'!K18,4)</f>
        <v>21.245000000000001</v>
      </c>
      <c r="L16" s="330">
        <f>ROUND('Operating Efficiency(%)'!L18*' Capacity by Company'!L18,4)</f>
        <v>22.514800000000001</v>
      </c>
      <c r="M16" s="330">
        <f>ROUND('Operating Efficiency(%)'!M18*' Capacity by Company'!M18,4)</f>
        <v>13.7959</v>
      </c>
      <c r="N16" s="330">
        <f>ROUND('Operating Efficiency(%)'!N18*' Capacity by Company'!N18,4)</f>
        <v>18.2926</v>
      </c>
      <c r="O16" s="330">
        <f>ROUND('Operating Efficiency(%)'!O18*' Capacity by Company'!O18,4)</f>
        <v>21.852</v>
      </c>
      <c r="P16" s="330">
        <f>ROUND('Operating Efficiency(%)'!P18*' Capacity by Company'!P18,4)</f>
        <v>22.762499999999999</v>
      </c>
      <c r="Q16" s="330">
        <f>ROUND('Operating Efficiency(%)'!Q18*' Capacity by Company'!Q18,4)</f>
        <v>22.762499999999999</v>
      </c>
      <c r="R16" s="330">
        <f>ROUND('Operating Efficiency(%)'!R18*' Capacity by Company'!R18,4)</f>
        <v>22.762499999999999</v>
      </c>
      <c r="S16" s="330">
        <f>ROUND('Operating Efficiency(%)'!S18*' Capacity by Company'!S18,4)</f>
        <v>22.762499999999999</v>
      </c>
    </row>
    <row r="17" spans="1:19" hidden="1" x14ac:dyDescent="0.25">
      <c r="A17" s="287" t="s">
        <v>30</v>
      </c>
      <c r="B17" s="290" t="s">
        <v>33</v>
      </c>
      <c r="C17" s="291" t="s">
        <v>58</v>
      </c>
      <c r="D17" s="289">
        <f t="shared" ref="D17:S17" si="1">SUM(D11:D16)</f>
        <v>92.980500000000006</v>
      </c>
      <c r="E17" s="289">
        <f t="shared" si="1"/>
        <v>95.953299999999999</v>
      </c>
      <c r="F17" s="289">
        <f t="shared" si="1"/>
        <v>97.000200000000007</v>
      </c>
      <c r="G17" s="289">
        <f t="shared" si="1"/>
        <v>96.399399999999986</v>
      </c>
      <c r="H17" s="289">
        <f t="shared" si="1"/>
        <v>97.509899999999988</v>
      </c>
      <c r="I17" s="289">
        <f t="shared" si="1"/>
        <v>114.38969999999999</v>
      </c>
      <c r="J17" s="289">
        <f t="shared" si="1"/>
        <v>144.81280000000001</v>
      </c>
      <c r="K17" s="289">
        <f t="shared" si="1"/>
        <v>147.21880000000002</v>
      </c>
      <c r="L17" s="289">
        <f t="shared" si="1"/>
        <v>148.55120000000002</v>
      </c>
      <c r="M17" s="289">
        <f t="shared" si="1"/>
        <v>143.4948</v>
      </c>
      <c r="N17" s="289">
        <f t="shared" si="1"/>
        <v>148.05410000000001</v>
      </c>
      <c r="O17" s="289">
        <f t="shared" si="1"/>
        <v>154.77600000000001</v>
      </c>
      <c r="P17" s="289">
        <f t="shared" si="1"/>
        <v>155.7491</v>
      </c>
      <c r="Q17" s="289">
        <f t="shared" si="1"/>
        <v>158.71159999999998</v>
      </c>
      <c r="R17" s="289">
        <f t="shared" si="1"/>
        <v>159.67419999999998</v>
      </c>
      <c r="S17" s="289">
        <f t="shared" si="1"/>
        <v>161.63669999999999</v>
      </c>
    </row>
    <row r="18" spans="1:19" x14ac:dyDescent="0.25">
      <c r="A18" s="322" t="s">
        <v>37</v>
      </c>
      <c r="B18" s="322" t="s">
        <v>32</v>
      </c>
      <c r="C18" s="122" t="s">
        <v>392</v>
      </c>
      <c r="D18" s="332">
        <f>ROUND('Operating Efficiency(%)'!D88*' Capacity by Company'!D87,4)</f>
        <v>15.146000000000001</v>
      </c>
      <c r="E18" s="332">
        <f>ROUND('Operating Efficiency(%)'!E88*' Capacity by Company'!E87,4)</f>
        <v>16.079999999999998</v>
      </c>
      <c r="F18" s="332">
        <f>ROUND('Operating Efficiency(%)'!F88*' Capacity by Company'!F87,4)</f>
        <v>16.835999999999999</v>
      </c>
      <c r="G18" s="332">
        <f>ROUND('Operating Efficiency(%)'!G88*' Capacity by Company'!G87,4)</f>
        <v>16.358000000000001</v>
      </c>
      <c r="H18" s="332">
        <f>ROUND('Operating Efficiency(%)'!H88*' Capacity by Company'!H87,4)</f>
        <v>16.544</v>
      </c>
      <c r="I18" s="332">
        <f>ROUND('Operating Efficiency(%)'!I88*' Capacity by Company'!I87,4)</f>
        <v>15.698</v>
      </c>
      <c r="J18" s="332">
        <f>ROUND('Operating Efficiency(%)'!J88*' Capacity by Company'!J87,4)</f>
        <v>17.2</v>
      </c>
      <c r="K18" s="332">
        <f>ROUND('Operating Efficiency(%)'!K88*' Capacity by Company'!K87,4)</f>
        <v>17.399999999999999</v>
      </c>
      <c r="L18" s="332">
        <f>ROUND('Operating Efficiency(%)'!L88*' Capacity by Company'!L87,4)</f>
        <v>17.399999999999999</v>
      </c>
      <c r="M18" s="332">
        <f>ROUND('Operating Efficiency(%)'!M88*' Capacity by Company'!M87,4)</f>
        <v>17.8</v>
      </c>
      <c r="N18" s="332">
        <f>ROUND('Operating Efficiency(%)'!N88*' Capacity by Company'!N87,4)</f>
        <v>17.8</v>
      </c>
      <c r="O18" s="332">
        <f>ROUND('Operating Efficiency(%)'!O88*' Capacity by Company'!O87,4)</f>
        <v>18.2</v>
      </c>
      <c r="P18" s="332">
        <f>ROUND('Operating Efficiency(%)'!P88*' Capacity by Company'!P87,4)</f>
        <v>18.2</v>
      </c>
      <c r="Q18" s="332">
        <f>ROUND('Operating Efficiency(%)'!Q88*' Capacity by Company'!Q87,4)</f>
        <v>18.8</v>
      </c>
      <c r="R18" s="332">
        <f>ROUND('Operating Efficiency(%)'!R88*' Capacity by Company'!R87,4)</f>
        <v>18.8</v>
      </c>
      <c r="S18" s="332">
        <f>ROUND('Operating Efficiency(%)'!S88*' Capacity by Company'!S87,4)</f>
        <v>19.399999999999999</v>
      </c>
    </row>
    <row r="19" spans="1:19" x14ac:dyDescent="0.25">
      <c r="A19" s="322" t="s">
        <v>37</v>
      </c>
      <c r="B19" s="322" t="s">
        <v>278</v>
      </c>
      <c r="C19" s="122" t="s">
        <v>268</v>
      </c>
      <c r="D19" s="332">
        <f>ROUND('Operating Efficiency(%)'!D85*' Capacity by Company'!D84,4)</f>
        <v>15.246</v>
      </c>
      <c r="E19" s="332">
        <f>ROUND('Operating Efficiency(%)'!E85*' Capacity by Company'!E84,4)</f>
        <v>15.512</v>
      </c>
      <c r="F19" s="332">
        <f>ROUND('Operating Efficiency(%)'!F85*' Capacity by Company'!F84,4)</f>
        <v>15.555999999999999</v>
      </c>
      <c r="G19" s="332">
        <f>ROUND('Operating Efficiency(%)'!G85*' Capacity by Company'!G84,4)</f>
        <v>15.667999999999999</v>
      </c>
      <c r="H19" s="332">
        <f>ROUND('Operating Efficiency(%)'!H85*' Capacity by Company'!H84,4)</f>
        <v>15.907999999999999</v>
      </c>
      <c r="I19" s="332">
        <f>ROUND('Operating Efficiency(%)'!I85*' Capacity by Company'!I84,4)</f>
        <v>15.46</v>
      </c>
      <c r="J19" s="332">
        <f>ROUND('Operating Efficiency(%)'!J85*' Capacity by Company'!J84,4)</f>
        <v>15.766</v>
      </c>
      <c r="K19" s="332">
        <f>ROUND('Operating Efficiency(%)'!K85*' Capacity by Company'!K84,4)</f>
        <v>16</v>
      </c>
      <c r="L19" s="332">
        <f>ROUND('Operating Efficiency(%)'!L85*' Capacity by Company'!L84,4)</f>
        <v>16</v>
      </c>
      <c r="M19" s="332">
        <f>ROUND('Operating Efficiency(%)'!M85*' Capacity by Company'!M84,4)</f>
        <v>16.399999999999999</v>
      </c>
      <c r="N19" s="332">
        <f>ROUND('Operating Efficiency(%)'!N85*' Capacity by Company'!N84,4)</f>
        <v>16.399999999999999</v>
      </c>
      <c r="O19" s="332">
        <f>ROUND('Operating Efficiency(%)'!O85*' Capacity by Company'!O84,4)</f>
        <v>16.399999999999999</v>
      </c>
      <c r="P19" s="332">
        <f>ROUND('Operating Efficiency(%)'!P85*' Capacity by Company'!P84,4)</f>
        <v>16.8</v>
      </c>
      <c r="Q19" s="332">
        <f>ROUND('Operating Efficiency(%)'!Q85*' Capacity by Company'!Q84,4)</f>
        <v>16.8</v>
      </c>
      <c r="R19" s="332">
        <f>ROUND('Operating Efficiency(%)'!R85*' Capacity by Company'!R84,4)</f>
        <v>17.399999999999999</v>
      </c>
      <c r="S19" s="332">
        <f>ROUND('Operating Efficiency(%)'!S85*' Capacity by Company'!S84,4)</f>
        <v>17.399999999999999</v>
      </c>
    </row>
    <row r="20" spans="1:19" hidden="1" x14ac:dyDescent="0.25">
      <c r="A20" s="322" t="s">
        <v>30</v>
      </c>
      <c r="B20" s="322" t="s">
        <v>41</v>
      </c>
      <c r="C20" s="121" t="s">
        <v>12</v>
      </c>
      <c r="D20" s="330">
        <f>ROUND('Operating Efficiency(%)'!D22*' Capacity by Company'!D22,4)</f>
        <v>8.06</v>
      </c>
      <c r="E20" s="330">
        <f>ROUND('Operating Efficiency(%)'!E22*' Capacity by Company'!E22,4)</f>
        <v>8.3810000000000002</v>
      </c>
      <c r="F20" s="330">
        <f>ROUND('Operating Efficiency(%)'!F22*' Capacity by Company'!F22,4)</f>
        <v>8.7970000000000006</v>
      </c>
      <c r="G20" s="330">
        <f>ROUND('Operating Efficiency(%)'!G22*' Capacity by Company'!G22,4)</f>
        <v>8.8949999999999996</v>
      </c>
      <c r="H20" s="330">
        <f>ROUND('Operating Efficiency(%)'!H22*' Capacity by Company'!H22,4)</f>
        <v>8.99</v>
      </c>
      <c r="I20" s="330">
        <f>ROUND('Operating Efficiency(%)'!I22*' Capacity by Company'!I22,4)</f>
        <v>8.0739999999999998</v>
      </c>
      <c r="J20" s="330">
        <f>ROUND('Operating Efficiency(%)'!J22*' Capacity by Company'!J22,4)</f>
        <v>8.6880000000000006</v>
      </c>
      <c r="K20" s="330">
        <f>ROUND('Operating Efficiency(%)'!K22*' Capacity by Company'!K22,4)</f>
        <v>8.7680000000000007</v>
      </c>
      <c r="L20" s="330">
        <f>ROUND('Operating Efficiency(%)'!L22*' Capacity by Company'!L22,4)</f>
        <v>8.7680000000000007</v>
      </c>
      <c r="M20" s="330">
        <f>ROUND('Operating Efficiency(%)'!M22*' Capacity by Company'!M22,4)</f>
        <v>9.0679999999999996</v>
      </c>
      <c r="N20" s="330">
        <f>ROUND('Operating Efficiency(%)'!N22*' Capacity by Company'!N22,4)</f>
        <v>9.0679999999999996</v>
      </c>
      <c r="O20" s="330">
        <f>ROUND('Operating Efficiency(%)'!O22*' Capacity by Company'!O22,4)</f>
        <v>9.3680000000000003</v>
      </c>
      <c r="P20" s="330">
        <f>ROUND('Operating Efficiency(%)'!P22*' Capacity by Company'!P22,4)</f>
        <v>9.3680000000000003</v>
      </c>
      <c r="Q20" s="330">
        <f>ROUND('Operating Efficiency(%)'!Q22*' Capacity by Company'!Q22,4)</f>
        <v>9.3680000000000003</v>
      </c>
      <c r="R20" s="330">
        <f>ROUND('Operating Efficiency(%)'!R22*' Capacity by Company'!R22,4)</f>
        <v>9.5679999999999996</v>
      </c>
      <c r="S20" s="330">
        <f>ROUND('Operating Efficiency(%)'!S22*' Capacity by Company'!S22,4)</f>
        <v>9.5679999999999996</v>
      </c>
    </row>
    <row r="21" spans="1:19" hidden="1" x14ac:dyDescent="0.25">
      <c r="A21" s="287" t="s">
        <v>30</v>
      </c>
      <c r="B21" s="287" t="s">
        <v>41</v>
      </c>
      <c r="C21" s="293" t="s">
        <v>58</v>
      </c>
      <c r="D21" s="294">
        <f t="shared" ref="D21:S21" si="2">SUM(D18:D20)</f>
        <v>38.452000000000005</v>
      </c>
      <c r="E21" s="294">
        <f t="shared" si="2"/>
        <v>39.972999999999999</v>
      </c>
      <c r="F21" s="294">
        <f t="shared" si="2"/>
        <v>41.188999999999993</v>
      </c>
      <c r="G21" s="294">
        <f t="shared" si="2"/>
        <v>40.920999999999992</v>
      </c>
      <c r="H21" s="294">
        <f t="shared" si="2"/>
        <v>41.442</v>
      </c>
      <c r="I21" s="294">
        <f t="shared" si="2"/>
        <v>39.231999999999999</v>
      </c>
      <c r="J21" s="294">
        <f t="shared" si="2"/>
        <v>41.654000000000003</v>
      </c>
      <c r="K21" s="294">
        <f t="shared" si="2"/>
        <v>42.167999999999999</v>
      </c>
      <c r="L21" s="294">
        <f t="shared" si="2"/>
        <v>42.167999999999999</v>
      </c>
      <c r="M21" s="294">
        <f t="shared" si="2"/>
        <v>43.268000000000001</v>
      </c>
      <c r="N21" s="294">
        <f t="shared" si="2"/>
        <v>43.268000000000001</v>
      </c>
      <c r="O21" s="294">
        <f t="shared" si="2"/>
        <v>43.967999999999996</v>
      </c>
      <c r="P21" s="294">
        <f t="shared" si="2"/>
        <v>44.368000000000002</v>
      </c>
      <c r="Q21" s="294">
        <f t="shared" si="2"/>
        <v>44.968000000000004</v>
      </c>
      <c r="R21" s="294">
        <f t="shared" si="2"/>
        <v>45.768000000000001</v>
      </c>
      <c r="S21" s="294">
        <f t="shared" si="2"/>
        <v>46.367999999999995</v>
      </c>
    </row>
    <row r="22" spans="1:19" x14ac:dyDescent="0.25">
      <c r="A22" s="322" t="s">
        <v>30</v>
      </c>
      <c r="B22" s="322" t="s">
        <v>51</v>
      </c>
      <c r="C22" s="125" t="s">
        <v>259</v>
      </c>
      <c r="D22" s="332">
        <f>ROUND('Operating Efficiency(%)'!D30*' Capacity by Company'!D30,4)</f>
        <v>14.981999999999999</v>
      </c>
      <c r="E22" s="332">
        <f>ROUND('Operating Efficiency(%)'!E30*' Capacity by Company'!E30,4)</f>
        <v>15.382</v>
      </c>
      <c r="F22" s="332">
        <f>ROUND('Operating Efficiency(%)'!F30*' Capacity by Company'!F30,4)</f>
        <v>15.808</v>
      </c>
      <c r="G22" s="332">
        <f>ROUND('Operating Efficiency(%)'!G30*' Capacity by Company'!G30,4)</f>
        <v>15.586</v>
      </c>
      <c r="H22" s="332">
        <f>ROUND('Operating Efficiency(%)'!H30*' Capacity by Company'!H30,4)</f>
        <v>15.981999999999999</v>
      </c>
      <c r="I22" s="332">
        <f>ROUND('Operating Efficiency(%)'!I30*' Capacity by Company'!I30,4)</f>
        <v>14.981999999999999</v>
      </c>
      <c r="J22" s="332">
        <f>ROUND('Operating Efficiency(%)'!J30*' Capacity by Company'!J30,4)</f>
        <v>15.41</v>
      </c>
      <c r="K22" s="332">
        <f>ROUND('Operating Efficiency(%)'!K30*' Capacity by Company'!K30,4)</f>
        <v>16.0182</v>
      </c>
      <c r="L22" s="332">
        <f>ROUND('Operating Efficiency(%)'!L30*' Capacity by Company'!L30,4)</f>
        <v>17.399999999999999</v>
      </c>
      <c r="M22" s="332">
        <f>ROUND('Operating Efficiency(%)'!M30*' Capacity by Company'!M30,4)</f>
        <v>18</v>
      </c>
      <c r="N22" s="332">
        <f>ROUND('Operating Efficiency(%)'!N30*' Capacity by Company'!N30,4)</f>
        <v>18</v>
      </c>
      <c r="O22" s="332">
        <f>ROUND('Operating Efficiency(%)'!O30*' Capacity by Company'!O30,4)</f>
        <v>18.399999999999999</v>
      </c>
      <c r="P22" s="332">
        <f>ROUND('Operating Efficiency(%)'!P30*' Capacity by Company'!P30,4)</f>
        <v>18.399999999999999</v>
      </c>
      <c r="Q22" s="332">
        <f>ROUND('Operating Efficiency(%)'!Q30*' Capacity by Company'!Q30,4)</f>
        <v>18.8</v>
      </c>
      <c r="R22" s="332">
        <f>ROUND('Operating Efficiency(%)'!R30*' Capacity by Company'!R30,4)</f>
        <v>18.8</v>
      </c>
      <c r="S22" s="332">
        <f>ROUND('Operating Efficiency(%)'!S30*' Capacity by Company'!S30,4)</f>
        <v>18.8</v>
      </c>
    </row>
    <row r="23" spans="1:19" hidden="1" x14ac:dyDescent="0.25">
      <c r="A23" s="322" t="s">
        <v>30</v>
      </c>
      <c r="B23" s="322" t="s">
        <v>49</v>
      </c>
      <c r="C23" s="120" t="s">
        <v>12</v>
      </c>
      <c r="D23" s="332">
        <f>ROUND('Operating Efficiency(%)'!D25*' Capacity by Company'!D25,4)</f>
        <v>15.007999999999999</v>
      </c>
      <c r="E23" s="332">
        <f>ROUND('Operating Efficiency(%)'!E25*' Capacity by Company'!E25,4)</f>
        <v>15.782</v>
      </c>
      <c r="F23" s="332">
        <f>ROUND('Operating Efficiency(%)'!F25*' Capacity by Company'!F25,4)</f>
        <v>16.12</v>
      </c>
      <c r="G23" s="332">
        <f>ROUND('Operating Efficiency(%)'!G25*' Capacity by Company'!G25,4)</f>
        <v>16.821999999999999</v>
      </c>
      <c r="H23" s="332">
        <f>ROUND('Operating Efficiency(%)'!H25*' Capacity by Company'!H25,4)</f>
        <v>17.007999999999999</v>
      </c>
      <c r="I23" s="332">
        <f>ROUND('Operating Efficiency(%)'!I25*' Capacity by Company'!I25,4)</f>
        <v>16.161999999999999</v>
      </c>
      <c r="J23" s="332">
        <f>ROUND('Operating Efficiency(%)'!J25*' Capacity by Company'!J25,4)</f>
        <v>17.78</v>
      </c>
      <c r="K23" s="332">
        <f>ROUND('Operating Efficiency(%)'!K25*' Capacity by Company'!K25,4)</f>
        <v>18</v>
      </c>
      <c r="L23" s="332">
        <f>ROUND('Operating Efficiency(%)'!L25*' Capacity by Company'!L25,4)</f>
        <v>18</v>
      </c>
      <c r="M23" s="332">
        <f>ROUND('Operating Efficiency(%)'!M25*' Capacity by Company'!M25,4)</f>
        <v>18.399999999999999</v>
      </c>
      <c r="N23" s="332">
        <f>ROUND('Operating Efficiency(%)'!N25*' Capacity by Company'!N25,4)</f>
        <v>18.399999999999999</v>
      </c>
      <c r="O23" s="332">
        <f>ROUND('Operating Efficiency(%)'!O25*' Capacity by Company'!O25,4)</f>
        <v>18.8</v>
      </c>
      <c r="P23" s="332">
        <f>ROUND('Operating Efficiency(%)'!P25*' Capacity by Company'!P25,4)</f>
        <v>18.8</v>
      </c>
      <c r="Q23" s="332">
        <f>ROUND('Operating Efficiency(%)'!Q25*' Capacity by Company'!Q25,4)</f>
        <v>19.399999999999999</v>
      </c>
      <c r="R23" s="332">
        <f>ROUND('Operating Efficiency(%)'!R25*' Capacity by Company'!R25,4)</f>
        <v>19.399999999999999</v>
      </c>
      <c r="S23" s="332">
        <f>ROUND('Operating Efficiency(%)'!S25*' Capacity by Company'!S25,4)</f>
        <v>19.399999999999999</v>
      </c>
    </row>
    <row r="24" spans="1:19" hidden="1" x14ac:dyDescent="0.25">
      <c r="A24" s="287" t="s">
        <v>30</v>
      </c>
      <c r="B24" s="287" t="s">
        <v>49</v>
      </c>
      <c r="C24" s="288" t="s">
        <v>58</v>
      </c>
      <c r="D24" s="294">
        <f t="shared" ref="D24:S24" si="3">SUM(D22:D23)</f>
        <v>29.99</v>
      </c>
      <c r="E24" s="294">
        <f t="shared" si="3"/>
        <v>31.164000000000001</v>
      </c>
      <c r="F24" s="294">
        <f t="shared" si="3"/>
        <v>31.928000000000001</v>
      </c>
      <c r="G24" s="294">
        <f t="shared" si="3"/>
        <v>32.408000000000001</v>
      </c>
      <c r="H24" s="294">
        <f t="shared" si="3"/>
        <v>32.989999999999995</v>
      </c>
      <c r="I24" s="294">
        <f t="shared" si="3"/>
        <v>31.143999999999998</v>
      </c>
      <c r="J24" s="294">
        <f t="shared" si="3"/>
        <v>33.19</v>
      </c>
      <c r="K24" s="294">
        <f t="shared" si="3"/>
        <v>34.0182</v>
      </c>
      <c r="L24" s="294">
        <f t="shared" si="3"/>
        <v>35.4</v>
      </c>
      <c r="M24" s="294">
        <f t="shared" si="3"/>
        <v>36.4</v>
      </c>
      <c r="N24" s="294">
        <f t="shared" si="3"/>
        <v>36.4</v>
      </c>
      <c r="O24" s="294">
        <f t="shared" si="3"/>
        <v>37.200000000000003</v>
      </c>
      <c r="P24" s="294">
        <f t="shared" si="3"/>
        <v>37.200000000000003</v>
      </c>
      <c r="Q24" s="294">
        <f t="shared" si="3"/>
        <v>38.200000000000003</v>
      </c>
      <c r="R24" s="294">
        <f t="shared" si="3"/>
        <v>38.200000000000003</v>
      </c>
      <c r="S24" s="294">
        <f t="shared" si="3"/>
        <v>38.200000000000003</v>
      </c>
    </row>
    <row r="25" spans="1:19" x14ac:dyDescent="0.25">
      <c r="A25" s="322" t="s">
        <v>39</v>
      </c>
      <c r="B25" s="322" t="s">
        <v>36</v>
      </c>
      <c r="C25" s="119" t="s">
        <v>270</v>
      </c>
      <c r="D25" s="332">
        <f>ROUND('Operating Efficiency(%)'!D43*' Capacity by Company'!D43,4)</f>
        <v>15.444000000000001</v>
      </c>
      <c r="E25" s="332">
        <f>ROUND('Operating Efficiency(%)'!E43*' Capacity by Company'!E43,4)</f>
        <v>15.804</v>
      </c>
      <c r="F25" s="332">
        <f>ROUND('Operating Efficiency(%)'!F43*' Capacity by Company'!F43,4)</f>
        <v>15.964</v>
      </c>
      <c r="G25" s="332">
        <f>ROUND('Operating Efficiency(%)'!G43*' Capacity by Company'!G43,4)</f>
        <v>15.923999999999999</v>
      </c>
      <c r="H25" s="332">
        <f>ROUND('Operating Efficiency(%)'!H43*' Capacity by Company'!H43,4)</f>
        <v>16.286000000000001</v>
      </c>
      <c r="I25" s="332">
        <f>ROUND('Operating Efficiency(%)'!I43*' Capacity by Company'!I43,4)</f>
        <v>14.846</v>
      </c>
      <c r="J25" s="332">
        <f>ROUND('Operating Efficiency(%)'!J43*' Capacity by Company'!J43,4)</f>
        <v>15.646000000000001</v>
      </c>
      <c r="K25" s="332">
        <f>ROUND('Operating Efficiency(%)'!K43*' Capacity by Company'!K43,4)</f>
        <v>16</v>
      </c>
      <c r="L25" s="332">
        <f>ROUND('Operating Efficiency(%)'!L43*' Capacity by Company'!L43,4)</f>
        <v>16</v>
      </c>
      <c r="M25" s="332">
        <f>ROUND('Operating Efficiency(%)'!M43*' Capacity by Company'!M43,4)</f>
        <v>16.399999999999999</v>
      </c>
      <c r="N25" s="332">
        <f>ROUND('Operating Efficiency(%)'!N43*' Capacity by Company'!N43,4)</f>
        <v>16.399999999999999</v>
      </c>
      <c r="O25" s="332">
        <f>ROUND('Operating Efficiency(%)'!O43*' Capacity by Company'!O43,4)</f>
        <v>16.8</v>
      </c>
      <c r="P25" s="332">
        <f>ROUND('Operating Efficiency(%)'!P43*' Capacity by Company'!P43,4)</f>
        <v>16.8</v>
      </c>
      <c r="Q25" s="332">
        <f>ROUND('Operating Efficiency(%)'!Q43*' Capacity by Company'!Q43,4)</f>
        <v>17.399999999999999</v>
      </c>
      <c r="R25" s="332">
        <f>ROUND('Operating Efficiency(%)'!R43*' Capacity by Company'!R43,4)</f>
        <v>18</v>
      </c>
      <c r="S25" s="332">
        <f>ROUND('Operating Efficiency(%)'!S43*' Capacity by Company'!S43,4)</f>
        <v>18</v>
      </c>
    </row>
    <row r="26" spans="1:19" hidden="1" x14ac:dyDescent="0.25">
      <c r="A26" s="322" t="s">
        <v>30</v>
      </c>
      <c r="B26" s="322" t="s">
        <v>104</v>
      </c>
      <c r="C26" s="119" t="s">
        <v>12</v>
      </c>
      <c r="D26" s="332">
        <f>ROUND('Operating Efficiency(%)'!D28*' Capacity by Company'!D28,4)</f>
        <v>3.5750000000000002</v>
      </c>
      <c r="E26" s="332">
        <f>ROUND('Operating Efficiency(%)'!E28*' Capacity by Company'!E28,4)</f>
        <v>3.7549999999999999</v>
      </c>
      <c r="F26" s="332">
        <f>ROUND('Operating Efficiency(%)'!F28*' Capacity by Company'!F28,4)</f>
        <v>4.1165000000000003</v>
      </c>
      <c r="G26" s="332">
        <f>ROUND('Operating Efficiency(%)'!G28*' Capacity by Company'!G28,4)</f>
        <v>4.1900000000000004</v>
      </c>
      <c r="H26" s="332">
        <f>ROUND('Operating Efficiency(%)'!H28*' Capacity by Company'!H28,4)</f>
        <v>4.2640000000000002</v>
      </c>
      <c r="I26" s="332">
        <f>ROUND('Operating Efficiency(%)'!I28*' Capacity by Company'!I28,4)</f>
        <v>4.1459999999999999</v>
      </c>
      <c r="J26" s="332">
        <f>ROUND('Operating Efficiency(%)'!J28*' Capacity by Company'!J28,4)</f>
        <v>4.0525000000000002</v>
      </c>
      <c r="K26" s="332">
        <f>ROUND('Operating Efficiency(%)'!K28*' Capacity by Company'!K28,4)</f>
        <v>4.2</v>
      </c>
      <c r="L26" s="332">
        <f>ROUND('Operating Efficiency(%)'!L28*' Capacity by Company'!L28,4)</f>
        <v>4.2</v>
      </c>
      <c r="M26" s="332">
        <f>ROUND('Operating Efficiency(%)'!M28*' Capacity by Company'!M28,4)</f>
        <v>4.3</v>
      </c>
      <c r="N26" s="332">
        <f>ROUND('Operating Efficiency(%)'!N28*' Capacity by Company'!N28,4)</f>
        <v>4.3</v>
      </c>
      <c r="O26" s="332">
        <f>ROUND('Operating Efficiency(%)'!O28*' Capacity by Company'!O28,4)</f>
        <v>4.4000000000000004</v>
      </c>
      <c r="P26" s="332">
        <f>ROUND('Operating Efficiency(%)'!P28*' Capacity by Company'!P28,4)</f>
        <v>4.4000000000000004</v>
      </c>
      <c r="Q26" s="332">
        <f>ROUND('Operating Efficiency(%)'!Q28*' Capacity by Company'!Q28,4)</f>
        <v>4.55</v>
      </c>
      <c r="R26" s="332">
        <f>ROUND('Operating Efficiency(%)'!R28*' Capacity by Company'!R28,4)</f>
        <v>4.55</v>
      </c>
      <c r="S26" s="332">
        <f>ROUND('Operating Efficiency(%)'!S28*' Capacity by Company'!S28,4)</f>
        <v>4.55</v>
      </c>
    </row>
    <row r="27" spans="1:19" hidden="1" x14ac:dyDescent="0.25">
      <c r="A27" s="287" t="s">
        <v>30</v>
      </c>
      <c r="B27" s="287" t="s">
        <v>104</v>
      </c>
      <c r="C27" s="288" t="s">
        <v>58</v>
      </c>
      <c r="D27" s="294">
        <f t="shared" ref="D27:S27" si="4">SUM(D25:D26)</f>
        <v>19.019000000000002</v>
      </c>
      <c r="E27" s="294">
        <f t="shared" si="4"/>
        <v>19.559000000000001</v>
      </c>
      <c r="F27" s="294">
        <f t="shared" si="4"/>
        <v>20.080500000000001</v>
      </c>
      <c r="G27" s="294">
        <f t="shared" si="4"/>
        <v>20.114000000000001</v>
      </c>
      <c r="H27" s="294">
        <f t="shared" si="4"/>
        <v>20.55</v>
      </c>
      <c r="I27" s="294">
        <f t="shared" si="4"/>
        <v>18.992000000000001</v>
      </c>
      <c r="J27" s="294">
        <f t="shared" si="4"/>
        <v>19.698500000000003</v>
      </c>
      <c r="K27" s="294">
        <f t="shared" si="4"/>
        <v>20.2</v>
      </c>
      <c r="L27" s="294">
        <f t="shared" si="4"/>
        <v>20.2</v>
      </c>
      <c r="M27" s="294">
        <f t="shared" si="4"/>
        <v>20.7</v>
      </c>
      <c r="N27" s="294">
        <f t="shared" si="4"/>
        <v>20.7</v>
      </c>
      <c r="O27" s="294">
        <f t="shared" si="4"/>
        <v>21.200000000000003</v>
      </c>
      <c r="P27" s="294">
        <f t="shared" si="4"/>
        <v>21.200000000000003</v>
      </c>
      <c r="Q27" s="294">
        <f t="shared" si="4"/>
        <v>21.95</v>
      </c>
      <c r="R27" s="294">
        <f t="shared" si="4"/>
        <v>22.55</v>
      </c>
      <c r="S27" s="294">
        <f t="shared" si="4"/>
        <v>22.55</v>
      </c>
    </row>
    <row r="28" spans="1:19" x14ac:dyDescent="0.25">
      <c r="A28" s="322" t="s">
        <v>30</v>
      </c>
      <c r="B28" s="322" t="s">
        <v>33</v>
      </c>
      <c r="C28" s="120" t="s">
        <v>235</v>
      </c>
      <c r="D28" s="330">
        <f>ROUND('Operating Efficiency(%)'!D14*' Capacity by Company'!D14,4)</f>
        <v>15.288</v>
      </c>
      <c r="E28" s="330">
        <f>ROUND('Operating Efficiency(%)'!E14*' Capacity by Company'!E14,4)</f>
        <v>15.568</v>
      </c>
      <c r="F28" s="330">
        <f>ROUND('Operating Efficiency(%)'!F14*' Capacity by Company'!F14,4)</f>
        <v>15.997999999999999</v>
      </c>
      <c r="G28" s="330">
        <f>ROUND('Operating Efficiency(%)'!G14*' Capacity by Company'!G14,4)</f>
        <v>16.327999999999999</v>
      </c>
      <c r="H28" s="330">
        <f>ROUND('Operating Efficiency(%)'!H14*' Capacity by Company'!H14,4)</f>
        <v>16.117999999999999</v>
      </c>
      <c r="I28" s="330">
        <f>ROUND('Operating Efficiency(%)'!I14*' Capacity by Company'!I14,4)</f>
        <v>14.678000000000001</v>
      </c>
      <c r="J28" s="330">
        <f>ROUND('Operating Efficiency(%)'!J14*' Capacity by Company'!J14,4)</f>
        <v>15.602</v>
      </c>
      <c r="K28" s="330">
        <f>ROUND('Operating Efficiency(%)'!K14*' Capacity by Company'!K14,4)</f>
        <v>15.747999999999999</v>
      </c>
      <c r="L28" s="330">
        <f>ROUND('Operating Efficiency(%)'!L14*' Capacity by Company'!L14,4)</f>
        <v>16.148</v>
      </c>
      <c r="M28" s="330">
        <f>ROUND('Operating Efficiency(%)'!M14*' Capacity by Company'!M14,4)</f>
        <v>16.148</v>
      </c>
      <c r="N28" s="330">
        <f>ROUND('Operating Efficiency(%)'!N14*' Capacity by Company'!N14,4)</f>
        <v>16.547999999999998</v>
      </c>
      <c r="O28" s="330">
        <f>ROUND('Operating Efficiency(%)'!O14*' Capacity by Company'!O14,4)</f>
        <v>16.547999999999998</v>
      </c>
      <c r="P28" s="330">
        <f>ROUND('Operating Efficiency(%)'!P14*' Capacity by Company'!P14,4)</f>
        <v>17.148</v>
      </c>
      <c r="Q28" s="330">
        <f>ROUND('Operating Efficiency(%)'!Q14*' Capacity by Company'!Q14,4)</f>
        <v>17.148</v>
      </c>
      <c r="R28" s="330">
        <f>ROUND('Operating Efficiency(%)'!R14*' Capacity by Company'!R14,4)</f>
        <v>17.748000000000001</v>
      </c>
      <c r="S28" s="330">
        <f>ROUND('Operating Efficiency(%)'!S14*' Capacity by Company'!S14,4)</f>
        <v>17.748000000000001</v>
      </c>
    </row>
    <row r="29" spans="1:19" x14ac:dyDescent="0.25">
      <c r="A29" s="322" t="s">
        <v>38</v>
      </c>
      <c r="B29" s="322" t="s">
        <v>34</v>
      </c>
      <c r="C29" s="120" t="s">
        <v>249</v>
      </c>
      <c r="D29" s="332">
        <f>ROUND('Operating Efficiency(%)'!D69*' Capacity by Company'!D69,4)</f>
        <v>14.9679</v>
      </c>
      <c r="E29" s="332">
        <f>ROUND('Operating Efficiency(%)'!E69*' Capacity by Company'!E69,4)</f>
        <v>15.0328</v>
      </c>
      <c r="F29" s="332">
        <f>ROUND('Operating Efficiency(%)'!F69*' Capacity by Company'!F69,4)</f>
        <v>14.8978</v>
      </c>
      <c r="G29" s="332">
        <f>ROUND('Operating Efficiency(%)'!G69*' Capacity by Company'!G69,4)</f>
        <v>15.162699999999999</v>
      </c>
      <c r="H29" s="332">
        <f>ROUND('Operating Efficiency(%)'!H69*' Capacity by Company'!H69,4)</f>
        <v>15.227600000000001</v>
      </c>
      <c r="I29" s="332">
        <f>ROUND('Operating Efficiency(%)'!I69*' Capacity by Company'!I69,4)</f>
        <v>14.4529</v>
      </c>
      <c r="J29" s="332">
        <f>ROUND('Operating Efficiency(%)'!J69*' Capacity by Company'!J69,4)</f>
        <v>14.2781</v>
      </c>
      <c r="K29" s="332">
        <f>ROUND('Operating Efficiency(%)'!K69*' Capacity by Company'!K69,4)</f>
        <v>15.3034</v>
      </c>
      <c r="L29" s="332">
        <f>ROUND('Operating Efficiency(%)'!L69*' Capacity by Company'!L69,4)</f>
        <v>15.3287</v>
      </c>
      <c r="M29" s="332">
        <f>ROUND('Operating Efficiency(%)'!M69*' Capacity by Company'!M69,4)</f>
        <v>15.353899999999999</v>
      </c>
      <c r="N29" s="332">
        <f>ROUND('Operating Efficiency(%)'!N69*' Capacity by Company'!N69,4)</f>
        <v>15.379200000000001</v>
      </c>
      <c r="O29" s="332">
        <f>ROUND('Operating Efficiency(%)'!O69*' Capacity by Company'!O69,4)</f>
        <v>15.404400000000001</v>
      </c>
      <c r="P29" s="332">
        <f>ROUND('Operating Efficiency(%)'!P69*' Capacity by Company'!P69,4)</f>
        <v>15.4297</v>
      </c>
      <c r="Q29" s="332">
        <f>ROUND('Operating Efficiency(%)'!Q69*' Capacity by Company'!Q69,4)</f>
        <v>15.4549</v>
      </c>
      <c r="R29" s="332">
        <f>ROUND('Operating Efficiency(%)'!R69*' Capacity by Company'!R69,4)</f>
        <v>15.4802</v>
      </c>
      <c r="S29" s="332">
        <f>ROUND('Operating Efficiency(%)'!S69*' Capacity by Company'!S69,4)</f>
        <v>15.5055</v>
      </c>
    </row>
    <row r="30" spans="1:19" x14ac:dyDescent="0.25">
      <c r="A30" s="322" t="s">
        <v>39</v>
      </c>
      <c r="B30" s="322" t="s">
        <v>42</v>
      </c>
      <c r="C30" s="120" t="s">
        <v>235</v>
      </c>
      <c r="D30" s="332">
        <f>ROUND('Operating Efficiency(%)'!D49*' Capacity by Company'!D49,4)</f>
        <v>15.147</v>
      </c>
      <c r="E30" s="332">
        <f>ROUND('Operating Efficiency(%)'!E49*' Capacity by Company'!E49,4)</f>
        <v>15.363</v>
      </c>
      <c r="F30" s="332">
        <f>ROUND('Operating Efficiency(%)'!F49*' Capacity by Company'!F49,4)</f>
        <v>15.398999999999999</v>
      </c>
      <c r="G30" s="332">
        <f>ROUND('Operating Efficiency(%)'!G49*' Capacity by Company'!G49,4)</f>
        <v>15.255000000000001</v>
      </c>
      <c r="H30" s="332">
        <f>ROUND('Operating Efficiency(%)'!H49*' Capacity by Company'!H49,4)</f>
        <v>15.4709</v>
      </c>
      <c r="I30" s="332">
        <f>ROUND('Operating Efficiency(%)'!I49*' Capacity by Company'!I49,4)</f>
        <v>14.4269</v>
      </c>
      <c r="J30" s="332">
        <f>ROUND('Operating Efficiency(%)'!J49*' Capacity by Company'!J49,4)</f>
        <v>15.3629</v>
      </c>
      <c r="K30" s="332">
        <f>ROUND('Operating Efficiency(%)'!K49*' Capacity by Company'!K49,4)</f>
        <v>15.3988</v>
      </c>
      <c r="L30" s="332">
        <f>ROUND('Operating Efficiency(%)'!L49*' Capacity by Company'!L49,4)</f>
        <v>15.434799999999999</v>
      </c>
      <c r="M30" s="332">
        <f>ROUND('Operating Efficiency(%)'!M49*' Capacity by Company'!M49,4)</f>
        <v>15.470800000000001</v>
      </c>
      <c r="N30" s="332">
        <f>ROUND('Operating Efficiency(%)'!N49*' Capacity by Company'!N49,4)</f>
        <v>15.5068</v>
      </c>
      <c r="O30" s="332">
        <f>ROUND('Operating Efficiency(%)'!O49*' Capacity by Company'!O49,4)</f>
        <v>15.5427</v>
      </c>
      <c r="P30" s="332">
        <f>ROUND('Operating Efficiency(%)'!P49*' Capacity by Company'!P49,4)</f>
        <v>15.5787</v>
      </c>
      <c r="Q30" s="332">
        <f>ROUND('Operating Efficiency(%)'!Q49*' Capacity by Company'!Q49,4)</f>
        <v>15.614699999999999</v>
      </c>
      <c r="R30" s="332">
        <f>ROUND('Operating Efficiency(%)'!R49*' Capacity by Company'!R49,4)</f>
        <v>15.650700000000001</v>
      </c>
      <c r="S30" s="332">
        <f>ROUND('Operating Efficiency(%)'!S49*' Capacity by Company'!S49,4)</f>
        <v>15.6866</v>
      </c>
    </row>
    <row r="31" spans="1:19" hidden="1" x14ac:dyDescent="0.25">
      <c r="A31" s="322" t="s">
        <v>30</v>
      </c>
      <c r="B31" s="323" t="s">
        <v>51</v>
      </c>
      <c r="C31" s="120" t="s">
        <v>12</v>
      </c>
      <c r="D31" s="332">
        <f>ROUND('Operating Efficiency(%)'!D33*' Capacity by Company'!D33,4)</f>
        <v>11.115</v>
      </c>
      <c r="E31" s="332">
        <f>ROUND('Operating Efficiency(%)'!E33*' Capacity by Company'!E33,4)</f>
        <v>11.625</v>
      </c>
      <c r="F31" s="332">
        <f>ROUND('Operating Efficiency(%)'!F33*' Capacity by Company'!F33,4)</f>
        <v>12.645</v>
      </c>
      <c r="G31" s="332">
        <f>ROUND('Operating Efficiency(%)'!G33*' Capacity by Company'!G33,4)</f>
        <v>12.7905</v>
      </c>
      <c r="H31" s="332">
        <f>ROUND('Operating Efficiency(%)'!H33*' Capacity by Company'!H33,4)</f>
        <v>12.9345</v>
      </c>
      <c r="I31" s="332">
        <f>ROUND('Operating Efficiency(%)'!I33*' Capacity by Company'!I33,4)</f>
        <v>12.494999999999999</v>
      </c>
      <c r="J31" s="332">
        <f>ROUND('Operating Efficiency(%)'!J33*' Capacity by Company'!J33,4)</f>
        <v>12.63</v>
      </c>
      <c r="K31" s="332">
        <f>ROUND('Operating Efficiency(%)'!K33*' Capacity by Company'!K33,4)</f>
        <v>13.05</v>
      </c>
      <c r="L31" s="332">
        <f>ROUND('Operating Efficiency(%)'!L33*' Capacity by Company'!L33,4)</f>
        <v>13.05</v>
      </c>
      <c r="M31" s="332">
        <f>ROUND('Operating Efficiency(%)'!M33*' Capacity by Company'!M33,4)</f>
        <v>13.5</v>
      </c>
      <c r="N31" s="332">
        <f>ROUND('Operating Efficiency(%)'!N33*' Capacity by Company'!N33,4)</f>
        <v>13.5</v>
      </c>
      <c r="O31" s="332">
        <f>ROUND('Operating Efficiency(%)'!O33*' Capacity by Company'!O33,4)</f>
        <v>13.8</v>
      </c>
      <c r="P31" s="332">
        <f>ROUND('Operating Efficiency(%)'!P33*' Capacity by Company'!P33,4)</f>
        <v>13.8</v>
      </c>
      <c r="Q31" s="332">
        <f>ROUND('Operating Efficiency(%)'!Q33*' Capacity by Company'!Q33,4)</f>
        <v>14.1</v>
      </c>
      <c r="R31" s="332">
        <f>ROUND('Operating Efficiency(%)'!R33*' Capacity by Company'!R33,4)</f>
        <v>14.1</v>
      </c>
      <c r="S31" s="332">
        <f>ROUND('Operating Efficiency(%)'!S33*' Capacity by Company'!S33,4)</f>
        <v>14.55</v>
      </c>
    </row>
    <row r="32" spans="1:19" hidden="1" x14ac:dyDescent="0.25">
      <c r="A32" s="287" t="s">
        <v>30</v>
      </c>
      <c r="B32" s="290" t="s">
        <v>51</v>
      </c>
      <c r="C32" s="288" t="s">
        <v>58</v>
      </c>
      <c r="D32" s="294">
        <f t="shared" ref="D32:S32" si="5">SUM(D28:D31)</f>
        <v>56.517900000000004</v>
      </c>
      <c r="E32" s="294">
        <f t="shared" si="5"/>
        <v>57.588799999999999</v>
      </c>
      <c r="F32" s="294">
        <f t="shared" si="5"/>
        <v>58.939800000000005</v>
      </c>
      <c r="G32" s="294">
        <f t="shared" si="5"/>
        <v>59.536200000000001</v>
      </c>
      <c r="H32" s="294">
        <f t="shared" si="5"/>
        <v>59.750999999999998</v>
      </c>
      <c r="I32" s="294">
        <f t="shared" si="5"/>
        <v>56.052799999999998</v>
      </c>
      <c r="J32" s="294">
        <f t="shared" si="5"/>
        <v>57.872999999999998</v>
      </c>
      <c r="K32" s="294">
        <f t="shared" si="5"/>
        <v>59.500200000000007</v>
      </c>
      <c r="L32" s="294">
        <f t="shared" si="5"/>
        <v>59.961500000000001</v>
      </c>
      <c r="M32" s="294">
        <f t="shared" si="5"/>
        <v>60.472700000000003</v>
      </c>
      <c r="N32" s="294">
        <f t="shared" si="5"/>
        <v>60.933999999999997</v>
      </c>
      <c r="O32" s="294">
        <f t="shared" si="5"/>
        <v>61.295099999999991</v>
      </c>
      <c r="P32" s="294">
        <f t="shared" si="5"/>
        <v>61.956400000000002</v>
      </c>
      <c r="Q32" s="294">
        <f t="shared" si="5"/>
        <v>62.317599999999999</v>
      </c>
      <c r="R32" s="294">
        <f t="shared" si="5"/>
        <v>62.978900000000003</v>
      </c>
      <c r="S32" s="294">
        <f t="shared" si="5"/>
        <v>63.490099999999998</v>
      </c>
    </row>
    <row r="33" spans="1:19" x14ac:dyDescent="0.25">
      <c r="A33" s="322" t="s">
        <v>39</v>
      </c>
      <c r="B33" s="323" t="s">
        <v>36</v>
      </c>
      <c r="C33" s="119" t="s">
        <v>269</v>
      </c>
      <c r="D33" s="332">
        <f>ROUND('Operating Efficiency(%)'!D42*' Capacity by Company'!D42,4)</f>
        <v>14.906000000000001</v>
      </c>
      <c r="E33" s="332">
        <f>ROUND('Operating Efficiency(%)'!E42*' Capacity by Company'!E42,4)</f>
        <v>15.246</v>
      </c>
      <c r="F33" s="332">
        <f>ROUND('Operating Efficiency(%)'!F42*' Capacity by Company'!F42,4)</f>
        <v>14.986000000000001</v>
      </c>
      <c r="G33" s="332">
        <f>ROUND('Operating Efficiency(%)'!G42*' Capacity by Company'!G42,4)</f>
        <v>15.326000000000001</v>
      </c>
      <c r="H33" s="332">
        <f>ROUND('Operating Efficiency(%)'!H42*' Capacity by Company'!H42,4)</f>
        <v>15.666</v>
      </c>
      <c r="I33" s="332">
        <f>ROUND('Operating Efficiency(%)'!I42*' Capacity by Company'!I42,4)</f>
        <v>14.423999999999999</v>
      </c>
      <c r="J33" s="332">
        <f>ROUND('Operating Efficiency(%)'!J42*' Capacity by Company'!J42,4)</f>
        <v>14.584</v>
      </c>
      <c r="K33" s="332">
        <f>ROUND('Operating Efficiency(%)'!K42*' Capacity by Company'!K42,4)</f>
        <v>14.8</v>
      </c>
      <c r="L33" s="332">
        <f>ROUND('Operating Efficiency(%)'!L42*' Capacity by Company'!L42,4)</f>
        <v>15.4</v>
      </c>
      <c r="M33" s="332">
        <f>ROUND('Operating Efficiency(%)'!M42*' Capacity by Company'!M42,4)</f>
        <v>15.4</v>
      </c>
      <c r="N33" s="332">
        <f>ROUND('Operating Efficiency(%)'!N42*' Capacity by Company'!N42,4)</f>
        <v>16</v>
      </c>
      <c r="O33" s="332">
        <f>ROUND('Operating Efficiency(%)'!O42*' Capacity by Company'!O42,4)</f>
        <v>16.399999999999999</v>
      </c>
      <c r="P33" s="332">
        <f>ROUND('Operating Efficiency(%)'!P42*' Capacity by Company'!P42,4)</f>
        <v>16.8</v>
      </c>
      <c r="Q33" s="332">
        <f>ROUND('Operating Efficiency(%)'!Q42*' Capacity by Company'!Q42,4)</f>
        <v>17.399999999999999</v>
      </c>
      <c r="R33" s="332">
        <f>ROUND('Operating Efficiency(%)'!R42*' Capacity by Company'!R42,4)</f>
        <v>17.399999999999999</v>
      </c>
      <c r="S33" s="332">
        <f>ROUND('Operating Efficiency(%)'!S42*' Capacity by Company'!S42,4)</f>
        <v>18</v>
      </c>
    </row>
    <row r="34" spans="1:19" hidden="1" x14ac:dyDescent="0.25">
      <c r="A34" s="322" t="s">
        <v>30</v>
      </c>
      <c r="B34" s="323" t="s">
        <v>158</v>
      </c>
      <c r="C34" s="119" t="s">
        <v>12</v>
      </c>
      <c r="D34" s="332">
        <f>ROUND('Operating Efficiency(%)'!D36*' Capacity by Company'!D36,4)</f>
        <v>0</v>
      </c>
      <c r="E34" s="332">
        <f>ROUND('Operating Efficiency(%)'!E36*' Capacity by Company'!E36,4)</f>
        <v>0</v>
      </c>
      <c r="F34" s="332">
        <f>ROUND('Operating Efficiency(%)'!F36*' Capacity by Company'!F36,4)</f>
        <v>0</v>
      </c>
      <c r="G34" s="332">
        <f>ROUND('Operating Efficiency(%)'!G36*' Capacity by Company'!G36,4)</f>
        <v>0</v>
      </c>
      <c r="H34" s="332">
        <f>ROUND('Operating Efficiency(%)'!H36*' Capacity by Company'!H36,4)</f>
        <v>0</v>
      </c>
      <c r="I34" s="332">
        <f>ROUND('Operating Efficiency(%)'!I36*' Capacity by Company'!I36,4)</f>
        <v>0</v>
      </c>
      <c r="J34" s="332">
        <f>ROUND('Operating Efficiency(%)'!J36*' Capacity by Company'!J36,4)</f>
        <v>0</v>
      </c>
      <c r="K34" s="332">
        <f>ROUND('Operating Efficiency(%)'!K36*' Capacity by Company'!K36,4)</f>
        <v>0</v>
      </c>
      <c r="L34" s="332">
        <f>ROUND('Operating Efficiency(%)'!L36*' Capacity by Company'!L36,4)</f>
        <v>0</v>
      </c>
      <c r="M34" s="332">
        <f>ROUND('Operating Efficiency(%)'!M36*' Capacity by Company'!M36,4)</f>
        <v>0</v>
      </c>
      <c r="N34" s="332">
        <f>ROUND('Operating Efficiency(%)'!N36*' Capacity by Company'!N36,4)</f>
        <v>0</v>
      </c>
      <c r="O34" s="332">
        <f>ROUND('Operating Efficiency(%)'!O36*' Capacity by Company'!O36,4)</f>
        <v>0</v>
      </c>
      <c r="P34" s="332">
        <f>ROUND('Operating Efficiency(%)'!P36*' Capacity by Company'!P36,4)</f>
        <v>0</v>
      </c>
      <c r="Q34" s="332">
        <f>ROUND('Operating Efficiency(%)'!Q36*' Capacity by Company'!Q36,4)</f>
        <v>0</v>
      </c>
      <c r="R34" s="332">
        <f>ROUND('Operating Efficiency(%)'!R36*' Capacity by Company'!R36,4)</f>
        <v>0</v>
      </c>
      <c r="S34" s="332">
        <f>ROUND('Operating Efficiency(%)'!S36*' Capacity by Company'!S36,4)</f>
        <v>0</v>
      </c>
    </row>
    <row r="35" spans="1:19" hidden="1" x14ac:dyDescent="0.25">
      <c r="A35" s="287" t="s">
        <v>30</v>
      </c>
      <c r="B35" s="290" t="s">
        <v>158</v>
      </c>
      <c r="C35" s="288" t="s">
        <v>58</v>
      </c>
      <c r="D35" s="294">
        <f t="shared" ref="D35:S35" si="6">SUM(D33:D34)</f>
        <v>14.906000000000001</v>
      </c>
      <c r="E35" s="294">
        <f t="shared" si="6"/>
        <v>15.246</v>
      </c>
      <c r="F35" s="294">
        <f t="shared" si="6"/>
        <v>14.986000000000001</v>
      </c>
      <c r="G35" s="294">
        <f t="shared" si="6"/>
        <v>15.326000000000001</v>
      </c>
      <c r="H35" s="294">
        <f t="shared" si="6"/>
        <v>15.666</v>
      </c>
      <c r="I35" s="294">
        <f t="shared" si="6"/>
        <v>14.423999999999999</v>
      </c>
      <c r="J35" s="294">
        <f t="shared" si="6"/>
        <v>14.584</v>
      </c>
      <c r="K35" s="294">
        <f t="shared" si="6"/>
        <v>14.8</v>
      </c>
      <c r="L35" s="294">
        <f t="shared" si="6"/>
        <v>15.4</v>
      </c>
      <c r="M35" s="294">
        <f t="shared" si="6"/>
        <v>15.4</v>
      </c>
      <c r="N35" s="294">
        <f t="shared" si="6"/>
        <v>16</v>
      </c>
      <c r="O35" s="294">
        <f t="shared" si="6"/>
        <v>16.399999999999999</v>
      </c>
      <c r="P35" s="294">
        <f t="shared" si="6"/>
        <v>16.8</v>
      </c>
      <c r="Q35" s="294">
        <f t="shared" si="6"/>
        <v>17.399999999999999</v>
      </c>
      <c r="R35" s="294">
        <f t="shared" si="6"/>
        <v>17.399999999999999</v>
      </c>
      <c r="S35" s="294">
        <f t="shared" si="6"/>
        <v>18</v>
      </c>
    </row>
    <row r="36" spans="1:19" hidden="1" x14ac:dyDescent="0.25">
      <c r="A36" s="287" t="s">
        <v>30</v>
      </c>
      <c r="B36" s="287" t="s">
        <v>52</v>
      </c>
      <c r="C36" s="288" t="s">
        <v>58</v>
      </c>
      <c r="D36" s="294">
        <f>ROUND('Operating Efficiency(%)'!D38*' Capacity by Company'!D38,4)</f>
        <v>14.346</v>
      </c>
      <c r="E36" s="294">
        <f>ROUND('Operating Efficiency(%)'!E38*' Capacity by Company'!E38,4)</f>
        <v>14.04</v>
      </c>
      <c r="F36" s="294">
        <f>ROUND('Operating Efficiency(%)'!F38*' Capacity by Company'!F38,4)</f>
        <v>14.946</v>
      </c>
      <c r="G36" s="294">
        <f>ROUND('Operating Efficiency(%)'!G38*' Capacity by Company'!G38,4)</f>
        <v>15.625999999999999</v>
      </c>
      <c r="H36" s="294">
        <f>ROUND('Operating Efficiency(%)'!H38*' Capacity by Company'!H38,4)</f>
        <v>15.366</v>
      </c>
      <c r="I36" s="294">
        <f>ROUND('Operating Efficiency(%)'!I38*' Capacity by Company'!I38,4)</f>
        <v>14.494</v>
      </c>
      <c r="J36" s="294">
        <f>ROUND('Operating Efficiency(%)'!J38*' Capacity by Company'!J38,4)</f>
        <v>14.773999999999999</v>
      </c>
      <c r="K36" s="294">
        <f>ROUND('Operating Efficiency(%)'!K38*' Capacity by Company'!K38,4)</f>
        <v>14.8</v>
      </c>
      <c r="L36" s="294">
        <f>ROUND('Operating Efficiency(%)'!L38*' Capacity by Company'!L38,4)</f>
        <v>15.4</v>
      </c>
      <c r="M36" s="294">
        <f>ROUND('Operating Efficiency(%)'!M38*' Capacity by Company'!M38,4)</f>
        <v>16</v>
      </c>
      <c r="N36" s="294">
        <f>ROUND('Operating Efficiency(%)'!N38*' Capacity by Company'!N38,4)</f>
        <v>16</v>
      </c>
      <c r="O36" s="294">
        <f>ROUND('Operating Efficiency(%)'!O38*' Capacity by Company'!O38,4)</f>
        <v>16.399999999999999</v>
      </c>
      <c r="P36" s="294">
        <f>ROUND('Operating Efficiency(%)'!P38*' Capacity by Company'!P38,4)</f>
        <v>16.399999999999999</v>
      </c>
      <c r="Q36" s="294">
        <f>ROUND('Operating Efficiency(%)'!Q38*' Capacity by Company'!Q38,4)</f>
        <v>16.8</v>
      </c>
      <c r="R36" s="294">
        <f>ROUND('Operating Efficiency(%)'!R38*' Capacity by Company'!R38,4)</f>
        <v>16.8</v>
      </c>
      <c r="S36" s="294">
        <f>ROUND('Operating Efficiency(%)'!S38*' Capacity by Company'!S38,4)</f>
        <v>17.399999999999999</v>
      </c>
    </row>
    <row r="37" spans="1:19" hidden="1" x14ac:dyDescent="0.25">
      <c r="A37" s="287" t="s">
        <v>30</v>
      </c>
      <c r="B37" s="298" t="s">
        <v>30</v>
      </c>
      <c r="C37" s="288" t="s">
        <v>58</v>
      </c>
      <c r="D37" s="294">
        <f t="shared" ref="D37:S37" si="7">SUM(D35,D32,D27,D24,D21,D17,D10)</f>
        <v>434.33850000000007</v>
      </c>
      <c r="E37" s="294">
        <f t="shared" si="7"/>
        <v>447.08910000000003</v>
      </c>
      <c r="F37" s="294">
        <f t="shared" si="7"/>
        <v>457.98650000000004</v>
      </c>
      <c r="G37" s="294">
        <f t="shared" si="7"/>
        <v>468.39530000000002</v>
      </c>
      <c r="H37" s="294">
        <f t="shared" si="7"/>
        <v>482.97167204301081</v>
      </c>
      <c r="I37" s="294">
        <f t="shared" si="7"/>
        <v>499.49424623655909</v>
      </c>
      <c r="J37" s="294">
        <f t="shared" si="7"/>
        <v>541.21439139784945</v>
      </c>
      <c r="K37" s="294">
        <f t="shared" si="7"/>
        <v>555.20756666666671</v>
      </c>
      <c r="L37" s="294">
        <f t="shared" si="7"/>
        <v>561.27162688172052</v>
      </c>
      <c r="M37" s="294">
        <f t="shared" si="7"/>
        <v>564.24634193548388</v>
      </c>
      <c r="N37" s="294">
        <f t="shared" si="7"/>
        <v>576.31989999999996</v>
      </c>
      <c r="O37" s="294">
        <f t="shared" si="7"/>
        <v>589.7479870967743</v>
      </c>
      <c r="P37" s="294">
        <f t="shared" si="7"/>
        <v>595.34830215053762</v>
      </c>
      <c r="Q37" s="294">
        <f t="shared" si="7"/>
        <v>605.6699172043011</v>
      </c>
      <c r="R37" s="294">
        <f t="shared" si="7"/>
        <v>612.95173225806457</v>
      </c>
      <c r="S37" s="294">
        <f t="shared" si="7"/>
        <v>620.07834731182788</v>
      </c>
    </row>
    <row r="38" spans="1:19" x14ac:dyDescent="0.25">
      <c r="A38" s="322" t="s">
        <v>30</v>
      </c>
      <c r="B38" s="322" t="s">
        <v>104</v>
      </c>
      <c r="C38" s="119" t="s">
        <v>254</v>
      </c>
      <c r="D38" s="332">
        <f>ROUND('Operating Efficiency(%)'!D27*' Capacity by Company'!D27,4)</f>
        <v>11.82</v>
      </c>
      <c r="E38" s="332">
        <f>ROUND('Operating Efficiency(%)'!E27*' Capacity by Company'!E27,4)</f>
        <v>12.727499999999999</v>
      </c>
      <c r="F38" s="332">
        <f>ROUND('Operating Efficiency(%)'!F27*' Capacity by Company'!F27,4)</f>
        <v>12.9495</v>
      </c>
      <c r="G38" s="332">
        <f>ROUND('Operating Efficiency(%)'!G27*' Capacity by Company'!G27,4)</f>
        <v>13.17</v>
      </c>
      <c r="H38" s="332">
        <f>ROUND('Operating Efficiency(%)'!H27*' Capacity by Company'!H27,4)</f>
        <v>13.391999999999999</v>
      </c>
      <c r="I38" s="332">
        <f>ROUND('Operating Efficiency(%)'!I27*' Capacity by Company'!I27,4)</f>
        <v>13.038</v>
      </c>
      <c r="J38" s="332">
        <f>ROUND('Operating Efficiency(%)'!J27*' Capacity by Company'!J27,4)</f>
        <v>12.7575</v>
      </c>
      <c r="K38" s="332">
        <f>ROUND('Operating Efficiency(%)'!K27*' Capacity by Company'!K27,4)</f>
        <v>13.2</v>
      </c>
      <c r="L38" s="332">
        <f>ROUND('Operating Efficiency(%)'!L27*' Capacity by Company'!L27,4)</f>
        <v>13.2</v>
      </c>
      <c r="M38" s="332">
        <f>ROUND('Operating Efficiency(%)'!M27*' Capacity by Company'!M27,4)</f>
        <v>13.5</v>
      </c>
      <c r="N38" s="332">
        <f>ROUND('Operating Efficiency(%)'!N27*' Capacity by Company'!N27,4)</f>
        <v>13.5</v>
      </c>
      <c r="O38" s="332">
        <f>ROUND('Operating Efficiency(%)'!O27*' Capacity by Company'!O27,4)</f>
        <v>13.8</v>
      </c>
      <c r="P38" s="332">
        <f>ROUND('Operating Efficiency(%)'!P27*' Capacity by Company'!P27,4)</f>
        <v>13.8</v>
      </c>
      <c r="Q38" s="332">
        <f>ROUND('Operating Efficiency(%)'!Q27*' Capacity by Company'!Q27,4)</f>
        <v>14.25</v>
      </c>
      <c r="R38" s="332">
        <f>ROUND('Operating Efficiency(%)'!R27*' Capacity by Company'!R27,4)</f>
        <v>14.25</v>
      </c>
      <c r="S38" s="332">
        <f>ROUND('Operating Efficiency(%)'!S27*' Capacity by Company'!S27,4)</f>
        <v>14.25</v>
      </c>
    </row>
    <row r="39" spans="1:19" x14ac:dyDescent="0.25">
      <c r="A39" s="322" t="s">
        <v>39</v>
      </c>
      <c r="B39" s="322" t="s">
        <v>225</v>
      </c>
      <c r="C39" s="124" t="s">
        <v>274</v>
      </c>
      <c r="D39" s="332">
        <f>ROUND('Operating Efficiency(%)'!D59*' Capacity by Company'!D59,4)</f>
        <v>13.229699999999999</v>
      </c>
      <c r="E39" s="332">
        <f>ROUND('Operating Efficiency(%)'!E59*' Capacity by Company'!E59,4)</f>
        <v>13.237</v>
      </c>
      <c r="F39" s="332">
        <f>ROUND('Operating Efficiency(%)'!F59*' Capacity by Company'!F59,4)</f>
        <v>13.244300000000001</v>
      </c>
      <c r="G39" s="332">
        <f>ROUND('Operating Efficiency(%)'!G59*' Capacity by Company'!G59,4)</f>
        <v>13.2517</v>
      </c>
      <c r="H39" s="332">
        <f>ROUND('Operating Efficiency(%)'!H59*' Capacity by Company'!H59,4)</f>
        <v>13.409000000000001</v>
      </c>
      <c r="I39" s="332">
        <f>ROUND('Operating Efficiency(%)'!I59*' Capacity by Company'!I59,4)</f>
        <v>12.8163</v>
      </c>
      <c r="J39" s="332">
        <f>ROUND('Operating Efficiency(%)'!J59*' Capacity by Company'!J59,4)</f>
        <v>13.2736</v>
      </c>
      <c r="K39" s="332">
        <f>ROUND('Operating Efficiency(%)'!K59*' Capacity by Company'!K59,4)</f>
        <v>13.280900000000001</v>
      </c>
      <c r="L39" s="332">
        <f>ROUND('Operating Efficiency(%)'!L59*' Capacity by Company'!L59,4)</f>
        <v>13.2883</v>
      </c>
      <c r="M39" s="332">
        <f>ROUND('Operating Efficiency(%)'!M59*' Capacity by Company'!M59,4)</f>
        <v>13.2956</v>
      </c>
      <c r="N39" s="332">
        <f>ROUND('Operating Efficiency(%)'!N59*' Capacity by Company'!N59,4)</f>
        <v>13.302899999999999</v>
      </c>
      <c r="O39" s="332">
        <f>ROUND('Operating Efficiency(%)'!O59*' Capacity by Company'!O59,4)</f>
        <v>13.3102</v>
      </c>
      <c r="P39" s="332">
        <f>ROUND('Operating Efficiency(%)'!P59*' Capacity by Company'!P59,4)</f>
        <v>13.317600000000001</v>
      </c>
      <c r="Q39" s="332">
        <f>ROUND('Operating Efficiency(%)'!Q59*' Capacity by Company'!Q59,4)</f>
        <v>13.3249</v>
      </c>
      <c r="R39" s="332">
        <f>ROUND('Operating Efficiency(%)'!R59*' Capacity by Company'!R59,4)</f>
        <v>13.3322</v>
      </c>
      <c r="S39" s="332">
        <f>ROUND('Operating Efficiency(%)'!S59*' Capacity by Company'!S59,4)</f>
        <v>13.339499999999999</v>
      </c>
    </row>
    <row r="40" spans="1:19" x14ac:dyDescent="0.25">
      <c r="A40" s="322" t="s">
        <v>37</v>
      </c>
      <c r="B40" s="322" t="s">
        <v>159</v>
      </c>
      <c r="C40" s="124" t="s">
        <v>274</v>
      </c>
      <c r="D40" s="332">
        <f>ROUND('Operating Efficiency(%)'!D91*' Capacity by Company'!D90,4)</f>
        <v>12.3345</v>
      </c>
      <c r="E40" s="332">
        <f>ROUND('Operating Efficiency(%)'!E91*' Capacity by Company'!E90,4)</f>
        <v>12.51</v>
      </c>
      <c r="F40" s="332">
        <f>ROUND('Operating Efficiency(%)'!F91*' Capacity by Company'!F90,4)</f>
        <v>12.645</v>
      </c>
      <c r="G40" s="332">
        <f>ROUND('Operating Efficiency(%)'!G91*' Capacity by Company'!G90,4)</f>
        <v>12.7905</v>
      </c>
      <c r="H40" s="332">
        <f>ROUND('Operating Efficiency(%)'!H91*' Capacity by Company'!H90,4)</f>
        <v>12.9345</v>
      </c>
      <c r="I40" s="332">
        <f>ROUND('Operating Efficiency(%)'!I91*' Capacity by Company'!I90,4)</f>
        <v>12.534000000000001</v>
      </c>
      <c r="J40" s="332">
        <f>ROUND('Operating Efficiency(%)'!J91*' Capacity by Company'!J90,4)</f>
        <v>12.63</v>
      </c>
      <c r="K40" s="332">
        <f>ROUND('Operating Efficiency(%)'!K91*' Capacity by Company'!K90,4)</f>
        <v>13.05</v>
      </c>
      <c r="L40" s="332">
        <f>ROUND('Operating Efficiency(%)'!L91*' Capacity by Company'!L90,4)</f>
        <v>13.05</v>
      </c>
      <c r="M40" s="332">
        <f>ROUND('Operating Efficiency(%)'!M91*' Capacity by Company'!M90,4)</f>
        <v>13.5</v>
      </c>
      <c r="N40" s="332">
        <f>ROUND('Operating Efficiency(%)'!N91*' Capacity by Company'!N90,4)</f>
        <v>13.5</v>
      </c>
      <c r="O40" s="332">
        <f>ROUND('Operating Efficiency(%)'!O91*' Capacity by Company'!O90,4)</f>
        <v>13.8</v>
      </c>
      <c r="P40" s="332">
        <f>ROUND('Operating Efficiency(%)'!P91*' Capacity by Company'!P90,4)</f>
        <v>13.8</v>
      </c>
      <c r="Q40" s="332">
        <f>ROUND('Operating Efficiency(%)'!Q91*' Capacity by Company'!Q90,4)</f>
        <v>14.1</v>
      </c>
      <c r="R40" s="332">
        <f>ROUND('Operating Efficiency(%)'!R91*' Capacity by Company'!R90,4)</f>
        <v>14.1</v>
      </c>
      <c r="S40" s="332">
        <f>ROUND('Operating Efficiency(%)'!S91*' Capacity by Company'!S90,4)</f>
        <v>14.55</v>
      </c>
    </row>
    <row r="41" spans="1:19" x14ac:dyDescent="0.25">
      <c r="A41" s="322" t="s">
        <v>39</v>
      </c>
      <c r="B41" s="322" t="s">
        <v>53</v>
      </c>
      <c r="C41" s="119" t="s">
        <v>268</v>
      </c>
      <c r="D41" s="332">
        <f>ROUND('Operating Efficiency(%)'!D46*' Capacity by Company'!D46,4)</f>
        <v>12.3345</v>
      </c>
      <c r="E41" s="332">
        <f>ROUND('Operating Efficiency(%)'!E46*' Capacity by Company'!E46,4)</f>
        <v>12.585000000000001</v>
      </c>
      <c r="F41" s="332">
        <f>ROUND('Operating Efficiency(%)'!F46*' Capacity by Company'!F46,4)</f>
        <v>12.682499999999999</v>
      </c>
      <c r="G41" s="332">
        <f>ROUND('Operating Efficiency(%)'!G46*' Capacity by Company'!G46,4)</f>
        <v>12.631500000000001</v>
      </c>
      <c r="H41" s="332">
        <f>ROUND('Operating Efficiency(%)'!H46*' Capacity by Company'!H46,4)</f>
        <v>12.879</v>
      </c>
      <c r="I41" s="332">
        <f>ROUND('Operating Efficiency(%)'!I46*' Capacity by Company'!I46,4)</f>
        <v>12.372</v>
      </c>
      <c r="J41" s="332">
        <f>ROUND('Operating Efficiency(%)'!J46*' Capacity by Company'!J46,4)</f>
        <v>12.579000000000001</v>
      </c>
      <c r="K41" s="332">
        <f>ROUND('Operating Efficiency(%)'!K46*' Capacity by Company'!K46,4)</f>
        <v>12.686999999999999</v>
      </c>
      <c r="L41" s="332">
        <f>ROUND('Operating Efficiency(%)'!L46*' Capacity by Company'!L46,4)</f>
        <v>12.686999999999999</v>
      </c>
      <c r="M41" s="332">
        <f>ROUND('Operating Efficiency(%)'!M46*' Capacity by Company'!M46,4)</f>
        <v>12.987</v>
      </c>
      <c r="N41" s="332">
        <f>ROUND('Operating Efficiency(%)'!N46*' Capacity by Company'!N46,4)</f>
        <v>12.987</v>
      </c>
      <c r="O41" s="332">
        <f>ROUND('Operating Efficiency(%)'!O46*' Capacity by Company'!O46,4)</f>
        <v>13.287000000000001</v>
      </c>
      <c r="P41" s="332">
        <f>ROUND('Operating Efficiency(%)'!P46*' Capacity by Company'!P46,4)</f>
        <v>13.287000000000001</v>
      </c>
      <c r="Q41" s="332">
        <f>ROUND('Operating Efficiency(%)'!Q46*' Capacity by Company'!Q46,4)</f>
        <v>13.737</v>
      </c>
      <c r="R41" s="332">
        <f>ROUND('Operating Efficiency(%)'!R46*' Capacity by Company'!R46,4)</f>
        <v>14.186999999999999</v>
      </c>
      <c r="S41" s="332">
        <f>ROUND('Operating Efficiency(%)'!S46*' Capacity by Company'!S46,4)</f>
        <v>14.186999999999999</v>
      </c>
    </row>
    <row r="42" spans="1:19" hidden="1" x14ac:dyDescent="0.25">
      <c r="A42" s="322" t="s">
        <v>39</v>
      </c>
      <c r="B42" s="322" t="s">
        <v>36</v>
      </c>
      <c r="C42" s="120" t="s">
        <v>12</v>
      </c>
      <c r="D42" s="332">
        <f>ROUND('Operating Efficiency(%)'!D44*' Capacity by Company'!D44,4)</f>
        <v>7.45</v>
      </c>
      <c r="E42" s="332">
        <f>ROUND('Operating Efficiency(%)'!E44*' Capacity by Company'!E44,4)</f>
        <v>7.7409999999999997</v>
      </c>
      <c r="F42" s="332">
        <f>ROUND('Operating Efficiency(%)'!F44*' Capacity by Company'!F44,4)</f>
        <v>7.5209999999999999</v>
      </c>
      <c r="G42" s="332">
        <f>ROUND('Operating Efficiency(%)'!G44*' Capacity by Company'!G44,4)</f>
        <v>7.5</v>
      </c>
      <c r="H42" s="332">
        <f>ROUND('Operating Efficiency(%)'!H44*' Capacity by Company'!H44,4)</f>
        <v>7.306</v>
      </c>
      <c r="I42" s="332">
        <f>ROUND('Operating Efficiency(%)'!I44*' Capacity by Company'!I44,4)</f>
        <v>6.7759999999999998</v>
      </c>
      <c r="J42" s="332">
        <f>ROUND('Operating Efficiency(%)'!J44*' Capacity by Company'!J44,4)</f>
        <v>7.0540000000000003</v>
      </c>
      <c r="K42" s="332">
        <f>ROUND('Operating Efficiency(%)'!K44*' Capacity by Company'!K44,4)</f>
        <v>7.2</v>
      </c>
      <c r="L42" s="332">
        <f>ROUND('Operating Efficiency(%)'!L44*' Capacity by Company'!L44,4)</f>
        <v>7.2</v>
      </c>
      <c r="M42" s="332">
        <f>ROUND('Operating Efficiency(%)'!M44*' Capacity by Company'!M44,4)</f>
        <v>7.4</v>
      </c>
      <c r="N42" s="332">
        <f>ROUND('Operating Efficiency(%)'!N44*' Capacity by Company'!N44,4)</f>
        <v>7.4</v>
      </c>
      <c r="O42" s="332">
        <f>ROUND('Operating Efficiency(%)'!O44*' Capacity by Company'!O44,4)</f>
        <v>7.7</v>
      </c>
      <c r="P42" s="332">
        <f>ROUND('Operating Efficiency(%)'!P44*' Capacity by Company'!P44,4)</f>
        <v>7.7</v>
      </c>
      <c r="Q42" s="332">
        <f>ROUND('Operating Efficiency(%)'!Q44*' Capacity by Company'!Q44,4)</f>
        <v>8</v>
      </c>
      <c r="R42" s="332">
        <f>ROUND('Operating Efficiency(%)'!R44*' Capacity by Company'!R44,4)</f>
        <v>8</v>
      </c>
      <c r="S42" s="332">
        <f>ROUND('Operating Efficiency(%)'!S44*' Capacity by Company'!S44,4)</f>
        <v>8.1999999999999993</v>
      </c>
    </row>
    <row r="43" spans="1:19" hidden="1" x14ac:dyDescent="0.25">
      <c r="A43" s="287" t="s">
        <v>39</v>
      </c>
      <c r="B43" s="287" t="s">
        <v>36</v>
      </c>
      <c r="C43" s="288" t="s">
        <v>58</v>
      </c>
      <c r="D43" s="289">
        <f t="shared" ref="D43:S43" si="8">SUM(D38:D42)</f>
        <v>57.168700000000001</v>
      </c>
      <c r="E43" s="289">
        <f t="shared" si="8"/>
        <v>58.8005</v>
      </c>
      <c r="F43" s="289">
        <f t="shared" si="8"/>
        <v>59.042300000000004</v>
      </c>
      <c r="G43" s="289">
        <f t="shared" si="8"/>
        <v>59.343700000000005</v>
      </c>
      <c r="H43" s="289">
        <f t="shared" si="8"/>
        <v>59.920499999999997</v>
      </c>
      <c r="I43" s="289">
        <f t="shared" si="8"/>
        <v>57.536299999999997</v>
      </c>
      <c r="J43" s="289">
        <f t="shared" si="8"/>
        <v>58.294100000000007</v>
      </c>
      <c r="K43" s="289">
        <f t="shared" si="8"/>
        <v>59.417900000000003</v>
      </c>
      <c r="L43" s="289">
        <f t="shared" si="8"/>
        <v>59.4253</v>
      </c>
      <c r="M43" s="289">
        <f t="shared" si="8"/>
        <v>60.682600000000001</v>
      </c>
      <c r="N43" s="289">
        <f t="shared" si="8"/>
        <v>60.689900000000002</v>
      </c>
      <c r="O43" s="289">
        <f t="shared" si="8"/>
        <v>61.897200000000005</v>
      </c>
      <c r="P43" s="289">
        <f t="shared" si="8"/>
        <v>61.904600000000009</v>
      </c>
      <c r="Q43" s="289">
        <f t="shared" si="8"/>
        <v>63.411900000000003</v>
      </c>
      <c r="R43" s="289">
        <f t="shared" si="8"/>
        <v>63.869199999999999</v>
      </c>
      <c r="S43" s="289">
        <f t="shared" si="8"/>
        <v>64.526499999999999</v>
      </c>
    </row>
    <row r="44" spans="1:19" x14ac:dyDescent="0.25">
      <c r="A44" s="322" t="s">
        <v>30</v>
      </c>
      <c r="B44" s="322" t="s">
        <v>158</v>
      </c>
      <c r="C44" s="119" t="s">
        <v>261</v>
      </c>
      <c r="D44" s="332">
        <f>ROUND('Operating Efficiency(%)'!D35*' Capacity by Company'!D35,4)</f>
        <v>7.7350000000000003</v>
      </c>
      <c r="E44" s="332">
        <f>ROUND('Operating Efficiency(%)'!E35*' Capacity by Company'!E35,4)</f>
        <v>7.8310000000000004</v>
      </c>
      <c r="F44" s="332">
        <f>ROUND('Operating Efficiency(%)'!F35*' Capacity by Company'!F35,4)</f>
        <v>7.9279999999999999</v>
      </c>
      <c r="G44" s="332">
        <f>ROUND('Operating Efficiency(%)'!G35*' Capacity by Company'!G35,4)</f>
        <v>8.0239999999999991</v>
      </c>
      <c r="H44" s="332">
        <f>ROUND('Operating Efficiency(%)'!H35*' Capacity by Company'!H35,4)</f>
        <v>12.18</v>
      </c>
      <c r="I44" s="332">
        <f>ROUND('Operating Efficiency(%)'!I35*' Capacity by Company'!I35,4)</f>
        <v>11.599500000000001</v>
      </c>
      <c r="J44" s="332">
        <f>ROUND('Operating Efficiency(%)'!J35*' Capacity by Company'!J35,4)</f>
        <v>12.0495</v>
      </c>
      <c r="K44" s="332">
        <f>ROUND('Operating Efficiency(%)'!K35*' Capacity by Company'!K35,4)</f>
        <v>12.3</v>
      </c>
      <c r="L44" s="332">
        <f>ROUND('Operating Efficiency(%)'!L35*' Capacity by Company'!L35,4)</f>
        <v>16.399999999999999</v>
      </c>
      <c r="M44" s="332">
        <f>ROUND('Operating Efficiency(%)'!M35*' Capacity by Company'!M35,4)</f>
        <v>16.8</v>
      </c>
      <c r="N44" s="332">
        <f>ROUND('Operating Efficiency(%)'!N35*' Capacity by Company'!N35,4)</f>
        <v>16.8</v>
      </c>
      <c r="O44" s="332">
        <f>ROUND('Operating Efficiency(%)'!O35*' Capacity by Company'!O35,4)</f>
        <v>17.399999999999999</v>
      </c>
      <c r="P44" s="332">
        <f>ROUND('Operating Efficiency(%)'!P35*' Capacity by Company'!P35,4)</f>
        <v>17.399999999999999</v>
      </c>
      <c r="Q44" s="332">
        <f>ROUND('Operating Efficiency(%)'!Q35*' Capacity by Company'!Q35,4)</f>
        <v>18</v>
      </c>
      <c r="R44" s="332">
        <f>ROUND('Operating Efficiency(%)'!R35*' Capacity by Company'!R35,4)</f>
        <v>18</v>
      </c>
      <c r="S44" s="332">
        <f>ROUND('Operating Efficiency(%)'!S35*' Capacity by Company'!S35,4)</f>
        <v>18.399999999999999</v>
      </c>
    </row>
    <row r="45" spans="1:19" hidden="1" x14ac:dyDescent="0.25">
      <c r="A45" s="322" t="s">
        <v>39</v>
      </c>
      <c r="B45" s="322" t="s">
        <v>53</v>
      </c>
      <c r="C45" s="119" t="s">
        <v>345</v>
      </c>
      <c r="D45" s="332">
        <f>ROUND('Operating Efficiency(%)'!D47*' Capacity by Company'!D47,4)</f>
        <v>3.5059999999999998</v>
      </c>
      <c r="E45" s="332">
        <f>ROUND('Operating Efficiency(%)'!E47*' Capacity by Company'!E47,4)</f>
        <v>3.5674999999999999</v>
      </c>
      <c r="F45" s="332">
        <f>ROUND('Operating Efficiency(%)'!F47*' Capacity by Company'!F47,4)</f>
        <v>3.5954999999999999</v>
      </c>
      <c r="G45" s="332">
        <f>ROUND('Operating Efficiency(%)'!G47*' Capacity by Company'!G47,4)</f>
        <v>3.5914999999999999</v>
      </c>
      <c r="H45" s="332">
        <f>ROUND('Operating Efficiency(%)'!H47*' Capacity by Company'!H47,4)</f>
        <v>3.6835</v>
      </c>
      <c r="I45" s="332">
        <f>ROUND('Operating Efficiency(%)'!I47*' Capacity by Company'!I47,4)</f>
        <v>3.3965000000000001</v>
      </c>
      <c r="J45" s="332">
        <f>ROUND('Operating Efficiency(%)'!J47*' Capacity by Company'!J47,4)</f>
        <v>3.5409999999999999</v>
      </c>
      <c r="K45" s="332">
        <f>ROUND('Operating Efficiency(%)'!K47*' Capacity by Company'!K47,4)</f>
        <v>3.673</v>
      </c>
      <c r="L45" s="332">
        <f>ROUND('Operating Efficiency(%)'!L47*' Capacity by Company'!L47,4)</f>
        <v>3.8</v>
      </c>
      <c r="M45" s="332">
        <f>ROUND('Operating Efficiency(%)'!M47*' Capacity by Company'!M47,4)</f>
        <v>4</v>
      </c>
      <c r="N45" s="332">
        <f>ROUND('Operating Efficiency(%)'!N47*' Capacity by Company'!N47,4)</f>
        <v>4.6929999999999996</v>
      </c>
      <c r="O45" s="332">
        <f>ROUND('Operating Efficiency(%)'!O47*' Capacity by Company'!O47,4)</f>
        <v>4.8499999999999996</v>
      </c>
      <c r="P45" s="332">
        <f>ROUND('Operating Efficiency(%)'!P47*' Capacity by Company'!P47,4)</f>
        <v>4.9000000000000004</v>
      </c>
      <c r="Q45" s="332">
        <f>ROUND('Operating Efficiency(%)'!Q47*' Capacity by Company'!Q47,4)</f>
        <v>4.95</v>
      </c>
      <c r="R45" s="332">
        <f>ROUND('Operating Efficiency(%)'!R47*' Capacity by Company'!R47,4)</f>
        <v>4.9740000000000002</v>
      </c>
      <c r="S45" s="332">
        <f>ROUND('Operating Efficiency(%)'!S47*' Capacity by Company'!S47,4)</f>
        <v>5</v>
      </c>
    </row>
    <row r="46" spans="1:19" hidden="1" x14ac:dyDescent="0.25">
      <c r="A46" s="287" t="s">
        <v>39</v>
      </c>
      <c r="B46" s="287" t="s">
        <v>53</v>
      </c>
      <c r="C46" s="288" t="s">
        <v>58</v>
      </c>
      <c r="D46" s="289">
        <f t="shared" ref="D46:S46" si="9">SUM(D44:D45)</f>
        <v>11.241</v>
      </c>
      <c r="E46" s="289">
        <f t="shared" si="9"/>
        <v>11.3985</v>
      </c>
      <c r="F46" s="289">
        <f t="shared" si="9"/>
        <v>11.5235</v>
      </c>
      <c r="G46" s="289">
        <f t="shared" si="9"/>
        <v>11.615499999999999</v>
      </c>
      <c r="H46" s="289">
        <f t="shared" si="9"/>
        <v>15.8635</v>
      </c>
      <c r="I46" s="289">
        <f t="shared" si="9"/>
        <v>14.996</v>
      </c>
      <c r="J46" s="289">
        <f t="shared" si="9"/>
        <v>15.5905</v>
      </c>
      <c r="K46" s="289">
        <f t="shared" si="9"/>
        <v>15.973000000000001</v>
      </c>
      <c r="L46" s="289">
        <f t="shared" si="9"/>
        <v>20.2</v>
      </c>
      <c r="M46" s="289">
        <f t="shared" si="9"/>
        <v>20.8</v>
      </c>
      <c r="N46" s="289">
        <f t="shared" si="9"/>
        <v>21.493000000000002</v>
      </c>
      <c r="O46" s="289">
        <f t="shared" si="9"/>
        <v>22.25</v>
      </c>
      <c r="P46" s="289">
        <f t="shared" si="9"/>
        <v>22.299999999999997</v>
      </c>
      <c r="Q46" s="289">
        <f t="shared" si="9"/>
        <v>22.95</v>
      </c>
      <c r="R46" s="289">
        <f t="shared" si="9"/>
        <v>22.974</v>
      </c>
      <c r="S46" s="289">
        <f t="shared" si="9"/>
        <v>23.4</v>
      </c>
    </row>
    <row r="47" spans="1:19" x14ac:dyDescent="0.25">
      <c r="A47" s="322" t="s">
        <v>30</v>
      </c>
      <c r="B47" s="322" t="s">
        <v>33</v>
      </c>
      <c r="C47" s="120" t="s">
        <v>253</v>
      </c>
      <c r="D47" s="330">
        <f>ROUND('Operating Efficiency(%)'!D15*' Capacity by Company'!D15,4)</f>
        <v>8.1829999999999998</v>
      </c>
      <c r="E47" s="330">
        <f>ROUND('Operating Efficiency(%)'!E15*' Capacity by Company'!E15,4)</f>
        <v>8.24</v>
      </c>
      <c r="F47" s="330">
        <f>ROUND('Operating Efficiency(%)'!F15*' Capacity by Company'!F15,4)</f>
        <v>8.2949999999999999</v>
      </c>
      <c r="G47" s="330">
        <f>ROUND('Operating Efficiency(%)'!G15*' Capacity by Company'!G15,4)</f>
        <v>8.3740000000000006</v>
      </c>
      <c r="H47" s="330">
        <f>ROUND('Operating Efficiency(%)'!H15*' Capacity by Company'!H15,4)</f>
        <v>8.08</v>
      </c>
      <c r="I47" s="330">
        <f>ROUND('Operating Efficiency(%)'!I15*' Capacity by Company'!I15,4)</f>
        <v>7.65</v>
      </c>
      <c r="J47" s="330">
        <f>ROUND('Operating Efficiency(%)'!J15*' Capacity by Company'!J15,4)</f>
        <v>7.9279999999999999</v>
      </c>
      <c r="K47" s="330">
        <f>ROUND('Operating Efficiency(%)'!K15*' Capacity by Company'!K15,4)</f>
        <v>8.0739999999999998</v>
      </c>
      <c r="L47" s="330">
        <f>ROUND('Operating Efficiency(%)'!L15*' Capacity by Company'!L15,4)</f>
        <v>8.0739999999999998</v>
      </c>
      <c r="M47" s="330">
        <f>ROUND('Operating Efficiency(%)'!M15*' Capacity by Company'!M15,4)</f>
        <v>8.2739999999999991</v>
      </c>
      <c r="N47" s="330">
        <f>ROUND('Operating Efficiency(%)'!N15*' Capacity by Company'!N15,4)</f>
        <v>8.2739999999999991</v>
      </c>
      <c r="O47" s="330">
        <f>ROUND('Operating Efficiency(%)'!O15*' Capacity by Company'!O15,4)</f>
        <v>8.5739999999999998</v>
      </c>
      <c r="P47" s="330">
        <f>ROUND('Operating Efficiency(%)'!P15*' Capacity by Company'!P15,4)</f>
        <v>8.5739999999999998</v>
      </c>
      <c r="Q47" s="330">
        <f>ROUND('Operating Efficiency(%)'!Q15*' Capacity by Company'!Q15,4)</f>
        <v>8.8740000000000006</v>
      </c>
      <c r="R47" s="330">
        <f>ROUND('Operating Efficiency(%)'!R15*' Capacity by Company'!R15,4)</f>
        <v>8.8740000000000006</v>
      </c>
      <c r="S47" s="330">
        <f>ROUND('Operating Efficiency(%)'!S15*' Capacity by Company'!S15,4)</f>
        <v>9.0739999999999998</v>
      </c>
    </row>
    <row r="48" spans="1:19" x14ac:dyDescent="0.25">
      <c r="A48" s="322" t="s">
        <v>30</v>
      </c>
      <c r="B48" s="322" t="s">
        <v>51</v>
      </c>
      <c r="C48" s="125" t="s">
        <v>329</v>
      </c>
      <c r="D48" s="332">
        <f>ROUND('Operating Efficiency(%)'!D31*' Capacity by Company'!D31,4)</f>
        <v>7.2229999999999999</v>
      </c>
      <c r="E48" s="332">
        <f>ROUND('Operating Efficiency(%)'!E31*' Capacity by Company'!E31,4)</f>
        <v>7.4039999999999999</v>
      </c>
      <c r="F48" s="332">
        <f>ROUND('Operating Efficiency(%)'!F31*' Capacity by Company'!F31,4)</f>
        <v>7.5960000000000001</v>
      </c>
      <c r="G48" s="332">
        <f>ROUND('Operating Efficiency(%)'!G31*' Capacity by Company'!G31,4)</f>
        <v>8.077</v>
      </c>
      <c r="H48" s="332">
        <f>ROUND('Operating Efficiency(%)'!H31*' Capacity by Company'!H31,4)</f>
        <v>8.4619999999999997</v>
      </c>
      <c r="I48" s="332">
        <f>ROUND('Operating Efficiency(%)'!I31*' Capacity by Company'!I31,4)</f>
        <v>7.3079999999999998</v>
      </c>
      <c r="J48" s="332">
        <f>ROUND('Operating Efficiency(%)'!J31*' Capacity by Company'!J31,4)</f>
        <v>7.6920000000000002</v>
      </c>
      <c r="K48" s="332">
        <f>ROUND('Operating Efficiency(%)'!K31*' Capacity by Company'!K31,4)</f>
        <v>8.077</v>
      </c>
      <c r="L48" s="332">
        <f>ROUND('Operating Efficiency(%)'!L31*' Capacity by Company'!L31,4)</f>
        <v>8.4619999999999997</v>
      </c>
      <c r="M48" s="332">
        <f>ROUND('Operating Efficiency(%)'!M31*' Capacity by Company'!M31,4)</f>
        <v>8.5920000000000005</v>
      </c>
      <c r="N48" s="332">
        <f>ROUND('Operating Efficiency(%)'!N31*' Capacity by Company'!N31,4)</f>
        <v>8.6769999999999996</v>
      </c>
      <c r="O48" s="332">
        <f>ROUND('Operating Efficiency(%)'!O31*' Capacity by Company'!O31,4)</f>
        <v>8.8040000000000003</v>
      </c>
      <c r="P48" s="332">
        <f>ROUND('Operating Efficiency(%)'!P31*' Capacity by Company'!P31,4)</f>
        <v>8.8650000000000002</v>
      </c>
      <c r="Q48" s="332">
        <f>ROUND('Operating Efficiency(%)'!Q31*' Capacity by Company'!Q31,4)</f>
        <v>8.9459999999999997</v>
      </c>
      <c r="R48" s="332">
        <f>ROUND('Operating Efficiency(%)'!R31*' Capacity by Company'!R31,4)</f>
        <v>9.1460000000000008</v>
      </c>
      <c r="S48" s="332">
        <f>ROUND('Operating Efficiency(%)'!S31*' Capacity by Company'!S31,4)</f>
        <v>9.2729999999999997</v>
      </c>
    </row>
    <row r="49" spans="1:19" hidden="1" x14ac:dyDescent="0.25">
      <c r="A49" s="322" t="s">
        <v>39</v>
      </c>
      <c r="B49" s="322" t="s">
        <v>42</v>
      </c>
      <c r="C49" s="120" t="s">
        <v>12</v>
      </c>
      <c r="D49" s="332">
        <f>ROUND('Operating Efficiency(%)'!D51*' Capacity by Company'!D51,4)</f>
        <v>0</v>
      </c>
      <c r="E49" s="332">
        <f>ROUND('Operating Efficiency(%)'!E51*' Capacity by Company'!E51,4)</f>
        <v>0</v>
      </c>
      <c r="F49" s="332">
        <f>ROUND('Operating Efficiency(%)'!F51*' Capacity by Company'!F51,4)</f>
        <v>0</v>
      </c>
      <c r="G49" s="332">
        <f>ROUND('Operating Efficiency(%)'!G51*' Capacity by Company'!G51,4)</f>
        <v>0</v>
      </c>
      <c r="H49" s="332">
        <f>ROUND('Operating Efficiency(%)'!H51*' Capacity by Company'!H51,4)</f>
        <v>0</v>
      </c>
      <c r="I49" s="332">
        <f>ROUND('Operating Efficiency(%)'!I51*' Capacity by Company'!I51,4)</f>
        <v>0</v>
      </c>
      <c r="J49" s="332">
        <f>ROUND('Operating Efficiency(%)'!J51*' Capacity by Company'!J51,4)</f>
        <v>0</v>
      </c>
      <c r="K49" s="332">
        <f>ROUND('Operating Efficiency(%)'!K51*' Capacity by Company'!K51,4)</f>
        <v>0</v>
      </c>
      <c r="L49" s="332">
        <f>ROUND('Operating Efficiency(%)'!L51*' Capacity by Company'!L51,4)</f>
        <v>0</v>
      </c>
      <c r="M49" s="332">
        <f>ROUND('Operating Efficiency(%)'!M51*' Capacity by Company'!M51,4)</f>
        <v>0</v>
      </c>
      <c r="N49" s="332">
        <f>ROUND('Operating Efficiency(%)'!N51*' Capacity by Company'!N51,4)</f>
        <v>0</v>
      </c>
      <c r="O49" s="332">
        <f>ROUND('Operating Efficiency(%)'!O51*' Capacity by Company'!O51,4)</f>
        <v>0</v>
      </c>
      <c r="P49" s="332">
        <f>ROUND('Operating Efficiency(%)'!P51*' Capacity by Company'!P51,4)</f>
        <v>0</v>
      </c>
      <c r="Q49" s="332">
        <f>ROUND('Operating Efficiency(%)'!Q51*' Capacity by Company'!Q51,4)</f>
        <v>0</v>
      </c>
      <c r="R49" s="332">
        <f>ROUND('Operating Efficiency(%)'!R51*' Capacity by Company'!R51,4)</f>
        <v>0</v>
      </c>
      <c r="S49" s="332">
        <f>ROUND('Operating Efficiency(%)'!S51*' Capacity by Company'!S51,4)</f>
        <v>0</v>
      </c>
    </row>
    <row r="50" spans="1:19" hidden="1" x14ac:dyDescent="0.25">
      <c r="A50" s="287" t="s">
        <v>39</v>
      </c>
      <c r="B50" s="287" t="s">
        <v>42</v>
      </c>
      <c r="C50" s="288" t="s">
        <v>58</v>
      </c>
      <c r="D50" s="294">
        <f t="shared" ref="D50:S50" si="10">SUM(D47:D49)</f>
        <v>15.405999999999999</v>
      </c>
      <c r="E50" s="294">
        <f t="shared" si="10"/>
        <v>15.644</v>
      </c>
      <c r="F50" s="294">
        <f t="shared" si="10"/>
        <v>15.891</v>
      </c>
      <c r="G50" s="294">
        <f t="shared" si="10"/>
        <v>16.451000000000001</v>
      </c>
      <c r="H50" s="294">
        <f t="shared" si="10"/>
        <v>16.542000000000002</v>
      </c>
      <c r="I50" s="294">
        <f t="shared" si="10"/>
        <v>14.958</v>
      </c>
      <c r="J50" s="294">
        <f t="shared" si="10"/>
        <v>15.620000000000001</v>
      </c>
      <c r="K50" s="294">
        <f t="shared" si="10"/>
        <v>16.151</v>
      </c>
      <c r="L50" s="294">
        <f t="shared" si="10"/>
        <v>16.536000000000001</v>
      </c>
      <c r="M50" s="294">
        <f t="shared" si="10"/>
        <v>16.866</v>
      </c>
      <c r="N50" s="294">
        <f t="shared" si="10"/>
        <v>16.951000000000001</v>
      </c>
      <c r="O50" s="294">
        <f t="shared" si="10"/>
        <v>17.378</v>
      </c>
      <c r="P50" s="294">
        <f t="shared" si="10"/>
        <v>17.439</v>
      </c>
      <c r="Q50" s="294">
        <f t="shared" si="10"/>
        <v>17.82</v>
      </c>
      <c r="R50" s="294">
        <f t="shared" si="10"/>
        <v>18.020000000000003</v>
      </c>
      <c r="S50" s="294">
        <f t="shared" si="10"/>
        <v>18.347000000000001</v>
      </c>
    </row>
    <row r="51" spans="1:19" x14ac:dyDescent="0.25">
      <c r="A51" s="322" t="s">
        <v>39</v>
      </c>
      <c r="B51" s="323" t="s">
        <v>42</v>
      </c>
      <c r="C51" s="120" t="s">
        <v>267</v>
      </c>
      <c r="D51" s="332">
        <f>ROUND('Operating Efficiency(%)'!D50*' Capacity by Company'!D50,4)</f>
        <v>4.3094999999999999</v>
      </c>
      <c r="E51" s="332">
        <f>ROUND('Operating Efficiency(%)'!E50*' Capacity by Company'!E50,4)</f>
        <v>4.4000000000000004</v>
      </c>
      <c r="F51" s="332">
        <f>ROUND('Operating Efficiency(%)'!F50*' Capacity by Company'!F50,4)</f>
        <v>4.4405000000000001</v>
      </c>
      <c r="G51" s="332">
        <f>ROUND('Operating Efficiency(%)'!G50*' Capacity by Company'!G50,4)</f>
        <v>4.431</v>
      </c>
      <c r="H51" s="332">
        <f>ROUND('Operating Efficiency(%)'!H50*' Capacity by Company'!H50,4)</f>
        <v>4.5213999999999999</v>
      </c>
      <c r="I51" s="332">
        <f>ROUND('Operating Efficiency(%)'!I50*' Capacity by Company'!I50,4)</f>
        <v>4.2618999999999998</v>
      </c>
      <c r="J51" s="332">
        <f>ROUND('Operating Efficiency(%)'!J50*' Capacity by Company'!J50,4)</f>
        <v>4.5523999999999996</v>
      </c>
      <c r="K51" s="332">
        <f>ROUND('Operating Efficiency(%)'!K50*' Capacity by Company'!K50,4)</f>
        <v>4.5929000000000002</v>
      </c>
      <c r="L51" s="332">
        <f>ROUND('Operating Efficiency(%)'!L50*' Capacity by Company'!L50,4)</f>
        <v>4.6334</v>
      </c>
      <c r="M51" s="332">
        <f>ROUND('Operating Efficiency(%)'!M50*' Capacity by Company'!M50,4)</f>
        <v>4.6738</v>
      </c>
      <c r="N51" s="332">
        <f>ROUND('Operating Efficiency(%)'!N50*' Capacity by Company'!N50,4)</f>
        <v>4.7142999999999997</v>
      </c>
      <c r="O51" s="332">
        <f>ROUND('Operating Efficiency(%)'!O50*' Capacity by Company'!O50,4)</f>
        <v>4.7548000000000004</v>
      </c>
      <c r="P51" s="332">
        <f>ROUND('Operating Efficiency(%)'!P50*' Capacity by Company'!P50,4)</f>
        <v>4.8152999999999997</v>
      </c>
      <c r="Q51" s="332">
        <f>ROUND('Operating Efficiency(%)'!Q50*' Capacity by Company'!Q50,4)</f>
        <v>4.8357999999999999</v>
      </c>
      <c r="R51" s="332">
        <f>ROUND('Operating Efficiency(%)'!R50*' Capacity by Company'!R50,4)</f>
        <v>4.8761999999999999</v>
      </c>
      <c r="S51" s="332">
        <f>ROUND('Operating Efficiency(%)'!S50*' Capacity by Company'!S50,4)</f>
        <v>4.9166999999999996</v>
      </c>
    </row>
    <row r="52" spans="1:19" hidden="1" x14ac:dyDescent="0.25">
      <c r="A52" s="322" t="s">
        <v>39</v>
      </c>
      <c r="B52" s="105" t="s">
        <v>109</v>
      </c>
      <c r="C52" s="120" t="s">
        <v>12</v>
      </c>
      <c r="D52" s="332">
        <f>ROUND('Operating Efficiency(%)'!D54*' Capacity by Company'!D54,4)</f>
        <v>0</v>
      </c>
      <c r="E52" s="332">
        <f>ROUND('Operating Efficiency(%)'!E54*' Capacity by Company'!E54,4)</f>
        <v>0</v>
      </c>
      <c r="F52" s="332">
        <f>ROUND('Operating Efficiency(%)'!F54*' Capacity by Company'!F54,4)</f>
        <v>0</v>
      </c>
      <c r="G52" s="332">
        <f>ROUND('Operating Efficiency(%)'!G54*' Capacity by Company'!G54,4)</f>
        <v>0</v>
      </c>
      <c r="H52" s="332">
        <f>ROUND('Operating Efficiency(%)'!H54*' Capacity by Company'!H54,4)</f>
        <v>0</v>
      </c>
      <c r="I52" s="332">
        <f>ROUND('Operating Efficiency(%)'!I54*' Capacity by Company'!I54,4)</f>
        <v>0</v>
      </c>
      <c r="J52" s="332">
        <f>ROUND('Operating Efficiency(%)'!J54*' Capacity by Company'!J54,4)</f>
        <v>0</v>
      </c>
      <c r="K52" s="332">
        <f>ROUND('Operating Efficiency(%)'!K54*' Capacity by Company'!K54,4)</f>
        <v>0</v>
      </c>
      <c r="L52" s="332">
        <f>ROUND('Operating Efficiency(%)'!L54*' Capacity by Company'!L54,4)</f>
        <v>0</v>
      </c>
      <c r="M52" s="332">
        <f>ROUND('Operating Efficiency(%)'!M54*' Capacity by Company'!M54,4)</f>
        <v>0</v>
      </c>
      <c r="N52" s="332">
        <f>ROUND('Operating Efficiency(%)'!N54*' Capacity by Company'!N54,4)</f>
        <v>0</v>
      </c>
      <c r="O52" s="332">
        <f>ROUND('Operating Efficiency(%)'!O54*' Capacity by Company'!O54,4)</f>
        <v>0</v>
      </c>
      <c r="P52" s="332">
        <f>ROUND('Operating Efficiency(%)'!P54*' Capacity by Company'!P54,4)</f>
        <v>0</v>
      </c>
      <c r="Q52" s="332">
        <f>ROUND('Operating Efficiency(%)'!Q54*' Capacity by Company'!Q54,4)</f>
        <v>0</v>
      </c>
      <c r="R52" s="332">
        <f>ROUND('Operating Efficiency(%)'!R54*' Capacity by Company'!R54,4)</f>
        <v>0</v>
      </c>
      <c r="S52" s="332">
        <f>ROUND('Operating Efficiency(%)'!S54*' Capacity by Company'!S54,4)</f>
        <v>0</v>
      </c>
    </row>
    <row r="53" spans="1:19" hidden="1" x14ac:dyDescent="0.25">
      <c r="A53" s="287" t="s">
        <v>39</v>
      </c>
      <c r="B53" s="295" t="s">
        <v>109</v>
      </c>
      <c r="C53" s="288" t="s">
        <v>58</v>
      </c>
      <c r="D53" s="289">
        <f t="shared" ref="D53:S53" si="11">SUM(D51:D52)</f>
        <v>4.3094999999999999</v>
      </c>
      <c r="E53" s="289">
        <f t="shared" si="11"/>
        <v>4.4000000000000004</v>
      </c>
      <c r="F53" s="289">
        <f t="shared" si="11"/>
        <v>4.4405000000000001</v>
      </c>
      <c r="G53" s="289">
        <f t="shared" si="11"/>
        <v>4.431</v>
      </c>
      <c r="H53" s="289">
        <f t="shared" si="11"/>
        <v>4.5213999999999999</v>
      </c>
      <c r="I53" s="289">
        <f t="shared" si="11"/>
        <v>4.2618999999999998</v>
      </c>
      <c r="J53" s="289">
        <f t="shared" si="11"/>
        <v>4.5523999999999996</v>
      </c>
      <c r="K53" s="289">
        <f t="shared" si="11"/>
        <v>4.5929000000000002</v>
      </c>
      <c r="L53" s="289">
        <f t="shared" si="11"/>
        <v>4.6334</v>
      </c>
      <c r="M53" s="289">
        <f t="shared" si="11"/>
        <v>4.6738</v>
      </c>
      <c r="N53" s="289">
        <f t="shared" si="11"/>
        <v>4.7142999999999997</v>
      </c>
      <c r="O53" s="289">
        <f t="shared" si="11"/>
        <v>4.7548000000000004</v>
      </c>
      <c r="P53" s="289">
        <f t="shared" si="11"/>
        <v>4.8152999999999997</v>
      </c>
      <c r="Q53" s="289">
        <f t="shared" si="11"/>
        <v>4.8357999999999999</v>
      </c>
      <c r="R53" s="289">
        <f t="shared" si="11"/>
        <v>4.8761999999999999</v>
      </c>
      <c r="S53" s="289">
        <f t="shared" si="11"/>
        <v>4.9166999999999996</v>
      </c>
    </row>
    <row r="54" spans="1:19" x14ac:dyDescent="0.25">
      <c r="A54" s="322" t="s">
        <v>39</v>
      </c>
      <c r="B54" s="539" t="s">
        <v>109</v>
      </c>
      <c r="C54" s="119" t="s">
        <v>251</v>
      </c>
      <c r="D54" s="332">
        <f>ROUND('Operating Efficiency(%)'!D53*' Capacity by Company'!D53,4)</f>
        <v>4.0876999999999999</v>
      </c>
      <c r="E54" s="332">
        <f>ROUND('Operating Efficiency(%)'!E53*' Capacity by Company'!E53,4)</f>
        <v>4.1871999999999998</v>
      </c>
      <c r="F54" s="332">
        <f>ROUND('Operating Efficiency(%)'!F53*' Capacity by Company'!F53,4)</f>
        <v>4.2366000000000001</v>
      </c>
      <c r="G54" s="332">
        <f>ROUND('Operating Efficiency(%)'!G53*' Capacity by Company'!G53,4)</f>
        <v>4.2361000000000004</v>
      </c>
      <c r="H54" s="332">
        <f>ROUND('Operating Efficiency(%)'!H53*' Capacity by Company'!H53,4)</f>
        <v>4.2946999999999997</v>
      </c>
      <c r="I54" s="332">
        <f>ROUND('Operating Efficiency(%)'!I53*' Capacity by Company'!I53,4)</f>
        <v>4.1032999999999999</v>
      </c>
      <c r="J54" s="332">
        <f>ROUND('Operating Efficiency(%)'!J53*' Capacity by Company'!J53,4)</f>
        <v>4.2618999999999998</v>
      </c>
      <c r="K54" s="332">
        <f>ROUND('Operating Efficiency(%)'!K53*' Capacity by Company'!K53,4)</f>
        <v>4.2704000000000004</v>
      </c>
      <c r="L54" s="332">
        <f>ROUND('Operating Efficiency(%)'!L53*' Capacity by Company'!L53,4)</f>
        <v>4.2789999999999999</v>
      </c>
      <c r="M54" s="332">
        <f>ROUND('Operating Efficiency(%)'!M53*' Capacity by Company'!M53,4)</f>
        <v>4.2876000000000003</v>
      </c>
      <c r="N54" s="332">
        <f>ROUND('Operating Efficiency(%)'!N53*' Capacity by Company'!N53,4)</f>
        <v>4.2961999999999998</v>
      </c>
      <c r="O54" s="332">
        <f>ROUND('Operating Efficiency(%)'!O53*' Capacity by Company'!O53,4)</f>
        <v>4.3048000000000002</v>
      </c>
      <c r="P54" s="332">
        <f>ROUND('Operating Efficiency(%)'!P53*' Capacity by Company'!P53,4)</f>
        <v>4.3133999999999997</v>
      </c>
      <c r="Q54" s="332">
        <f>ROUND('Operating Efficiency(%)'!Q53*' Capacity by Company'!Q53,4)</f>
        <v>4.3220000000000001</v>
      </c>
      <c r="R54" s="332">
        <f>ROUND('Operating Efficiency(%)'!R53*' Capacity by Company'!R53,4)</f>
        <v>4.3305999999999996</v>
      </c>
      <c r="S54" s="332">
        <f>ROUND('Operating Efficiency(%)'!S53*' Capacity by Company'!S53,4)</f>
        <v>4.3391999999999999</v>
      </c>
    </row>
    <row r="55" spans="1:19" hidden="1" x14ac:dyDescent="0.25">
      <c r="A55" s="322" t="s">
        <v>39</v>
      </c>
      <c r="B55" s="322" t="s">
        <v>106</v>
      </c>
      <c r="C55" s="120" t="s">
        <v>12</v>
      </c>
      <c r="D55" s="332">
        <f>ROUND('Operating Efficiency(%)'!D57*' Capacity by Company'!D57,4)</f>
        <v>0</v>
      </c>
      <c r="E55" s="332">
        <f>ROUND('Operating Efficiency(%)'!E57*' Capacity by Company'!E57,4)</f>
        <v>0</v>
      </c>
      <c r="F55" s="332">
        <f>ROUND('Operating Efficiency(%)'!F57*' Capacity by Company'!F57,4)</f>
        <v>0</v>
      </c>
      <c r="G55" s="332">
        <f>ROUND('Operating Efficiency(%)'!G57*' Capacity by Company'!G57,4)</f>
        <v>0</v>
      </c>
      <c r="H55" s="332">
        <f>ROUND('Operating Efficiency(%)'!H57*' Capacity by Company'!H57,4)</f>
        <v>0</v>
      </c>
      <c r="I55" s="332">
        <f>ROUND('Operating Efficiency(%)'!I57*' Capacity by Company'!I57,4)</f>
        <v>0</v>
      </c>
      <c r="J55" s="332">
        <f>ROUND('Operating Efficiency(%)'!J57*' Capacity by Company'!J57,4)</f>
        <v>0</v>
      </c>
      <c r="K55" s="332">
        <f>ROUND('Operating Efficiency(%)'!K57*' Capacity by Company'!K57,4)</f>
        <v>0</v>
      </c>
      <c r="L55" s="332">
        <f>ROUND('Operating Efficiency(%)'!L57*' Capacity by Company'!L57,4)</f>
        <v>0</v>
      </c>
      <c r="M55" s="332">
        <f>ROUND('Operating Efficiency(%)'!M57*' Capacity by Company'!M57,4)</f>
        <v>0</v>
      </c>
      <c r="N55" s="332">
        <f>ROUND('Operating Efficiency(%)'!N57*' Capacity by Company'!N57,4)</f>
        <v>0</v>
      </c>
      <c r="O55" s="332">
        <f>ROUND('Operating Efficiency(%)'!O57*' Capacity by Company'!O57,4)</f>
        <v>0</v>
      </c>
      <c r="P55" s="332">
        <f>ROUND('Operating Efficiency(%)'!P57*' Capacity by Company'!P57,4)</f>
        <v>0</v>
      </c>
      <c r="Q55" s="332">
        <f>ROUND('Operating Efficiency(%)'!Q57*' Capacity by Company'!Q57,4)</f>
        <v>0</v>
      </c>
      <c r="R55" s="332">
        <f>ROUND('Operating Efficiency(%)'!R57*' Capacity by Company'!R57,4)</f>
        <v>0</v>
      </c>
      <c r="S55" s="332">
        <f>ROUND('Operating Efficiency(%)'!S57*' Capacity by Company'!S57,4)</f>
        <v>0</v>
      </c>
    </row>
    <row r="56" spans="1:19" hidden="1" x14ac:dyDescent="0.25">
      <c r="A56" s="287" t="s">
        <v>39</v>
      </c>
      <c r="B56" s="287" t="s">
        <v>106</v>
      </c>
      <c r="C56" s="288" t="s">
        <v>58</v>
      </c>
      <c r="D56" s="294">
        <f t="shared" ref="D56:S56" si="12">SUM(D54:D55)</f>
        <v>4.0876999999999999</v>
      </c>
      <c r="E56" s="294">
        <f t="shared" si="12"/>
        <v>4.1871999999999998</v>
      </c>
      <c r="F56" s="294">
        <f t="shared" si="12"/>
        <v>4.2366000000000001</v>
      </c>
      <c r="G56" s="294">
        <f t="shared" si="12"/>
        <v>4.2361000000000004</v>
      </c>
      <c r="H56" s="294">
        <f t="shared" si="12"/>
        <v>4.2946999999999997</v>
      </c>
      <c r="I56" s="294">
        <f t="shared" si="12"/>
        <v>4.1032999999999999</v>
      </c>
      <c r="J56" s="294">
        <f t="shared" si="12"/>
        <v>4.2618999999999998</v>
      </c>
      <c r="K56" s="294">
        <f t="shared" si="12"/>
        <v>4.2704000000000004</v>
      </c>
      <c r="L56" s="294">
        <f t="shared" si="12"/>
        <v>4.2789999999999999</v>
      </c>
      <c r="M56" s="294">
        <f t="shared" si="12"/>
        <v>4.2876000000000003</v>
      </c>
      <c r="N56" s="294">
        <f t="shared" si="12"/>
        <v>4.2961999999999998</v>
      </c>
      <c r="O56" s="294">
        <f t="shared" si="12"/>
        <v>4.3048000000000002</v>
      </c>
      <c r="P56" s="294">
        <f t="shared" si="12"/>
        <v>4.3133999999999997</v>
      </c>
      <c r="Q56" s="294">
        <f t="shared" si="12"/>
        <v>4.3220000000000001</v>
      </c>
      <c r="R56" s="294">
        <f t="shared" si="12"/>
        <v>4.3305999999999996</v>
      </c>
      <c r="S56" s="294">
        <f t="shared" si="12"/>
        <v>4.3391999999999999</v>
      </c>
    </row>
    <row r="57" spans="1:19" x14ac:dyDescent="0.25">
      <c r="A57" s="322" t="s">
        <v>30</v>
      </c>
      <c r="B57" s="322" t="s">
        <v>49</v>
      </c>
      <c r="C57" s="479" t="s">
        <v>257</v>
      </c>
      <c r="D57" s="332">
        <f>ROUND('Operating Efficiency(%)'!D24*' Capacity by Company'!D24,4)</f>
        <v>2.4359999999999999</v>
      </c>
      <c r="E57" s="332">
        <f>ROUND('Operating Efficiency(%)'!E24*' Capacity by Company'!E24,4)</f>
        <v>2.5596000000000001</v>
      </c>
      <c r="F57" s="332">
        <f>ROUND('Operating Efficiency(%)'!F24*' Capacity by Company'!F24,4)</f>
        <v>2.5884</v>
      </c>
      <c r="G57" s="332">
        <f>ROUND('Operating Efficiency(%)'!G24*' Capacity by Company'!G24,4)</f>
        <v>2.6168999999999998</v>
      </c>
      <c r="H57" s="332">
        <f>ROUND('Operating Efficiency(%)'!H24*' Capacity by Company'!H24,4)</f>
        <v>2.6459999999999999</v>
      </c>
      <c r="I57" s="332">
        <f>ROUND('Operating Efficiency(%)'!I24*' Capacity by Company'!I24,4)</f>
        <v>2.5299</v>
      </c>
      <c r="J57" s="332">
        <f>ROUND('Operating Efficiency(%)'!J24*' Capacity by Company'!J24,4)</f>
        <v>2.6198999999999999</v>
      </c>
      <c r="K57" s="332">
        <f>ROUND('Operating Efficiency(%)'!K24*' Capacity by Company'!K24,4)</f>
        <v>2.67</v>
      </c>
      <c r="L57" s="332">
        <f>ROUND('Operating Efficiency(%)'!L24*' Capacity by Company'!L24,4)</f>
        <v>2.67</v>
      </c>
      <c r="M57" s="332">
        <f>ROUND('Operating Efficiency(%)'!M24*' Capacity by Company'!M24,4)</f>
        <v>2.76</v>
      </c>
      <c r="N57" s="332">
        <f>ROUND('Operating Efficiency(%)'!N24*' Capacity by Company'!N24,4)</f>
        <v>2.76</v>
      </c>
      <c r="O57" s="332">
        <f>ROUND('Operating Efficiency(%)'!O24*' Capacity by Company'!O24,4)</f>
        <v>2.82</v>
      </c>
      <c r="P57" s="332">
        <f>ROUND('Operating Efficiency(%)'!P24*' Capacity by Company'!P24,4)</f>
        <v>2.82</v>
      </c>
      <c r="Q57" s="332">
        <f>ROUND('Operating Efficiency(%)'!Q24*' Capacity by Company'!Q24,4)</f>
        <v>2.88</v>
      </c>
      <c r="R57" s="332">
        <f>ROUND('Operating Efficiency(%)'!R24*' Capacity by Company'!R24,4)</f>
        <v>2.88</v>
      </c>
      <c r="S57" s="332">
        <f>ROUND('Operating Efficiency(%)'!S24*' Capacity by Company'!S24,4)</f>
        <v>2.88</v>
      </c>
    </row>
    <row r="58" spans="1:19" hidden="1" x14ac:dyDescent="0.25">
      <c r="A58" s="322" t="s">
        <v>39</v>
      </c>
      <c r="B58" s="322" t="s">
        <v>225</v>
      </c>
      <c r="C58" s="120" t="s">
        <v>12</v>
      </c>
      <c r="D58" s="332">
        <f>ROUND('Operating Efficiency(%)'!D60*' Capacity by Company'!D60,4)</f>
        <v>0</v>
      </c>
      <c r="E58" s="332">
        <f>ROUND('Operating Efficiency(%)'!E60*' Capacity by Company'!E60,4)</f>
        <v>0</v>
      </c>
      <c r="F58" s="332">
        <f>ROUND('Operating Efficiency(%)'!F60*' Capacity by Company'!F60,4)</f>
        <v>0</v>
      </c>
      <c r="G58" s="332">
        <f>ROUND('Operating Efficiency(%)'!G60*' Capacity by Company'!G60,4)</f>
        <v>0</v>
      </c>
      <c r="H58" s="332">
        <f>ROUND('Operating Efficiency(%)'!H60*' Capacity by Company'!H60,4)</f>
        <v>0</v>
      </c>
      <c r="I58" s="332">
        <f>ROUND('Operating Efficiency(%)'!I60*' Capacity by Company'!I60,4)</f>
        <v>0</v>
      </c>
      <c r="J58" s="332">
        <f>ROUND('Operating Efficiency(%)'!J60*' Capacity by Company'!J60,4)</f>
        <v>0</v>
      </c>
      <c r="K58" s="332">
        <f>ROUND('Operating Efficiency(%)'!K60*' Capacity by Company'!K60,4)</f>
        <v>0</v>
      </c>
      <c r="L58" s="332">
        <f>ROUND('Operating Efficiency(%)'!L60*' Capacity by Company'!L60,4)</f>
        <v>0</v>
      </c>
      <c r="M58" s="332">
        <f>ROUND('Operating Efficiency(%)'!M60*' Capacity by Company'!M60,4)</f>
        <v>0</v>
      </c>
      <c r="N58" s="332">
        <f>ROUND('Operating Efficiency(%)'!N60*' Capacity by Company'!N60,4)</f>
        <v>0</v>
      </c>
      <c r="O58" s="332">
        <f>ROUND('Operating Efficiency(%)'!O60*' Capacity by Company'!O60,4)</f>
        <v>0</v>
      </c>
      <c r="P58" s="332">
        <f>ROUND('Operating Efficiency(%)'!P60*' Capacity by Company'!P60,4)</f>
        <v>0</v>
      </c>
      <c r="Q58" s="332">
        <f>ROUND('Operating Efficiency(%)'!Q60*' Capacity by Company'!Q60,4)</f>
        <v>0</v>
      </c>
      <c r="R58" s="332">
        <f>ROUND('Operating Efficiency(%)'!R60*' Capacity by Company'!R60,4)</f>
        <v>0</v>
      </c>
      <c r="S58" s="332">
        <f>ROUND('Operating Efficiency(%)'!S60*' Capacity by Company'!S60,4)</f>
        <v>0</v>
      </c>
    </row>
    <row r="59" spans="1:19" hidden="1" x14ac:dyDescent="0.25">
      <c r="A59" s="290" t="s">
        <v>39</v>
      </c>
      <c r="B59" s="290" t="s">
        <v>225</v>
      </c>
      <c r="C59" s="293" t="s">
        <v>58</v>
      </c>
      <c r="D59" s="294">
        <f t="shared" ref="D59:S59" si="13">SUM(D57:D58)</f>
        <v>2.4359999999999999</v>
      </c>
      <c r="E59" s="294">
        <f t="shared" si="13"/>
        <v>2.5596000000000001</v>
      </c>
      <c r="F59" s="294">
        <f t="shared" si="13"/>
        <v>2.5884</v>
      </c>
      <c r="G59" s="294">
        <f t="shared" si="13"/>
        <v>2.6168999999999998</v>
      </c>
      <c r="H59" s="294">
        <f t="shared" si="13"/>
        <v>2.6459999999999999</v>
      </c>
      <c r="I59" s="294">
        <f t="shared" si="13"/>
        <v>2.5299</v>
      </c>
      <c r="J59" s="294">
        <f t="shared" si="13"/>
        <v>2.6198999999999999</v>
      </c>
      <c r="K59" s="294">
        <f t="shared" si="13"/>
        <v>2.67</v>
      </c>
      <c r="L59" s="294">
        <f t="shared" si="13"/>
        <v>2.67</v>
      </c>
      <c r="M59" s="294">
        <f t="shared" si="13"/>
        <v>2.76</v>
      </c>
      <c r="N59" s="294">
        <f t="shared" si="13"/>
        <v>2.76</v>
      </c>
      <c r="O59" s="294">
        <f t="shared" si="13"/>
        <v>2.82</v>
      </c>
      <c r="P59" s="294">
        <f t="shared" si="13"/>
        <v>2.82</v>
      </c>
      <c r="Q59" s="294">
        <f t="shared" si="13"/>
        <v>2.88</v>
      </c>
      <c r="R59" s="294">
        <f t="shared" si="13"/>
        <v>2.88</v>
      </c>
      <c r="S59" s="294">
        <f t="shared" si="13"/>
        <v>2.88</v>
      </c>
    </row>
    <row r="60" spans="1:19" x14ac:dyDescent="0.25">
      <c r="A60" s="323" t="s">
        <v>30</v>
      </c>
      <c r="B60" s="323" t="s">
        <v>31</v>
      </c>
      <c r="C60" s="123" t="s">
        <v>320</v>
      </c>
      <c r="D60" s="330">
        <f>'Operating Efficiency(%)'!D7*' Capacity by Company'!D7</f>
        <v>1.3598999999999999</v>
      </c>
      <c r="E60" s="330">
        <f>'Operating Efficiency(%)'!E7*' Capacity by Company'!E7</f>
        <v>1.3784400000000001</v>
      </c>
      <c r="F60" s="330">
        <f>'Operating Efficiency(%)'!F7*' Capacity by Company'!F7</f>
        <v>1.45044</v>
      </c>
      <c r="G60" s="330">
        <f>'Operating Efficiency(%)'!G7*' Capacity by Company'!G7</f>
        <v>1.4990399999999999</v>
      </c>
      <c r="H60" s="330">
        <f>'Operating Efficiency(%)'!H7*' Capacity by Company'!H7</f>
        <v>1.5274800000000002</v>
      </c>
      <c r="I60" s="330">
        <f>'Operating Efficiency(%)'!I7*' Capacity by Company'!I7</f>
        <v>1.1700000000000002</v>
      </c>
      <c r="J60" s="330">
        <f>'Operating Efficiency(%)'!J7*' Capacity by Company'!J7</f>
        <v>1.3251599999999999</v>
      </c>
      <c r="K60" s="330">
        <f>'Operating Efficiency(%)'!K7*' Capacity by Company'!K7</f>
        <v>1.39734</v>
      </c>
      <c r="L60" s="330">
        <f>'Operating Efficiency(%)'!L7*' Capacity by Company'!L7</f>
        <v>1.48014</v>
      </c>
      <c r="M60" s="330">
        <f>'Operating Efficiency(%)'!M7*' Capacity by Company'!M7</f>
        <v>1.4936400000000001</v>
      </c>
      <c r="N60" s="330">
        <f>'Operating Efficiency(%)'!N7*' Capacity by Company'!N7</f>
        <v>1.50606</v>
      </c>
      <c r="O60" s="330">
        <f>'Operating Efficiency(%)'!O7*' Capacity by Company'!O7</f>
        <v>1.51956</v>
      </c>
      <c r="P60" s="330">
        <f>'Operating Efficiency(%)'!P7*' Capacity by Company'!P7</f>
        <v>1.5215400000000001</v>
      </c>
      <c r="Q60" s="330">
        <f>'Operating Efficiency(%)'!Q7*' Capacity by Company'!Q7</f>
        <v>1.5256800000000001</v>
      </c>
      <c r="R60" s="330">
        <f>'Operating Efficiency(%)'!R7*' Capacity by Company'!R7</f>
        <v>1.5579000000000001</v>
      </c>
      <c r="S60" s="330">
        <f>'Operating Efficiency(%)'!S7*' Capacity by Company'!S7</f>
        <v>1.62954</v>
      </c>
    </row>
    <row r="61" spans="1:19" hidden="1" x14ac:dyDescent="0.25">
      <c r="A61" s="322" t="s">
        <v>39</v>
      </c>
      <c r="B61" s="322" t="s">
        <v>107</v>
      </c>
      <c r="C61" s="120" t="s">
        <v>12</v>
      </c>
      <c r="D61" s="332">
        <f>ROUND('Operating Efficiency(%)'!D63*' Capacity by Company'!D63,4)</f>
        <v>0</v>
      </c>
      <c r="E61" s="332">
        <f>ROUND('Operating Efficiency(%)'!E63*' Capacity by Company'!E63,4)</f>
        <v>0</v>
      </c>
      <c r="F61" s="332">
        <f>ROUND('Operating Efficiency(%)'!F63*' Capacity by Company'!F63,4)</f>
        <v>0</v>
      </c>
      <c r="G61" s="332">
        <f>ROUND('Operating Efficiency(%)'!G63*' Capacity by Company'!G63,4)</f>
        <v>0</v>
      </c>
      <c r="H61" s="332">
        <f>ROUND('Operating Efficiency(%)'!H63*' Capacity by Company'!H63,4)</f>
        <v>0</v>
      </c>
      <c r="I61" s="332">
        <f>ROUND('Operating Efficiency(%)'!I63*' Capacity by Company'!I63,4)</f>
        <v>0</v>
      </c>
      <c r="J61" s="332">
        <f>ROUND('Operating Efficiency(%)'!J63*' Capacity by Company'!J63,4)</f>
        <v>0</v>
      </c>
      <c r="K61" s="332">
        <f>ROUND('Operating Efficiency(%)'!K63*' Capacity by Company'!K63,4)</f>
        <v>0</v>
      </c>
      <c r="L61" s="332">
        <f>ROUND('Operating Efficiency(%)'!L63*' Capacity by Company'!L63,4)</f>
        <v>0</v>
      </c>
      <c r="M61" s="332">
        <f>ROUND('Operating Efficiency(%)'!M63*' Capacity by Company'!M63,4)</f>
        <v>0</v>
      </c>
      <c r="N61" s="332">
        <f>ROUND('Operating Efficiency(%)'!N63*' Capacity by Company'!N63,4)</f>
        <v>0</v>
      </c>
      <c r="O61" s="332">
        <f>ROUND('Operating Efficiency(%)'!O63*' Capacity by Company'!O63,4)</f>
        <v>0</v>
      </c>
      <c r="P61" s="332">
        <f>ROUND('Operating Efficiency(%)'!P63*' Capacity by Company'!P63,4)</f>
        <v>0</v>
      </c>
      <c r="Q61" s="332">
        <f>ROUND('Operating Efficiency(%)'!Q63*' Capacity by Company'!Q63,4)</f>
        <v>0</v>
      </c>
      <c r="R61" s="332">
        <f>ROUND('Operating Efficiency(%)'!R63*' Capacity by Company'!R63,4)</f>
        <v>0</v>
      </c>
      <c r="S61" s="332">
        <f>ROUND('Operating Efficiency(%)'!S63*' Capacity by Company'!S63,4)</f>
        <v>0</v>
      </c>
    </row>
    <row r="62" spans="1:19" hidden="1" x14ac:dyDescent="0.25">
      <c r="A62" s="287" t="s">
        <v>39</v>
      </c>
      <c r="B62" s="287" t="s">
        <v>107</v>
      </c>
      <c r="C62" s="288" t="s">
        <v>58</v>
      </c>
      <c r="D62" s="294">
        <f t="shared" ref="D62:S62" si="14">SUM(D60:D61)</f>
        <v>1.3598999999999999</v>
      </c>
      <c r="E62" s="294">
        <f t="shared" si="14"/>
        <v>1.3784400000000001</v>
      </c>
      <c r="F62" s="294">
        <f t="shared" si="14"/>
        <v>1.45044</v>
      </c>
      <c r="G62" s="294">
        <f t="shared" si="14"/>
        <v>1.4990399999999999</v>
      </c>
      <c r="H62" s="294">
        <f t="shared" si="14"/>
        <v>1.5274800000000002</v>
      </c>
      <c r="I62" s="294">
        <f t="shared" si="14"/>
        <v>1.1700000000000002</v>
      </c>
      <c r="J62" s="294">
        <f t="shared" si="14"/>
        <v>1.3251599999999999</v>
      </c>
      <c r="K62" s="294">
        <f t="shared" si="14"/>
        <v>1.39734</v>
      </c>
      <c r="L62" s="294">
        <f t="shared" si="14"/>
        <v>1.48014</v>
      </c>
      <c r="M62" s="294">
        <f t="shared" si="14"/>
        <v>1.4936400000000001</v>
      </c>
      <c r="N62" s="294">
        <f t="shared" si="14"/>
        <v>1.50606</v>
      </c>
      <c r="O62" s="294">
        <f t="shared" si="14"/>
        <v>1.51956</v>
      </c>
      <c r="P62" s="294">
        <f t="shared" si="14"/>
        <v>1.5215400000000001</v>
      </c>
      <c r="Q62" s="294">
        <f t="shared" si="14"/>
        <v>1.5256800000000001</v>
      </c>
      <c r="R62" s="294">
        <f t="shared" si="14"/>
        <v>1.5579000000000001</v>
      </c>
      <c r="S62" s="294">
        <f t="shared" si="14"/>
        <v>1.62954</v>
      </c>
    </row>
    <row r="63" spans="1:19" hidden="1" x14ac:dyDescent="0.25">
      <c r="A63" s="287" t="s">
        <v>39</v>
      </c>
      <c r="B63" s="287" t="s">
        <v>54</v>
      </c>
      <c r="C63" s="288" t="s">
        <v>58</v>
      </c>
      <c r="D63" s="294">
        <f>ROUND('Operating Efficiency(%)'!D65*' Capacity by Company'!D65,4)</f>
        <v>35.428699999999999</v>
      </c>
      <c r="E63" s="294">
        <f>ROUND('Operating Efficiency(%)'!E65*' Capacity by Company'!E65,4)</f>
        <v>35.5383</v>
      </c>
      <c r="F63" s="294">
        <f>ROUND('Operating Efficiency(%)'!F65*' Capacity by Company'!F65,4)</f>
        <v>35.648000000000003</v>
      </c>
      <c r="G63" s="294">
        <f>ROUND('Operating Efficiency(%)'!G65*' Capacity by Company'!G65,4)</f>
        <v>35.757599999999996</v>
      </c>
      <c r="H63" s="294">
        <f>ROUND('Operating Efficiency(%)'!H65*' Capacity by Company'!H65,4)</f>
        <v>35.492400000000004</v>
      </c>
      <c r="I63" s="294">
        <f>ROUND('Operating Efficiency(%)'!I65*' Capacity by Company'!I65,4)</f>
        <v>34.017499999999998</v>
      </c>
      <c r="J63" s="294">
        <f>ROUND('Operating Efficiency(%)'!J65*' Capacity by Company'!J65,4)</f>
        <v>35.342599999999997</v>
      </c>
      <c r="K63" s="294">
        <f>ROUND('Operating Efficiency(%)'!K65*' Capacity by Company'!K65,4)</f>
        <v>35.467700000000001</v>
      </c>
      <c r="L63" s="294">
        <f>ROUND('Operating Efficiency(%)'!L65*' Capacity by Company'!L65,4)</f>
        <v>35.592799999999997</v>
      </c>
      <c r="M63" s="294">
        <f>ROUND('Operating Efficiency(%)'!M65*' Capacity by Company'!M65,4)</f>
        <v>35.7179</v>
      </c>
      <c r="N63" s="294">
        <f>ROUND('Operating Efficiency(%)'!N65*' Capacity by Company'!N65,4)</f>
        <v>35.843000000000004</v>
      </c>
      <c r="O63" s="294">
        <f>ROUND('Operating Efficiency(%)'!O65*' Capacity by Company'!O65,4)</f>
        <v>35.9681</v>
      </c>
      <c r="P63" s="294">
        <f>ROUND('Operating Efficiency(%)'!P65*' Capacity by Company'!P65,4)</f>
        <v>36.093200000000003</v>
      </c>
      <c r="Q63" s="294">
        <f>ROUND('Operating Efficiency(%)'!Q65*' Capacity by Company'!Q65,4)</f>
        <v>36.218299999999999</v>
      </c>
      <c r="R63" s="294">
        <f>ROUND('Operating Efficiency(%)'!R65*' Capacity by Company'!R65,4)</f>
        <v>36.343400000000003</v>
      </c>
      <c r="S63" s="294">
        <f>ROUND('Operating Efficiency(%)'!S65*' Capacity by Company'!S65,4)</f>
        <v>36.468499999999999</v>
      </c>
    </row>
    <row r="64" spans="1:19" hidden="1" x14ac:dyDescent="0.25">
      <c r="A64" s="287" t="s">
        <v>39</v>
      </c>
      <c r="B64" s="298" t="s">
        <v>39</v>
      </c>
      <c r="C64" s="288" t="s">
        <v>58</v>
      </c>
      <c r="D64" s="296">
        <f t="shared" ref="D64:S64" si="15">SUM(D63,D62,D59,D56,D53,D50,D43)</f>
        <v>120.1965</v>
      </c>
      <c r="E64" s="296">
        <f t="shared" si="15"/>
        <v>122.50803999999999</v>
      </c>
      <c r="F64" s="296">
        <f t="shared" si="15"/>
        <v>123.29724000000002</v>
      </c>
      <c r="G64" s="296">
        <f t="shared" si="15"/>
        <v>124.33534</v>
      </c>
      <c r="H64" s="296">
        <f t="shared" si="15"/>
        <v>124.94448</v>
      </c>
      <c r="I64" s="296">
        <f t="shared" si="15"/>
        <v>118.57689999999999</v>
      </c>
      <c r="J64" s="296">
        <f t="shared" si="15"/>
        <v>122.01606000000001</v>
      </c>
      <c r="K64" s="296">
        <f t="shared" si="15"/>
        <v>123.96724</v>
      </c>
      <c r="L64" s="296">
        <f t="shared" si="15"/>
        <v>124.61663999999999</v>
      </c>
      <c r="M64" s="296">
        <f t="shared" si="15"/>
        <v>126.48154</v>
      </c>
      <c r="N64" s="296">
        <f t="shared" si="15"/>
        <v>126.76045999999999</v>
      </c>
      <c r="O64" s="296">
        <f t="shared" si="15"/>
        <v>128.64246</v>
      </c>
      <c r="P64" s="296">
        <f t="shared" si="15"/>
        <v>128.90704000000002</v>
      </c>
      <c r="Q64" s="296">
        <f t="shared" si="15"/>
        <v>131.01368000000002</v>
      </c>
      <c r="R64" s="296">
        <f t="shared" si="15"/>
        <v>131.87730000000002</v>
      </c>
      <c r="S64" s="296">
        <f t="shared" si="15"/>
        <v>133.10744</v>
      </c>
    </row>
    <row r="65" spans="1:19" x14ac:dyDescent="0.25">
      <c r="A65" s="322" t="s">
        <v>30</v>
      </c>
      <c r="B65" s="322" t="s">
        <v>31</v>
      </c>
      <c r="C65" s="465" t="s">
        <v>347</v>
      </c>
      <c r="D65" s="467">
        <f>'Operating Efficiency(%)'!D4*' Capacity by Company'!D4</f>
        <v>0.56109599999999993</v>
      </c>
      <c r="E65" s="467">
        <f>'Operating Efficiency(%)'!E4*' Capacity by Company'!E4</f>
        <v>0.56851200000000002</v>
      </c>
      <c r="F65" s="467">
        <f>'Operating Efficiency(%)'!F4*' Capacity by Company'!F4</f>
        <v>0.59731199999999995</v>
      </c>
      <c r="G65" s="467">
        <f>'Operating Efficiency(%)'!G4*' Capacity by Company'!G4</f>
        <v>0.61675199999999997</v>
      </c>
      <c r="H65" s="467">
        <f>'Operating Efficiency(%)'!H4*' Capacity by Company'!H4</f>
        <v>0.62812800000000002</v>
      </c>
      <c r="I65" s="467">
        <f>'Operating Efficiency(%)'!I4*' Capacity by Company'!I4</f>
        <v>0.46079999999999999</v>
      </c>
      <c r="J65" s="467">
        <f>'Operating Efficiency(%)'!J4*' Capacity by Company'!J4</f>
        <v>0.54720000000000002</v>
      </c>
      <c r="K65" s="467">
        <f>'Operating Efficiency(%)'!K4*' Capacity by Company'!K4</f>
        <v>0.57607200000000003</v>
      </c>
      <c r="L65" s="467">
        <f>'Operating Efficiency(%)'!L4*' Capacity by Company'!L4</f>
        <v>0.60919200000000007</v>
      </c>
      <c r="M65" s="467">
        <f>'Operating Efficiency(%)'!M4*' Capacity by Company'!M4</f>
        <v>0.61459200000000003</v>
      </c>
      <c r="N65" s="467">
        <f>'Operating Efficiency(%)'!N4*' Capacity by Company'!N4</f>
        <v>0.61956</v>
      </c>
      <c r="O65" s="467">
        <f>'Operating Efficiency(%)'!O4*' Capacity by Company'!O4</f>
        <v>0.62495999999999996</v>
      </c>
      <c r="P65" s="467">
        <f>'Operating Efficiency(%)'!P4*' Capacity by Company'!P4</f>
        <v>0.62575200000000009</v>
      </c>
      <c r="Q65" s="467">
        <f>'Operating Efficiency(%)'!Q4*' Capacity by Company'!Q4</f>
        <v>0.62740800000000008</v>
      </c>
      <c r="R65" s="467">
        <f>'Operating Efficiency(%)'!R4*' Capacity by Company'!R4</f>
        <v>0.64029600000000009</v>
      </c>
      <c r="S65" s="467">
        <f>'Operating Efficiency(%)'!S4*' Capacity by Company'!S4</f>
        <v>0.66895199999999999</v>
      </c>
    </row>
    <row r="66" spans="1:19" x14ac:dyDescent="0.25">
      <c r="A66" s="322" t="s">
        <v>30</v>
      </c>
      <c r="B66" s="322" t="s">
        <v>31</v>
      </c>
      <c r="C66" s="119" t="s">
        <v>327</v>
      </c>
      <c r="D66" s="330">
        <f>'Operating Efficiency(%)'!D9*' Capacity by Company'!D9</f>
        <v>0.45918000000000003</v>
      </c>
      <c r="E66" s="330">
        <f>'Operating Efficiency(%)'!E9*' Capacity by Company'!E9</f>
        <v>0.45330000000000004</v>
      </c>
      <c r="F66" s="330">
        <f>'Operating Efficiency(%)'!F9*' Capacity by Company'!F9</f>
        <v>0.46499999999999997</v>
      </c>
      <c r="G66" s="330">
        <f>'Operating Efficiency(%)'!G9*' Capacity by Company'!G9</f>
        <v>0.47670000000000001</v>
      </c>
      <c r="H66" s="330">
        <f>'Operating Efficiency(%)'!H9*' Capacity by Company'!H9</f>
        <v>0.51917999999999997</v>
      </c>
      <c r="I66" s="330">
        <f>'Operating Efficiency(%)'!I9*' Capacity by Company'!I9</f>
        <v>0.33</v>
      </c>
      <c r="J66" s="330">
        <f>'Operating Efficiency(%)'!J9*' Capacity by Company'!J9</f>
        <v>0.42402000000000001</v>
      </c>
      <c r="K66" s="330">
        <f>'Operating Efficiency(%)'!K9*' Capacity by Company'!K9</f>
        <v>0.44747999999999999</v>
      </c>
      <c r="L66" s="330">
        <f>'Operating Efficiency(%)'!L9*' Capacity by Company'!L9</f>
        <v>0.45918000000000003</v>
      </c>
      <c r="M66" s="330">
        <f>'Operating Efficiency(%)'!M9*' Capacity by Company'!M9</f>
        <v>0.46499999999999997</v>
      </c>
      <c r="N66" s="330">
        <f>'Operating Efficiency(%)'!N9*' Capacity by Company'!N9</f>
        <v>0.47526000000000002</v>
      </c>
      <c r="O66" s="330">
        <f>'Operating Efficiency(%)'!O9*' Capacity by Company'!O9</f>
        <v>0.48258000000000001</v>
      </c>
      <c r="P66" s="330">
        <f>'Operating Efficiency(%)'!P9*' Capacity by Company'!P9</f>
        <v>0.50015999999999994</v>
      </c>
      <c r="Q66" s="330">
        <f>'Operating Efficiency(%)'!Q9*' Capacity by Company'!Q9</f>
        <v>0.51185999999999998</v>
      </c>
      <c r="R66" s="330">
        <f>'Operating Efficiency(%)'!R9*' Capacity by Company'!R9</f>
        <v>0.53525999999999996</v>
      </c>
      <c r="S66" s="330">
        <f>'Operating Efficiency(%)'!S9*' Capacity by Company'!S9</f>
        <v>0.55284</v>
      </c>
    </row>
    <row r="67" spans="1:19" x14ac:dyDescent="0.25">
      <c r="A67" s="322" t="s">
        <v>30</v>
      </c>
      <c r="B67" s="322" t="s">
        <v>31</v>
      </c>
      <c r="C67" s="119" t="s">
        <v>334</v>
      </c>
      <c r="D67" s="330">
        <f>'Operating Efficiency(%)'!D10*' Capacity by Company'!D10</f>
        <v>0.44490000000000002</v>
      </c>
      <c r="E67" s="330">
        <f>'Operating Efficiency(%)'!E10*' Capacity by Company'!E10</f>
        <v>0.43902000000000002</v>
      </c>
      <c r="F67" s="330">
        <f>'Operating Efficiency(%)'!F10*' Capacity by Company'!F10</f>
        <v>0.45071999999999995</v>
      </c>
      <c r="G67" s="330">
        <f>'Operating Efficiency(%)'!G10*' Capacity by Company'!G10</f>
        <v>0.46242</v>
      </c>
      <c r="H67" s="330">
        <f>'Operating Efficiency(%)'!H10*' Capacity by Company'!H10</f>
        <v>0.50490000000000002</v>
      </c>
      <c r="I67" s="330">
        <f>'Operating Efficiency(%)'!I10*' Capacity by Company'!I10</f>
        <v>0.378</v>
      </c>
      <c r="J67" s="330">
        <f>'Operating Efficiency(%)'!J10*' Capacity by Company'!J10</f>
        <v>0.40973999999999994</v>
      </c>
      <c r="K67" s="330">
        <f>'Operating Efficiency(%)'!K10*' Capacity by Company'!K10</f>
        <v>0.43319999999999997</v>
      </c>
      <c r="L67" s="330">
        <f>'Operating Efficiency(%)'!L10*' Capacity by Company'!L10</f>
        <v>0.44490000000000002</v>
      </c>
      <c r="M67" s="330">
        <f>'Operating Efficiency(%)'!M10*' Capacity by Company'!M10</f>
        <v>0.45071999999999995</v>
      </c>
      <c r="N67" s="330">
        <f>'Operating Efficiency(%)'!N10*' Capacity by Company'!N10</f>
        <v>0.46097999999999995</v>
      </c>
      <c r="O67" s="330">
        <f>'Operating Efficiency(%)'!O10*' Capacity by Company'!O10</f>
        <v>0.46829999999999994</v>
      </c>
      <c r="P67" s="330">
        <f>'Operating Efficiency(%)'!P10*' Capacity by Company'!P10</f>
        <v>0.48587999999999998</v>
      </c>
      <c r="Q67" s="330">
        <f>'Operating Efficiency(%)'!Q10*' Capacity by Company'!Q10</f>
        <v>0.49758000000000002</v>
      </c>
      <c r="R67" s="330">
        <f>'Operating Efficiency(%)'!R10*' Capacity by Company'!R10</f>
        <v>0.52098</v>
      </c>
      <c r="S67" s="330">
        <f>'Operating Efficiency(%)'!S10*' Capacity by Company'!S10</f>
        <v>0.53855999999999993</v>
      </c>
    </row>
    <row r="68" spans="1:19" x14ac:dyDescent="0.25">
      <c r="A68" s="323" t="s">
        <v>30</v>
      </c>
      <c r="B68" s="323" t="s">
        <v>31</v>
      </c>
      <c r="C68" s="119" t="s">
        <v>321</v>
      </c>
      <c r="D68" s="330">
        <f>'Operating Efficiency(%)'!D8*' Capacity by Company'!D8</f>
        <v>0.29004000000000002</v>
      </c>
      <c r="E68" s="330">
        <f>'Operating Efficiency(%)'!E8*' Capacity by Company'!E8</f>
        <v>0.30912000000000006</v>
      </c>
      <c r="F68" s="330">
        <f>'Operating Efficiency(%)'!F8*' Capacity by Company'!F8</f>
        <v>0.31224000000000002</v>
      </c>
      <c r="G68" s="330">
        <f>'Operating Efficiency(%)'!G8*' Capacity by Company'!G8</f>
        <v>0.32800000000000001</v>
      </c>
      <c r="H68" s="330">
        <f>'Operating Efficiency(%)'!H8*' Capacity by Company'!H8</f>
        <v>0.33800000000000002</v>
      </c>
      <c r="I68" s="330">
        <f>'Operating Efficiency(%)'!I8*' Capacity by Company'!I8</f>
        <v>0.27200000000000002</v>
      </c>
      <c r="J68" s="330">
        <f>'Operating Efficiency(%)'!J8*' Capacity by Company'!J8</f>
        <v>0.32088000000000005</v>
      </c>
      <c r="K68" s="330">
        <f>'Operating Efficiency(%)'!K8*' Capacity by Company'!K8</f>
        <v>0.34</v>
      </c>
      <c r="L68" s="330">
        <f>'Operating Efficiency(%)'!L8*' Capacity by Company'!L8</f>
        <v>0.34760000000000002</v>
      </c>
      <c r="M68" s="330">
        <f>'Operating Efficiency(%)'!M8*' Capacity by Company'!M8</f>
        <v>0.35400000000000004</v>
      </c>
      <c r="N68" s="330">
        <f>'Operating Efficiency(%)'!N8*' Capacity by Company'!N8</f>
        <v>0.36000000000000004</v>
      </c>
      <c r="O68" s="330">
        <f>'Operating Efficiency(%)'!O8*' Capacity by Company'!O8</f>
        <v>0.36640000000000006</v>
      </c>
      <c r="P68" s="330">
        <f>'Operating Efficiency(%)'!P8*' Capacity by Company'!P8</f>
        <v>0.37000000000000005</v>
      </c>
      <c r="Q68" s="330">
        <f>'Operating Efficiency(%)'!Q8*' Capacity by Company'!Q8</f>
        <v>0.37240000000000006</v>
      </c>
      <c r="R68" s="330">
        <f>'Operating Efficiency(%)'!R8*' Capacity by Company'!R8</f>
        <v>0.37436000000000003</v>
      </c>
      <c r="S68" s="330">
        <f>'Operating Efficiency(%)'!S8*' Capacity by Company'!S8</f>
        <v>0.37820000000000004</v>
      </c>
    </row>
    <row r="69" spans="1:19" x14ac:dyDescent="0.25">
      <c r="A69" s="323" t="s">
        <v>30</v>
      </c>
      <c r="B69" s="323" t="s">
        <v>31</v>
      </c>
      <c r="C69" s="119" t="s">
        <v>348</v>
      </c>
      <c r="D69" s="330">
        <f>'Operating Efficiency(%)'!D6*' Capacity by Company'!D6</f>
        <v>0.315108</v>
      </c>
      <c r="E69" s="330">
        <f>'Operating Efficiency(%)'!E6*' Capacity by Company'!E6</f>
        <v>0.30797999999999998</v>
      </c>
      <c r="F69" s="330">
        <f>'Operating Efficiency(%)'!F6*' Capacity by Company'!F6</f>
        <v>0.32111999999999996</v>
      </c>
      <c r="G69" s="330">
        <f>'Operating Efficiency(%)'!G6*' Capacity by Company'!G6</f>
        <v>0.32345999999999997</v>
      </c>
      <c r="H69" s="330">
        <f>'Operating Efficiency(%)'!H6*' Capacity by Company'!H6</f>
        <v>0.30146400000000001</v>
      </c>
      <c r="I69" s="330">
        <f>'Operating Efficiency(%)'!I6*' Capacity by Company'!I6</f>
        <v>0.22319999999999998</v>
      </c>
      <c r="J69" s="330">
        <f>'Operating Efficiency(%)'!J6*' Capacity by Company'!J6</f>
        <v>0.29714399999999996</v>
      </c>
      <c r="K69" s="330">
        <f>'Operating Efficiency(%)'!K6*' Capacity by Company'!K6</f>
        <v>0.29786399999999996</v>
      </c>
      <c r="L69" s="330">
        <f>'Operating Efficiency(%)'!L6*' Capacity by Company'!L6</f>
        <v>0.29786399999999996</v>
      </c>
      <c r="M69" s="330">
        <f>'Operating Efficiency(%)'!M6*' Capacity by Company'!M6</f>
        <v>0.30866399999999999</v>
      </c>
      <c r="N69" s="330">
        <f>'Operating Efficiency(%)'!N6*' Capacity by Company'!N6</f>
        <v>0.30866399999999999</v>
      </c>
      <c r="O69" s="330">
        <f>'Operating Efficiency(%)'!O6*' Capacity by Company'!O6</f>
        <v>0.31946399999999997</v>
      </c>
      <c r="P69" s="330">
        <f>'Operating Efficiency(%)'!P6*' Capacity by Company'!P6</f>
        <v>0.31946399999999997</v>
      </c>
      <c r="Q69" s="330">
        <f>'Operating Efficiency(%)'!Q6*' Capacity by Company'!Q6</f>
        <v>0.32666400000000001</v>
      </c>
      <c r="R69" s="330">
        <f>'Operating Efficiency(%)'!R6*' Capacity by Company'!R6</f>
        <v>0.32666400000000001</v>
      </c>
      <c r="S69" s="330">
        <f>'Operating Efficiency(%)'!S6*' Capacity by Company'!S6</f>
        <v>0.33386399999999999</v>
      </c>
    </row>
    <row r="70" spans="1:19" hidden="1" x14ac:dyDescent="0.25">
      <c r="A70" s="323" t="s">
        <v>38</v>
      </c>
      <c r="B70" s="323" t="s">
        <v>34</v>
      </c>
      <c r="C70" s="120" t="s">
        <v>12</v>
      </c>
      <c r="D70" s="332">
        <f>ROUND('Operating Efficiency(%)'!D72*' Capacity by Company'!D72,4)</f>
        <v>31.6007</v>
      </c>
      <c r="E70" s="332">
        <f>ROUND('Operating Efficiency(%)'!E72*' Capacity by Company'!E72,4)</f>
        <v>31.738</v>
      </c>
      <c r="F70" s="332">
        <f>ROUND('Operating Efficiency(%)'!F72*' Capacity by Company'!F72,4)</f>
        <v>31.475300000000001</v>
      </c>
      <c r="G70" s="332">
        <f>ROUND('Operating Efficiency(%)'!G72*' Capacity by Company'!G72,4)</f>
        <v>32.012599999999999</v>
      </c>
      <c r="H70" s="332">
        <f>ROUND('Operating Efficiency(%)'!H72*' Capacity by Company'!H72,4)</f>
        <v>32.149799999999999</v>
      </c>
      <c r="I70" s="332">
        <f>ROUND('Operating Efficiency(%)'!I72*' Capacity by Company'!I72,4)</f>
        <v>30.203199999999999</v>
      </c>
      <c r="J70" s="332">
        <f>ROUND('Operating Efficiency(%)'!J72*' Capacity by Company'!J72,4)</f>
        <v>30.256599999999999</v>
      </c>
      <c r="K70" s="332">
        <f>ROUND('Operating Efficiency(%)'!K72*' Capacity by Company'!K72,4)</f>
        <v>32.31</v>
      </c>
      <c r="L70" s="332">
        <f>ROUND('Operating Efficiency(%)'!L72*' Capacity by Company'!L72,4)</f>
        <v>32.363399999999999</v>
      </c>
      <c r="M70" s="332">
        <f>ROUND('Operating Efficiency(%)'!M72*' Capacity by Company'!M72,4)</f>
        <v>32.416800000000002</v>
      </c>
      <c r="N70" s="332">
        <f>ROUND('Operating Efficiency(%)'!N72*' Capacity by Company'!N72,4)</f>
        <v>32.470300000000002</v>
      </c>
      <c r="O70" s="332">
        <f>ROUND('Operating Efficiency(%)'!O72*' Capacity by Company'!O72,4)</f>
        <v>32.523699999999998</v>
      </c>
      <c r="P70" s="332">
        <f>ROUND('Operating Efficiency(%)'!P72*' Capacity by Company'!P72,4)</f>
        <v>32.577100000000002</v>
      </c>
      <c r="Q70" s="332">
        <f>ROUND('Operating Efficiency(%)'!Q72*' Capacity by Company'!Q72,4)</f>
        <v>32.630499999999998</v>
      </c>
      <c r="R70" s="332">
        <f>ROUND('Operating Efficiency(%)'!R72*' Capacity by Company'!R72,4)</f>
        <v>32.683900000000001</v>
      </c>
      <c r="S70" s="332">
        <f>ROUND('Operating Efficiency(%)'!S72*' Capacity by Company'!S72,4)</f>
        <v>32.737299999999998</v>
      </c>
    </row>
    <row r="71" spans="1:19" hidden="1" x14ac:dyDescent="0.25">
      <c r="A71" s="290" t="s">
        <v>38</v>
      </c>
      <c r="B71" s="290" t="s">
        <v>34</v>
      </c>
      <c r="C71" s="288" t="s">
        <v>58</v>
      </c>
      <c r="D71" s="289">
        <f t="shared" ref="D71:S71" si="16">SUM(D65:D70)</f>
        <v>33.671024000000003</v>
      </c>
      <c r="E71" s="289">
        <f t="shared" si="16"/>
        <v>33.815931999999997</v>
      </c>
      <c r="F71" s="289">
        <f t="shared" si="16"/>
        <v>33.621692000000003</v>
      </c>
      <c r="G71" s="289">
        <f t="shared" si="16"/>
        <v>34.219932</v>
      </c>
      <c r="H71" s="289">
        <f t="shared" si="16"/>
        <v>34.441471999999997</v>
      </c>
      <c r="I71" s="289">
        <f t="shared" si="16"/>
        <v>31.8672</v>
      </c>
      <c r="J71" s="289">
        <f t="shared" si="16"/>
        <v>32.255583999999999</v>
      </c>
      <c r="K71" s="289">
        <f t="shared" si="16"/>
        <v>34.404616000000004</v>
      </c>
      <c r="L71" s="289">
        <f t="shared" si="16"/>
        <v>34.522135999999996</v>
      </c>
      <c r="M71" s="289">
        <f t="shared" si="16"/>
        <v>34.609776000000004</v>
      </c>
      <c r="N71" s="289">
        <f t="shared" si="16"/>
        <v>34.694763999999999</v>
      </c>
      <c r="O71" s="289">
        <f t="shared" si="16"/>
        <v>34.785404</v>
      </c>
      <c r="P71" s="289">
        <f t="shared" si="16"/>
        <v>34.878356000000004</v>
      </c>
      <c r="Q71" s="289">
        <f t="shared" si="16"/>
        <v>34.966411999999998</v>
      </c>
      <c r="R71" s="289">
        <f t="shared" si="16"/>
        <v>35.08146</v>
      </c>
      <c r="S71" s="289">
        <f t="shared" si="16"/>
        <v>35.209716</v>
      </c>
    </row>
    <row r="72" spans="1:19" hidden="1" x14ac:dyDescent="0.25">
      <c r="A72" s="323" t="s">
        <v>38</v>
      </c>
      <c r="B72" s="322" t="s">
        <v>105</v>
      </c>
      <c r="C72" s="120" t="s">
        <v>12</v>
      </c>
      <c r="D72" s="332">
        <f>ROUND('Operating Efficiency(%)'!D74*' Capacity by Company'!D74,4)</f>
        <v>4.4286000000000003</v>
      </c>
      <c r="E72" s="332">
        <f>ROUND('Operating Efficiency(%)'!E74*' Capacity by Company'!E74,4)</f>
        <v>4.4423000000000004</v>
      </c>
      <c r="F72" s="332">
        <f>ROUND('Operating Efficiency(%)'!F74*' Capacity by Company'!F74,4)</f>
        <v>4.4560000000000004</v>
      </c>
      <c r="G72" s="332">
        <f>ROUND('Operating Efficiency(%)'!G74*' Capacity by Company'!G74,4)</f>
        <v>4.4196999999999997</v>
      </c>
      <c r="H72" s="332">
        <f>ROUND('Operating Efficiency(%)'!H74*' Capacity by Company'!H74,4)</f>
        <v>4.3865999999999996</v>
      </c>
      <c r="I72" s="332">
        <f>ROUND('Operating Efficiency(%)'!I74*' Capacity by Company'!I74,4)</f>
        <v>3.7021999999999999</v>
      </c>
      <c r="J72" s="332">
        <f>ROUND('Operating Efficiency(%)'!J74*' Capacity by Company'!J74,4)</f>
        <v>4.1677999999999997</v>
      </c>
      <c r="K72" s="332">
        <f>ROUND('Operating Efficiency(%)'!K74*' Capacity by Company'!K74,4)</f>
        <v>4.4335000000000004</v>
      </c>
      <c r="L72" s="332">
        <f>ROUND('Operating Efficiency(%)'!L74*' Capacity by Company'!L74,4)</f>
        <v>4.4490999999999996</v>
      </c>
      <c r="M72" s="332">
        <f>ROUND('Operating Efficiency(%)'!M74*' Capacity by Company'!M74,4)</f>
        <v>4.4646999999999997</v>
      </c>
      <c r="N72" s="332">
        <f>ROUND('Operating Efficiency(%)'!N74*' Capacity by Company'!N74,4)</f>
        <v>4.4804000000000004</v>
      </c>
      <c r="O72" s="332">
        <f>ROUND('Operating Efficiency(%)'!O74*' Capacity by Company'!O74,4)</f>
        <v>4.4960000000000004</v>
      </c>
      <c r="P72" s="332">
        <f>ROUND('Operating Efficiency(%)'!P74*' Capacity by Company'!P74,4)</f>
        <v>4.5115999999999996</v>
      </c>
      <c r="Q72" s="332">
        <f>ROUND('Operating Efficiency(%)'!Q74*' Capacity by Company'!Q74,4)</f>
        <v>4.5273000000000003</v>
      </c>
      <c r="R72" s="332">
        <f>ROUND('Operating Efficiency(%)'!R74*' Capacity by Company'!R74,4)</f>
        <v>4.5429000000000004</v>
      </c>
      <c r="S72" s="332">
        <f>ROUND('Operating Efficiency(%)'!S74*' Capacity by Company'!S74,4)</f>
        <v>4.5586000000000002</v>
      </c>
    </row>
    <row r="73" spans="1:19" hidden="1" x14ac:dyDescent="0.25">
      <c r="A73" s="290" t="s">
        <v>38</v>
      </c>
      <c r="B73" s="287" t="s">
        <v>105</v>
      </c>
      <c r="C73" s="288" t="s">
        <v>58</v>
      </c>
      <c r="D73" s="289">
        <f t="shared" ref="D73:S73" si="17">SUM(D72)</f>
        <v>4.4286000000000003</v>
      </c>
      <c r="E73" s="289">
        <f t="shared" si="17"/>
        <v>4.4423000000000004</v>
      </c>
      <c r="F73" s="289">
        <f t="shared" si="17"/>
        <v>4.4560000000000004</v>
      </c>
      <c r="G73" s="289">
        <f t="shared" si="17"/>
        <v>4.4196999999999997</v>
      </c>
      <c r="H73" s="289">
        <f t="shared" si="17"/>
        <v>4.3865999999999996</v>
      </c>
      <c r="I73" s="289">
        <f t="shared" si="17"/>
        <v>3.7021999999999999</v>
      </c>
      <c r="J73" s="289">
        <f t="shared" si="17"/>
        <v>4.1677999999999997</v>
      </c>
      <c r="K73" s="289">
        <f t="shared" si="17"/>
        <v>4.4335000000000004</v>
      </c>
      <c r="L73" s="289">
        <f t="shared" si="17"/>
        <v>4.4490999999999996</v>
      </c>
      <c r="M73" s="289">
        <f t="shared" si="17"/>
        <v>4.4646999999999997</v>
      </c>
      <c r="N73" s="289">
        <f t="shared" si="17"/>
        <v>4.4804000000000004</v>
      </c>
      <c r="O73" s="289">
        <f t="shared" si="17"/>
        <v>4.4960000000000004</v>
      </c>
      <c r="P73" s="289">
        <f t="shared" si="17"/>
        <v>4.5115999999999996</v>
      </c>
      <c r="Q73" s="289">
        <f t="shared" si="17"/>
        <v>4.5273000000000003</v>
      </c>
      <c r="R73" s="289">
        <f t="shared" si="17"/>
        <v>4.5429000000000004</v>
      </c>
      <c r="S73" s="289">
        <f t="shared" si="17"/>
        <v>4.5586000000000002</v>
      </c>
    </row>
    <row r="74" spans="1:19" hidden="1" x14ac:dyDescent="0.25">
      <c r="A74" s="323" t="s">
        <v>38</v>
      </c>
      <c r="B74" s="322" t="s">
        <v>110</v>
      </c>
      <c r="C74" s="119" t="s">
        <v>12</v>
      </c>
      <c r="D74" s="331">
        <f>'Operating Efficiency(%)'!D76*' Capacity by Company'!D76</f>
        <v>8.5970176470588235</v>
      </c>
      <c r="E74" s="331">
        <f>'Operating Efficiency(%)'!E76*' Capacity by Company'!E76</f>
        <v>8.6170028235294129</v>
      </c>
      <c r="F74" s="331">
        <f>'Operating Efficiency(%)'!F76*' Capacity by Company'!F76</f>
        <v>8.6369880000000006</v>
      </c>
      <c r="G74" s="331">
        <f>'Operating Efficiency(%)'!G76*' Capacity by Company'!G76</f>
        <v>8.3569731764705892</v>
      </c>
      <c r="H74" s="331">
        <f>'Operating Efficiency(%)'!H76*' Capacity by Company'!H76</f>
        <v>8.6769583529411758</v>
      </c>
      <c r="I74" s="331">
        <f>'Operating Efficiency(%)'!I76*' Capacity by Company'!I76</f>
        <v>8.2969435294117702</v>
      </c>
      <c r="J74" s="331">
        <f>'Operating Efficiency(%)'!J76*' Capacity by Company'!J76</f>
        <v>8.7169287058823546</v>
      </c>
      <c r="K74" s="331">
        <f>'Operating Efficiency(%)'!K76*' Capacity by Company'!K76</f>
        <v>8.7369138823529404</v>
      </c>
      <c r="L74" s="331">
        <f>'Operating Efficiency(%)'!L76*' Capacity by Company'!L76</f>
        <v>8.7568990588235316</v>
      </c>
      <c r="M74" s="331">
        <f>'Operating Efficiency(%)'!M76*' Capacity by Company'!M76</f>
        <v>8.7768842352941192</v>
      </c>
      <c r="N74" s="331">
        <f>'Operating Efficiency(%)'!N76*' Capacity by Company'!N76</f>
        <v>8.7968694117647068</v>
      </c>
      <c r="O74" s="331">
        <f>'Operating Efficiency(%)'!O76*' Capacity by Company'!O76</f>
        <v>8.8168545882352962</v>
      </c>
      <c r="P74" s="331">
        <f>'Operating Efficiency(%)'!P76*' Capacity by Company'!P76</f>
        <v>8.8368397647058821</v>
      </c>
      <c r="Q74" s="331">
        <f>'Operating Efficiency(%)'!Q76*' Capacity by Company'!Q76</f>
        <v>8.8568249411764715</v>
      </c>
      <c r="R74" s="331">
        <f>'Operating Efficiency(%)'!R76*' Capacity by Company'!R76</f>
        <v>8.8768101176470608</v>
      </c>
      <c r="S74" s="331">
        <f>'Operating Efficiency(%)'!S76*' Capacity by Company'!S76</f>
        <v>8.8967952941176485</v>
      </c>
    </row>
    <row r="75" spans="1:19" hidden="1" x14ac:dyDescent="0.25">
      <c r="A75" s="290" t="s">
        <v>38</v>
      </c>
      <c r="B75" s="287" t="s">
        <v>110</v>
      </c>
      <c r="C75" s="288" t="s">
        <v>58</v>
      </c>
      <c r="D75" s="289">
        <f t="shared" ref="D75:S75" si="18">SUM(D74)</f>
        <v>8.5970176470588235</v>
      </c>
      <c r="E75" s="289">
        <f t="shared" si="18"/>
        <v>8.6170028235294129</v>
      </c>
      <c r="F75" s="289">
        <f t="shared" si="18"/>
        <v>8.6369880000000006</v>
      </c>
      <c r="G75" s="289">
        <f t="shared" si="18"/>
        <v>8.3569731764705892</v>
      </c>
      <c r="H75" s="289">
        <f t="shared" si="18"/>
        <v>8.6769583529411758</v>
      </c>
      <c r="I75" s="289">
        <f t="shared" si="18"/>
        <v>8.2969435294117702</v>
      </c>
      <c r="J75" s="289">
        <f t="shared" si="18"/>
        <v>8.7169287058823546</v>
      </c>
      <c r="K75" s="289">
        <f t="shared" si="18"/>
        <v>8.7369138823529404</v>
      </c>
      <c r="L75" s="289">
        <f t="shared" si="18"/>
        <v>8.7568990588235316</v>
      </c>
      <c r="M75" s="289">
        <f t="shared" si="18"/>
        <v>8.7768842352941192</v>
      </c>
      <c r="N75" s="289">
        <f t="shared" si="18"/>
        <v>8.7968694117647068</v>
      </c>
      <c r="O75" s="289">
        <f t="shared" si="18"/>
        <v>8.8168545882352962</v>
      </c>
      <c r="P75" s="289">
        <f t="shared" si="18"/>
        <v>8.8368397647058821</v>
      </c>
      <c r="Q75" s="289">
        <f t="shared" si="18"/>
        <v>8.8568249411764715</v>
      </c>
      <c r="R75" s="289">
        <f t="shared" si="18"/>
        <v>8.8768101176470608</v>
      </c>
      <c r="S75" s="289">
        <f t="shared" si="18"/>
        <v>8.8967952941176485</v>
      </c>
    </row>
    <row r="76" spans="1:19" hidden="1" x14ac:dyDescent="0.25">
      <c r="A76" s="290" t="s">
        <v>38</v>
      </c>
      <c r="B76" s="298" t="s">
        <v>38</v>
      </c>
      <c r="C76" s="288" t="s">
        <v>58</v>
      </c>
      <c r="D76" s="296">
        <f t="shared" ref="D76:S76" si="19">SUM(D71,D73,D75)</f>
        <v>46.696641647058826</v>
      </c>
      <c r="E76" s="296">
        <f t="shared" si="19"/>
        <v>46.875234823529411</v>
      </c>
      <c r="F76" s="296">
        <f t="shared" si="19"/>
        <v>46.714680000000008</v>
      </c>
      <c r="G76" s="296">
        <f t="shared" si="19"/>
        <v>46.996605176470588</v>
      </c>
      <c r="H76" s="296">
        <f t="shared" si="19"/>
        <v>47.505030352941176</v>
      </c>
      <c r="I76" s="296">
        <f t="shared" si="19"/>
        <v>43.866343529411772</v>
      </c>
      <c r="J76" s="296">
        <f t="shared" si="19"/>
        <v>45.140312705882351</v>
      </c>
      <c r="K76" s="296">
        <f t="shared" si="19"/>
        <v>47.57502988235295</v>
      </c>
      <c r="L76" s="296">
        <f t="shared" si="19"/>
        <v>47.728135058823526</v>
      </c>
      <c r="M76" s="296">
        <f t="shared" si="19"/>
        <v>47.851360235294123</v>
      </c>
      <c r="N76" s="296">
        <f t="shared" si="19"/>
        <v>47.972033411764713</v>
      </c>
      <c r="O76" s="296">
        <f t="shared" si="19"/>
        <v>48.098258588235296</v>
      </c>
      <c r="P76" s="296">
        <f t="shared" si="19"/>
        <v>48.226795764705884</v>
      </c>
      <c r="Q76" s="296">
        <f t="shared" si="19"/>
        <v>48.350536941176472</v>
      </c>
      <c r="R76" s="296">
        <f t="shared" si="19"/>
        <v>48.501170117647064</v>
      </c>
      <c r="S76" s="296">
        <f t="shared" si="19"/>
        <v>48.665111294117651</v>
      </c>
    </row>
    <row r="77" spans="1:19" hidden="1" x14ac:dyDescent="0.25">
      <c r="A77" s="322" t="s">
        <v>40</v>
      </c>
      <c r="B77" s="322" t="s">
        <v>18</v>
      </c>
      <c r="C77" s="120" t="s">
        <v>12</v>
      </c>
      <c r="D77" s="332">
        <f>ROUND('Operating Efficiency(%)'!D80*' Capacity by Company'!D79,4)</f>
        <v>11.898</v>
      </c>
      <c r="E77" s="332">
        <f>ROUND('Operating Efficiency(%)'!E80*' Capacity by Company'!E79,4)</f>
        <v>12.5655</v>
      </c>
      <c r="F77" s="332">
        <f>ROUND('Operating Efficiency(%)'!F80*' Capacity by Company'!F79,4)</f>
        <v>12.824999999999999</v>
      </c>
      <c r="G77" s="332">
        <f>ROUND('Operating Efficiency(%)'!G80*' Capacity by Company'!G79,4)</f>
        <v>12.4665</v>
      </c>
      <c r="H77" s="332">
        <f>ROUND('Operating Efficiency(%)'!H80*' Capacity by Company'!H79,4)</f>
        <v>12.606</v>
      </c>
      <c r="I77" s="332">
        <f>ROUND('Operating Efficiency(%)'!I80*' Capacity by Company'!I79,4)</f>
        <v>11.0715</v>
      </c>
      <c r="J77" s="332">
        <f>ROUND('Operating Efficiency(%)'!J80*' Capacity by Company'!J79,4)</f>
        <v>11.835000000000001</v>
      </c>
      <c r="K77" s="332">
        <f>ROUND('Operating Efficiency(%)'!K80*' Capacity by Company'!K79,4)</f>
        <v>12</v>
      </c>
      <c r="L77" s="332">
        <f>ROUND('Operating Efficiency(%)'!L80*' Capacity by Company'!L79,4)</f>
        <v>12</v>
      </c>
      <c r="M77" s="332">
        <f>ROUND('Operating Efficiency(%)'!M80*' Capacity by Company'!M79,4)</f>
        <v>12.3</v>
      </c>
      <c r="N77" s="332">
        <f>ROUND('Operating Efficiency(%)'!N80*' Capacity by Company'!N79,4)</f>
        <v>12.3</v>
      </c>
      <c r="O77" s="332">
        <f>ROUND('Operating Efficiency(%)'!O80*' Capacity by Company'!O79,4)</f>
        <v>12.6</v>
      </c>
      <c r="P77" s="332">
        <f>ROUND('Operating Efficiency(%)'!P80*' Capacity by Company'!P79,4)</f>
        <v>12.6</v>
      </c>
      <c r="Q77" s="332">
        <f>ROUND('Operating Efficiency(%)'!Q80*' Capacity by Company'!Q79,4)</f>
        <v>13.05</v>
      </c>
      <c r="R77" s="332">
        <f>ROUND('Operating Efficiency(%)'!R80*' Capacity by Company'!R79,4)</f>
        <v>13.05</v>
      </c>
      <c r="S77" s="332">
        <f>ROUND('Operating Efficiency(%)'!S80*' Capacity by Company'!S79,4)</f>
        <v>13.5</v>
      </c>
    </row>
    <row r="78" spans="1:19" hidden="1" x14ac:dyDescent="0.25">
      <c r="A78" s="287" t="s">
        <v>40</v>
      </c>
      <c r="B78" s="287" t="s">
        <v>18</v>
      </c>
      <c r="C78" s="288" t="s">
        <v>58</v>
      </c>
      <c r="D78" s="294">
        <f t="shared" ref="D78:S78" si="20">SUM(D77)</f>
        <v>11.898</v>
      </c>
      <c r="E78" s="294">
        <f t="shared" si="20"/>
        <v>12.5655</v>
      </c>
      <c r="F78" s="294">
        <f t="shared" si="20"/>
        <v>12.824999999999999</v>
      </c>
      <c r="G78" s="294">
        <f t="shared" si="20"/>
        <v>12.4665</v>
      </c>
      <c r="H78" s="294">
        <f t="shared" si="20"/>
        <v>12.606</v>
      </c>
      <c r="I78" s="294">
        <f t="shared" si="20"/>
        <v>11.0715</v>
      </c>
      <c r="J78" s="294">
        <f t="shared" si="20"/>
        <v>11.835000000000001</v>
      </c>
      <c r="K78" s="294">
        <f t="shared" si="20"/>
        <v>12</v>
      </c>
      <c r="L78" s="294">
        <f t="shared" si="20"/>
        <v>12</v>
      </c>
      <c r="M78" s="294">
        <f t="shared" si="20"/>
        <v>12.3</v>
      </c>
      <c r="N78" s="294">
        <f t="shared" si="20"/>
        <v>12.3</v>
      </c>
      <c r="O78" s="294">
        <f t="shared" si="20"/>
        <v>12.6</v>
      </c>
      <c r="P78" s="294">
        <f t="shared" si="20"/>
        <v>12.6</v>
      </c>
      <c r="Q78" s="294">
        <f t="shared" si="20"/>
        <v>13.05</v>
      </c>
      <c r="R78" s="294">
        <f t="shared" si="20"/>
        <v>13.05</v>
      </c>
      <c r="S78" s="294">
        <f t="shared" si="20"/>
        <v>13.5</v>
      </c>
    </row>
    <row r="79" spans="1:19" hidden="1" x14ac:dyDescent="0.25">
      <c r="A79" s="287" t="s">
        <v>40</v>
      </c>
      <c r="B79" s="287" t="s">
        <v>103</v>
      </c>
      <c r="C79" s="288" t="s">
        <v>58</v>
      </c>
      <c r="D79" s="294">
        <f>ROUND('Operating Efficiency(%)'!D82*' Capacity by Company'!D81,4)</f>
        <v>0</v>
      </c>
      <c r="E79" s="294">
        <f>ROUND('Operating Efficiency(%)'!E82*' Capacity by Company'!E81,4)</f>
        <v>0</v>
      </c>
      <c r="F79" s="294">
        <f>ROUND('Operating Efficiency(%)'!F82*' Capacity by Company'!F81,4)</f>
        <v>0</v>
      </c>
      <c r="G79" s="294">
        <f>ROUND('Operating Efficiency(%)'!G82*' Capacity by Company'!G81,4)</f>
        <v>1.62</v>
      </c>
      <c r="H79" s="294">
        <f>ROUND('Operating Efficiency(%)'!H82*' Capacity by Company'!H81,4)</f>
        <v>1.6744000000000001</v>
      </c>
      <c r="I79" s="294">
        <f>ROUND('Operating Efficiency(%)'!I82*' Capacity by Company'!I81,4)</f>
        <v>1.6092</v>
      </c>
      <c r="J79" s="294">
        <f>ROUND('Operating Efficiency(%)'!J82*' Capacity by Company'!J81,4)</f>
        <v>1.6581999999999999</v>
      </c>
      <c r="K79" s="294">
        <f>ROUND('Operating Efficiency(%)'!K82*' Capacity by Company'!K81,4)</f>
        <v>1.6734</v>
      </c>
      <c r="L79" s="294">
        <f>ROUND('Operating Efficiency(%)'!L82*' Capacity by Company'!L81,4)</f>
        <v>1.6654</v>
      </c>
      <c r="M79" s="294">
        <f>ROUND('Operating Efficiency(%)'!M82*' Capacity by Company'!M81,4)</f>
        <v>1.6883999999999999</v>
      </c>
      <c r="N79" s="294">
        <f>ROUND('Operating Efficiency(%)'!N82*' Capacity by Company'!N81,4)</f>
        <v>1.64</v>
      </c>
      <c r="O79" s="294">
        <f>ROUND('Operating Efficiency(%)'!O82*' Capacity by Company'!O81,4)</f>
        <v>1.7174</v>
      </c>
      <c r="P79" s="294">
        <f>ROUND('Operating Efficiency(%)'!P82*' Capacity by Company'!P81,4)</f>
        <v>1.7604</v>
      </c>
      <c r="Q79" s="294">
        <f>ROUND('Operating Efficiency(%)'!Q82*' Capacity by Company'!Q81,4)</f>
        <v>1.8033999999999999</v>
      </c>
      <c r="R79" s="294">
        <f>ROUND('Operating Efficiency(%)'!R82*' Capacity by Company'!R81,4)</f>
        <v>1.8464</v>
      </c>
      <c r="S79" s="294">
        <f>ROUND('Operating Efficiency(%)'!S82*' Capacity by Company'!S81,4)</f>
        <v>1.8894</v>
      </c>
    </row>
    <row r="80" spans="1:19" hidden="1" x14ac:dyDescent="0.25">
      <c r="A80" s="287" t="s">
        <v>40</v>
      </c>
      <c r="B80" s="287" t="s">
        <v>59</v>
      </c>
      <c r="C80" s="288" t="s">
        <v>58</v>
      </c>
      <c r="D80" s="294">
        <f>ROUND('Operating Efficiency(%)'!D83*' Capacity by Company'!D82,4)</f>
        <v>4.1475</v>
      </c>
      <c r="E80" s="294">
        <f>ROUND('Operating Efficiency(%)'!E83*' Capacity by Company'!E82,4)</f>
        <v>4.2450000000000001</v>
      </c>
      <c r="F80" s="294">
        <f>ROUND('Operating Efficiency(%)'!F83*' Capacity by Company'!F82,4)</f>
        <v>4.2309999999999999</v>
      </c>
      <c r="G80" s="294">
        <f>ROUND('Operating Efficiency(%)'!G83*' Capacity by Company'!G82,4)</f>
        <v>4.2365000000000004</v>
      </c>
      <c r="H80" s="294">
        <f>ROUND('Operating Efficiency(%)'!H83*' Capacity by Company'!H82,4)</f>
        <v>4.3144999999999998</v>
      </c>
      <c r="I80" s="294">
        <f>ROUND('Operating Efficiency(%)'!I83*' Capacity by Company'!I82,4)</f>
        <v>3.75</v>
      </c>
      <c r="J80" s="294">
        <f>ROUND('Operating Efficiency(%)'!J83*' Capacity by Company'!J82,4)</f>
        <v>3.95</v>
      </c>
      <c r="K80" s="294">
        <f>ROUND('Operating Efficiency(%)'!K83*' Capacity by Company'!K82,4)</f>
        <v>4.0854999999999997</v>
      </c>
      <c r="L80" s="294">
        <f>ROUND('Operating Efficiency(%)'!L83*' Capacity by Company'!L82,4)</f>
        <v>4.1310000000000002</v>
      </c>
      <c r="M80" s="294">
        <f>ROUND('Operating Efficiency(%)'!M83*' Capacity by Company'!M82,4)</f>
        <v>4.05</v>
      </c>
      <c r="N80" s="294">
        <f>ROUND('Operating Efficiency(%)'!N83*' Capacity by Company'!N82,4)</f>
        <v>4.0999999999999996</v>
      </c>
      <c r="O80" s="294">
        <f>ROUND('Operating Efficiency(%)'!O83*' Capacity by Company'!O82,4)</f>
        <v>3.95</v>
      </c>
      <c r="P80" s="294">
        <f>ROUND('Operating Efficiency(%)'!P83*' Capacity by Company'!P82,4)</f>
        <v>4.0999999999999996</v>
      </c>
      <c r="Q80" s="294">
        <f>ROUND('Operating Efficiency(%)'!Q83*' Capacity by Company'!Q82,4)</f>
        <v>4.2</v>
      </c>
      <c r="R80" s="294">
        <f>ROUND('Operating Efficiency(%)'!R83*' Capacity by Company'!R82,4)</f>
        <v>4.3</v>
      </c>
      <c r="S80" s="294">
        <f>ROUND('Operating Efficiency(%)'!S83*' Capacity by Company'!S82,4)</f>
        <v>4.4000000000000004</v>
      </c>
    </row>
    <row r="81" spans="1:19" hidden="1" x14ac:dyDescent="0.25">
      <c r="A81" s="287" t="s">
        <v>40</v>
      </c>
      <c r="B81" s="298" t="s">
        <v>40</v>
      </c>
      <c r="C81" s="288" t="s">
        <v>58</v>
      </c>
      <c r="D81" s="294">
        <f t="shared" ref="D81:S81" si="21">SUM(D80,D79,D78)</f>
        <v>16.045500000000001</v>
      </c>
      <c r="E81" s="294">
        <f t="shared" si="21"/>
        <v>16.810500000000001</v>
      </c>
      <c r="F81" s="294">
        <f t="shared" si="21"/>
        <v>17.055999999999997</v>
      </c>
      <c r="G81" s="294">
        <f t="shared" si="21"/>
        <v>18.323</v>
      </c>
      <c r="H81" s="294">
        <f t="shared" si="21"/>
        <v>18.594899999999999</v>
      </c>
      <c r="I81" s="294">
        <f t="shared" si="21"/>
        <v>16.430700000000002</v>
      </c>
      <c r="J81" s="294">
        <f t="shared" si="21"/>
        <v>17.443200000000001</v>
      </c>
      <c r="K81" s="294">
        <f t="shared" si="21"/>
        <v>17.758900000000001</v>
      </c>
      <c r="L81" s="294">
        <f t="shared" si="21"/>
        <v>17.796399999999998</v>
      </c>
      <c r="M81" s="294">
        <f t="shared" si="21"/>
        <v>18.038399999999999</v>
      </c>
      <c r="N81" s="294">
        <f t="shared" si="21"/>
        <v>18.04</v>
      </c>
      <c r="O81" s="294">
        <f t="shared" si="21"/>
        <v>18.267400000000002</v>
      </c>
      <c r="P81" s="294">
        <f t="shared" si="21"/>
        <v>18.4604</v>
      </c>
      <c r="Q81" s="294">
        <f t="shared" si="21"/>
        <v>19.0534</v>
      </c>
      <c r="R81" s="294">
        <f t="shared" si="21"/>
        <v>19.196400000000001</v>
      </c>
      <c r="S81" s="294">
        <f t="shared" si="21"/>
        <v>19.789400000000001</v>
      </c>
    </row>
    <row r="82" spans="1:19" x14ac:dyDescent="0.25">
      <c r="A82" s="322" t="s">
        <v>30</v>
      </c>
      <c r="B82" s="322" t="s">
        <v>31</v>
      </c>
      <c r="C82" s="119" t="s">
        <v>350</v>
      </c>
      <c r="D82" s="330">
        <f>'Operating Efficiency(%)'!D5*' Capacity by Company'!D5</f>
        <v>0.30938399999999999</v>
      </c>
      <c r="E82" s="330">
        <f>'Operating Efficiency(%)'!E5*' Capacity by Company'!E5</f>
        <v>0.31611600000000001</v>
      </c>
      <c r="F82" s="330">
        <f>'Operating Efficiency(%)'!F5*' Capacity by Company'!F5</f>
        <v>0.30816000000000004</v>
      </c>
      <c r="G82" s="330">
        <f>'Operating Efficiency(%)'!G5*' Capacity by Company'!G5</f>
        <v>0.31100399999999995</v>
      </c>
      <c r="H82" s="330">
        <f>'Operating Efficiency(%)'!H5*' Capacity by Company'!H5</f>
        <v>0.30769200000000002</v>
      </c>
      <c r="I82" s="330">
        <f>'Operating Efficiency(%)'!I5*' Capacity by Company'!I5</f>
        <v>0.23399999999999999</v>
      </c>
      <c r="J82" s="330">
        <f>'Operating Efficiency(%)'!J5*' Capacity by Company'!J5</f>
        <v>0.29134799999999994</v>
      </c>
      <c r="K82" s="330">
        <f>'Operating Efficiency(%)'!K5*' Capacity by Company'!K5</f>
        <v>0.29066399999999998</v>
      </c>
      <c r="L82" s="330">
        <f>'Operating Efficiency(%)'!L5*' Capacity by Company'!L5</f>
        <v>0.30866399999999999</v>
      </c>
      <c r="M82" s="330">
        <f>'Operating Efficiency(%)'!M5*' Capacity by Company'!M5</f>
        <v>0.30866399999999999</v>
      </c>
      <c r="N82" s="330">
        <f>'Operating Efficiency(%)'!N5*' Capacity by Company'!N5</f>
        <v>0.32666400000000001</v>
      </c>
      <c r="O82" s="330">
        <f>'Operating Efficiency(%)'!O5*' Capacity by Company'!O5</f>
        <v>0.32666400000000001</v>
      </c>
      <c r="P82" s="330">
        <f>'Operating Efficiency(%)'!P5*' Capacity by Company'!P5</f>
        <v>0.33386399999999999</v>
      </c>
      <c r="Q82" s="330">
        <f>'Operating Efficiency(%)'!Q5*' Capacity by Company'!Q5</f>
        <v>0.33386399999999999</v>
      </c>
      <c r="R82" s="330">
        <f>'Operating Efficiency(%)'!R5*' Capacity by Company'!R5</f>
        <v>0.34466399999999997</v>
      </c>
      <c r="S82" s="330">
        <f>'Operating Efficiency(%)'!S5*' Capacity by Company'!S5</f>
        <v>0.34466399999999997</v>
      </c>
    </row>
    <row r="83" spans="1:19" hidden="1" x14ac:dyDescent="0.25">
      <c r="A83" s="322" t="s">
        <v>37</v>
      </c>
      <c r="B83" s="322" t="s">
        <v>278</v>
      </c>
      <c r="C83" s="120" t="s">
        <v>12</v>
      </c>
      <c r="D83" s="332">
        <f>ROUND('Operating Efficiency(%)'!D86*' Capacity by Company'!D85,4)</f>
        <v>0</v>
      </c>
      <c r="E83" s="332">
        <f>ROUND('Operating Efficiency(%)'!E86*' Capacity by Company'!E85,4)</f>
        <v>0</v>
      </c>
      <c r="F83" s="332">
        <f>ROUND('Operating Efficiency(%)'!F86*' Capacity by Company'!F85,4)</f>
        <v>0</v>
      </c>
      <c r="G83" s="332">
        <f>ROUND('Operating Efficiency(%)'!G86*' Capacity by Company'!G85,4)</f>
        <v>0</v>
      </c>
      <c r="H83" s="332">
        <f>ROUND('Operating Efficiency(%)'!H86*' Capacity by Company'!H85,4)</f>
        <v>0</v>
      </c>
      <c r="I83" s="332">
        <f>ROUND('Operating Efficiency(%)'!I86*' Capacity by Company'!I85,4)</f>
        <v>0</v>
      </c>
      <c r="J83" s="332">
        <f>ROUND('Operating Efficiency(%)'!J86*' Capacity by Company'!J85,4)</f>
        <v>0</v>
      </c>
      <c r="K83" s="332">
        <f>ROUND('Operating Efficiency(%)'!K86*' Capacity by Company'!K85,4)</f>
        <v>0</v>
      </c>
      <c r="L83" s="332">
        <f>ROUND('Operating Efficiency(%)'!L86*' Capacity by Company'!L85,4)</f>
        <v>0</v>
      </c>
      <c r="M83" s="332">
        <f>ROUND('Operating Efficiency(%)'!M86*' Capacity by Company'!M85,4)</f>
        <v>0</v>
      </c>
      <c r="N83" s="332">
        <f>ROUND('Operating Efficiency(%)'!N86*' Capacity by Company'!N85,4)</f>
        <v>0</v>
      </c>
      <c r="O83" s="332">
        <f>ROUND('Operating Efficiency(%)'!O86*' Capacity by Company'!O85,4)</f>
        <v>0</v>
      </c>
      <c r="P83" s="332">
        <f>ROUND('Operating Efficiency(%)'!P86*' Capacity by Company'!P85,4)</f>
        <v>0</v>
      </c>
      <c r="Q83" s="332">
        <f>ROUND('Operating Efficiency(%)'!Q86*' Capacity by Company'!Q85,4)</f>
        <v>0</v>
      </c>
      <c r="R83" s="332">
        <f>ROUND('Operating Efficiency(%)'!R86*' Capacity by Company'!R85,4)</f>
        <v>0</v>
      </c>
      <c r="S83" s="332">
        <f>ROUND('Operating Efficiency(%)'!S86*' Capacity by Company'!S85,4)</f>
        <v>0</v>
      </c>
    </row>
    <row r="84" spans="1:19" hidden="1" x14ac:dyDescent="0.25">
      <c r="A84" s="287" t="s">
        <v>37</v>
      </c>
      <c r="B84" s="287" t="s">
        <v>278</v>
      </c>
      <c r="C84" s="288" t="s">
        <v>58</v>
      </c>
      <c r="D84" s="294">
        <f t="shared" ref="D84:S84" si="22">SUM(D82:D83)</f>
        <v>0.30938399999999999</v>
      </c>
      <c r="E84" s="294">
        <f t="shared" si="22"/>
        <v>0.31611600000000001</v>
      </c>
      <c r="F84" s="294">
        <f t="shared" si="22"/>
        <v>0.30816000000000004</v>
      </c>
      <c r="G84" s="294">
        <f t="shared" si="22"/>
        <v>0.31100399999999995</v>
      </c>
      <c r="H84" s="294">
        <f t="shared" si="22"/>
        <v>0.30769200000000002</v>
      </c>
      <c r="I84" s="294">
        <f t="shared" si="22"/>
        <v>0.23399999999999999</v>
      </c>
      <c r="J84" s="294">
        <f t="shared" si="22"/>
        <v>0.29134799999999994</v>
      </c>
      <c r="K84" s="294">
        <f t="shared" si="22"/>
        <v>0.29066399999999998</v>
      </c>
      <c r="L84" s="294">
        <f t="shared" si="22"/>
        <v>0.30866399999999999</v>
      </c>
      <c r="M84" s="294">
        <f t="shared" si="22"/>
        <v>0.30866399999999999</v>
      </c>
      <c r="N84" s="294">
        <f t="shared" si="22"/>
        <v>0.32666400000000001</v>
      </c>
      <c r="O84" s="294">
        <f t="shared" si="22"/>
        <v>0.32666400000000001</v>
      </c>
      <c r="P84" s="294">
        <f t="shared" si="22"/>
        <v>0.33386399999999999</v>
      </c>
      <c r="Q84" s="294">
        <f t="shared" si="22"/>
        <v>0.33386399999999999</v>
      </c>
      <c r="R84" s="294">
        <f t="shared" si="22"/>
        <v>0.34466399999999997</v>
      </c>
      <c r="S84" s="294">
        <f t="shared" si="22"/>
        <v>0.34466399999999997</v>
      </c>
    </row>
    <row r="85" spans="1:19" x14ac:dyDescent="0.25">
      <c r="A85" s="322" t="s">
        <v>39</v>
      </c>
      <c r="B85" s="322" t="s">
        <v>36</v>
      </c>
      <c r="C85" s="119" t="s">
        <v>265</v>
      </c>
      <c r="D85" s="332">
        <f>ROUND('Operating Efficiency(%)'!D40*' Capacity by Company'!D40,4)</f>
        <v>18.057500000000001</v>
      </c>
      <c r="E85" s="332">
        <f>ROUND('Operating Efficiency(%)'!E40*' Capacity by Company'!E40,4)</f>
        <v>18.477499999999999</v>
      </c>
      <c r="F85" s="332">
        <f>ROUND('Operating Efficiency(%)'!F40*' Capacity by Company'!F40,4)</f>
        <v>18.645</v>
      </c>
      <c r="G85" s="332">
        <f>ROUND('Operating Efficiency(%)'!G40*' Capacity by Company'!G40,4)</f>
        <v>18.565000000000001</v>
      </c>
      <c r="H85" s="332">
        <f>ROUND('Operating Efficiency(%)'!H40*' Capacity by Company'!H40,4)</f>
        <v>18.86</v>
      </c>
      <c r="I85" s="332">
        <f>ROUND('Operating Efficiency(%)'!I40*' Capacity by Company'!I40,4)</f>
        <v>0</v>
      </c>
      <c r="J85" s="332">
        <f>ROUND('Operating Efficiency(%)'!J40*' Capacity by Company'!J40,4)</f>
        <v>0</v>
      </c>
      <c r="K85" s="332">
        <f>ROUND('Operating Efficiency(%)'!K40*' Capacity by Company'!K40,4)</f>
        <v>0</v>
      </c>
      <c r="L85" s="332">
        <f>ROUND('Operating Efficiency(%)'!L40*' Capacity by Company'!L40,4)</f>
        <v>0</v>
      </c>
      <c r="M85" s="332">
        <f>ROUND('Operating Efficiency(%)'!M40*' Capacity by Company'!M40,4)</f>
        <v>0</v>
      </c>
      <c r="N85" s="332">
        <f>ROUND('Operating Efficiency(%)'!N40*' Capacity by Company'!N40,4)</f>
        <v>0</v>
      </c>
      <c r="O85" s="332">
        <f>ROUND('Operating Efficiency(%)'!O40*' Capacity by Company'!O40,4)</f>
        <v>0</v>
      </c>
      <c r="P85" s="332">
        <f>ROUND('Operating Efficiency(%)'!P40*' Capacity by Company'!P40,4)</f>
        <v>0</v>
      </c>
      <c r="Q85" s="332">
        <f>ROUND('Operating Efficiency(%)'!Q40*' Capacity by Company'!Q40,4)</f>
        <v>0</v>
      </c>
      <c r="R85" s="332">
        <f>ROUND('Operating Efficiency(%)'!R40*' Capacity by Company'!R40,4)</f>
        <v>0</v>
      </c>
      <c r="S85" s="332">
        <f>ROUND('Operating Efficiency(%)'!S40*' Capacity by Company'!S40,4)</f>
        <v>0</v>
      </c>
    </row>
    <row r="86" spans="1:19" hidden="1" x14ac:dyDescent="0.25">
      <c r="A86" s="322" t="s">
        <v>37</v>
      </c>
      <c r="B86" s="322" t="s">
        <v>32</v>
      </c>
      <c r="C86" s="120" t="s">
        <v>12</v>
      </c>
      <c r="D86" s="332">
        <f>ROUND('Operating Efficiency(%)'!D89*' Capacity by Company'!D88,4)</f>
        <v>5.44</v>
      </c>
      <c r="E86" s="332">
        <f>ROUND('Operating Efficiency(%)'!E89*' Capacity by Company'!E88,4)</f>
        <v>5.7008000000000001</v>
      </c>
      <c r="F86" s="332">
        <f>ROUND('Operating Efficiency(%)'!F89*' Capacity by Company'!F88,4)</f>
        <v>6</v>
      </c>
      <c r="G86" s="332">
        <f>ROUND('Operating Efficiency(%)'!G89*' Capacity by Company'!G88,4)</f>
        <v>6.16</v>
      </c>
      <c r="H86" s="332">
        <f>ROUND('Operating Efficiency(%)'!H89*' Capacity by Company'!H88,4)</f>
        <v>6.32</v>
      </c>
      <c r="I86" s="332">
        <f>ROUND('Operating Efficiency(%)'!I89*' Capacity by Company'!I88,4)</f>
        <v>5.6063999999999998</v>
      </c>
      <c r="J86" s="332">
        <f>ROUND('Operating Efficiency(%)'!J89*' Capacity by Company'!J88,4)</f>
        <v>5.6832000000000003</v>
      </c>
      <c r="K86" s="332">
        <f>ROUND('Operating Efficiency(%)'!K89*' Capacity by Company'!K88,4)</f>
        <v>6.1440000000000001</v>
      </c>
      <c r="L86" s="332">
        <f>ROUND('Operating Efficiency(%)'!L89*' Capacity by Company'!L88,4)</f>
        <v>6.5279999999999996</v>
      </c>
      <c r="M86" s="332">
        <f>ROUND('Operating Efficiency(%)'!M89*' Capacity by Company'!M88,4)</f>
        <v>6.7584</v>
      </c>
      <c r="N86" s="332">
        <f>ROUND('Operating Efficiency(%)'!N89*' Capacity by Company'!N88,4)</f>
        <v>6.8479999999999999</v>
      </c>
      <c r="O86" s="332">
        <f>ROUND('Operating Efficiency(%)'!O89*' Capacity by Company'!O88,4)</f>
        <v>6.976</v>
      </c>
      <c r="P86" s="332">
        <f>ROUND('Operating Efficiency(%)'!P89*' Capacity by Company'!P88,4)</f>
        <v>7.1040000000000001</v>
      </c>
      <c r="Q86" s="332">
        <f>ROUND('Operating Efficiency(%)'!Q89*' Capacity by Company'!Q88,4)</f>
        <v>7.2320000000000002</v>
      </c>
      <c r="R86" s="332">
        <f>ROUND('Operating Efficiency(%)'!R89*' Capacity by Company'!R88,4)</f>
        <v>7.2960000000000003</v>
      </c>
      <c r="S86" s="332">
        <f>ROUND('Operating Efficiency(%)'!S89*' Capacity by Company'!S88,4)</f>
        <v>7.3727999999999998</v>
      </c>
    </row>
    <row r="87" spans="1:19" hidden="1" x14ac:dyDescent="0.25">
      <c r="A87" s="287" t="s">
        <v>37</v>
      </c>
      <c r="B87" s="287" t="s">
        <v>32</v>
      </c>
      <c r="C87" s="288" t="s">
        <v>58</v>
      </c>
      <c r="D87" s="294">
        <f t="shared" ref="D87:S87" si="23">SUM(D85:D86)</f>
        <v>23.497500000000002</v>
      </c>
      <c r="E87" s="294">
        <f t="shared" si="23"/>
        <v>24.1783</v>
      </c>
      <c r="F87" s="294">
        <f t="shared" si="23"/>
        <v>24.645</v>
      </c>
      <c r="G87" s="294">
        <f t="shared" si="23"/>
        <v>24.725000000000001</v>
      </c>
      <c r="H87" s="294">
        <f t="shared" si="23"/>
        <v>25.18</v>
      </c>
      <c r="I87" s="294">
        <f t="shared" si="23"/>
        <v>5.6063999999999998</v>
      </c>
      <c r="J87" s="294">
        <f t="shared" si="23"/>
        <v>5.6832000000000003</v>
      </c>
      <c r="K87" s="294">
        <f t="shared" si="23"/>
        <v>6.1440000000000001</v>
      </c>
      <c r="L87" s="294">
        <f t="shared" si="23"/>
        <v>6.5279999999999996</v>
      </c>
      <c r="M87" s="294">
        <f t="shared" si="23"/>
        <v>6.7584</v>
      </c>
      <c r="N87" s="294">
        <f t="shared" si="23"/>
        <v>6.8479999999999999</v>
      </c>
      <c r="O87" s="294">
        <f t="shared" si="23"/>
        <v>6.976</v>
      </c>
      <c r="P87" s="294">
        <f t="shared" si="23"/>
        <v>7.1040000000000001</v>
      </c>
      <c r="Q87" s="294">
        <f t="shared" si="23"/>
        <v>7.2320000000000002</v>
      </c>
      <c r="R87" s="294">
        <f t="shared" si="23"/>
        <v>7.2960000000000003</v>
      </c>
      <c r="S87" s="294">
        <f t="shared" si="23"/>
        <v>7.3727999999999998</v>
      </c>
    </row>
    <row r="88" spans="1:19" x14ac:dyDescent="0.25">
      <c r="A88" s="322" t="s">
        <v>38</v>
      </c>
      <c r="B88" s="322" t="s">
        <v>34</v>
      </c>
      <c r="C88" s="123" t="s">
        <v>265</v>
      </c>
      <c r="D88" s="332">
        <f>ROUND('Operating Efficiency(%)'!D71*' Capacity by Company'!D71,4)</f>
        <v>26.652000000000001</v>
      </c>
      <c r="E88" s="332">
        <f>ROUND('Operating Efficiency(%)'!E71*' Capacity by Company'!E71,4)</f>
        <v>26.7791</v>
      </c>
      <c r="F88" s="332">
        <f>ROUND('Operating Efficiency(%)'!F71*' Capacity by Company'!F71,4)</f>
        <v>30.6907</v>
      </c>
      <c r="G88" s="332">
        <f>ROUND('Operating Efficiency(%)'!G71*' Capacity by Company'!G71,4)</f>
        <v>31.539100000000001</v>
      </c>
      <c r="H88" s="332">
        <f>ROUND('Operating Efficiency(%)'!H71*' Capacity by Company'!H71,4)</f>
        <v>31.6875</v>
      </c>
      <c r="I88" s="332">
        <f>ROUND('Operating Efficiency(%)'!I71*' Capacity by Company'!I71,4)</f>
        <v>0</v>
      </c>
      <c r="J88" s="332">
        <f>ROUND('Operating Efficiency(%)'!J71*' Capacity by Company'!J71,4)</f>
        <v>0</v>
      </c>
      <c r="K88" s="332">
        <f>ROUND('Operating Efficiency(%)'!K71*' Capacity by Company'!K71,4)</f>
        <v>0</v>
      </c>
      <c r="L88" s="332">
        <f>ROUND('Operating Efficiency(%)'!L71*' Capacity by Company'!L71,4)</f>
        <v>0</v>
      </c>
      <c r="M88" s="332">
        <f>ROUND('Operating Efficiency(%)'!M71*' Capacity by Company'!M71,4)</f>
        <v>0</v>
      </c>
      <c r="N88" s="332">
        <f>ROUND('Operating Efficiency(%)'!N71*' Capacity by Company'!N71,4)</f>
        <v>0</v>
      </c>
      <c r="O88" s="332">
        <f>ROUND('Operating Efficiency(%)'!O71*' Capacity by Company'!O71,4)</f>
        <v>0</v>
      </c>
      <c r="P88" s="332">
        <f>ROUND('Operating Efficiency(%)'!P71*' Capacity by Company'!P71,4)</f>
        <v>0</v>
      </c>
      <c r="Q88" s="332">
        <f>ROUND('Operating Efficiency(%)'!Q71*' Capacity by Company'!Q71,4)</f>
        <v>0</v>
      </c>
      <c r="R88" s="332">
        <f>ROUND('Operating Efficiency(%)'!R71*' Capacity by Company'!R71,4)</f>
        <v>0</v>
      </c>
      <c r="S88" s="332">
        <f>ROUND('Operating Efficiency(%)'!S71*' Capacity by Company'!S71,4)</f>
        <v>0</v>
      </c>
    </row>
    <row r="89" spans="1:19" hidden="1" x14ac:dyDescent="0.25">
      <c r="A89" s="322" t="s">
        <v>37</v>
      </c>
      <c r="B89" s="322" t="s">
        <v>159</v>
      </c>
      <c r="C89" s="122" t="s">
        <v>12</v>
      </c>
      <c r="D89" s="332">
        <f>ROUND('Operating Efficiency(%)'!D92*' Capacity by Company'!D91,4)</f>
        <v>0</v>
      </c>
      <c r="E89" s="332">
        <f>ROUND('Operating Efficiency(%)'!E92*' Capacity by Company'!E91,4)</f>
        <v>0</v>
      </c>
      <c r="F89" s="332">
        <f>ROUND('Operating Efficiency(%)'!F92*' Capacity by Company'!F91,4)</f>
        <v>0</v>
      </c>
      <c r="G89" s="332">
        <f>ROUND('Operating Efficiency(%)'!G92*' Capacity by Company'!G91,4)</f>
        <v>0</v>
      </c>
      <c r="H89" s="332">
        <f>ROUND('Operating Efficiency(%)'!H92*' Capacity by Company'!H91,4)</f>
        <v>0</v>
      </c>
      <c r="I89" s="332">
        <f>ROUND('Operating Efficiency(%)'!I92*' Capacity by Company'!I91,4)</f>
        <v>0</v>
      </c>
      <c r="J89" s="332">
        <f>ROUND('Operating Efficiency(%)'!J92*' Capacity by Company'!J91,4)</f>
        <v>0</v>
      </c>
      <c r="K89" s="332">
        <f>ROUND('Operating Efficiency(%)'!K92*' Capacity by Company'!K91,4)</f>
        <v>0</v>
      </c>
      <c r="L89" s="332">
        <f>ROUND('Operating Efficiency(%)'!L92*' Capacity by Company'!L91,4)</f>
        <v>0</v>
      </c>
      <c r="M89" s="332">
        <f>ROUND('Operating Efficiency(%)'!M92*' Capacity by Company'!M91,4)</f>
        <v>0</v>
      </c>
      <c r="N89" s="332">
        <f>ROUND('Operating Efficiency(%)'!N92*' Capacity by Company'!N91,4)</f>
        <v>0</v>
      </c>
      <c r="O89" s="332">
        <f>ROUND('Operating Efficiency(%)'!O92*' Capacity by Company'!O91,4)</f>
        <v>0</v>
      </c>
      <c r="P89" s="332">
        <f>ROUND('Operating Efficiency(%)'!P92*' Capacity by Company'!P91,4)</f>
        <v>0</v>
      </c>
      <c r="Q89" s="332">
        <f>ROUND('Operating Efficiency(%)'!Q92*' Capacity by Company'!Q91,4)</f>
        <v>0</v>
      </c>
      <c r="R89" s="332">
        <f>ROUND('Operating Efficiency(%)'!R92*' Capacity by Company'!R91,4)</f>
        <v>0</v>
      </c>
      <c r="S89" s="332">
        <f>ROUND('Operating Efficiency(%)'!S92*' Capacity by Company'!S91,4)</f>
        <v>0</v>
      </c>
    </row>
    <row r="90" spans="1:19" hidden="1" x14ac:dyDescent="0.25">
      <c r="A90" s="287" t="s">
        <v>37</v>
      </c>
      <c r="B90" s="287" t="s">
        <v>159</v>
      </c>
      <c r="C90" s="288" t="s">
        <v>58</v>
      </c>
      <c r="D90" s="294">
        <f>SUM(D88:D89)</f>
        <v>26.652000000000001</v>
      </c>
      <c r="E90" s="294">
        <f t="shared" ref="E90:S90" si="24">SUM(E88:E89)</f>
        <v>26.7791</v>
      </c>
      <c r="F90" s="294">
        <f t="shared" si="24"/>
        <v>30.6907</v>
      </c>
      <c r="G90" s="294">
        <f t="shared" si="24"/>
        <v>31.539100000000001</v>
      </c>
      <c r="H90" s="294">
        <f t="shared" si="24"/>
        <v>31.6875</v>
      </c>
      <c r="I90" s="294">
        <f t="shared" si="24"/>
        <v>0</v>
      </c>
      <c r="J90" s="294">
        <f t="shared" si="24"/>
        <v>0</v>
      </c>
      <c r="K90" s="294">
        <f t="shared" si="24"/>
        <v>0</v>
      </c>
      <c r="L90" s="294">
        <f t="shared" si="24"/>
        <v>0</v>
      </c>
      <c r="M90" s="294">
        <f t="shared" si="24"/>
        <v>0</v>
      </c>
      <c r="N90" s="294">
        <f t="shared" si="24"/>
        <v>0</v>
      </c>
      <c r="O90" s="294">
        <f t="shared" si="24"/>
        <v>0</v>
      </c>
      <c r="P90" s="294">
        <f t="shared" si="24"/>
        <v>0</v>
      </c>
      <c r="Q90" s="294">
        <f t="shared" si="24"/>
        <v>0</v>
      </c>
      <c r="R90" s="294">
        <f t="shared" si="24"/>
        <v>0</v>
      </c>
      <c r="S90" s="294">
        <f t="shared" si="24"/>
        <v>0</v>
      </c>
    </row>
    <row r="91" spans="1:19" hidden="1" x14ac:dyDescent="0.25">
      <c r="A91" s="287" t="s">
        <v>37</v>
      </c>
      <c r="B91" s="287" t="s">
        <v>55</v>
      </c>
      <c r="C91" s="297" t="s">
        <v>58</v>
      </c>
      <c r="D91" s="294">
        <f>ROUND('Operating Efficiency(%)'!D94*' Capacity by Company'!D93,4)</f>
        <v>14.988</v>
      </c>
      <c r="E91" s="294">
        <f>ROUND('Operating Efficiency(%)'!E94*' Capacity by Company'!E93,4)</f>
        <v>15.224</v>
      </c>
      <c r="F91" s="294">
        <f>ROUND('Operating Efficiency(%)'!F94*' Capacity by Company'!F93,4)</f>
        <v>15.4</v>
      </c>
      <c r="G91" s="294">
        <f>ROUND('Operating Efficiency(%)'!G94*' Capacity by Company'!G93,4)</f>
        <v>15.694000000000001</v>
      </c>
      <c r="H91" s="294">
        <f>ROUND('Operating Efficiency(%)'!H94*' Capacity by Company'!H93,4)</f>
        <v>16.399999999999999</v>
      </c>
      <c r="I91" s="294">
        <f>ROUND('Operating Efficiency(%)'!I94*' Capacity by Company'!I93,4)</f>
        <v>14.564</v>
      </c>
      <c r="J91" s="294">
        <f>ROUND('Operating Efficiency(%)'!J94*' Capacity by Company'!J93,4)</f>
        <v>14.784000000000001</v>
      </c>
      <c r="K91" s="294">
        <f>ROUND('Operating Efficiency(%)'!K94*' Capacity by Company'!K93,4)</f>
        <v>14.8</v>
      </c>
      <c r="L91" s="294">
        <f>ROUND('Operating Efficiency(%)'!L94*' Capacity by Company'!L93,4)</f>
        <v>15.2</v>
      </c>
      <c r="M91" s="294">
        <f>ROUND('Operating Efficiency(%)'!M94*' Capacity by Company'!M93,4)</f>
        <v>16.2</v>
      </c>
      <c r="N91" s="294">
        <f>ROUND('Operating Efficiency(%)'!N94*' Capacity by Company'!N93,4)</f>
        <v>16.600000000000001</v>
      </c>
      <c r="O91" s="294">
        <f>ROUND('Operating Efficiency(%)'!O94*' Capacity by Company'!O93,4)</f>
        <v>17.2</v>
      </c>
      <c r="P91" s="294">
        <f>ROUND('Operating Efficiency(%)'!P94*' Capacity by Company'!P93,4)</f>
        <v>17.399999999999999</v>
      </c>
      <c r="Q91" s="294">
        <f>ROUND('Operating Efficiency(%)'!Q94*' Capacity by Company'!Q93,4)</f>
        <v>18</v>
      </c>
      <c r="R91" s="294">
        <f>ROUND('Operating Efficiency(%)'!R94*' Capacity by Company'!R93,4)</f>
        <v>18.399999999999999</v>
      </c>
      <c r="S91" s="294">
        <f>ROUND('Operating Efficiency(%)'!S94*' Capacity by Company'!S93,4)</f>
        <v>19</v>
      </c>
    </row>
    <row r="92" spans="1:19" hidden="1" x14ac:dyDescent="0.25">
      <c r="A92" s="287" t="s">
        <v>37</v>
      </c>
      <c r="B92" s="298" t="s">
        <v>37</v>
      </c>
      <c r="C92" s="127" t="s">
        <v>58</v>
      </c>
      <c r="D92" s="294">
        <f>SUM(D91,D90,D87,D84)</f>
        <v>65.446883999999997</v>
      </c>
      <c r="E92" s="294">
        <f t="shared" ref="E92:S92" si="25">SUM(E91,E90,E87,E84)</f>
        <v>66.49751599999999</v>
      </c>
      <c r="F92" s="294">
        <f t="shared" si="25"/>
        <v>71.043859999999995</v>
      </c>
      <c r="G92" s="294">
        <f t="shared" si="25"/>
        <v>72.269103999999999</v>
      </c>
      <c r="H92" s="294">
        <f t="shared" si="25"/>
        <v>73.575192000000001</v>
      </c>
      <c r="I92" s="294">
        <f t="shared" si="25"/>
        <v>20.404400000000003</v>
      </c>
      <c r="J92" s="294">
        <f t="shared" si="25"/>
        <v>20.758548000000001</v>
      </c>
      <c r="K92" s="294">
        <f t="shared" si="25"/>
        <v>21.234664000000002</v>
      </c>
      <c r="L92" s="294">
        <f t="shared" si="25"/>
        <v>22.036663999999998</v>
      </c>
      <c r="M92" s="294">
        <f t="shared" si="25"/>
        <v>23.267063999999998</v>
      </c>
      <c r="N92" s="294">
        <f t="shared" si="25"/>
        <v>23.774664000000001</v>
      </c>
      <c r="O92" s="294">
        <f t="shared" si="25"/>
        <v>24.502663999999999</v>
      </c>
      <c r="P92" s="294">
        <f t="shared" si="25"/>
        <v>24.837863999999996</v>
      </c>
      <c r="Q92" s="294">
        <f t="shared" si="25"/>
        <v>25.565863999999998</v>
      </c>
      <c r="R92" s="294">
        <f t="shared" si="25"/>
        <v>26.040664</v>
      </c>
      <c r="S92" s="294">
        <f t="shared" si="25"/>
        <v>26.717464</v>
      </c>
    </row>
    <row r="93" spans="1:19" s="439" customFormat="1" hidden="1" x14ac:dyDescent="0.25">
      <c r="A93" s="287"/>
      <c r="B93" s="298"/>
      <c r="C93" s="538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</row>
    <row r="94" spans="1:19" s="439" customFormat="1" hidden="1" x14ac:dyDescent="0.25">
      <c r="A94" s="287"/>
      <c r="B94" s="298"/>
      <c r="C94" s="538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</row>
    <row r="95" spans="1:19" hidden="1" x14ac:dyDescent="0.25">
      <c r="A95" s="304" t="s">
        <v>57</v>
      </c>
      <c r="B95" s="304" t="s">
        <v>57</v>
      </c>
      <c r="C95" s="144" t="s">
        <v>58</v>
      </c>
      <c r="D95" s="158">
        <f t="shared" ref="D95:S95" si="26">ROUND(SUM(D92,D81,D76,D64,D37),4)</f>
        <v>682.72400000000005</v>
      </c>
      <c r="E95" s="158">
        <f t="shared" si="26"/>
        <v>699.78039999999999</v>
      </c>
      <c r="F95" s="158">
        <f t="shared" si="26"/>
        <v>716.09829999999999</v>
      </c>
      <c r="G95" s="158">
        <f t="shared" si="26"/>
        <v>730.3193</v>
      </c>
      <c r="H95" s="158">
        <f t="shared" si="26"/>
        <v>747.59130000000005</v>
      </c>
      <c r="I95" s="158">
        <f t="shared" si="26"/>
        <v>698.77260000000001</v>
      </c>
      <c r="J95" s="158">
        <f t="shared" si="26"/>
        <v>746.57249999999999</v>
      </c>
      <c r="K95" s="158">
        <f t="shared" si="26"/>
        <v>765.74339999999995</v>
      </c>
      <c r="L95" s="158">
        <f t="shared" si="26"/>
        <v>773.44949999999994</v>
      </c>
      <c r="M95" s="158">
        <f t="shared" si="26"/>
        <v>779.88469999999995</v>
      </c>
      <c r="N95" s="158">
        <f t="shared" si="26"/>
        <v>792.86710000000005</v>
      </c>
      <c r="O95" s="158">
        <f t="shared" si="26"/>
        <v>809.25879999999995</v>
      </c>
      <c r="P95" s="158">
        <f t="shared" si="26"/>
        <v>815.78039999999999</v>
      </c>
      <c r="Q95" s="158">
        <f t="shared" si="26"/>
        <v>829.65340000000003</v>
      </c>
      <c r="R95" s="158">
        <f t="shared" si="26"/>
        <v>838.56730000000005</v>
      </c>
      <c r="S95" s="158">
        <f t="shared" si="26"/>
        <v>848.3578</v>
      </c>
    </row>
    <row r="107" spans="6:6" x14ac:dyDescent="0.25">
      <c r="F107">
        <f>535/985</f>
        <v>0.54314720812182737</v>
      </c>
    </row>
  </sheetData>
  <autoFilter ref="A1:S95" xr:uid="{F44DB1B6-A672-4445-B2AB-0D8F02D6ECB5}">
    <filterColumn colId="2">
      <filters>
        <filter val="Allnex group"/>
        <filter val="AOC - Aliancys"/>
        <filter val="AOC, LLC"/>
        <filter val="Ashland Global Holdings Inc."/>
        <filter val="Crystic Polymers"/>
        <filter val="DIC Corporation"/>
        <filter val="En Chuan Chemical Industries Co., Ltd."/>
        <filter val="Eternal Chemical (China) Co., Ltd."/>
        <filter val="Eternal Materials Co.,Ltd. Lu-Chu Plant"/>
        <filter val="Eternal Materials（Malaysia）Sdn.Bhd."/>
        <filter val="Hexion Inc."/>
        <filter val="INEOS Composites"/>
        <filter val="Innovative Resins"/>
        <filter val="Interplastic Corporation"/>
        <filter val="Jinling AOC Resins Co., Ltd."/>
        <filter val="Mechemco"/>
        <filter val="Moras"/>
        <filter val="Orson Chemicals"/>
        <filter val="Poliya"/>
        <filter val="Polynt S.p.A."/>
        <filter val="Polynt-Reichhold"/>
        <filter val="Reichhold India Pvt. Ltd."/>
        <filter val="Reinhold GmbH"/>
        <filter val="Satyen Polymers"/>
        <filter val="Saudi Arabia Industria Resins Ltd."/>
        <filter val="Scott Bader Company Ltd."/>
        <filter val="SEWON CHEMICAL"/>
        <filter val="SHOWA DENKO K.K."/>
        <filter val="SHOWA HIGH POLYMER SINGAPORE PTE LTD"/>
        <filter val="Sino Polymer"/>
        <filter val="Swancor Holding Co., LTD."/>
      </filters>
    </filterColumn>
    <sortState xmlns:xlrd2="http://schemas.microsoft.com/office/spreadsheetml/2017/richdata2" ref="A2:S88">
      <sortCondition descending="1" ref="I1:I9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0F7-5AA7-45C6-8503-56FC8DBCEE7E}">
  <dimension ref="A1:S27"/>
  <sheetViews>
    <sheetView topLeftCell="D7" workbookViewId="0">
      <selection activeCell="C1" sqref="C1:S27"/>
    </sheetView>
  </sheetViews>
  <sheetFormatPr defaultRowHeight="15" x14ac:dyDescent="0.25"/>
  <cols>
    <col min="1" max="1" width="12.85546875" bestFit="1" customWidth="1"/>
    <col min="2" max="2" width="14.28515625" bestFit="1" customWidth="1"/>
    <col min="3" max="3" width="43.5703125" bestFit="1" customWidth="1"/>
  </cols>
  <sheetData>
    <row r="1" spans="1:19" x14ac:dyDescent="0.25">
      <c r="A1" s="30" t="s">
        <v>29</v>
      </c>
      <c r="B1" s="88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x14ac:dyDescent="0.25">
      <c r="A2" s="322" t="s">
        <v>38</v>
      </c>
      <c r="B2" s="540" t="s">
        <v>34</v>
      </c>
      <c r="C2" s="122" t="s">
        <v>245</v>
      </c>
      <c r="D2" s="332">
        <v>117.1994</v>
      </c>
      <c r="E2" s="332">
        <v>117.85350000000001</v>
      </c>
      <c r="F2" s="332">
        <v>128.1516</v>
      </c>
      <c r="G2" s="332">
        <v>128.78870000000001</v>
      </c>
      <c r="H2" s="332">
        <v>130.47899999999998</v>
      </c>
      <c r="I2" s="332">
        <v>116.80550000000001</v>
      </c>
      <c r="J2" s="332">
        <v>115.676</v>
      </c>
      <c r="K2" s="332">
        <v>124.19639999999998</v>
      </c>
      <c r="L2" s="332">
        <v>124.3169</v>
      </c>
      <c r="M2" s="332">
        <v>126.53739999999999</v>
      </c>
      <c r="N2" s="332">
        <v>131.55789999999999</v>
      </c>
      <c r="O2" s="332">
        <v>133.07839999999999</v>
      </c>
      <c r="P2" s="332">
        <v>134.59890000000001</v>
      </c>
      <c r="Q2" s="332">
        <v>136.11939999999998</v>
      </c>
      <c r="R2" s="332">
        <v>137.63990000000001</v>
      </c>
      <c r="S2" s="332">
        <v>139.8604</v>
      </c>
    </row>
    <row r="3" spans="1:19" x14ac:dyDescent="0.25">
      <c r="A3" s="322" t="s">
        <v>30</v>
      </c>
      <c r="B3" s="540" t="s">
        <v>51</v>
      </c>
      <c r="C3" s="522" t="s">
        <v>330</v>
      </c>
      <c r="D3" s="332">
        <v>43.89</v>
      </c>
      <c r="E3" s="332">
        <v>47.148000000000003</v>
      </c>
      <c r="F3" s="332">
        <v>50.148000000000003</v>
      </c>
      <c r="G3" s="332">
        <v>50.765999999999998</v>
      </c>
      <c r="H3" s="332">
        <v>60.081000000000003</v>
      </c>
      <c r="I3" s="332">
        <v>55.706000000000003</v>
      </c>
      <c r="J3" s="332">
        <v>58.506</v>
      </c>
      <c r="K3" s="332">
        <v>60.109000000000002</v>
      </c>
      <c r="L3" s="332">
        <v>61.579000000000001</v>
      </c>
      <c r="M3" s="332">
        <v>62.706000000000003</v>
      </c>
      <c r="N3" s="332">
        <v>63.048999999999999</v>
      </c>
      <c r="O3" s="332">
        <v>63.658000000000001</v>
      </c>
      <c r="P3" s="332">
        <v>64.105999999999995</v>
      </c>
      <c r="Q3" s="332">
        <v>65.506</v>
      </c>
      <c r="R3" s="332">
        <v>66.906000000000006</v>
      </c>
      <c r="S3" s="332">
        <v>66.906000000000006</v>
      </c>
    </row>
    <row r="4" spans="1:19" x14ac:dyDescent="0.25">
      <c r="A4" s="322" t="s">
        <v>38</v>
      </c>
      <c r="B4" s="540" t="s">
        <v>34</v>
      </c>
      <c r="C4" s="121" t="s">
        <v>252</v>
      </c>
      <c r="D4" s="332">
        <v>32.825284000000003</v>
      </c>
      <c r="E4" s="332">
        <v>32.972416000000003</v>
      </c>
      <c r="F4" s="332">
        <v>33.054860000000005</v>
      </c>
      <c r="G4" s="332">
        <v>41.199903999999997</v>
      </c>
      <c r="H4" s="332">
        <v>41.351092000000001</v>
      </c>
      <c r="I4" s="332">
        <v>39.834511999999997</v>
      </c>
      <c r="J4" s="332">
        <v>39.796948</v>
      </c>
      <c r="K4" s="332">
        <v>41.752364</v>
      </c>
      <c r="L4" s="332">
        <v>41.926464000000003</v>
      </c>
      <c r="M4" s="332">
        <v>42.082464000000002</v>
      </c>
      <c r="N4" s="332">
        <v>42.256564000000004</v>
      </c>
      <c r="O4" s="332">
        <v>42.412664000000007</v>
      </c>
      <c r="P4" s="332">
        <v>42.595964000000002</v>
      </c>
      <c r="Q4" s="332">
        <v>42.732063999999994</v>
      </c>
      <c r="R4" s="332">
        <v>42.898863999999996</v>
      </c>
      <c r="S4" s="332">
        <v>43.054963999999998</v>
      </c>
    </row>
    <row r="5" spans="1:19" x14ac:dyDescent="0.25">
      <c r="A5" s="322" t="s">
        <v>38</v>
      </c>
      <c r="B5" s="540" t="s">
        <v>34</v>
      </c>
      <c r="C5" s="123" t="s">
        <v>264</v>
      </c>
      <c r="D5" s="118">
        <v>28.580000000000002</v>
      </c>
      <c r="E5" s="118">
        <v>29.6</v>
      </c>
      <c r="F5" s="118">
        <v>31.200000000000003</v>
      </c>
      <c r="G5" s="118">
        <v>32</v>
      </c>
      <c r="H5" s="118">
        <v>32.688172043010752</v>
      </c>
      <c r="I5" s="118">
        <v>81.092446236559127</v>
      </c>
      <c r="J5" s="118">
        <v>81.48509139784943</v>
      </c>
      <c r="K5" s="118">
        <v>85.26066666666668</v>
      </c>
      <c r="L5" s="118">
        <v>85.901526881720429</v>
      </c>
      <c r="M5" s="118">
        <v>87.956741935483876</v>
      </c>
      <c r="N5" s="118">
        <v>88.989000000000004</v>
      </c>
      <c r="O5" s="118">
        <v>91.347387096774199</v>
      </c>
      <c r="P5" s="118">
        <v>92.487602150537626</v>
      </c>
      <c r="Q5" s="118">
        <v>94.45781720430108</v>
      </c>
      <c r="R5" s="118">
        <v>96.638032258064513</v>
      </c>
      <c r="S5" s="118">
        <v>97.813247311827951</v>
      </c>
    </row>
    <row r="6" spans="1:19" x14ac:dyDescent="0.25">
      <c r="A6" s="322" t="s">
        <v>39</v>
      </c>
      <c r="B6" s="540" t="s">
        <v>106</v>
      </c>
      <c r="C6" s="121" t="s">
        <v>160</v>
      </c>
      <c r="D6" s="332">
        <v>23.8247</v>
      </c>
      <c r="E6" s="332">
        <v>24.308700000000002</v>
      </c>
      <c r="F6" s="332">
        <v>24.492799999999999</v>
      </c>
      <c r="G6" s="332">
        <v>24.376799999999999</v>
      </c>
      <c r="H6" s="332">
        <v>25.037600000000001</v>
      </c>
      <c r="I6" s="332">
        <v>23.899699999999999</v>
      </c>
      <c r="J6" s="332">
        <v>24.861799999999999</v>
      </c>
      <c r="K6" s="332">
        <v>24.9239</v>
      </c>
      <c r="L6" s="332">
        <v>24.986000000000001</v>
      </c>
      <c r="M6" s="332">
        <v>25.048100000000002</v>
      </c>
      <c r="N6" s="332">
        <v>25.110199999999999</v>
      </c>
      <c r="O6" s="332">
        <v>25.1723</v>
      </c>
      <c r="P6" s="332">
        <v>25.234400000000001</v>
      </c>
      <c r="Q6" s="332">
        <v>25.296500000000002</v>
      </c>
      <c r="R6" s="332">
        <v>25.358599999999999</v>
      </c>
      <c r="S6" s="332">
        <v>25.4207</v>
      </c>
    </row>
    <row r="7" spans="1:19" x14ac:dyDescent="0.25">
      <c r="A7" s="322" t="s">
        <v>30</v>
      </c>
      <c r="B7" s="540" t="s">
        <v>41</v>
      </c>
      <c r="C7" s="122" t="s">
        <v>255</v>
      </c>
      <c r="D7" s="330">
        <v>22.481999999999999</v>
      </c>
      <c r="E7" s="330">
        <v>24.465</v>
      </c>
      <c r="F7" s="330">
        <v>24.696000000000002</v>
      </c>
      <c r="G7" s="330">
        <v>24.9</v>
      </c>
      <c r="H7" s="330">
        <v>24.954000000000001</v>
      </c>
      <c r="I7" s="330">
        <v>23.681999999999999</v>
      </c>
      <c r="J7" s="330">
        <v>24.609000000000002</v>
      </c>
      <c r="K7" s="330">
        <v>24.821999999999999</v>
      </c>
      <c r="L7" s="330">
        <v>24.821999999999999</v>
      </c>
      <c r="M7" s="330">
        <v>25.722000000000001</v>
      </c>
      <c r="N7" s="330">
        <v>25.722000000000001</v>
      </c>
      <c r="O7" s="330">
        <v>26.622</v>
      </c>
      <c r="P7" s="330">
        <v>26.622</v>
      </c>
      <c r="Q7" s="330">
        <v>27.222000000000001</v>
      </c>
      <c r="R7" s="330">
        <v>27.222000000000001</v>
      </c>
      <c r="S7" s="330">
        <v>27.222000000000001</v>
      </c>
    </row>
    <row r="8" spans="1:19" x14ac:dyDescent="0.25">
      <c r="A8" s="322" t="s">
        <v>39</v>
      </c>
      <c r="B8" s="540" t="s">
        <v>107</v>
      </c>
      <c r="C8" s="123" t="s">
        <v>268</v>
      </c>
      <c r="D8" s="332">
        <v>45.294800000000002</v>
      </c>
      <c r="E8" s="332">
        <v>45.866199999999999</v>
      </c>
      <c r="F8" s="332">
        <v>46.0625</v>
      </c>
      <c r="G8" s="332">
        <v>46.1783</v>
      </c>
      <c r="H8" s="332">
        <v>46.933199999999999</v>
      </c>
      <c r="I8" s="332">
        <v>44.840699999999998</v>
      </c>
      <c r="J8" s="332">
        <v>46.016300000000001</v>
      </c>
      <c r="K8" s="332">
        <v>46.4208</v>
      </c>
      <c r="L8" s="332">
        <v>46.483399999999996</v>
      </c>
      <c r="M8" s="332">
        <v>47.245899999999999</v>
      </c>
      <c r="N8" s="332">
        <v>47.308500000000002</v>
      </c>
      <c r="O8" s="332">
        <v>47.670999999999999</v>
      </c>
      <c r="P8" s="332">
        <v>48.133600000000001</v>
      </c>
      <c r="Q8" s="332">
        <v>48.646100000000004</v>
      </c>
      <c r="R8" s="332">
        <v>49.758699999999997</v>
      </c>
      <c r="S8" s="332">
        <v>49.821199999999997</v>
      </c>
    </row>
    <row r="9" spans="1:19" x14ac:dyDescent="0.25">
      <c r="A9" s="322" t="s">
        <v>30</v>
      </c>
      <c r="B9" s="540" t="s">
        <v>41</v>
      </c>
      <c r="C9" s="122" t="s">
        <v>403</v>
      </c>
      <c r="D9" s="330">
        <v>43.533999999999999</v>
      </c>
      <c r="E9" s="330">
        <v>45.019500000000001</v>
      </c>
      <c r="F9" s="330">
        <v>45.735500000000002</v>
      </c>
      <c r="G9" s="330">
        <v>46.376000000000005</v>
      </c>
      <c r="H9" s="330">
        <v>46.95</v>
      </c>
      <c r="I9" s="330">
        <v>45.072000000000003</v>
      </c>
      <c r="J9" s="330">
        <v>71.171500000000009</v>
      </c>
      <c r="K9" s="330">
        <v>72.617999999999995</v>
      </c>
      <c r="L9" s="330">
        <v>72.617999999999995</v>
      </c>
      <c r="M9" s="330">
        <v>75.018000000000001</v>
      </c>
      <c r="N9" s="330">
        <v>75.018000000000001</v>
      </c>
      <c r="O9" s="330">
        <v>76.917999999999992</v>
      </c>
      <c r="P9" s="330">
        <v>76.917999999999992</v>
      </c>
      <c r="Q9" s="330">
        <v>78.768000000000001</v>
      </c>
      <c r="R9" s="330">
        <v>78.768000000000001</v>
      </c>
      <c r="S9" s="330">
        <v>80.667999999999992</v>
      </c>
    </row>
    <row r="10" spans="1:19" x14ac:dyDescent="0.25">
      <c r="A10" s="322" t="s">
        <v>37</v>
      </c>
      <c r="B10" s="540" t="s">
        <v>32</v>
      </c>
      <c r="C10" s="122" t="s">
        <v>398</v>
      </c>
      <c r="D10" s="332">
        <v>15.146000000000001</v>
      </c>
      <c r="E10" s="332">
        <v>16.079999999999998</v>
      </c>
      <c r="F10" s="332">
        <v>16.835999999999999</v>
      </c>
      <c r="G10" s="332">
        <v>16.358000000000001</v>
      </c>
      <c r="H10" s="332">
        <v>16.544</v>
      </c>
      <c r="I10" s="332">
        <v>15.698</v>
      </c>
      <c r="J10" s="332">
        <v>17.2</v>
      </c>
      <c r="K10" s="332">
        <v>17.399999999999999</v>
      </c>
      <c r="L10" s="332">
        <v>17.399999999999999</v>
      </c>
      <c r="M10" s="332">
        <v>17.8</v>
      </c>
      <c r="N10" s="332">
        <v>17.8</v>
      </c>
      <c r="O10" s="332">
        <v>18.2</v>
      </c>
      <c r="P10" s="332">
        <v>18.2</v>
      </c>
      <c r="Q10" s="332">
        <v>18.8</v>
      </c>
      <c r="R10" s="332">
        <v>18.8</v>
      </c>
      <c r="S10" s="332">
        <v>19.399999999999999</v>
      </c>
    </row>
    <row r="11" spans="1:19" x14ac:dyDescent="0.25">
      <c r="A11" s="322" t="s">
        <v>30</v>
      </c>
      <c r="B11" s="540" t="s">
        <v>51</v>
      </c>
      <c r="C11" s="522" t="s">
        <v>399</v>
      </c>
      <c r="D11" s="332">
        <v>30.9</v>
      </c>
      <c r="E11" s="332">
        <v>31.453000000000003</v>
      </c>
      <c r="F11" s="332">
        <v>32.030999999999999</v>
      </c>
      <c r="G11" s="332">
        <v>31.984000000000002</v>
      </c>
      <c r="H11" s="332">
        <v>36.241999999999997</v>
      </c>
      <c r="I11" s="332">
        <v>34.231499999999997</v>
      </c>
      <c r="J11" s="332">
        <v>35.387499999999996</v>
      </c>
      <c r="K11" s="332">
        <v>36.392200000000003</v>
      </c>
      <c r="L11" s="332">
        <v>41.873999999999995</v>
      </c>
      <c r="M11" s="332">
        <v>43.073999999999998</v>
      </c>
      <c r="N11" s="332">
        <v>43.073999999999998</v>
      </c>
      <c r="O11" s="332">
        <v>44.373999999999995</v>
      </c>
      <c r="P11" s="332">
        <v>44.373999999999995</v>
      </c>
      <c r="Q11" s="332">
        <v>45.673999999999999</v>
      </c>
      <c r="R11" s="332">
        <v>45.673999999999999</v>
      </c>
      <c r="S11" s="332">
        <v>46.274000000000001</v>
      </c>
    </row>
    <row r="12" spans="1:19" x14ac:dyDescent="0.25">
      <c r="A12" s="322" t="s">
        <v>39</v>
      </c>
      <c r="B12" s="540" t="s">
        <v>36</v>
      </c>
      <c r="C12" s="123" t="s">
        <v>270</v>
      </c>
      <c r="D12" s="332">
        <v>15.444000000000001</v>
      </c>
      <c r="E12" s="332">
        <v>15.804</v>
      </c>
      <c r="F12" s="332">
        <v>15.964</v>
      </c>
      <c r="G12" s="332">
        <v>15.923999999999999</v>
      </c>
      <c r="H12" s="332">
        <v>16.286000000000001</v>
      </c>
      <c r="I12" s="332">
        <v>14.846</v>
      </c>
      <c r="J12" s="332">
        <v>15.646000000000001</v>
      </c>
      <c r="K12" s="332">
        <v>16</v>
      </c>
      <c r="L12" s="332">
        <v>16</v>
      </c>
      <c r="M12" s="332">
        <v>16.399999999999999</v>
      </c>
      <c r="N12" s="332">
        <v>16.399999999999999</v>
      </c>
      <c r="O12" s="332">
        <v>16.8</v>
      </c>
      <c r="P12" s="332">
        <v>16.8</v>
      </c>
      <c r="Q12" s="332">
        <v>17.399999999999999</v>
      </c>
      <c r="R12" s="332">
        <v>18</v>
      </c>
      <c r="S12" s="332">
        <v>18</v>
      </c>
    </row>
    <row r="13" spans="1:19" x14ac:dyDescent="0.25">
      <c r="A13" s="322" t="s">
        <v>30</v>
      </c>
      <c r="B13" s="540" t="s">
        <v>33</v>
      </c>
      <c r="C13" s="121" t="s">
        <v>235</v>
      </c>
      <c r="D13" s="330">
        <v>30.435000000000002</v>
      </c>
      <c r="E13" s="330">
        <v>30.930999999999997</v>
      </c>
      <c r="F13" s="330">
        <v>31.396999999999998</v>
      </c>
      <c r="G13" s="330">
        <v>31.582999999999998</v>
      </c>
      <c r="H13" s="330">
        <v>31.588899999999999</v>
      </c>
      <c r="I13" s="330">
        <v>29.104900000000001</v>
      </c>
      <c r="J13" s="330">
        <v>30.9649</v>
      </c>
      <c r="K13" s="330">
        <v>31.146799999999999</v>
      </c>
      <c r="L13" s="330">
        <v>31.582799999999999</v>
      </c>
      <c r="M13" s="330">
        <v>31.6188</v>
      </c>
      <c r="N13" s="330">
        <v>32.0548</v>
      </c>
      <c r="O13" s="330">
        <v>32.090699999999998</v>
      </c>
      <c r="P13" s="330">
        <v>32.726700000000001</v>
      </c>
      <c r="Q13" s="330">
        <v>32.762699999999995</v>
      </c>
      <c r="R13" s="330">
        <v>33.398700000000005</v>
      </c>
      <c r="S13" s="330">
        <v>33.434600000000003</v>
      </c>
    </row>
    <row r="14" spans="1:19" x14ac:dyDescent="0.25">
      <c r="A14" s="322" t="s">
        <v>38</v>
      </c>
      <c r="B14" s="540" t="s">
        <v>34</v>
      </c>
      <c r="C14" s="121" t="s">
        <v>249</v>
      </c>
      <c r="D14" s="332">
        <v>14.9679</v>
      </c>
      <c r="E14" s="332">
        <v>15.0328</v>
      </c>
      <c r="F14" s="332">
        <v>14.8978</v>
      </c>
      <c r="G14" s="332">
        <v>15.162699999999999</v>
      </c>
      <c r="H14" s="332">
        <v>15.227600000000001</v>
      </c>
      <c r="I14" s="332">
        <v>14.4529</v>
      </c>
      <c r="J14" s="332">
        <v>14.2781</v>
      </c>
      <c r="K14" s="332">
        <v>15.3034</v>
      </c>
      <c r="L14" s="332">
        <v>15.3287</v>
      </c>
      <c r="M14" s="332">
        <v>15.353899999999999</v>
      </c>
      <c r="N14" s="332">
        <v>15.379200000000001</v>
      </c>
      <c r="O14" s="332">
        <v>15.404400000000001</v>
      </c>
      <c r="P14" s="332">
        <v>15.4297</v>
      </c>
      <c r="Q14" s="332">
        <v>15.4549</v>
      </c>
      <c r="R14" s="332">
        <v>15.4802</v>
      </c>
      <c r="S14" s="332">
        <v>15.5055</v>
      </c>
    </row>
    <row r="15" spans="1:19" x14ac:dyDescent="0.25">
      <c r="A15" s="322" t="s">
        <v>39</v>
      </c>
      <c r="B15" s="541" t="s">
        <v>36</v>
      </c>
      <c r="C15" s="123" t="s">
        <v>269</v>
      </c>
      <c r="D15" s="332">
        <v>14.906000000000001</v>
      </c>
      <c r="E15" s="332">
        <v>15.246</v>
      </c>
      <c r="F15" s="332">
        <v>14.986000000000001</v>
      </c>
      <c r="G15" s="332">
        <v>15.326000000000001</v>
      </c>
      <c r="H15" s="332">
        <v>15.666</v>
      </c>
      <c r="I15" s="332">
        <v>14.423999999999999</v>
      </c>
      <c r="J15" s="332">
        <v>14.584</v>
      </c>
      <c r="K15" s="332">
        <v>14.8</v>
      </c>
      <c r="L15" s="332">
        <v>15.4</v>
      </c>
      <c r="M15" s="332">
        <v>15.4</v>
      </c>
      <c r="N15" s="332">
        <v>16</v>
      </c>
      <c r="O15" s="332">
        <v>16.399999999999999</v>
      </c>
      <c r="P15" s="332">
        <v>16.8</v>
      </c>
      <c r="Q15" s="332">
        <v>17.399999999999999</v>
      </c>
      <c r="R15" s="332">
        <v>17.399999999999999</v>
      </c>
      <c r="S15" s="332">
        <v>18</v>
      </c>
    </row>
    <row r="16" spans="1:19" x14ac:dyDescent="0.25">
      <c r="A16" s="322" t="s">
        <v>39</v>
      </c>
      <c r="B16" s="540" t="s">
        <v>225</v>
      </c>
      <c r="C16" s="122" t="s">
        <v>274</v>
      </c>
      <c r="D16" s="332">
        <v>25.5642</v>
      </c>
      <c r="E16" s="332">
        <v>25.747</v>
      </c>
      <c r="F16" s="332">
        <v>25.889299999999999</v>
      </c>
      <c r="G16" s="332">
        <v>26.042200000000001</v>
      </c>
      <c r="H16" s="332">
        <v>26.343499999999999</v>
      </c>
      <c r="I16" s="332">
        <v>25.350300000000001</v>
      </c>
      <c r="J16" s="332">
        <v>25.903600000000001</v>
      </c>
      <c r="K16" s="332">
        <v>26.3309</v>
      </c>
      <c r="L16" s="332">
        <v>26.3383</v>
      </c>
      <c r="M16" s="332">
        <v>26.7956</v>
      </c>
      <c r="N16" s="332">
        <v>26.802900000000001</v>
      </c>
      <c r="O16" s="332">
        <v>27.110199999999999</v>
      </c>
      <c r="P16" s="332">
        <v>27.117600000000003</v>
      </c>
      <c r="Q16" s="332">
        <v>27.424900000000001</v>
      </c>
      <c r="R16" s="332">
        <v>27.432200000000002</v>
      </c>
      <c r="S16" s="332">
        <v>27.889499999999998</v>
      </c>
    </row>
    <row r="17" spans="1:19" x14ac:dyDescent="0.25">
      <c r="A17" s="322" t="s">
        <v>30</v>
      </c>
      <c r="B17" s="540" t="s">
        <v>51</v>
      </c>
      <c r="C17" s="522" t="s">
        <v>329</v>
      </c>
      <c r="D17" s="332">
        <v>7.2229999999999999</v>
      </c>
      <c r="E17" s="332">
        <v>7.4039999999999999</v>
      </c>
      <c r="F17" s="332">
        <v>7.5960000000000001</v>
      </c>
      <c r="G17" s="332">
        <v>8.077</v>
      </c>
      <c r="H17" s="332">
        <v>8.4619999999999997</v>
      </c>
      <c r="I17" s="332">
        <v>7.3079999999999998</v>
      </c>
      <c r="J17" s="332">
        <v>7.6920000000000002</v>
      </c>
      <c r="K17" s="332">
        <v>8.077</v>
      </c>
      <c r="L17" s="332">
        <v>8.4619999999999997</v>
      </c>
      <c r="M17" s="332">
        <v>8.5920000000000005</v>
      </c>
      <c r="N17" s="332">
        <v>8.6769999999999996</v>
      </c>
      <c r="O17" s="332">
        <v>8.8040000000000003</v>
      </c>
      <c r="P17" s="332">
        <v>8.8650000000000002</v>
      </c>
      <c r="Q17" s="332">
        <v>8.9459999999999997</v>
      </c>
      <c r="R17" s="332">
        <v>9.1460000000000008</v>
      </c>
      <c r="S17" s="332">
        <v>9.2729999999999997</v>
      </c>
    </row>
    <row r="18" spans="1:19" x14ac:dyDescent="0.25">
      <c r="A18" s="322" t="s">
        <v>30</v>
      </c>
      <c r="B18" s="540" t="s">
        <v>49</v>
      </c>
      <c r="C18" s="122" t="s">
        <v>406</v>
      </c>
      <c r="D18" s="332">
        <v>2.4359999999999999</v>
      </c>
      <c r="E18" s="332">
        <v>2.5596000000000001</v>
      </c>
      <c r="F18" s="332">
        <v>2.5884</v>
      </c>
      <c r="G18" s="332">
        <v>2.6168999999999998</v>
      </c>
      <c r="H18" s="332">
        <v>2.6459999999999999</v>
      </c>
      <c r="I18" s="332">
        <v>2.5299</v>
      </c>
      <c r="J18" s="332">
        <v>2.6198999999999999</v>
      </c>
      <c r="K18" s="332">
        <v>2.67</v>
      </c>
      <c r="L18" s="332">
        <v>2.67</v>
      </c>
      <c r="M18" s="332">
        <v>2.76</v>
      </c>
      <c r="N18" s="332">
        <v>2.76</v>
      </c>
      <c r="O18" s="332">
        <v>2.82</v>
      </c>
      <c r="P18" s="332">
        <v>2.82</v>
      </c>
      <c r="Q18" s="332">
        <v>2.88</v>
      </c>
      <c r="R18" s="332">
        <v>2.88</v>
      </c>
      <c r="S18" s="332">
        <v>2.88</v>
      </c>
    </row>
    <row r="19" spans="1:19" x14ac:dyDescent="0.25">
      <c r="A19" s="323" t="s">
        <v>30</v>
      </c>
      <c r="B19" s="541" t="s">
        <v>31</v>
      </c>
      <c r="C19" s="123" t="s">
        <v>357</v>
      </c>
      <c r="D19" s="330">
        <v>1.3598999999999999</v>
      </c>
      <c r="E19" s="330">
        <v>1.3784400000000001</v>
      </c>
      <c r="F19" s="330">
        <v>1.45044</v>
      </c>
      <c r="G19" s="330">
        <v>1.4990399999999999</v>
      </c>
      <c r="H19" s="330">
        <v>1.5274800000000002</v>
      </c>
      <c r="I19" s="330">
        <v>1.43496</v>
      </c>
      <c r="J19" s="330">
        <v>1.3251599999999999</v>
      </c>
      <c r="K19" s="330">
        <v>1.39734</v>
      </c>
      <c r="L19" s="330">
        <v>1.48014</v>
      </c>
      <c r="M19" s="330">
        <v>1.4936400000000001</v>
      </c>
      <c r="N19" s="330">
        <v>1.50606</v>
      </c>
      <c r="O19" s="330">
        <v>1.51956</v>
      </c>
      <c r="P19" s="330">
        <v>1.5215400000000001</v>
      </c>
      <c r="Q19" s="330">
        <v>1.5256800000000001</v>
      </c>
      <c r="R19" s="330">
        <v>1.5579000000000001</v>
      </c>
      <c r="S19" s="330">
        <v>1.62954</v>
      </c>
    </row>
    <row r="20" spans="1:19" x14ac:dyDescent="0.25">
      <c r="A20" s="322" t="s">
        <v>30</v>
      </c>
      <c r="B20" s="540" t="s">
        <v>31</v>
      </c>
      <c r="C20" s="471" t="s">
        <v>347</v>
      </c>
      <c r="D20" s="467">
        <v>0.56109599999999993</v>
      </c>
      <c r="E20" s="467">
        <v>0.56851200000000002</v>
      </c>
      <c r="F20" s="467">
        <v>0.59731199999999995</v>
      </c>
      <c r="G20" s="467">
        <v>0.61675199999999997</v>
      </c>
      <c r="H20" s="467">
        <v>0.62812800000000002</v>
      </c>
      <c r="I20" s="467">
        <v>0.59111999999999998</v>
      </c>
      <c r="J20" s="467">
        <v>0.54720000000000002</v>
      </c>
      <c r="K20" s="467">
        <v>0.57607200000000003</v>
      </c>
      <c r="L20" s="467">
        <v>0.60919200000000007</v>
      </c>
      <c r="M20" s="467">
        <v>0.61459200000000003</v>
      </c>
      <c r="N20" s="467">
        <v>0.61956</v>
      </c>
      <c r="O20" s="467">
        <v>0.62495999999999996</v>
      </c>
      <c r="P20" s="467">
        <v>0.62575200000000009</v>
      </c>
      <c r="Q20" s="467">
        <v>0.62740800000000008</v>
      </c>
      <c r="R20" s="467">
        <v>0.64029600000000009</v>
      </c>
      <c r="S20" s="467">
        <v>0.66895199999999999</v>
      </c>
    </row>
    <row r="21" spans="1:19" x14ac:dyDescent="0.25">
      <c r="A21" s="322" t="s">
        <v>30</v>
      </c>
      <c r="B21" s="540" t="s">
        <v>31</v>
      </c>
      <c r="C21" s="123" t="s">
        <v>361</v>
      </c>
      <c r="D21" s="330">
        <v>0.45918000000000003</v>
      </c>
      <c r="E21" s="330">
        <v>0.45330000000000004</v>
      </c>
      <c r="F21" s="330">
        <v>0.46499999999999997</v>
      </c>
      <c r="G21" s="330">
        <v>0.47670000000000001</v>
      </c>
      <c r="H21" s="330">
        <v>0.51917999999999997</v>
      </c>
      <c r="I21" s="330">
        <v>0.4884</v>
      </c>
      <c r="J21" s="330">
        <v>0.42402000000000001</v>
      </c>
      <c r="K21" s="330">
        <v>0.44747999999999999</v>
      </c>
      <c r="L21" s="330">
        <v>0.45918000000000003</v>
      </c>
      <c r="M21" s="330">
        <v>0.46499999999999997</v>
      </c>
      <c r="N21" s="330">
        <v>0.47526000000000002</v>
      </c>
      <c r="O21" s="330">
        <v>0.48258000000000001</v>
      </c>
      <c r="P21" s="330">
        <v>0.50015999999999994</v>
      </c>
      <c r="Q21" s="330">
        <v>0.51185999999999998</v>
      </c>
      <c r="R21" s="330">
        <v>0.53525999999999996</v>
      </c>
      <c r="S21" s="330">
        <v>0.55284</v>
      </c>
    </row>
    <row r="22" spans="1:19" x14ac:dyDescent="0.25">
      <c r="A22" s="322" t="s">
        <v>30</v>
      </c>
      <c r="B22" s="540" t="s">
        <v>31</v>
      </c>
      <c r="C22" s="123" t="s">
        <v>363</v>
      </c>
      <c r="D22" s="330">
        <v>0.44490000000000002</v>
      </c>
      <c r="E22" s="330">
        <v>0.43902000000000002</v>
      </c>
      <c r="F22" s="330">
        <v>0.45071999999999995</v>
      </c>
      <c r="G22" s="330">
        <v>0.46242</v>
      </c>
      <c r="H22" s="330">
        <v>0.50490000000000002</v>
      </c>
      <c r="I22" s="330">
        <v>0.47411999999999999</v>
      </c>
      <c r="J22" s="330">
        <v>0.40973999999999994</v>
      </c>
      <c r="K22" s="330">
        <v>0.43319999999999997</v>
      </c>
      <c r="L22" s="330">
        <v>0.44490000000000002</v>
      </c>
      <c r="M22" s="330">
        <v>0.45071999999999995</v>
      </c>
      <c r="N22" s="330">
        <v>0.46097999999999995</v>
      </c>
      <c r="O22" s="330">
        <v>0.46829999999999994</v>
      </c>
      <c r="P22" s="330">
        <v>0.48587999999999998</v>
      </c>
      <c r="Q22" s="330">
        <v>0.49758000000000002</v>
      </c>
      <c r="R22" s="330">
        <v>0.52098</v>
      </c>
      <c r="S22" s="330">
        <v>0.53855999999999993</v>
      </c>
    </row>
    <row r="23" spans="1:19" x14ac:dyDescent="0.25">
      <c r="A23" s="323" t="s">
        <v>30</v>
      </c>
      <c r="B23" s="541" t="s">
        <v>31</v>
      </c>
      <c r="C23" s="123" t="s">
        <v>405</v>
      </c>
      <c r="D23" s="330">
        <v>0.29004000000000002</v>
      </c>
      <c r="E23" s="330">
        <v>0.30912000000000006</v>
      </c>
      <c r="F23" s="330">
        <v>0.31224000000000002</v>
      </c>
      <c r="G23" s="330">
        <v>0.32800000000000001</v>
      </c>
      <c r="H23" s="330">
        <v>0.33800000000000002</v>
      </c>
      <c r="I23" s="330">
        <v>0.30560000000000004</v>
      </c>
      <c r="J23" s="330">
        <v>0.32088000000000005</v>
      </c>
      <c r="K23" s="330">
        <v>0.34</v>
      </c>
      <c r="L23" s="330">
        <v>0.34760000000000002</v>
      </c>
      <c r="M23" s="330">
        <v>0.35400000000000004</v>
      </c>
      <c r="N23" s="330">
        <v>0.36000000000000004</v>
      </c>
      <c r="O23" s="330">
        <v>0.36640000000000006</v>
      </c>
      <c r="P23" s="330">
        <v>0.37000000000000005</v>
      </c>
      <c r="Q23" s="330">
        <v>0.37240000000000006</v>
      </c>
      <c r="R23" s="330">
        <v>0.37436000000000003</v>
      </c>
      <c r="S23" s="330">
        <v>0.37820000000000004</v>
      </c>
    </row>
    <row r="24" spans="1:19" x14ac:dyDescent="0.25">
      <c r="A24" s="323" t="s">
        <v>30</v>
      </c>
      <c r="B24" s="541" t="s">
        <v>31</v>
      </c>
      <c r="C24" s="123" t="s">
        <v>356</v>
      </c>
      <c r="D24" s="330">
        <v>0.315108</v>
      </c>
      <c r="E24" s="330">
        <v>0.30797999999999998</v>
      </c>
      <c r="F24" s="330">
        <v>0.32111999999999996</v>
      </c>
      <c r="G24" s="330">
        <v>0.32345999999999997</v>
      </c>
      <c r="H24" s="330">
        <v>0.30146400000000001</v>
      </c>
      <c r="I24" s="330">
        <v>0.285804</v>
      </c>
      <c r="J24" s="330">
        <v>0.29714399999999996</v>
      </c>
      <c r="K24" s="330">
        <v>0.29786399999999996</v>
      </c>
      <c r="L24" s="330">
        <v>0.29786399999999996</v>
      </c>
      <c r="M24" s="330">
        <v>0.30866399999999999</v>
      </c>
      <c r="N24" s="330">
        <v>0.30866399999999999</v>
      </c>
      <c r="O24" s="330">
        <v>0.31946399999999997</v>
      </c>
      <c r="P24" s="330">
        <v>0.31946399999999997</v>
      </c>
      <c r="Q24" s="330">
        <v>0.32666400000000001</v>
      </c>
      <c r="R24" s="330">
        <v>0.32666400000000001</v>
      </c>
      <c r="S24" s="330">
        <v>0.33386399999999999</v>
      </c>
    </row>
    <row r="25" spans="1:19" x14ac:dyDescent="0.25">
      <c r="A25" s="322" t="s">
        <v>39</v>
      </c>
      <c r="B25" s="540" t="s">
        <v>36</v>
      </c>
      <c r="C25" s="123" t="s">
        <v>265</v>
      </c>
      <c r="D25" s="332">
        <v>44.709500000000006</v>
      </c>
      <c r="E25" s="332">
        <v>45.256599999999999</v>
      </c>
      <c r="F25" s="332">
        <v>49.335700000000003</v>
      </c>
      <c r="G25" s="332">
        <v>50.104100000000003</v>
      </c>
      <c r="H25" s="332">
        <v>50.547499999999999</v>
      </c>
      <c r="I25" s="332">
        <v>0</v>
      </c>
      <c r="J25" s="332">
        <v>0</v>
      </c>
      <c r="K25" s="332">
        <v>0</v>
      </c>
      <c r="L25" s="332">
        <v>0</v>
      </c>
      <c r="M25" s="332">
        <v>0</v>
      </c>
      <c r="N25" s="332">
        <v>0</v>
      </c>
      <c r="O25" s="332">
        <v>0</v>
      </c>
      <c r="P25" s="332">
        <v>0</v>
      </c>
      <c r="Q25" s="332">
        <v>0</v>
      </c>
      <c r="R25" s="332">
        <v>0</v>
      </c>
      <c r="S25" s="332">
        <v>0</v>
      </c>
    </row>
    <row r="26" spans="1:19" x14ac:dyDescent="0.25">
      <c r="C26" s="320" t="s">
        <v>345</v>
      </c>
      <c r="D26" s="523">
        <f t="shared" ref="D26:S26" si="0">D27-SUM(D2:D25)</f>
        <v>170.53589199999999</v>
      </c>
      <c r="E26" s="523">
        <f t="shared" si="0"/>
        <v>174.26391199999989</v>
      </c>
      <c r="F26" s="523">
        <f t="shared" si="0"/>
        <v>176.92950800000006</v>
      </c>
      <c r="G26" s="523">
        <f t="shared" si="0"/>
        <v>178.69312400000013</v>
      </c>
      <c r="H26" s="523">
        <f t="shared" si="0"/>
        <v>180.48598395698934</v>
      </c>
      <c r="I26" s="523">
        <f t="shared" si="0"/>
        <v>166.3483377634409</v>
      </c>
      <c r="J26" s="523">
        <f t="shared" si="0"/>
        <v>178.59761660215065</v>
      </c>
      <c r="K26" s="523">
        <f t="shared" si="0"/>
        <v>183.85591333333321</v>
      </c>
      <c r="L26" s="523">
        <f t="shared" si="0"/>
        <v>186.42743311827962</v>
      </c>
      <c r="M26" s="523">
        <f t="shared" si="0"/>
        <v>178.48547806451609</v>
      </c>
      <c r="N26" s="523">
        <f t="shared" si="0"/>
        <v>184.74201200000005</v>
      </c>
      <c r="O26" s="523">
        <f t="shared" si="0"/>
        <v>191.40408490322591</v>
      </c>
      <c r="P26" s="523">
        <f t="shared" si="0"/>
        <v>197.95083784946223</v>
      </c>
      <c r="Q26" s="523">
        <f t="shared" si="0"/>
        <v>200.38442679569926</v>
      </c>
      <c r="R26" s="523">
        <f t="shared" si="0"/>
        <v>200.94264374193563</v>
      </c>
      <c r="S26" s="523">
        <f t="shared" si="0"/>
        <v>203.04793268817218</v>
      </c>
    </row>
    <row r="27" spans="1:19" x14ac:dyDescent="0.25">
      <c r="C27" s="320" t="s">
        <v>58</v>
      </c>
      <c r="D27" s="523">
        <v>733.3279</v>
      </c>
      <c r="E27" s="523">
        <v>750.46759999999995</v>
      </c>
      <c r="F27" s="523">
        <v>775.58879999999999</v>
      </c>
      <c r="G27" s="523">
        <v>790.16309999999999</v>
      </c>
      <c r="H27" s="523">
        <v>812.33270000000005</v>
      </c>
      <c r="I27" s="523">
        <v>758.80669999999998</v>
      </c>
      <c r="J27" s="523">
        <v>808.32039999999995</v>
      </c>
      <c r="K27" s="523">
        <v>835.57129999999995</v>
      </c>
      <c r="L27" s="523">
        <v>847.75540000000001</v>
      </c>
      <c r="M27" s="523">
        <v>852.28300000000002</v>
      </c>
      <c r="N27" s="523">
        <v>866.4316</v>
      </c>
      <c r="O27" s="523">
        <v>884.0684</v>
      </c>
      <c r="P27" s="523">
        <v>895.60310000000004</v>
      </c>
      <c r="Q27" s="523">
        <v>909.7364</v>
      </c>
      <c r="R27" s="523">
        <v>918.29930000000002</v>
      </c>
      <c r="S27" s="523">
        <v>928.57299999999998</v>
      </c>
    </row>
  </sheetData>
  <conditionalFormatting sqref="C22">
    <cfRule type="duplicateValues" dxfId="7" priority="4"/>
  </conditionalFormatting>
  <conditionalFormatting sqref="C21">
    <cfRule type="duplicateValues" dxfId="6" priority="3"/>
  </conditionalFormatting>
  <conditionalFormatting sqref="C23">
    <cfRule type="duplicateValues" dxfId="5" priority="2"/>
  </conditionalFormatting>
  <conditionalFormatting sqref="C24">
    <cfRule type="duplicateValues" dxfId="4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4483-778F-4742-8D8C-6C43AE539D4D}">
  <dimension ref="A1:AB31"/>
  <sheetViews>
    <sheetView topLeftCell="Q7" workbookViewId="0">
      <selection activeCell="W1" sqref="W1:AB26"/>
    </sheetView>
  </sheetViews>
  <sheetFormatPr defaultRowHeight="15" x14ac:dyDescent="0.25"/>
  <cols>
    <col min="1" max="1" width="34.5703125" bestFit="1" customWidth="1"/>
    <col min="9" max="9" width="35.42578125" bestFit="1" customWidth="1"/>
    <col min="16" max="16" width="35.42578125" bestFit="1" customWidth="1"/>
    <col min="23" max="23" width="35.42578125" bestFit="1" customWidth="1"/>
  </cols>
  <sheetData>
    <row r="1" spans="1:28" s="439" customFormat="1" ht="15.75" thickBot="1" x14ac:dyDescent="0.3">
      <c r="A1" s="574" t="s">
        <v>27</v>
      </c>
      <c r="B1" s="573" t="s">
        <v>201</v>
      </c>
      <c r="C1" s="573"/>
      <c r="D1" s="573"/>
      <c r="E1" s="573"/>
      <c r="F1" s="573"/>
      <c r="I1" s="524" t="s">
        <v>27</v>
      </c>
      <c r="J1" s="572"/>
      <c r="K1" s="572"/>
      <c r="L1" s="572"/>
      <c r="M1" s="572"/>
      <c r="N1" s="572"/>
      <c r="P1" s="524" t="s">
        <v>27</v>
      </c>
      <c r="Q1" s="572" t="s">
        <v>407</v>
      </c>
      <c r="R1" s="572"/>
      <c r="S1" s="572"/>
      <c r="T1" s="572"/>
      <c r="U1" s="572"/>
      <c r="W1" s="579" t="s">
        <v>27</v>
      </c>
      <c r="X1" s="576" t="s">
        <v>408</v>
      </c>
      <c r="Y1" s="577"/>
      <c r="Z1" s="577"/>
      <c r="AA1" s="577"/>
      <c r="AB1" s="578"/>
    </row>
    <row r="2" spans="1:28" ht="15.75" thickBot="1" x14ac:dyDescent="0.3">
      <c r="A2" s="575"/>
      <c r="B2" s="542">
        <v>2015</v>
      </c>
      <c r="C2" s="542">
        <v>2020</v>
      </c>
      <c r="D2" s="542" t="s">
        <v>28</v>
      </c>
      <c r="E2" s="542" t="s">
        <v>6</v>
      </c>
      <c r="F2" s="542" t="s">
        <v>16</v>
      </c>
      <c r="I2" s="525"/>
      <c r="J2" s="525">
        <v>2015</v>
      </c>
      <c r="K2" s="525">
        <v>2020</v>
      </c>
      <c r="L2" s="525" t="s">
        <v>28</v>
      </c>
      <c r="M2" s="525" t="s">
        <v>6</v>
      </c>
      <c r="N2" s="525" t="s">
        <v>16</v>
      </c>
      <c r="P2" s="525"/>
      <c r="Q2" s="525">
        <v>2015</v>
      </c>
      <c r="R2" s="525">
        <v>2020</v>
      </c>
      <c r="S2" s="525" t="s">
        <v>28</v>
      </c>
      <c r="T2" s="525" t="s">
        <v>6</v>
      </c>
      <c r="U2" s="525" t="s">
        <v>16</v>
      </c>
      <c r="W2" s="580"/>
      <c r="X2" s="556">
        <v>2015</v>
      </c>
      <c r="Y2" s="556">
        <v>2020</v>
      </c>
      <c r="Z2" s="556" t="s">
        <v>28</v>
      </c>
      <c r="AA2" s="556" t="s">
        <v>6</v>
      </c>
      <c r="AB2" s="556" t="s">
        <v>16</v>
      </c>
    </row>
    <row r="3" spans="1:28" ht="15.75" thickBot="1" x14ac:dyDescent="0.3">
      <c r="A3" s="122" t="s">
        <v>245</v>
      </c>
      <c r="B3" s="546">
        <v>117.1994</v>
      </c>
      <c r="C3" s="546">
        <v>116.80550000000001</v>
      </c>
      <c r="D3" s="546">
        <v>115.676</v>
      </c>
      <c r="E3" s="546">
        <v>131.55789999999999</v>
      </c>
      <c r="F3" s="546">
        <v>139.8604</v>
      </c>
      <c r="I3" s="525" t="s">
        <v>245</v>
      </c>
      <c r="J3" s="525">
        <v>135</v>
      </c>
      <c r="K3" s="525">
        <v>145</v>
      </c>
      <c r="L3" s="525">
        <v>145</v>
      </c>
      <c r="M3" s="525">
        <v>145</v>
      </c>
      <c r="N3" s="525">
        <v>145</v>
      </c>
      <c r="P3" s="525" t="s">
        <v>245</v>
      </c>
      <c r="Q3" s="553">
        <f>B3/J3</f>
        <v>0.86814370370370364</v>
      </c>
      <c r="R3" s="553">
        <f t="shared" ref="R3:U3" si="0">C3/K3</f>
        <v>0.80555517241379315</v>
      </c>
      <c r="S3" s="553">
        <f t="shared" si="0"/>
        <v>0.79776551724137934</v>
      </c>
      <c r="T3" s="553">
        <f t="shared" si="0"/>
        <v>0.9072958620689654</v>
      </c>
      <c r="U3" s="553">
        <f t="shared" si="0"/>
        <v>0.96455448275862066</v>
      </c>
      <c r="W3" s="555" t="s">
        <v>245</v>
      </c>
      <c r="X3" s="556">
        <v>87</v>
      </c>
      <c r="Y3" s="556">
        <v>81</v>
      </c>
      <c r="Z3" s="556">
        <v>80</v>
      </c>
      <c r="AA3" s="556">
        <v>91</v>
      </c>
      <c r="AB3" s="556">
        <v>96</v>
      </c>
    </row>
    <row r="4" spans="1:28" ht="15.75" thickBot="1" x14ac:dyDescent="0.3">
      <c r="A4" s="123" t="s">
        <v>264</v>
      </c>
      <c r="B4" s="547">
        <v>28.580000000000002</v>
      </c>
      <c r="C4" s="547">
        <v>81.092446236559127</v>
      </c>
      <c r="D4" s="547">
        <v>81.48509139784943</v>
      </c>
      <c r="E4" s="547">
        <v>88.989000000000004</v>
      </c>
      <c r="F4" s="547">
        <v>97.813247311827951</v>
      </c>
      <c r="I4" s="525" t="s">
        <v>264</v>
      </c>
      <c r="J4" s="525">
        <v>100</v>
      </c>
      <c r="K4" s="525">
        <v>165</v>
      </c>
      <c r="L4" s="525">
        <v>165</v>
      </c>
      <c r="M4" s="525">
        <v>165</v>
      </c>
      <c r="N4" s="525">
        <v>165</v>
      </c>
      <c r="P4" s="525" t="s">
        <v>264</v>
      </c>
      <c r="Q4" s="553">
        <f t="shared" ref="Q4:Q27" si="1">B4/J4</f>
        <v>0.2858</v>
      </c>
      <c r="R4" s="553">
        <f t="shared" ref="R4:R27" si="2">C4/K4</f>
        <v>0.49146937113066136</v>
      </c>
      <c r="S4" s="553">
        <f t="shared" ref="S4:S27" si="3">D4/L4</f>
        <v>0.49384903877484504</v>
      </c>
      <c r="T4" s="553">
        <f t="shared" ref="T4:T27" si="4">E4/M4</f>
        <v>0.53932727272727277</v>
      </c>
      <c r="U4" s="553">
        <f t="shared" ref="U4:U27" si="5">F4/N4</f>
        <v>0.59280755946562391</v>
      </c>
      <c r="W4" s="555" t="s">
        <v>264</v>
      </c>
      <c r="X4" s="556">
        <v>29</v>
      </c>
      <c r="Y4" s="556">
        <v>49</v>
      </c>
      <c r="Z4" s="556">
        <v>49</v>
      </c>
      <c r="AA4" s="556">
        <v>54</v>
      </c>
      <c r="AB4" s="556">
        <v>59</v>
      </c>
    </row>
    <row r="5" spans="1:28" ht="15.75" thickBot="1" x14ac:dyDescent="0.3">
      <c r="A5" s="522" t="s">
        <v>330</v>
      </c>
      <c r="B5" s="546">
        <v>43.89</v>
      </c>
      <c r="C5" s="546">
        <v>55.706000000000003</v>
      </c>
      <c r="D5" s="546">
        <v>58.506</v>
      </c>
      <c r="E5" s="546">
        <v>63.048999999999999</v>
      </c>
      <c r="F5" s="546">
        <v>66.906000000000006</v>
      </c>
      <c r="I5" s="525" t="s">
        <v>330</v>
      </c>
      <c r="J5" s="525">
        <v>60</v>
      </c>
      <c r="K5" s="525">
        <v>70</v>
      </c>
      <c r="L5" s="525">
        <v>70</v>
      </c>
      <c r="M5" s="525">
        <v>70</v>
      </c>
      <c r="N5" s="525">
        <v>70</v>
      </c>
      <c r="P5" s="525" t="s">
        <v>330</v>
      </c>
      <c r="Q5" s="553">
        <f t="shared" si="1"/>
        <v>0.73150000000000004</v>
      </c>
      <c r="R5" s="553">
        <f t="shared" si="2"/>
        <v>0.79580000000000006</v>
      </c>
      <c r="S5" s="553">
        <f t="shared" si="3"/>
        <v>0.83579999999999999</v>
      </c>
      <c r="T5" s="553">
        <f t="shared" si="4"/>
        <v>0.90069999999999995</v>
      </c>
      <c r="U5" s="553">
        <f t="shared" si="5"/>
        <v>0.95580000000000009</v>
      </c>
      <c r="W5" s="555" t="s">
        <v>330</v>
      </c>
      <c r="X5" s="556">
        <v>73</v>
      </c>
      <c r="Y5" s="556">
        <v>80</v>
      </c>
      <c r="Z5" s="556">
        <v>84</v>
      </c>
      <c r="AA5" s="556">
        <v>90</v>
      </c>
      <c r="AB5" s="556">
        <v>96</v>
      </c>
    </row>
    <row r="6" spans="1:28" ht="15.75" thickBot="1" x14ac:dyDescent="0.3">
      <c r="A6" s="122" t="s">
        <v>403</v>
      </c>
      <c r="B6" s="548">
        <v>43.533999999999999</v>
      </c>
      <c r="C6" s="548">
        <v>45.072000000000003</v>
      </c>
      <c r="D6" s="548">
        <v>71.171500000000009</v>
      </c>
      <c r="E6" s="548">
        <v>75.018000000000001</v>
      </c>
      <c r="F6" s="548">
        <v>80.667999999999992</v>
      </c>
      <c r="I6" s="525" t="s">
        <v>403</v>
      </c>
      <c r="J6" s="525">
        <v>55</v>
      </c>
      <c r="K6" s="525">
        <v>55</v>
      </c>
      <c r="L6" s="525">
        <v>85</v>
      </c>
      <c r="M6" s="525">
        <v>85</v>
      </c>
      <c r="N6" s="525">
        <v>85</v>
      </c>
      <c r="P6" s="525" t="s">
        <v>403</v>
      </c>
      <c r="Q6" s="553">
        <f t="shared" si="1"/>
        <v>0.79152727272727275</v>
      </c>
      <c r="R6" s="553">
        <f t="shared" si="2"/>
        <v>0.81949090909090916</v>
      </c>
      <c r="S6" s="553">
        <f t="shared" si="3"/>
        <v>0.83731176470588242</v>
      </c>
      <c r="T6" s="553">
        <f t="shared" si="4"/>
        <v>0.88256470588235292</v>
      </c>
      <c r="U6" s="553">
        <f t="shared" si="5"/>
        <v>0.94903529411764698</v>
      </c>
      <c r="W6" s="555" t="s">
        <v>403</v>
      </c>
      <c r="X6" s="556">
        <v>79</v>
      </c>
      <c r="Y6" s="556">
        <v>82</v>
      </c>
      <c r="Z6" s="556">
        <v>84</v>
      </c>
      <c r="AA6" s="556">
        <v>88</v>
      </c>
      <c r="AB6" s="556">
        <v>95</v>
      </c>
    </row>
    <row r="7" spans="1:28" ht="15.75" thickBot="1" x14ac:dyDescent="0.3">
      <c r="A7" s="123" t="s">
        <v>268</v>
      </c>
      <c r="B7" s="546">
        <v>45.294800000000002</v>
      </c>
      <c r="C7" s="546">
        <v>44.840699999999998</v>
      </c>
      <c r="D7" s="546">
        <v>46.016300000000001</v>
      </c>
      <c r="E7" s="546">
        <v>47.308500000000002</v>
      </c>
      <c r="F7" s="546">
        <v>49.821199999999997</v>
      </c>
      <c r="I7" s="525" t="s">
        <v>268</v>
      </c>
      <c r="J7" s="525">
        <v>55</v>
      </c>
      <c r="K7" s="525">
        <v>55</v>
      </c>
      <c r="L7" s="525">
        <v>55</v>
      </c>
      <c r="M7" s="525">
        <v>55</v>
      </c>
      <c r="N7" s="525">
        <v>55</v>
      </c>
      <c r="P7" s="525" t="s">
        <v>268</v>
      </c>
      <c r="Q7" s="553">
        <f t="shared" si="1"/>
        <v>0.82354181818181826</v>
      </c>
      <c r="R7" s="553">
        <f t="shared" si="2"/>
        <v>0.81528545454545454</v>
      </c>
      <c r="S7" s="553">
        <f t="shared" si="3"/>
        <v>0.83666000000000007</v>
      </c>
      <c r="T7" s="553">
        <f t="shared" si="4"/>
        <v>0.8601545454545455</v>
      </c>
      <c r="U7" s="553">
        <f t="shared" si="5"/>
        <v>0.90583999999999998</v>
      </c>
      <c r="W7" s="555" t="s">
        <v>268</v>
      </c>
      <c r="X7" s="556">
        <v>82</v>
      </c>
      <c r="Y7" s="556">
        <v>82</v>
      </c>
      <c r="Z7" s="556">
        <v>84</v>
      </c>
      <c r="AA7" s="556">
        <v>86</v>
      </c>
      <c r="AB7" s="556">
        <v>91</v>
      </c>
    </row>
    <row r="8" spans="1:28" ht="15.75" thickBot="1" x14ac:dyDescent="0.3">
      <c r="A8" s="121" t="s">
        <v>252</v>
      </c>
      <c r="B8" s="546">
        <v>32.825284000000003</v>
      </c>
      <c r="C8" s="546">
        <v>39.834511999999997</v>
      </c>
      <c r="D8" s="546">
        <v>39.796948</v>
      </c>
      <c r="E8" s="546">
        <v>42.256564000000004</v>
      </c>
      <c r="F8" s="546">
        <v>43.054963999999998</v>
      </c>
      <c r="I8" s="525" t="s">
        <v>252</v>
      </c>
      <c r="J8" s="525">
        <v>40.36</v>
      </c>
      <c r="K8" s="525">
        <v>50</v>
      </c>
      <c r="L8" s="525">
        <v>50</v>
      </c>
      <c r="M8" s="525">
        <v>50</v>
      </c>
      <c r="N8" s="525">
        <v>50</v>
      </c>
      <c r="P8" s="525" t="s">
        <v>252</v>
      </c>
      <c r="Q8" s="553">
        <f t="shared" si="1"/>
        <v>0.81331228939544109</v>
      </c>
      <c r="R8" s="553">
        <f t="shared" si="2"/>
        <v>0.79669023999999988</v>
      </c>
      <c r="S8" s="553">
        <f t="shared" si="3"/>
        <v>0.79593895999999997</v>
      </c>
      <c r="T8" s="553">
        <f t="shared" si="4"/>
        <v>0.84513128000000004</v>
      </c>
      <c r="U8" s="553">
        <f t="shared" si="5"/>
        <v>0.86109927999999991</v>
      </c>
      <c r="W8" s="555" t="s">
        <v>252</v>
      </c>
      <c r="X8" s="556">
        <v>81</v>
      </c>
      <c r="Y8" s="556">
        <v>80</v>
      </c>
      <c r="Z8" s="556">
        <v>80</v>
      </c>
      <c r="AA8" s="556">
        <v>85</v>
      </c>
      <c r="AB8" s="556">
        <v>86</v>
      </c>
    </row>
    <row r="9" spans="1:28" ht="15.75" thickBot="1" x14ac:dyDescent="0.3">
      <c r="A9" s="522" t="s">
        <v>399</v>
      </c>
      <c r="B9" s="546">
        <v>30.9</v>
      </c>
      <c r="C9" s="546">
        <v>34.231499999999997</v>
      </c>
      <c r="D9" s="546">
        <v>35.387499999999996</v>
      </c>
      <c r="E9" s="546">
        <v>43.073999999999998</v>
      </c>
      <c r="F9" s="546">
        <v>46.274000000000001</v>
      </c>
      <c r="I9" s="525" t="s">
        <v>399</v>
      </c>
      <c r="J9" s="525">
        <v>40</v>
      </c>
      <c r="K9" s="525">
        <v>45</v>
      </c>
      <c r="L9" s="525">
        <v>45</v>
      </c>
      <c r="M9" s="525">
        <v>50</v>
      </c>
      <c r="N9" s="525">
        <v>50</v>
      </c>
      <c r="P9" s="525" t="s">
        <v>399</v>
      </c>
      <c r="Q9" s="553">
        <f t="shared" si="1"/>
        <v>0.77249999999999996</v>
      </c>
      <c r="R9" s="553">
        <f t="shared" si="2"/>
        <v>0.76069999999999993</v>
      </c>
      <c r="S9" s="553">
        <f t="shared" si="3"/>
        <v>0.7863888888888888</v>
      </c>
      <c r="T9" s="553">
        <f t="shared" si="4"/>
        <v>0.86147999999999991</v>
      </c>
      <c r="U9" s="553">
        <f t="shared" si="5"/>
        <v>0.92547999999999997</v>
      </c>
      <c r="W9" s="555" t="s">
        <v>399</v>
      </c>
      <c r="X9" s="556">
        <v>77</v>
      </c>
      <c r="Y9" s="556">
        <v>76</v>
      </c>
      <c r="Z9" s="556">
        <v>79</v>
      </c>
      <c r="AA9" s="556">
        <v>86</v>
      </c>
      <c r="AB9" s="556">
        <v>93</v>
      </c>
    </row>
    <row r="10" spans="1:28" ht="15.75" thickBot="1" x14ac:dyDescent="0.3">
      <c r="A10" s="121" t="s">
        <v>235</v>
      </c>
      <c r="B10" s="548">
        <v>30.435000000000002</v>
      </c>
      <c r="C10" s="548">
        <v>29.104900000000001</v>
      </c>
      <c r="D10" s="548">
        <v>30.9649</v>
      </c>
      <c r="E10" s="548">
        <v>32.0548</v>
      </c>
      <c r="F10" s="548">
        <v>33.434600000000003</v>
      </c>
      <c r="I10" s="525" t="s">
        <v>235</v>
      </c>
      <c r="J10" s="525">
        <v>38</v>
      </c>
      <c r="K10" s="525">
        <v>38</v>
      </c>
      <c r="L10" s="525">
        <v>38</v>
      </c>
      <c r="M10" s="525">
        <v>38</v>
      </c>
      <c r="N10" s="525">
        <v>38</v>
      </c>
      <c r="P10" s="525" t="s">
        <v>235</v>
      </c>
      <c r="Q10" s="553">
        <f t="shared" si="1"/>
        <v>0.80092105263157898</v>
      </c>
      <c r="R10" s="553">
        <f t="shared" si="2"/>
        <v>0.76591842105263164</v>
      </c>
      <c r="S10" s="553">
        <f t="shared" si="3"/>
        <v>0.81486578947368427</v>
      </c>
      <c r="T10" s="553">
        <f t="shared" si="4"/>
        <v>0.8435473684210526</v>
      </c>
      <c r="U10" s="553">
        <f t="shared" si="5"/>
        <v>0.87985789473684217</v>
      </c>
      <c r="W10" s="555" t="s">
        <v>235</v>
      </c>
      <c r="X10" s="556">
        <v>80</v>
      </c>
      <c r="Y10" s="556">
        <v>77</v>
      </c>
      <c r="Z10" s="556">
        <v>81</v>
      </c>
      <c r="AA10" s="556">
        <v>84</v>
      </c>
      <c r="AB10" s="556">
        <v>88</v>
      </c>
    </row>
    <row r="11" spans="1:28" ht="15.75" thickBot="1" x14ac:dyDescent="0.3">
      <c r="A11" s="122" t="s">
        <v>274</v>
      </c>
      <c r="B11" s="546">
        <v>25.5642</v>
      </c>
      <c r="C11" s="546">
        <v>25.350300000000001</v>
      </c>
      <c r="D11" s="546">
        <v>25.903600000000001</v>
      </c>
      <c r="E11" s="546">
        <v>26.802900000000001</v>
      </c>
      <c r="F11" s="546">
        <v>27.889499999999998</v>
      </c>
      <c r="I11" s="525" t="s">
        <v>274</v>
      </c>
      <c r="J11" s="525">
        <v>30</v>
      </c>
      <c r="K11" s="525">
        <v>30</v>
      </c>
      <c r="L11" s="525">
        <v>30</v>
      </c>
      <c r="M11" s="525">
        <v>30</v>
      </c>
      <c r="N11" s="525">
        <v>30</v>
      </c>
      <c r="P11" s="525" t="s">
        <v>274</v>
      </c>
      <c r="Q11" s="553">
        <f t="shared" si="1"/>
        <v>0.85214000000000001</v>
      </c>
      <c r="R11" s="553">
        <f t="shared" si="2"/>
        <v>0.84501000000000004</v>
      </c>
      <c r="S11" s="553">
        <f t="shared" si="3"/>
        <v>0.86345333333333341</v>
      </c>
      <c r="T11" s="553">
        <f t="shared" si="4"/>
        <v>0.89343000000000006</v>
      </c>
      <c r="U11" s="553">
        <f t="shared" si="5"/>
        <v>0.92964999999999998</v>
      </c>
      <c r="W11" s="555" t="s">
        <v>274</v>
      </c>
      <c r="X11" s="556">
        <v>85</v>
      </c>
      <c r="Y11" s="556">
        <v>85</v>
      </c>
      <c r="Z11" s="556">
        <v>86</v>
      </c>
      <c r="AA11" s="556">
        <v>89</v>
      </c>
      <c r="AB11" s="556">
        <v>93</v>
      </c>
    </row>
    <row r="12" spans="1:28" ht="15.75" thickBot="1" x14ac:dyDescent="0.3">
      <c r="A12" s="121" t="s">
        <v>160</v>
      </c>
      <c r="B12" s="546">
        <v>23.8247</v>
      </c>
      <c r="C12" s="546">
        <v>23.899699999999999</v>
      </c>
      <c r="D12" s="546">
        <v>24.861799999999999</v>
      </c>
      <c r="E12" s="546">
        <v>25.110199999999999</v>
      </c>
      <c r="F12" s="546">
        <v>25.4207</v>
      </c>
      <c r="I12" s="121" t="s">
        <v>160</v>
      </c>
      <c r="J12" s="525">
        <v>30</v>
      </c>
      <c r="K12" s="525">
        <v>30</v>
      </c>
      <c r="L12" s="525">
        <v>30</v>
      </c>
      <c r="M12" s="525">
        <v>30</v>
      </c>
      <c r="N12" s="525">
        <v>30</v>
      </c>
      <c r="P12" s="121" t="s">
        <v>160</v>
      </c>
      <c r="Q12" s="553">
        <f t="shared" si="1"/>
        <v>0.79415666666666662</v>
      </c>
      <c r="R12" s="553">
        <f t="shared" si="2"/>
        <v>0.79665666666666668</v>
      </c>
      <c r="S12" s="553">
        <f t="shared" si="3"/>
        <v>0.82872666666666661</v>
      </c>
      <c r="T12" s="553">
        <f t="shared" si="4"/>
        <v>0.83700666666666668</v>
      </c>
      <c r="U12" s="553">
        <f t="shared" si="5"/>
        <v>0.84735666666666665</v>
      </c>
      <c r="W12" s="557" t="s">
        <v>160</v>
      </c>
      <c r="X12" s="556">
        <v>79</v>
      </c>
      <c r="Y12" s="556">
        <v>80</v>
      </c>
      <c r="Z12" s="556">
        <v>83</v>
      </c>
      <c r="AA12" s="556">
        <v>84</v>
      </c>
      <c r="AB12" s="556">
        <v>85</v>
      </c>
    </row>
    <row r="13" spans="1:28" ht="15.75" thickBot="1" x14ac:dyDescent="0.3">
      <c r="A13" s="122" t="s">
        <v>255</v>
      </c>
      <c r="B13" s="548">
        <v>22.481999999999999</v>
      </c>
      <c r="C13" s="548">
        <v>23.681999999999999</v>
      </c>
      <c r="D13" s="548">
        <v>24.609000000000002</v>
      </c>
      <c r="E13" s="548">
        <v>25.722000000000001</v>
      </c>
      <c r="F13" s="548">
        <v>27.222000000000001</v>
      </c>
      <c r="I13" s="525" t="s">
        <v>255</v>
      </c>
      <c r="J13" s="525">
        <v>30</v>
      </c>
      <c r="K13" s="525">
        <v>30</v>
      </c>
      <c r="L13" s="525">
        <v>30</v>
      </c>
      <c r="M13" s="525">
        <v>30</v>
      </c>
      <c r="N13" s="525">
        <v>30</v>
      </c>
      <c r="P13" s="525" t="s">
        <v>255</v>
      </c>
      <c r="Q13" s="553">
        <f t="shared" si="1"/>
        <v>0.74939999999999996</v>
      </c>
      <c r="R13" s="553">
        <f t="shared" si="2"/>
        <v>0.78939999999999999</v>
      </c>
      <c r="S13" s="553">
        <f t="shared" si="3"/>
        <v>0.82030000000000003</v>
      </c>
      <c r="T13" s="553">
        <f t="shared" si="4"/>
        <v>0.85740000000000005</v>
      </c>
      <c r="U13" s="553">
        <f t="shared" si="5"/>
        <v>0.9074000000000001</v>
      </c>
      <c r="W13" s="555" t="s">
        <v>255</v>
      </c>
      <c r="X13" s="556">
        <v>75</v>
      </c>
      <c r="Y13" s="556">
        <v>79</v>
      </c>
      <c r="Z13" s="556">
        <v>82</v>
      </c>
      <c r="AA13" s="556">
        <v>86</v>
      </c>
      <c r="AB13" s="556">
        <v>91</v>
      </c>
    </row>
    <row r="14" spans="1:28" ht="15.75" thickBot="1" x14ac:dyDescent="0.3">
      <c r="A14" s="122" t="s">
        <v>398</v>
      </c>
      <c r="B14" s="546">
        <v>15.146000000000001</v>
      </c>
      <c r="C14" s="546">
        <v>15.698</v>
      </c>
      <c r="D14" s="546">
        <v>17.2</v>
      </c>
      <c r="E14" s="546">
        <v>17.8</v>
      </c>
      <c r="F14" s="546">
        <v>19.399999999999999</v>
      </c>
      <c r="I14" s="525" t="s">
        <v>398</v>
      </c>
      <c r="J14" s="525">
        <v>20</v>
      </c>
      <c r="K14" s="525">
        <v>20</v>
      </c>
      <c r="L14" s="525">
        <v>20</v>
      </c>
      <c r="M14" s="525">
        <v>20</v>
      </c>
      <c r="N14" s="525">
        <v>20</v>
      </c>
      <c r="P14" s="525" t="s">
        <v>398</v>
      </c>
      <c r="Q14" s="553">
        <f t="shared" si="1"/>
        <v>0.75730000000000008</v>
      </c>
      <c r="R14" s="553">
        <f t="shared" si="2"/>
        <v>0.78490000000000004</v>
      </c>
      <c r="S14" s="553">
        <f t="shared" si="3"/>
        <v>0.86</v>
      </c>
      <c r="T14" s="553">
        <f t="shared" si="4"/>
        <v>0.89</v>
      </c>
      <c r="U14" s="553">
        <f t="shared" si="5"/>
        <v>0.97</v>
      </c>
      <c r="W14" s="555" t="s">
        <v>398</v>
      </c>
      <c r="X14" s="556">
        <v>76</v>
      </c>
      <c r="Y14" s="556">
        <v>78</v>
      </c>
      <c r="Z14" s="556">
        <v>86</v>
      </c>
      <c r="AA14" s="556">
        <v>89</v>
      </c>
      <c r="AB14" s="556">
        <v>97</v>
      </c>
    </row>
    <row r="15" spans="1:28" ht="15.75" thickBot="1" x14ac:dyDescent="0.3">
      <c r="A15" s="123" t="s">
        <v>270</v>
      </c>
      <c r="B15" s="546">
        <v>15.444000000000001</v>
      </c>
      <c r="C15" s="546">
        <v>14.846</v>
      </c>
      <c r="D15" s="546">
        <v>15.646000000000001</v>
      </c>
      <c r="E15" s="546">
        <v>16.399999999999999</v>
      </c>
      <c r="F15" s="546">
        <v>18</v>
      </c>
      <c r="I15" s="525" t="s">
        <v>270</v>
      </c>
      <c r="J15" s="525">
        <v>20</v>
      </c>
      <c r="K15" s="525">
        <v>20</v>
      </c>
      <c r="L15" s="525">
        <v>20</v>
      </c>
      <c r="M15" s="525">
        <v>20</v>
      </c>
      <c r="N15" s="525">
        <v>20</v>
      </c>
      <c r="P15" s="525" t="s">
        <v>270</v>
      </c>
      <c r="Q15" s="553">
        <f t="shared" si="1"/>
        <v>0.7722</v>
      </c>
      <c r="R15" s="553">
        <f t="shared" si="2"/>
        <v>0.74229999999999996</v>
      </c>
      <c r="S15" s="553">
        <f t="shared" si="3"/>
        <v>0.7823</v>
      </c>
      <c r="T15" s="553">
        <f t="shared" si="4"/>
        <v>0.82</v>
      </c>
      <c r="U15" s="553">
        <f t="shared" si="5"/>
        <v>0.9</v>
      </c>
      <c r="W15" s="555" t="s">
        <v>270</v>
      </c>
      <c r="X15" s="556">
        <v>77</v>
      </c>
      <c r="Y15" s="556">
        <v>74</v>
      </c>
      <c r="Z15" s="556">
        <v>78</v>
      </c>
      <c r="AA15" s="556">
        <v>82</v>
      </c>
      <c r="AB15" s="556">
        <v>90</v>
      </c>
    </row>
    <row r="16" spans="1:28" ht="15.75" thickBot="1" x14ac:dyDescent="0.3">
      <c r="A16" s="121" t="s">
        <v>249</v>
      </c>
      <c r="B16" s="546">
        <v>14.9679</v>
      </c>
      <c r="C16" s="546">
        <v>14.4529</v>
      </c>
      <c r="D16" s="546">
        <v>14.2781</v>
      </c>
      <c r="E16" s="546">
        <v>15.379200000000001</v>
      </c>
      <c r="F16" s="546">
        <v>15.5055</v>
      </c>
      <c r="I16" s="525" t="s">
        <v>249</v>
      </c>
      <c r="J16" s="525">
        <v>20</v>
      </c>
      <c r="K16" s="525">
        <v>20</v>
      </c>
      <c r="L16" s="525">
        <v>20</v>
      </c>
      <c r="M16" s="525">
        <v>20</v>
      </c>
      <c r="N16" s="525">
        <v>20</v>
      </c>
      <c r="P16" s="525" t="s">
        <v>249</v>
      </c>
      <c r="Q16" s="553">
        <f t="shared" si="1"/>
        <v>0.74839500000000003</v>
      </c>
      <c r="R16" s="553">
        <f t="shared" si="2"/>
        <v>0.72264499999999998</v>
      </c>
      <c r="S16" s="553">
        <f t="shared" si="3"/>
        <v>0.71390500000000001</v>
      </c>
      <c r="T16" s="553">
        <f t="shared" si="4"/>
        <v>0.76896000000000009</v>
      </c>
      <c r="U16" s="553">
        <f t="shared" si="5"/>
        <v>0.77527499999999994</v>
      </c>
      <c r="W16" s="555" t="s">
        <v>249</v>
      </c>
      <c r="X16" s="556">
        <v>75</v>
      </c>
      <c r="Y16" s="556">
        <v>72</v>
      </c>
      <c r="Z16" s="556">
        <v>71</v>
      </c>
      <c r="AA16" s="556">
        <v>77</v>
      </c>
      <c r="AB16" s="556">
        <v>78</v>
      </c>
    </row>
    <row r="17" spans="1:28" ht="15.75" thickBot="1" x14ac:dyDescent="0.3">
      <c r="A17" s="123" t="s">
        <v>269</v>
      </c>
      <c r="B17" s="546">
        <v>14.906000000000001</v>
      </c>
      <c r="C17" s="546">
        <v>14.423999999999999</v>
      </c>
      <c r="D17" s="546">
        <v>14.584</v>
      </c>
      <c r="E17" s="546">
        <v>16</v>
      </c>
      <c r="F17" s="546">
        <v>18</v>
      </c>
      <c r="I17" s="525" t="s">
        <v>269</v>
      </c>
      <c r="J17" s="525">
        <v>20</v>
      </c>
      <c r="K17" s="525">
        <v>20</v>
      </c>
      <c r="L17" s="525">
        <v>20</v>
      </c>
      <c r="M17" s="525">
        <v>20</v>
      </c>
      <c r="N17" s="525">
        <v>20</v>
      </c>
      <c r="P17" s="525" t="s">
        <v>269</v>
      </c>
      <c r="Q17" s="553">
        <f t="shared" si="1"/>
        <v>0.74530000000000007</v>
      </c>
      <c r="R17" s="553">
        <f t="shared" si="2"/>
        <v>0.72119999999999995</v>
      </c>
      <c r="S17" s="553">
        <f t="shared" si="3"/>
        <v>0.72919999999999996</v>
      </c>
      <c r="T17" s="553">
        <f t="shared" si="4"/>
        <v>0.8</v>
      </c>
      <c r="U17" s="553">
        <f t="shared" si="5"/>
        <v>0.9</v>
      </c>
      <c r="W17" s="555" t="s">
        <v>269</v>
      </c>
      <c r="X17" s="556">
        <v>75</v>
      </c>
      <c r="Y17" s="556">
        <v>72</v>
      </c>
      <c r="Z17" s="556">
        <v>73</v>
      </c>
      <c r="AA17" s="556">
        <v>80</v>
      </c>
      <c r="AB17" s="556">
        <v>90</v>
      </c>
    </row>
    <row r="18" spans="1:28" ht="15.75" thickBot="1" x14ac:dyDescent="0.3">
      <c r="A18" s="522" t="s">
        <v>329</v>
      </c>
      <c r="B18" s="546">
        <v>7.2229999999999999</v>
      </c>
      <c r="C18" s="546">
        <v>7.3079999999999998</v>
      </c>
      <c r="D18" s="546">
        <v>7.6920000000000002</v>
      </c>
      <c r="E18" s="546">
        <v>8.6769999999999996</v>
      </c>
      <c r="F18" s="546">
        <v>9.2729999999999997</v>
      </c>
      <c r="I18" s="525" t="s">
        <v>329</v>
      </c>
      <c r="J18" s="525">
        <v>10</v>
      </c>
      <c r="K18" s="525">
        <v>10</v>
      </c>
      <c r="L18" s="525">
        <v>10</v>
      </c>
      <c r="M18" s="525">
        <v>10</v>
      </c>
      <c r="N18" s="525">
        <v>10</v>
      </c>
      <c r="P18" s="525" t="s">
        <v>329</v>
      </c>
      <c r="Q18" s="553">
        <f t="shared" si="1"/>
        <v>0.72229999999999994</v>
      </c>
      <c r="R18" s="553">
        <f t="shared" si="2"/>
        <v>0.73080000000000001</v>
      </c>
      <c r="S18" s="553">
        <f t="shared" si="3"/>
        <v>0.76919999999999999</v>
      </c>
      <c r="T18" s="553">
        <f t="shared" si="4"/>
        <v>0.86769999999999992</v>
      </c>
      <c r="U18" s="553">
        <f t="shared" si="5"/>
        <v>0.92730000000000001</v>
      </c>
      <c r="W18" s="555" t="s">
        <v>329</v>
      </c>
      <c r="X18" s="556">
        <v>72</v>
      </c>
      <c r="Y18" s="556">
        <v>73</v>
      </c>
      <c r="Z18" s="556">
        <v>77</v>
      </c>
      <c r="AA18" s="556">
        <v>87</v>
      </c>
      <c r="AB18" s="556">
        <v>93</v>
      </c>
    </row>
    <row r="19" spans="1:28" ht="15.75" thickBot="1" x14ac:dyDescent="0.3">
      <c r="A19" s="122" t="s">
        <v>406</v>
      </c>
      <c r="B19" s="546">
        <v>2.4359999999999999</v>
      </c>
      <c r="C19" s="546">
        <v>2.5299</v>
      </c>
      <c r="D19" s="546">
        <v>2.6198999999999999</v>
      </c>
      <c r="E19" s="546">
        <v>2.76</v>
      </c>
      <c r="F19" s="546">
        <v>2.88</v>
      </c>
      <c r="I19" s="525" t="s">
        <v>257</v>
      </c>
      <c r="J19" s="525">
        <v>3</v>
      </c>
      <c r="K19" s="525">
        <v>3</v>
      </c>
      <c r="L19" s="525">
        <v>3</v>
      </c>
      <c r="M19" s="525">
        <v>3</v>
      </c>
      <c r="N19" s="525">
        <v>3</v>
      </c>
      <c r="P19" s="525" t="s">
        <v>257</v>
      </c>
      <c r="Q19" s="553">
        <f t="shared" si="1"/>
        <v>0.81199999999999994</v>
      </c>
      <c r="R19" s="553">
        <f t="shared" si="2"/>
        <v>0.84330000000000005</v>
      </c>
      <c r="S19" s="553">
        <f t="shared" si="3"/>
        <v>0.87329999999999997</v>
      </c>
      <c r="T19" s="553">
        <f t="shared" si="4"/>
        <v>0.91999999999999993</v>
      </c>
      <c r="U19" s="553">
        <f t="shared" si="5"/>
        <v>0.96</v>
      </c>
      <c r="W19" s="555" t="s">
        <v>257</v>
      </c>
      <c r="X19" s="556">
        <v>81</v>
      </c>
      <c r="Y19" s="556">
        <v>84</v>
      </c>
      <c r="Z19" s="556">
        <v>87</v>
      </c>
      <c r="AA19" s="556">
        <v>92</v>
      </c>
      <c r="AB19" s="556">
        <v>96</v>
      </c>
    </row>
    <row r="20" spans="1:28" ht="15.75" thickBot="1" x14ac:dyDescent="0.3">
      <c r="A20" s="123" t="s">
        <v>357</v>
      </c>
      <c r="B20" s="548">
        <v>1.3598999999999999</v>
      </c>
      <c r="C20" s="548">
        <v>1.43496</v>
      </c>
      <c r="D20" s="548">
        <v>1.3251599999999999</v>
      </c>
      <c r="E20" s="548">
        <v>1.50606</v>
      </c>
      <c r="F20" s="548">
        <v>1.62954</v>
      </c>
      <c r="I20" s="525" t="s">
        <v>357</v>
      </c>
      <c r="J20" s="525">
        <v>1.8</v>
      </c>
      <c r="K20" s="525">
        <v>1.8</v>
      </c>
      <c r="L20" s="525">
        <v>1.8</v>
      </c>
      <c r="M20" s="525">
        <v>1.8</v>
      </c>
      <c r="N20" s="525">
        <v>1.8</v>
      </c>
      <c r="P20" s="525" t="s">
        <v>357</v>
      </c>
      <c r="Q20" s="553">
        <f t="shared" si="1"/>
        <v>0.75549999999999995</v>
      </c>
      <c r="R20" s="553">
        <f t="shared" si="2"/>
        <v>0.79720000000000002</v>
      </c>
      <c r="S20" s="553">
        <f t="shared" si="3"/>
        <v>0.73619999999999997</v>
      </c>
      <c r="T20" s="553">
        <f t="shared" si="4"/>
        <v>0.8367</v>
      </c>
      <c r="U20" s="553">
        <f t="shared" si="5"/>
        <v>0.90529999999999999</v>
      </c>
      <c r="W20" s="555" t="s">
        <v>357</v>
      </c>
      <c r="X20" s="556">
        <v>76</v>
      </c>
      <c r="Y20" s="556">
        <v>80</v>
      </c>
      <c r="Z20" s="556">
        <v>74</v>
      </c>
      <c r="AA20" s="556">
        <v>84</v>
      </c>
      <c r="AB20" s="556">
        <v>91</v>
      </c>
    </row>
    <row r="21" spans="1:28" ht="15.75" thickBot="1" x14ac:dyDescent="0.3">
      <c r="A21" s="471" t="s">
        <v>347</v>
      </c>
      <c r="B21" s="549">
        <v>0.56109599999999993</v>
      </c>
      <c r="C21" s="549">
        <v>0.59111999999999998</v>
      </c>
      <c r="D21" s="549">
        <v>0.54720000000000002</v>
      </c>
      <c r="E21" s="549">
        <v>0.61956</v>
      </c>
      <c r="F21" s="549">
        <v>0.66895199999999999</v>
      </c>
      <c r="I21" s="525" t="s">
        <v>347</v>
      </c>
      <c r="J21" s="525">
        <v>0.72</v>
      </c>
      <c r="K21" s="525">
        <v>0.72</v>
      </c>
      <c r="L21" s="525">
        <v>0.72</v>
      </c>
      <c r="M21" s="525">
        <v>0.72</v>
      </c>
      <c r="N21" s="525">
        <v>0.72</v>
      </c>
      <c r="P21" s="525" t="s">
        <v>347</v>
      </c>
      <c r="Q21" s="553">
        <f t="shared" si="1"/>
        <v>0.77929999999999988</v>
      </c>
      <c r="R21" s="553">
        <f t="shared" si="2"/>
        <v>0.82099999999999995</v>
      </c>
      <c r="S21" s="553">
        <f t="shared" si="3"/>
        <v>0.76</v>
      </c>
      <c r="T21" s="553">
        <f t="shared" si="4"/>
        <v>0.86050000000000004</v>
      </c>
      <c r="U21" s="553">
        <f t="shared" si="5"/>
        <v>0.92910000000000004</v>
      </c>
      <c r="W21" s="555" t="s">
        <v>347</v>
      </c>
      <c r="X21" s="556">
        <v>78</v>
      </c>
      <c r="Y21" s="556">
        <v>82</v>
      </c>
      <c r="Z21" s="556">
        <v>76</v>
      </c>
      <c r="AA21" s="556">
        <v>86</v>
      </c>
      <c r="AB21" s="556">
        <v>93</v>
      </c>
    </row>
    <row r="22" spans="1:28" ht="15.75" thickBot="1" x14ac:dyDescent="0.3">
      <c r="A22" s="123" t="s">
        <v>361</v>
      </c>
      <c r="B22" s="550">
        <v>0.45918000000000003</v>
      </c>
      <c r="C22" s="550">
        <v>0.4884</v>
      </c>
      <c r="D22" s="550">
        <v>0.42402000000000001</v>
      </c>
      <c r="E22" s="550">
        <v>0.47526000000000002</v>
      </c>
      <c r="F22" s="550">
        <v>0.55284</v>
      </c>
      <c r="I22" s="525" t="s">
        <v>361</v>
      </c>
      <c r="J22" s="525">
        <v>0.6</v>
      </c>
      <c r="K22" s="525">
        <v>0.6</v>
      </c>
      <c r="L22" s="525">
        <v>0.6</v>
      </c>
      <c r="M22" s="525">
        <v>0.6</v>
      </c>
      <c r="N22" s="525">
        <v>0.6</v>
      </c>
      <c r="P22" s="525" t="s">
        <v>361</v>
      </c>
      <c r="Q22" s="553">
        <f t="shared" si="1"/>
        <v>0.76530000000000009</v>
      </c>
      <c r="R22" s="553">
        <f t="shared" si="2"/>
        <v>0.81400000000000006</v>
      </c>
      <c r="S22" s="553">
        <f t="shared" si="3"/>
        <v>0.70669999999999999</v>
      </c>
      <c r="T22" s="553">
        <f t="shared" si="4"/>
        <v>0.79210000000000003</v>
      </c>
      <c r="U22" s="553">
        <f t="shared" si="5"/>
        <v>0.9214</v>
      </c>
      <c r="W22" s="555" t="s">
        <v>361</v>
      </c>
      <c r="X22" s="556">
        <v>77</v>
      </c>
      <c r="Y22" s="556">
        <v>81</v>
      </c>
      <c r="Z22" s="556">
        <v>71</v>
      </c>
      <c r="AA22" s="556">
        <v>79</v>
      </c>
      <c r="AB22" s="556">
        <v>92</v>
      </c>
    </row>
    <row r="23" spans="1:28" ht="15.75" thickBot="1" x14ac:dyDescent="0.3">
      <c r="A23" s="123" t="s">
        <v>363</v>
      </c>
      <c r="B23" s="550">
        <v>0.44490000000000002</v>
      </c>
      <c r="C23" s="550">
        <v>0.47411999999999999</v>
      </c>
      <c r="D23" s="550">
        <v>0.40973999999999994</v>
      </c>
      <c r="E23" s="550">
        <v>0.46097999999999995</v>
      </c>
      <c r="F23" s="550">
        <v>0.53855999999999993</v>
      </c>
      <c r="I23" s="525" t="s">
        <v>363</v>
      </c>
      <c r="J23" s="525">
        <v>0.6</v>
      </c>
      <c r="K23" s="525">
        <v>0.6</v>
      </c>
      <c r="L23" s="525">
        <v>0.6</v>
      </c>
      <c r="M23" s="525">
        <v>0.6</v>
      </c>
      <c r="N23" s="525">
        <v>0.6</v>
      </c>
      <c r="P23" s="525" t="s">
        <v>363</v>
      </c>
      <c r="Q23" s="553">
        <f t="shared" si="1"/>
        <v>0.74150000000000005</v>
      </c>
      <c r="R23" s="553">
        <f t="shared" si="2"/>
        <v>0.79020000000000001</v>
      </c>
      <c r="S23" s="553">
        <f t="shared" si="3"/>
        <v>0.68289999999999995</v>
      </c>
      <c r="T23" s="553">
        <f t="shared" si="4"/>
        <v>0.76829999999999998</v>
      </c>
      <c r="U23" s="553">
        <f t="shared" si="5"/>
        <v>0.89759999999999995</v>
      </c>
      <c r="W23" s="555" t="s">
        <v>363</v>
      </c>
      <c r="X23" s="556">
        <v>74</v>
      </c>
      <c r="Y23" s="556">
        <v>79</v>
      </c>
      <c r="Z23" s="556">
        <v>68</v>
      </c>
      <c r="AA23" s="556">
        <v>77</v>
      </c>
      <c r="AB23" s="556">
        <v>90</v>
      </c>
    </row>
    <row r="24" spans="1:28" ht="15.75" thickBot="1" x14ac:dyDescent="0.3">
      <c r="A24" s="123" t="s">
        <v>405</v>
      </c>
      <c r="B24" s="550">
        <v>0.29004000000000002</v>
      </c>
      <c r="C24" s="550">
        <v>0.30560000000000004</v>
      </c>
      <c r="D24" s="550">
        <v>0.32088000000000005</v>
      </c>
      <c r="E24" s="550">
        <v>0.36000000000000004</v>
      </c>
      <c r="F24" s="550">
        <v>0.37820000000000004</v>
      </c>
      <c r="I24" s="525" t="s">
        <v>359</v>
      </c>
      <c r="J24" s="525">
        <v>0.4</v>
      </c>
      <c r="K24" s="525">
        <v>0.4</v>
      </c>
      <c r="L24" s="525">
        <v>0.4</v>
      </c>
      <c r="M24" s="525">
        <v>0.4</v>
      </c>
      <c r="N24" s="525">
        <v>0.4</v>
      </c>
      <c r="P24" s="525" t="s">
        <v>359</v>
      </c>
      <c r="Q24" s="553">
        <f t="shared" si="1"/>
        <v>0.72509999999999997</v>
      </c>
      <c r="R24" s="553">
        <f t="shared" si="2"/>
        <v>0.76400000000000001</v>
      </c>
      <c r="S24" s="553">
        <f t="shared" si="3"/>
        <v>0.80220000000000014</v>
      </c>
      <c r="T24" s="553">
        <f t="shared" si="4"/>
        <v>0.9</v>
      </c>
      <c r="U24" s="553">
        <f t="shared" si="5"/>
        <v>0.94550000000000001</v>
      </c>
      <c r="W24" s="555" t="s">
        <v>359</v>
      </c>
      <c r="X24" s="556">
        <v>73</v>
      </c>
      <c r="Y24" s="556">
        <v>76</v>
      </c>
      <c r="Z24" s="556">
        <v>80</v>
      </c>
      <c r="AA24" s="556">
        <v>90</v>
      </c>
      <c r="AB24" s="556">
        <v>95</v>
      </c>
    </row>
    <row r="25" spans="1:28" ht="15.75" thickBot="1" x14ac:dyDescent="0.3">
      <c r="A25" s="123" t="s">
        <v>356</v>
      </c>
      <c r="B25" s="550">
        <v>0.315108</v>
      </c>
      <c r="C25" s="550">
        <v>0.285804</v>
      </c>
      <c r="D25" s="550">
        <v>0.29714399999999996</v>
      </c>
      <c r="E25" s="550">
        <v>0.30866399999999999</v>
      </c>
      <c r="F25" s="550">
        <v>0.33386399999999999</v>
      </c>
      <c r="I25" s="525" t="s">
        <v>356</v>
      </c>
      <c r="J25" s="525">
        <v>0.36</v>
      </c>
      <c r="K25" s="525">
        <v>0.36</v>
      </c>
      <c r="L25" s="525">
        <v>0.36</v>
      </c>
      <c r="M25" s="525">
        <v>0.36</v>
      </c>
      <c r="N25" s="525">
        <v>0.36</v>
      </c>
      <c r="P25" s="525" t="s">
        <v>356</v>
      </c>
      <c r="Q25" s="553">
        <f t="shared" si="1"/>
        <v>0.87530000000000008</v>
      </c>
      <c r="R25" s="553">
        <f t="shared" si="2"/>
        <v>0.79390000000000005</v>
      </c>
      <c r="S25" s="553">
        <f t="shared" si="3"/>
        <v>0.82539999999999991</v>
      </c>
      <c r="T25" s="553">
        <f t="shared" si="4"/>
        <v>0.85740000000000005</v>
      </c>
      <c r="U25" s="553">
        <f t="shared" si="5"/>
        <v>0.9274</v>
      </c>
      <c r="W25" s="555" t="s">
        <v>356</v>
      </c>
      <c r="X25" s="556">
        <v>88</v>
      </c>
      <c r="Y25" s="556">
        <v>79</v>
      </c>
      <c r="Z25" s="556">
        <v>83</v>
      </c>
      <c r="AA25" s="556">
        <v>86</v>
      </c>
      <c r="AB25" s="556">
        <v>93</v>
      </c>
    </row>
    <row r="26" spans="1:28" ht="15.75" thickBot="1" x14ac:dyDescent="0.3">
      <c r="A26" s="123" t="s">
        <v>265</v>
      </c>
      <c r="B26" s="546">
        <v>44.709500000000006</v>
      </c>
      <c r="C26" s="546">
        <v>0</v>
      </c>
      <c r="D26" s="546">
        <v>0</v>
      </c>
      <c r="E26" s="546">
        <v>0</v>
      </c>
      <c r="F26" s="546">
        <v>0</v>
      </c>
      <c r="I26" s="525" t="s">
        <v>265</v>
      </c>
      <c r="J26" s="525">
        <v>55</v>
      </c>
      <c r="K26" s="525">
        <v>0</v>
      </c>
      <c r="L26" s="525">
        <v>0</v>
      </c>
      <c r="M26" s="525">
        <v>0</v>
      </c>
      <c r="N26" s="525">
        <v>0</v>
      </c>
      <c r="P26" s="525" t="s">
        <v>265</v>
      </c>
      <c r="Q26" s="553">
        <f t="shared" si="1"/>
        <v>0.81290000000000007</v>
      </c>
      <c r="R26" s="553">
        <v>0</v>
      </c>
      <c r="S26" s="553">
        <v>0</v>
      </c>
      <c r="T26" s="553">
        <v>0</v>
      </c>
      <c r="U26" s="553">
        <v>0</v>
      </c>
      <c r="W26" s="555" t="s">
        <v>265</v>
      </c>
      <c r="X26" s="556">
        <v>81</v>
      </c>
      <c r="Y26" s="556">
        <v>0</v>
      </c>
      <c r="Z26" s="556">
        <v>0</v>
      </c>
      <c r="AA26" s="556">
        <v>0</v>
      </c>
      <c r="AB26" s="556">
        <v>0</v>
      </c>
    </row>
    <row r="27" spans="1:28" s="439" customFormat="1" x14ac:dyDescent="0.25">
      <c r="A27" s="320" t="s">
        <v>345</v>
      </c>
      <c r="B27" s="525">
        <f>B28-SUM(B3:B26)</f>
        <v>170.53589199999999</v>
      </c>
      <c r="C27" s="525">
        <f t="shared" ref="C27:F27" si="6">C28-SUM(C3:C26)</f>
        <v>166.3483377634409</v>
      </c>
      <c r="D27" s="525">
        <f t="shared" si="6"/>
        <v>178.59761660215054</v>
      </c>
      <c r="E27" s="525">
        <f t="shared" si="6"/>
        <v>184.74201200000016</v>
      </c>
      <c r="F27" s="525">
        <f t="shared" si="6"/>
        <v>203.04793268817218</v>
      </c>
      <c r="I27" s="525" t="s">
        <v>12</v>
      </c>
      <c r="J27" s="525">
        <f>J28-SUM(J3:J26)</f>
        <v>172.27999999999997</v>
      </c>
      <c r="K27" s="525">
        <f t="shared" ref="K27:N27" si="7">K28-SUM(K3:K26)</f>
        <v>174.64</v>
      </c>
      <c r="L27" s="525">
        <f t="shared" si="7"/>
        <v>179.64</v>
      </c>
      <c r="M27" s="525">
        <f t="shared" si="7"/>
        <v>179.63999999999987</v>
      </c>
      <c r="N27" s="525">
        <f t="shared" si="7"/>
        <v>184.63999999999987</v>
      </c>
      <c r="P27" s="525" t="s">
        <v>12</v>
      </c>
      <c r="Q27" s="553">
        <f t="shared" si="1"/>
        <v>0.98987631762247519</v>
      </c>
      <c r="R27" s="553">
        <f t="shared" si="2"/>
        <v>0.95252140267659702</v>
      </c>
      <c r="S27" s="553">
        <f t="shared" si="3"/>
        <v>0.99419737587480828</v>
      </c>
      <c r="T27" s="553">
        <f t="shared" si="4"/>
        <v>1.0284013137385899</v>
      </c>
      <c r="U27" s="553">
        <f t="shared" si="5"/>
        <v>1.0996963425485935</v>
      </c>
    </row>
    <row r="28" spans="1:28" s="439" customFormat="1" x14ac:dyDescent="0.25">
      <c r="A28" s="320" t="s">
        <v>58</v>
      </c>
      <c r="B28" s="525">
        <v>733.3279</v>
      </c>
      <c r="C28" s="525">
        <v>758.80669999999998</v>
      </c>
      <c r="D28" s="525">
        <v>808.32039999999995</v>
      </c>
      <c r="E28" s="525">
        <v>866.4316</v>
      </c>
      <c r="F28" s="525">
        <v>928.57299999999998</v>
      </c>
      <c r="I28" s="525" t="s">
        <v>58</v>
      </c>
      <c r="J28" s="525">
        <v>938.12</v>
      </c>
      <c r="K28" s="525">
        <v>985.12</v>
      </c>
      <c r="L28" s="525">
        <v>1020.12</v>
      </c>
      <c r="M28" s="525">
        <v>1025.1199999999999</v>
      </c>
      <c r="N28" s="525">
        <v>1030.1199999999999</v>
      </c>
      <c r="O28" s="552"/>
      <c r="P28" s="525" t="s">
        <v>58</v>
      </c>
      <c r="Q28" s="525">
        <v>938.12</v>
      </c>
      <c r="R28" s="525">
        <v>985.12</v>
      </c>
      <c r="S28" s="525">
        <v>1020.12</v>
      </c>
      <c r="T28" s="525">
        <v>1025.1199999999999</v>
      </c>
      <c r="U28" s="525">
        <v>1030.1199999999999</v>
      </c>
    </row>
    <row r="29" spans="1:28" s="439" customFormat="1" x14ac:dyDescent="0.25">
      <c r="A29" s="123"/>
      <c r="B29" s="543"/>
      <c r="C29" s="543"/>
      <c r="D29" s="543"/>
      <c r="E29" s="543"/>
      <c r="F29" s="543"/>
      <c r="K29" s="551"/>
      <c r="L29" s="552"/>
      <c r="M29" s="552"/>
      <c r="N29" s="552"/>
      <c r="O29" s="552"/>
      <c r="P29" s="552"/>
    </row>
    <row r="30" spans="1:28" s="439" customFormat="1" x14ac:dyDescent="0.25">
      <c r="A30" s="123"/>
      <c r="B30" s="543"/>
      <c r="C30" s="543"/>
      <c r="D30" s="543"/>
      <c r="E30" s="543"/>
      <c r="F30" s="543"/>
    </row>
    <row r="31" spans="1:28" s="439" customFormat="1" x14ac:dyDescent="0.25">
      <c r="A31" s="123"/>
      <c r="B31" s="543"/>
      <c r="C31" s="543"/>
      <c r="D31" s="543"/>
      <c r="E31" s="543"/>
      <c r="F31" s="543"/>
    </row>
  </sheetData>
  <autoFilter ref="A2:F26" xr:uid="{BE294483-778F-4742-8D8C-6C43AE539D4D}">
    <sortState xmlns:xlrd2="http://schemas.microsoft.com/office/spreadsheetml/2017/richdata2" ref="A4:F26">
      <sortCondition descending="1" ref="C2:C26"/>
    </sortState>
  </autoFilter>
  <mergeCells count="6">
    <mergeCell ref="B1:F1"/>
    <mergeCell ref="A1:A2"/>
    <mergeCell ref="J1:N1"/>
    <mergeCell ref="Q1:U1"/>
    <mergeCell ref="X1:AB1"/>
    <mergeCell ref="W1:W2"/>
  </mergeCells>
  <conditionalFormatting sqref="A23">
    <cfRule type="duplicateValues" dxfId="3" priority="4"/>
  </conditionalFormatting>
  <conditionalFormatting sqref="A22">
    <cfRule type="duplicateValues" dxfId="2" priority="3"/>
  </conditionalFormatting>
  <conditionalFormatting sqref="A24">
    <cfRule type="duplicateValues" dxfId="1" priority="2"/>
  </conditionalFormatting>
  <conditionalFormatting sqref="A2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3"/>
  <sheetViews>
    <sheetView showGridLines="0" topLeftCell="B1" zoomScale="85" zoomScaleNormal="85" workbookViewId="0">
      <pane ySplit="1" topLeftCell="A2" activePane="bottomLeft" state="frozen"/>
      <selection pane="bottomLeft" activeCell="I12" sqref="I12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8" width="11" style="39" customWidth="1"/>
    <col min="9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64" t="s">
        <v>29</v>
      </c>
      <c r="B1" s="164" t="s">
        <v>15</v>
      </c>
      <c r="C1" s="164" t="s">
        <v>27</v>
      </c>
      <c r="D1" s="149" t="s">
        <v>420</v>
      </c>
      <c r="E1" s="149" t="s">
        <v>421</v>
      </c>
      <c r="F1" s="149" t="s">
        <v>422</v>
      </c>
      <c r="G1" s="149" t="s">
        <v>423</v>
      </c>
      <c r="H1" s="149" t="s">
        <v>424</v>
      </c>
      <c r="I1" s="149" t="s">
        <v>425</v>
      </c>
      <c r="J1" s="149" t="s">
        <v>426</v>
      </c>
      <c r="K1" s="149" t="s">
        <v>427</v>
      </c>
      <c r="L1" s="149" t="s">
        <v>428</v>
      </c>
      <c r="M1" s="149" t="s">
        <v>429</v>
      </c>
      <c r="N1" s="149" t="s">
        <v>430</v>
      </c>
      <c r="O1" s="149" t="s">
        <v>431</v>
      </c>
      <c r="P1" s="149" t="s">
        <v>432</v>
      </c>
      <c r="Q1" s="149" t="s">
        <v>433</v>
      </c>
      <c r="R1" s="149" t="s">
        <v>434</v>
      </c>
      <c r="S1" s="149" t="s">
        <v>435</v>
      </c>
    </row>
    <row r="2" spans="1:21" s="372" customFormat="1" x14ac:dyDescent="0.25">
      <c r="A2" s="147" t="s">
        <v>30</v>
      </c>
      <c r="B2" s="147" t="s">
        <v>31</v>
      </c>
      <c r="C2" s="465" t="s">
        <v>417</v>
      </c>
      <c r="D2" s="171">
        <v>0.5</v>
      </c>
      <c r="E2" s="171">
        <v>0.6</v>
      </c>
      <c r="F2" s="171">
        <v>0.65</v>
      </c>
      <c r="G2" s="171">
        <v>0.7</v>
      </c>
      <c r="H2" s="171">
        <v>0.7</v>
      </c>
      <c r="I2" s="171">
        <v>0.57999999999999996</v>
      </c>
      <c r="J2" s="171">
        <v>0.66</v>
      </c>
      <c r="K2" s="171">
        <v>0.7</v>
      </c>
      <c r="L2" s="171">
        <v>0.72</v>
      </c>
      <c r="M2" s="171">
        <v>0.71</v>
      </c>
      <c r="N2" s="171">
        <v>0.73</v>
      </c>
      <c r="O2" s="171">
        <v>0.75</v>
      </c>
      <c r="P2" s="171">
        <v>0.75</v>
      </c>
      <c r="Q2" s="171">
        <v>0.75</v>
      </c>
      <c r="R2" s="171">
        <v>0.75</v>
      </c>
      <c r="S2" s="171">
        <v>0.75</v>
      </c>
    </row>
    <row r="3" spans="1:21" s="372" customFormat="1" x14ac:dyDescent="0.25">
      <c r="A3" s="147" t="s">
        <v>30</v>
      </c>
      <c r="B3" s="147" t="s">
        <v>31</v>
      </c>
      <c r="C3" s="465" t="s">
        <v>418</v>
      </c>
      <c r="D3" s="171">
        <v>0.15</v>
      </c>
      <c r="E3" s="171">
        <v>0.1</v>
      </c>
      <c r="F3" s="171">
        <v>0</v>
      </c>
      <c r="G3" s="171">
        <v>0</v>
      </c>
      <c r="H3" s="171">
        <v>0</v>
      </c>
      <c r="I3" s="171">
        <v>0</v>
      </c>
      <c r="J3" s="171">
        <v>0</v>
      </c>
      <c r="K3" s="171">
        <v>0</v>
      </c>
      <c r="L3" s="171">
        <v>0</v>
      </c>
      <c r="M3" s="171">
        <v>0</v>
      </c>
      <c r="N3" s="171">
        <v>0</v>
      </c>
      <c r="O3" s="171">
        <v>0</v>
      </c>
      <c r="P3" s="171">
        <v>0</v>
      </c>
      <c r="Q3" s="171">
        <v>0</v>
      </c>
      <c r="R3" s="171">
        <v>0</v>
      </c>
      <c r="S3" s="171">
        <v>0</v>
      </c>
    </row>
    <row r="4" spans="1:21" s="372" customFormat="1" x14ac:dyDescent="0.25">
      <c r="A4" s="147" t="s">
        <v>30</v>
      </c>
      <c r="B4" s="147" t="s">
        <v>31</v>
      </c>
      <c r="C4" s="465" t="s">
        <v>347</v>
      </c>
      <c r="D4" s="171">
        <v>0.77929999999999999</v>
      </c>
      <c r="E4" s="171">
        <v>0.78960000000000008</v>
      </c>
      <c r="F4" s="171">
        <v>0.8296</v>
      </c>
      <c r="G4" s="171">
        <v>0.85660000000000003</v>
      </c>
      <c r="H4" s="171">
        <v>0.87240000000000006</v>
      </c>
      <c r="I4" s="171">
        <v>0.64</v>
      </c>
      <c r="J4" s="171">
        <v>0.76</v>
      </c>
      <c r="K4" s="171">
        <v>0.80010000000000003</v>
      </c>
      <c r="L4" s="171">
        <v>0.84610000000000007</v>
      </c>
      <c r="M4" s="171">
        <v>0.85360000000000003</v>
      </c>
      <c r="N4" s="171">
        <v>0.86050000000000004</v>
      </c>
      <c r="O4" s="171">
        <v>0.86799999999999999</v>
      </c>
      <c r="P4" s="171">
        <v>0.86910000000000009</v>
      </c>
      <c r="Q4" s="171">
        <v>0.87140000000000006</v>
      </c>
      <c r="R4" s="171">
        <v>0.88930000000000009</v>
      </c>
      <c r="S4" s="171">
        <v>0.92910000000000004</v>
      </c>
    </row>
    <row r="5" spans="1:21" x14ac:dyDescent="0.25">
      <c r="A5" s="147" t="s">
        <v>30</v>
      </c>
      <c r="B5" s="147" t="s">
        <v>31</v>
      </c>
      <c r="C5" s="136" t="s">
        <v>350</v>
      </c>
      <c r="D5" s="171">
        <v>0.85939999999999994</v>
      </c>
      <c r="E5" s="171">
        <v>0.8781000000000001</v>
      </c>
      <c r="F5" s="171">
        <v>0.85600000000000009</v>
      </c>
      <c r="G5" s="171">
        <v>0.86389999999999989</v>
      </c>
      <c r="H5" s="171">
        <v>0.85470000000000002</v>
      </c>
      <c r="I5" s="171">
        <v>0.65</v>
      </c>
      <c r="J5" s="171">
        <v>0.80929999999999991</v>
      </c>
      <c r="K5" s="171">
        <v>0.8073999999999999</v>
      </c>
      <c r="L5" s="171">
        <v>0.85739999999999994</v>
      </c>
      <c r="M5" s="171">
        <v>0.85739999999999994</v>
      </c>
      <c r="N5" s="171">
        <v>0.90739999999999998</v>
      </c>
      <c r="O5" s="171">
        <v>0.90739999999999998</v>
      </c>
      <c r="P5" s="171">
        <v>0.9274</v>
      </c>
      <c r="Q5" s="171">
        <v>0.9274</v>
      </c>
      <c r="R5" s="171">
        <v>0.95740000000000003</v>
      </c>
      <c r="S5" s="171">
        <v>0.95740000000000003</v>
      </c>
    </row>
    <row r="6" spans="1:21" x14ac:dyDescent="0.25">
      <c r="A6" s="147" t="s">
        <v>30</v>
      </c>
      <c r="B6" s="147" t="s">
        <v>31</v>
      </c>
      <c r="C6" s="136" t="s">
        <v>348</v>
      </c>
      <c r="D6" s="171">
        <v>0.87529999999999997</v>
      </c>
      <c r="E6" s="171">
        <v>0.85549999999999993</v>
      </c>
      <c r="F6" s="171">
        <v>0.8919999999999999</v>
      </c>
      <c r="G6" s="171">
        <v>0.89849999999999997</v>
      </c>
      <c r="H6" s="171">
        <v>0.83740000000000003</v>
      </c>
      <c r="I6" s="171">
        <v>0.62</v>
      </c>
      <c r="J6" s="171">
        <v>0.82539999999999991</v>
      </c>
      <c r="K6" s="171">
        <v>0.82739999999999991</v>
      </c>
      <c r="L6" s="171">
        <v>0.82739999999999991</v>
      </c>
      <c r="M6" s="171">
        <v>0.85739999999999994</v>
      </c>
      <c r="N6" s="171">
        <v>0.85739999999999994</v>
      </c>
      <c r="O6" s="171">
        <v>0.88739999999999997</v>
      </c>
      <c r="P6" s="171">
        <v>0.88739999999999997</v>
      </c>
      <c r="Q6" s="171">
        <v>0.90739999999999998</v>
      </c>
      <c r="R6" s="171">
        <v>0.90739999999999998</v>
      </c>
      <c r="S6" s="171">
        <v>0.9274</v>
      </c>
      <c r="U6" s="168">
        <v>0.1074</v>
      </c>
    </row>
    <row r="7" spans="1:21" s="303" customFormat="1" x14ac:dyDescent="0.25">
      <c r="A7" s="147" t="s">
        <v>30</v>
      </c>
      <c r="B7" s="147" t="s">
        <v>31</v>
      </c>
      <c r="C7" s="119" t="s">
        <v>320</v>
      </c>
      <c r="D7" s="171">
        <v>0.75549999999999995</v>
      </c>
      <c r="E7" s="171">
        <v>0.76580000000000004</v>
      </c>
      <c r="F7" s="171">
        <v>0.80579999999999996</v>
      </c>
      <c r="G7" s="171">
        <v>0.83279999999999998</v>
      </c>
      <c r="H7" s="171">
        <v>0.84860000000000002</v>
      </c>
      <c r="I7" s="171">
        <v>0.65</v>
      </c>
      <c r="J7" s="171">
        <v>0.73619999999999997</v>
      </c>
      <c r="K7" s="171">
        <v>0.77629999999999999</v>
      </c>
      <c r="L7" s="171">
        <v>0.82230000000000003</v>
      </c>
      <c r="M7" s="171">
        <v>0.82979999999999998</v>
      </c>
      <c r="N7" s="171">
        <v>0.8367</v>
      </c>
      <c r="O7" s="171">
        <v>0.84419999999999995</v>
      </c>
      <c r="P7" s="171">
        <v>0.84530000000000005</v>
      </c>
      <c r="Q7" s="171">
        <v>0.84760000000000002</v>
      </c>
      <c r="R7" s="171">
        <v>0.86550000000000005</v>
      </c>
      <c r="S7" s="171">
        <v>0.90529999999999999</v>
      </c>
      <c r="U7" s="310"/>
    </row>
    <row r="8" spans="1:21" s="303" customFormat="1" x14ac:dyDescent="0.25">
      <c r="A8" s="147" t="s">
        <v>30</v>
      </c>
      <c r="B8" s="147" t="s">
        <v>31</v>
      </c>
      <c r="C8" s="119" t="s">
        <v>321</v>
      </c>
      <c r="D8" s="171">
        <v>0.72509999999999997</v>
      </c>
      <c r="E8" s="171">
        <v>0.77280000000000004</v>
      </c>
      <c r="F8" s="171">
        <v>0.78059999999999996</v>
      </c>
      <c r="G8" s="171">
        <v>0.82</v>
      </c>
      <c r="H8" s="171">
        <v>0.84499999999999997</v>
      </c>
      <c r="I8" s="171">
        <v>0.68</v>
      </c>
      <c r="J8" s="171">
        <v>0.80220000000000002</v>
      </c>
      <c r="K8" s="171">
        <v>0.85</v>
      </c>
      <c r="L8" s="171">
        <v>0.86899999999999999</v>
      </c>
      <c r="M8" s="171">
        <v>0.88500000000000001</v>
      </c>
      <c r="N8" s="171">
        <v>0.9</v>
      </c>
      <c r="O8" s="171">
        <v>0.91600000000000004</v>
      </c>
      <c r="P8" s="171">
        <v>0.92500000000000004</v>
      </c>
      <c r="Q8" s="171">
        <v>0.93100000000000005</v>
      </c>
      <c r="R8" s="171">
        <v>0.93589999999999995</v>
      </c>
      <c r="S8" s="171">
        <v>0.94550000000000001</v>
      </c>
      <c r="U8" s="310"/>
    </row>
    <row r="9" spans="1:21" s="303" customFormat="1" x14ac:dyDescent="0.25">
      <c r="A9" s="147" t="s">
        <v>30</v>
      </c>
      <c r="B9" s="147" t="s">
        <v>31</v>
      </c>
      <c r="C9" s="119" t="s">
        <v>327</v>
      </c>
      <c r="D9" s="171">
        <v>0.76530000000000009</v>
      </c>
      <c r="E9" s="171">
        <v>0.75550000000000006</v>
      </c>
      <c r="F9" s="171">
        <v>0.77500000000000002</v>
      </c>
      <c r="G9" s="171">
        <v>0.7945000000000001</v>
      </c>
      <c r="H9" s="171">
        <v>0.86530000000000007</v>
      </c>
      <c r="I9" s="171">
        <v>0.55000000000000004</v>
      </c>
      <c r="J9" s="171">
        <v>0.70669999999999999</v>
      </c>
      <c r="K9" s="171">
        <v>0.74580000000000002</v>
      </c>
      <c r="L9" s="171">
        <v>0.76530000000000009</v>
      </c>
      <c r="M9" s="171">
        <v>0.77500000000000002</v>
      </c>
      <c r="N9" s="171">
        <v>0.79210000000000003</v>
      </c>
      <c r="O9" s="171">
        <v>0.80430000000000001</v>
      </c>
      <c r="P9" s="171">
        <v>0.83360000000000001</v>
      </c>
      <c r="Q9" s="171">
        <v>0.85310000000000008</v>
      </c>
      <c r="R9" s="171">
        <v>0.8921</v>
      </c>
      <c r="S9" s="171">
        <v>0.9214</v>
      </c>
      <c r="U9" s="310">
        <v>2.3800000000000002E-2</v>
      </c>
    </row>
    <row r="10" spans="1:21" s="303" customFormat="1" x14ac:dyDescent="0.25">
      <c r="A10" s="147" t="s">
        <v>30</v>
      </c>
      <c r="B10" s="147" t="s">
        <v>31</v>
      </c>
      <c r="C10" s="119" t="s">
        <v>334</v>
      </c>
      <c r="D10" s="171">
        <v>0.74150000000000005</v>
      </c>
      <c r="E10" s="171">
        <v>0.73170000000000002</v>
      </c>
      <c r="F10" s="171">
        <v>0.75119999999999998</v>
      </c>
      <c r="G10" s="171">
        <v>0.77070000000000005</v>
      </c>
      <c r="H10" s="171">
        <v>0.84150000000000003</v>
      </c>
      <c r="I10" s="171">
        <v>0.63</v>
      </c>
      <c r="J10" s="171">
        <v>0.68289999999999995</v>
      </c>
      <c r="K10" s="171">
        <v>0.72199999999999998</v>
      </c>
      <c r="L10" s="171">
        <v>0.74150000000000005</v>
      </c>
      <c r="M10" s="171">
        <v>0.75119999999999998</v>
      </c>
      <c r="N10" s="171">
        <v>0.76829999999999998</v>
      </c>
      <c r="O10" s="171">
        <v>0.78049999999999997</v>
      </c>
      <c r="P10" s="171">
        <v>0.80979999999999996</v>
      </c>
      <c r="Q10" s="171">
        <v>0.82930000000000004</v>
      </c>
      <c r="R10" s="171">
        <v>0.86829999999999996</v>
      </c>
      <c r="S10" s="171">
        <v>0.89759999999999995</v>
      </c>
      <c r="U10" s="368">
        <v>1.8200000000000001E-2</v>
      </c>
    </row>
    <row r="11" spans="1:21" x14ac:dyDescent="0.25">
      <c r="A11" s="147" t="s">
        <v>30</v>
      </c>
      <c r="B11" s="147" t="s">
        <v>31</v>
      </c>
      <c r="C11" s="119" t="s">
        <v>419</v>
      </c>
      <c r="D11" s="171">
        <v>0.15</v>
      </c>
      <c r="E11" s="171">
        <v>0.16</v>
      </c>
      <c r="F11" s="171">
        <v>0.18</v>
      </c>
      <c r="G11" s="171">
        <v>0.2</v>
      </c>
      <c r="H11" s="171">
        <v>0.2</v>
      </c>
      <c r="I11" s="171">
        <v>0.12</v>
      </c>
      <c r="J11" s="171">
        <v>0.15</v>
      </c>
      <c r="K11" s="171">
        <v>0.2</v>
      </c>
      <c r="L11" s="171">
        <v>0.2</v>
      </c>
      <c r="M11" s="171">
        <v>0.25</v>
      </c>
      <c r="N11" s="171">
        <v>0.25</v>
      </c>
      <c r="O11" s="171">
        <v>0.25</v>
      </c>
      <c r="P11" s="171">
        <v>0.25</v>
      </c>
      <c r="Q11" s="171">
        <v>0.25</v>
      </c>
      <c r="R11" s="171">
        <v>0.25</v>
      </c>
      <c r="S11" s="171">
        <v>0.25</v>
      </c>
    </row>
    <row r="12" spans="1:21" s="116" customFormat="1" x14ac:dyDescent="0.25">
      <c r="A12" s="154" t="s">
        <v>30</v>
      </c>
      <c r="B12" s="154" t="s">
        <v>31</v>
      </c>
      <c r="C12" s="134" t="s">
        <v>58</v>
      </c>
      <c r="D12" s="142">
        <f>'Production by Company'!D12/' Capacity by Company'!D12</f>
        <v>0.48228360128617359</v>
      </c>
      <c r="E12" s="142">
        <f>ROUND('Production by Company'!E12/' Capacity by Company'!E12,4)</f>
        <v>0.49880000000000002</v>
      </c>
      <c r="F12" s="142">
        <f>ROUND('Production by Company'!F12/' Capacity by Company'!F12,4)</f>
        <v>0.4985</v>
      </c>
      <c r="G12" s="142">
        <f>ROUND('Production by Company'!G12/' Capacity by Company'!G12,4)</f>
        <v>0.52229999999999999</v>
      </c>
      <c r="H12" s="142">
        <f>ROUND('Production by Company'!H12/' Capacity by Company'!H12,4)</f>
        <v>0.53110000000000002</v>
      </c>
      <c r="I12" s="142">
        <f>ROUND('Production by Company'!I12/' Capacity by Company'!I12,4)</f>
        <v>0.40739999999999998</v>
      </c>
      <c r="J12" s="142">
        <f>ROUND('Production by Company'!J12/' Capacity by Company'!J12,4)</f>
        <v>0.47489999999999999</v>
      </c>
      <c r="K12" s="142">
        <f>ROUND('Production by Company'!K12/' Capacity by Company'!K12,4)</f>
        <v>0.50339999999999996</v>
      </c>
      <c r="L12" s="142">
        <f>ROUND('Production by Company'!L12/' Capacity by Company'!L12,4)</f>
        <v>0.52180000000000004</v>
      </c>
      <c r="M12" s="142">
        <f>ROUND('Production by Company'!M12/' Capacity by Company'!M12,4)</f>
        <v>0.52790000000000004</v>
      </c>
      <c r="N12" s="142">
        <f>ROUND('Production by Company'!N12/' Capacity by Company'!N12,4)</f>
        <v>0.53800000000000003</v>
      </c>
      <c r="O12" s="142">
        <f>ROUND('Production by Company'!O12/' Capacity by Company'!O12,4)</f>
        <v>0.54730000000000001</v>
      </c>
      <c r="P12" s="142">
        <f>ROUND('Production by Company'!P12/' Capacity by Company'!P12,4)</f>
        <v>0.55120000000000002</v>
      </c>
      <c r="Q12" s="142">
        <f>ROUND('Production by Company'!Q12/' Capacity by Company'!Q12,4)</f>
        <v>0.55430000000000001</v>
      </c>
      <c r="R12" s="142">
        <f>ROUND('Production by Company'!R12/' Capacity by Company'!R12,4)</f>
        <v>0.56269999999999998</v>
      </c>
      <c r="S12" s="142">
        <f>ROUND('Production by Company'!S12/' Capacity by Company'!S12,4)</f>
        <v>0.57450000000000001</v>
      </c>
    </row>
    <row r="13" spans="1:21" s="116" customFormat="1" x14ac:dyDescent="0.25">
      <c r="A13" s="147" t="s">
        <v>30</v>
      </c>
      <c r="B13" s="147" t="s">
        <v>33</v>
      </c>
      <c r="C13" s="119" t="s">
        <v>264</v>
      </c>
      <c r="D13" s="173">
        <v>0.71450000000000002</v>
      </c>
      <c r="E13" s="173">
        <v>0.74</v>
      </c>
      <c r="F13" s="173">
        <v>0.78</v>
      </c>
      <c r="G13" s="173">
        <v>0.8</v>
      </c>
      <c r="H13" s="173">
        <v>0.81720430107526887</v>
      </c>
      <c r="I13" s="173">
        <v>0.71462365591397803</v>
      </c>
      <c r="J13" s="173">
        <v>0.72913978494623599</v>
      </c>
      <c r="K13" s="173">
        <v>0.73666666666666702</v>
      </c>
      <c r="L13" s="173">
        <v>0.75268817204301075</v>
      </c>
      <c r="M13" s="173">
        <v>0.77419354838709675</v>
      </c>
      <c r="N13" s="173">
        <v>0.8</v>
      </c>
      <c r="O13" s="173">
        <v>0.83870967741935487</v>
      </c>
      <c r="P13" s="173">
        <v>0.86021505376344087</v>
      </c>
      <c r="Q13" s="173">
        <v>0.88172043010752688</v>
      </c>
      <c r="R13" s="173">
        <v>0.90322580645161288</v>
      </c>
      <c r="S13" s="173">
        <v>0.92473118279569888</v>
      </c>
    </row>
    <row r="14" spans="1:21" x14ac:dyDescent="0.25">
      <c r="A14" s="147" t="s">
        <v>30</v>
      </c>
      <c r="B14" s="147" t="s">
        <v>33</v>
      </c>
      <c r="C14" s="159" t="s">
        <v>235</v>
      </c>
      <c r="D14" s="171">
        <v>0.76439999999999997</v>
      </c>
      <c r="E14" s="171">
        <v>0.77839999999999998</v>
      </c>
      <c r="F14" s="171">
        <v>0.79990000000000006</v>
      </c>
      <c r="G14" s="171">
        <v>0.81640000000000001</v>
      </c>
      <c r="H14" s="171">
        <v>0.80590000000000006</v>
      </c>
      <c r="I14" s="171">
        <v>0.7339</v>
      </c>
      <c r="J14" s="171">
        <v>0.78010000000000002</v>
      </c>
      <c r="K14" s="171">
        <v>0.7874000000000001</v>
      </c>
      <c r="L14" s="171">
        <v>0.8073999999999999</v>
      </c>
      <c r="M14" s="171">
        <v>0.8073999999999999</v>
      </c>
      <c r="N14" s="171">
        <v>0.82739999999999991</v>
      </c>
      <c r="O14" s="171">
        <v>0.82739999999999991</v>
      </c>
      <c r="P14" s="171">
        <v>0.85739999999999994</v>
      </c>
      <c r="Q14" s="171">
        <v>0.85739999999999994</v>
      </c>
      <c r="R14" s="171">
        <v>0.88739999999999997</v>
      </c>
      <c r="S14" s="171">
        <v>0.88739999999999997</v>
      </c>
    </row>
    <row r="15" spans="1:21" x14ac:dyDescent="0.25">
      <c r="A15" s="147" t="s">
        <v>30</v>
      </c>
      <c r="B15" s="147" t="s">
        <v>33</v>
      </c>
      <c r="C15" s="159" t="s">
        <v>253</v>
      </c>
      <c r="D15" s="171">
        <v>0.81830000000000003</v>
      </c>
      <c r="E15" s="171">
        <v>0.82399999999999995</v>
      </c>
      <c r="F15" s="171">
        <v>0.8294999999999999</v>
      </c>
      <c r="G15" s="171">
        <v>0.83739999999999992</v>
      </c>
      <c r="H15" s="171">
        <v>0.80800000000000005</v>
      </c>
      <c r="I15" s="171">
        <v>0.7649999999999999</v>
      </c>
      <c r="J15" s="171">
        <v>0.79279999999999995</v>
      </c>
      <c r="K15" s="171">
        <v>0.8073999999999999</v>
      </c>
      <c r="L15" s="171">
        <v>0.8073999999999999</v>
      </c>
      <c r="M15" s="171">
        <v>0.82739999999999991</v>
      </c>
      <c r="N15" s="171">
        <v>0.82739999999999991</v>
      </c>
      <c r="O15" s="171">
        <v>0.85739999999999994</v>
      </c>
      <c r="P15" s="171">
        <v>0.85739999999999994</v>
      </c>
      <c r="Q15" s="171">
        <v>0.88739999999999997</v>
      </c>
      <c r="R15" s="171">
        <v>0.88739999999999997</v>
      </c>
      <c r="S15" s="171">
        <v>0.90739999999999998</v>
      </c>
      <c r="U15" s="168">
        <v>5.6800000000000003E-2</v>
      </c>
    </row>
    <row r="16" spans="1:21" x14ac:dyDescent="0.25">
      <c r="A16" s="147" t="s">
        <v>30</v>
      </c>
      <c r="B16" s="147" t="s">
        <v>33</v>
      </c>
      <c r="C16" s="136" t="s">
        <v>254</v>
      </c>
      <c r="D16" s="171">
        <v>0.78849999999999998</v>
      </c>
      <c r="E16" s="171">
        <v>0.8165</v>
      </c>
      <c r="F16" s="171">
        <v>0.82030000000000003</v>
      </c>
      <c r="G16" s="171">
        <v>0.83020000000000005</v>
      </c>
      <c r="H16" s="171">
        <v>0.83689999999999998</v>
      </c>
      <c r="I16" s="171">
        <v>0.79190000000000005</v>
      </c>
      <c r="J16" s="171">
        <v>0.84060000000000001</v>
      </c>
      <c r="K16" s="171">
        <v>0.85739999999999994</v>
      </c>
      <c r="L16" s="171">
        <v>0.85739999999999994</v>
      </c>
      <c r="M16" s="171">
        <v>0.88739999999999997</v>
      </c>
      <c r="N16" s="171">
        <v>0.88739999999999997</v>
      </c>
      <c r="O16" s="171">
        <v>0.90739999999999998</v>
      </c>
      <c r="P16" s="171">
        <v>0.90739999999999998</v>
      </c>
      <c r="Q16" s="171">
        <v>0.9274</v>
      </c>
      <c r="R16" s="171">
        <v>0.9274</v>
      </c>
      <c r="S16" s="171">
        <v>0.95740000000000003</v>
      </c>
    </row>
    <row r="17" spans="1:21" s="303" customFormat="1" x14ac:dyDescent="0.25">
      <c r="A17" s="147" t="s">
        <v>30</v>
      </c>
      <c r="B17" s="147" t="s">
        <v>33</v>
      </c>
      <c r="C17" s="349" t="s">
        <v>341</v>
      </c>
      <c r="D17" s="171">
        <v>0.8256</v>
      </c>
      <c r="E17" s="171">
        <v>0.83</v>
      </c>
      <c r="F17" s="171">
        <v>0.85</v>
      </c>
      <c r="G17" s="171">
        <v>0.85499999999999998</v>
      </c>
      <c r="H17" s="171">
        <v>0.86419999999999997</v>
      </c>
      <c r="I17" s="171">
        <v>0.75</v>
      </c>
      <c r="J17" s="171">
        <v>0.76</v>
      </c>
      <c r="K17" s="171">
        <v>0.77</v>
      </c>
      <c r="L17" s="171">
        <v>0.77</v>
      </c>
      <c r="M17" s="171">
        <v>0.8</v>
      </c>
      <c r="N17" s="171">
        <v>0.87</v>
      </c>
      <c r="O17" s="171">
        <v>0.89</v>
      </c>
      <c r="P17" s="171">
        <v>0.91</v>
      </c>
      <c r="Q17" s="171">
        <v>0.93</v>
      </c>
      <c r="R17" s="171">
        <v>0.95</v>
      </c>
      <c r="S17" s="171">
        <v>0.98</v>
      </c>
    </row>
    <row r="18" spans="1:21" x14ac:dyDescent="0.25">
      <c r="A18" s="147" t="s">
        <v>30</v>
      </c>
      <c r="B18" s="145" t="s">
        <v>33</v>
      </c>
      <c r="C18" s="151" t="s">
        <v>12</v>
      </c>
      <c r="D18" s="171">
        <v>0.86780000000000002</v>
      </c>
      <c r="E18" s="171">
        <v>0.88249999999999995</v>
      </c>
      <c r="F18" s="171">
        <v>0.89349999999999996</v>
      </c>
      <c r="G18" s="171">
        <v>0.84079999999999999</v>
      </c>
      <c r="H18" s="171">
        <v>0.85880000000000001</v>
      </c>
      <c r="I18" s="171">
        <v>0.75349999999999995</v>
      </c>
      <c r="J18" s="171">
        <v>0.83750000000000002</v>
      </c>
      <c r="K18" s="171">
        <v>0.875</v>
      </c>
      <c r="L18" s="171">
        <v>0.92730000000000001</v>
      </c>
      <c r="M18" s="171">
        <v>0.56820000000000004</v>
      </c>
      <c r="N18" s="171">
        <v>0.75339999999999996</v>
      </c>
      <c r="O18" s="171">
        <v>0.9</v>
      </c>
      <c r="P18" s="171">
        <v>0.9375</v>
      </c>
      <c r="Q18" s="171">
        <v>0.9375</v>
      </c>
      <c r="R18" s="171">
        <v>0.9375</v>
      </c>
      <c r="S18" s="171">
        <v>0.9375</v>
      </c>
    </row>
    <row r="19" spans="1:21" s="116" customFormat="1" x14ac:dyDescent="0.25">
      <c r="A19" s="154" t="s">
        <v>30</v>
      </c>
      <c r="B19" s="150" t="s">
        <v>33</v>
      </c>
      <c r="C19" s="156" t="s">
        <v>58</v>
      </c>
      <c r="D19" s="142">
        <f>ROUND('Production by Company'!D19/' Capacity by Company'!D19,4)</f>
        <v>0.79290000000000005</v>
      </c>
      <c r="E19" s="142">
        <f>ROUND('Production by Company'!E19/' Capacity by Company'!E19,4)</f>
        <v>0.80689999999999995</v>
      </c>
      <c r="F19" s="142">
        <f>ROUND('Production by Company'!F19/' Capacity by Company'!F19,4)</f>
        <v>0.82750000000000001</v>
      </c>
      <c r="G19" s="142">
        <f>ROUND('Production by Company'!G19/' Capacity by Company'!G19,4)</f>
        <v>0.83</v>
      </c>
      <c r="H19" s="142">
        <f>ROUND('Production by Company'!H19/' Capacity by Company'!H19,4)</f>
        <v>0.83750000000000002</v>
      </c>
      <c r="I19" s="142">
        <f>ROUND('Production by Company'!I19/' Capacity by Company'!I19,4)</f>
        <v>0.74319999999999997</v>
      </c>
      <c r="J19" s="142">
        <f>ROUND('Production by Company'!J19/' Capacity by Company'!J19,4)</f>
        <v>0.78269999999999995</v>
      </c>
      <c r="K19" s="142">
        <f>ROUND('Production by Company'!K19/' Capacity by Company'!K19,4)</f>
        <v>0.79679999999999995</v>
      </c>
      <c r="L19" s="142">
        <f>ROUND('Production by Company'!L19/' Capacity by Company'!L19,4)</f>
        <v>0.80740000000000001</v>
      </c>
      <c r="M19" s="142">
        <f>ROUND('Production by Company'!M19/' Capacity by Company'!M19,4)</f>
        <v>0.78839999999999999</v>
      </c>
      <c r="N19" s="142">
        <f>ROUND('Production by Company'!N19/' Capacity by Company'!N19,4)</f>
        <v>0.83889999999999998</v>
      </c>
      <c r="O19" s="142">
        <f>ROUND('Production by Company'!O19/' Capacity by Company'!O19,4)</f>
        <v>0.87529999999999997</v>
      </c>
      <c r="P19" s="142">
        <f>ROUND('Production by Company'!P19/' Capacity by Company'!P19,4)</f>
        <v>0.89290000000000003</v>
      </c>
      <c r="Q19" s="142">
        <f>ROUND('Production by Company'!Q19/' Capacity by Company'!Q19,4)</f>
        <v>0.90949999999999998</v>
      </c>
      <c r="R19" s="142">
        <f>ROUND('Production by Company'!R19/' Capacity by Company'!R19,4)</f>
        <v>0.92279999999999995</v>
      </c>
      <c r="S19" s="142">
        <f>ROUND('Production by Company'!S19/' Capacity by Company'!S19,4)</f>
        <v>0.94440000000000002</v>
      </c>
      <c r="U19" s="153">
        <v>0.05</v>
      </c>
    </row>
    <row r="20" spans="1:21" x14ac:dyDescent="0.25">
      <c r="A20" s="147" t="s">
        <v>30</v>
      </c>
      <c r="B20" s="147" t="s">
        <v>41</v>
      </c>
      <c r="C20" s="159" t="s">
        <v>255</v>
      </c>
      <c r="D20" s="171">
        <v>0.74939999999999996</v>
      </c>
      <c r="E20" s="171">
        <v>0.81549999999999989</v>
      </c>
      <c r="F20" s="171">
        <v>0.82319999999999993</v>
      </c>
      <c r="G20" s="171">
        <v>0.83000000000000007</v>
      </c>
      <c r="H20" s="171">
        <v>0.83180000000000009</v>
      </c>
      <c r="I20" s="171">
        <v>0.7894000000000001</v>
      </c>
      <c r="J20" s="171">
        <v>0.82030000000000003</v>
      </c>
      <c r="K20" s="171">
        <v>0.82739999999999991</v>
      </c>
      <c r="L20" s="171">
        <v>0.82739999999999991</v>
      </c>
      <c r="M20" s="171">
        <v>0.85739999999999994</v>
      </c>
      <c r="N20" s="171">
        <v>0.85739999999999994</v>
      </c>
      <c r="O20" s="171">
        <v>0.88739999999999997</v>
      </c>
      <c r="P20" s="171">
        <v>0.88739999999999997</v>
      </c>
      <c r="Q20" s="171">
        <v>0.90739999999999998</v>
      </c>
      <c r="R20" s="171">
        <v>0.90739999999999998</v>
      </c>
      <c r="S20" s="171">
        <v>0.90739999999999998</v>
      </c>
    </row>
    <row r="21" spans="1:21" x14ac:dyDescent="0.25">
      <c r="A21" s="147" t="s">
        <v>30</v>
      </c>
      <c r="B21" s="147" t="s">
        <v>41</v>
      </c>
      <c r="C21" s="159" t="s">
        <v>256</v>
      </c>
      <c r="D21" s="171">
        <v>0.79719999999999991</v>
      </c>
      <c r="E21" s="171">
        <v>0.79810000000000003</v>
      </c>
      <c r="F21" s="171">
        <v>0.81899999999999995</v>
      </c>
      <c r="G21" s="171">
        <v>0.83010000000000006</v>
      </c>
      <c r="H21" s="171">
        <v>0.84099999999999997</v>
      </c>
      <c r="I21" s="171">
        <v>0.80980000000000008</v>
      </c>
      <c r="J21" s="171">
        <v>0.81919999999999993</v>
      </c>
      <c r="K21" s="171">
        <v>0.82739999999999991</v>
      </c>
      <c r="L21" s="171">
        <v>0.82739999999999991</v>
      </c>
      <c r="M21" s="171">
        <v>0.85739999999999994</v>
      </c>
      <c r="N21" s="171">
        <v>0.85739999999999994</v>
      </c>
      <c r="O21" s="171">
        <v>0.88739999999999997</v>
      </c>
      <c r="P21" s="171">
        <v>0.88739999999999997</v>
      </c>
      <c r="Q21" s="171">
        <v>0.90739999999999998</v>
      </c>
      <c r="R21" s="171">
        <v>0.90739999999999998</v>
      </c>
      <c r="S21" s="171">
        <v>0.9274</v>
      </c>
      <c r="U21" s="168">
        <v>4.58E-2</v>
      </c>
    </row>
    <row r="22" spans="1:21" x14ac:dyDescent="0.25">
      <c r="A22" s="147" t="s">
        <v>30</v>
      </c>
      <c r="B22" s="147" t="s">
        <v>41</v>
      </c>
      <c r="C22" s="151" t="s">
        <v>12</v>
      </c>
      <c r="D22" s="171">
        <v>0.80600000000000005</v>
      </c>
      <c r="E22" s="171">
        <v>0.83809999999999996</v>
      </c>
      <c r="F22" s="171">
        <v>0.87969999999999993</v>
      </c>
      <c r="G22" s="171">
        <v>0.88949999999999996</v>
      </c>
      <c r="H22" s="171">
        <v>0.89899999999999991</v>
      </c>
      <c r="I22" s="171">
        <v>0.80740000000000001</v>
      </c>
      <c r="J22" s="171">
        <v>0.86880000000000002</v>
      </c>
      <c r="K22" s="171">
        <v>0.87679999999999991</v>
      </c>
      <c r="L22" s="171">
        <v>0.87679999999999991</v>
      </c>
      <c r="M22" s="171">
        <v>0.90679999999999994</v>
      </c>
      <c r="N22" s="171">
        <v>0.90679999999999994</v>
      </c>
      <c r="O22" s="171">
        <v>0.93679999999999997</v>
      </c>
      <c r="P22" s="171">
        <v>0.93679999999999997</v>
      </c>
      <c r="Q22" s="171">
        <v>0.93679999999999997</v>
      </c>
      <c r="R22" s="171">
        <v>0.95679999999999998</v>
      </c>
      <c r="S22" s="171">
        <v>0.95679999999999998</v>
      </c>
    </row>
    <row r="23" spans="1:21" x14ac:dyDescent="0.25">
      <c r="A23" s="154" t="s">
        <v>30</v>
      </c>
      <c r="B23" s="154" t="s">
        <v>41</v>
      </c>
      <c r="C23" s="167" t="s">
        <v>58</v>
      </c>
      <c r="D23" s="142">
        <f>ROUND('Production by Company'!D23/' Capacity by Company'!D23,4)</f>
        <v>0.77480000000000004</v>
      </c>
      <c r="E23" s="142">
        <f>ROUND('Production by Company'!E23/' Capacity by Company'!E23,4)</f>
        <v>0.8135</v>
      </c>
      <c r="F23" s="142">
        <f>ROUND('Production by Company'!F23/' Capacity by Company'!F23,4)</f>
        <v>0.83120000000000005</v>
      </c>
      <c r="G23" s="142">
        <f>ROUND('Production by Company'!G23/' Capacity by Company'!G23,4)</f>
        <v>0.84</v>
      </c>
      <c r="H23" s="142">
        <f>ROUND('Production by Company'!H23/' Capacity by Company'!H23,4)</f>
        <v>0.84609999999999996</v>
      </c>
      <c r="I23" s="142">
        <f>ROUND('Production by Company'!I23/' Capacity by Company'!I23,4)</f>
        <v>0.79920000000000002</v>
      </c>
      <c r="J23" s="142">
        <f>ROUND('Production by Company'!J23/' Capacity by Company'!J23,4)</f>
        <v>0.82799999999999996</v>
      </c>
      <c r="K23" s="142">
        <f>ROUND('Production by Company'!K23/' Capacity by Company'!K23,4)</f>
        <v>0.83560000000000001</v>
      </c>
      <c r="L23" s="142">
        <f>ROUND('Production by Company'!L23/' Capacity by Company'!L23,4)</f>
        <v>0.83560000000000001</v>
      </c>
      <c r="M23" s="142">
        <f>ROUND('Production by Company'!M23/' Capacity by Company'!M23,4)</f>
        <v>0.86560000000000004</v>
      </c>
      <c r="N23" s="142">
        <f>ROUND('Production by Company'!N23/' Capacity by Company'!N23,4)</f>
        <v>0.86560000000000004</v>
      </c>
      <c r="O23" s="142">
        <f>ROUND('Production by Company'!O23/' Capacity by Company'!O23,4)</f>
        <v>0.89559999999999995</v>
      </c>
      <c r="P23" s="142">
        <f>ROUND('Production by Company'!P23/' Capacity by Company'!P23,4)</f>
        <v>0.89559999999999995</v>
      </c>
      <c r="Q23" s="142">
        <f>ROUND('Production by Company'!Q23/' Capacity by Company'!Q23,4)</f>
        <v>0.9123</v>
      </c>
      <c r="R23" s="142">
        <f>ROUND('Production by Company'!R23/' Capacity by Company'!R23,4)</f>
        <v>0.91559999999999997</v>
      </c>
      <c r="S23" s="142">
        <f>ROUND('Production by Company'!S23/' Capacity by Company'!S23,4)</f>
        <v>0.92230000000000001</v>
      </c>
      <c r="U23" s="168">
        <v>0.04</v>
      </c>
    </row>
    <row r="24" spans="1:21" x14ac:dyDescent="0.25">
      <c r="A24" s="147" t="s">
        <v>30</v>
      </c>
      <c r="B24" s="147" t="s">
        <v>49</v>
      </c>
      <c r="C24" s="159" t="s">
        <v>257</v>
      </c>
      <c r="D24" s="171">
        <v>0.81200000000000006</v>
      </c>
      <c r="E24" s="171">
        <v>0.85320000000000007</v>
      </c>
      <c r="F24" s="171">
        <v>0.86280000000000001</v>
      </c>
      <c r="G24" s="171">
        <v>0.87230000000000008</v>
      </c>
      <c r="H24" s="171">
        <v>0.88200000000000001</v>
      </c>
      <c r="I24" s="171">
        <v>0.84330000000000005</v>
      </c>
      <c r="J24" s="171">
        <v>0.87330000000000008</v>
      </c>
      <c r="K24" s="171">
        <v>0.89</v>
      </c>
      <c r="L24" s="171">
        <v>0.89</v>
      </c>
      <c r="M24" s="171">
        <v>0.92</v>
      </c>
      <c r="N24" s="171">
        <v>0.92</v>
      </c>
      <c r="O24" s="171">
        <v>0.94000000000000006</v>
      </c>
      <c r="P24" s="171">
        <v>0.94000000000000006</v>
      </c>
      <c r="Q24" s="171">
        <v>0.96000000000000008</v>
      </c>
      <c r="R24" s="171">
        <v>0.96000000000000008</v>
      </c>
      <c r="S24" s="171">
        <v>0.96</v>
      </c>
      <c r="U24" s="170">
        <v>0.02</v>
      </c>
    </row>
    <row r="25" spans="1:21" x14ac:dyDescent="0.25">
      <c r="A25" s="147" t="s">
        <v>30</v>
      </c>
      <c r="B25" s="147" t="s">
        <v>49</v>
      </c>
      <c r="C25" s="159" t="s">
        <v>12</v>
      </c>
      <c r="D25" s="171">
        <v>0.75039999999999996</v>
      </c>
      <c r="E25" s="171">
        <v>0.78910000000000002</v>
      </c>
      <c r="F25" s="171">
        <v>0.80600000000000005</v>
      </c>
      <c r="G25" s="171">
        <v>0.84110000000000007</v>
      </c>
      <c r="H25" s="171">
        <v>0.85040000000000016</v>
      </c>
      <c r="I25" s="171">
        <v>0.80810000000000015</v>
      </c>
      <c r="J25" s="171">
        <v>0.88900000000000012</v>
      </c>
      <c r="K25" s="171">
        <v>0.90000000000000013</v>
      </c>
      <c r="L25" s="171">
        <v>0.90000000000000013</v>
      </c>
      <c r="M25" s="171">
        <v>0.92000000000000015</v>
      </c>
      <c r="N25" s="171">
        <v>0.92000000000000015</v>
      </c>
      <c r="O25" s="171">
        <v>0.94000000000000006</v>
      </c>
      <c r="P25" s="171">
        <v>0.94000000000000006</v>
      </c>
      <c r="Q25" s="171">
        <v>0.97000000000000008</v>
      </c>
      <c r="R25" s="171">
        <v>0.97000000000000008</v>
      </c>
      <c r="S25" s="171">
        <v>0.97</v>
      </c>
    </row>
    <row r="26" spans="1:21" x14ac:dyDescent="0.25">
      <c r="A26" s="154" t="s">
        <v>30</v>
      </c>
      <c r="B26" s="154" t="s">
        <v>49</v>
      </c>
      <c r="C26" s="134" t="s">
        <v>58</v>
      </c>
      <c r="D26" s="142">
        <f>ROUND('Production by Company'!D26/' Capacity by Company'!D26,4)</f>
        <v>0.75839999999999996</v>
      </c>
      <c r="E26" s="142">
        <f>ROUND('Production by Company'!E26/' Capacity by Company'!E26,4)</f>
        <v>0.79749999999999999</v>
      </c>
      <c r="F26" s="142">
        <f>ROUND('Production by Company'!F26/' Capacity by Company'!F26,4)</f>
        <v>0.81340000000000001</v>
      </c>
      <c r="G26" s="142">
        <f>ROUND('Production by Company'!G26/' Capacity by Company'!G26,4)</f>
        <v>0.84519999999999995</v>
      </c>
      <c r="H26" s="142">
        <f>ROUND('Production by Company'!H26/' Capacity by Company'!H26,4)</f>
        <v>0.85450000000000004</v>
      </c>
      <c r="I26" s="142">
        <f>ROUND('Production by Company'!I26/' Capacity by Company'!I26,4)</f>
        <v>0.81269999999999998</v>
      </c>
      <c r="J26" s="142">
        <f>ROUND('Production by Company'!J26/' Capacity by Company'!J26,4)</f>
        <v>0.88700000000000001</v>
      </c>
      <c r="K26" s="142">
        <f>ROUND('Production by Company'!K26/' Capacity by Company'!K26,4)</f>
        <v>0.89870000000000005</v>
      </c>
      <c r="L26" s="142">
        <f>ROUND('Production by Company'!L26/' Capacity by Company'!L26,4)</f>
        <v>0.89870000000000005</v>
      </c>
      <c r="M26" s="142">
        <f>ROUND('Production by Company'!M26/' Capacity by Company'!M26,4)</f>
        <v>0.92</v>
      </c>
      <c r="N26" s="142">
        <f>ROUND('Production by Company'!N26/' Capacity by Company'!N26,4)</f>
        <v>0.92</v>
      </c>
      <c r="O26" s="142">
        <f>ROUND('Production by Company'!O26/' Capacity by Company'!O26,4)</f>
        <v>0.94</v>
      </c>
      <c r="P26" s="142">
        <f>ROUND('Production by Company'!P26/' Capacity by Company'!P26,4)</f>
        <v>0.94</v>
      </c>
      <c r="Q26" s="142">
        <f>ROUND('Production by Company'!Q26/' Capacity by Company'!Q26,4)</f>
        <v>0.96870000000000001</v>
      </c>
      <c r="R26" s="142">
        <f>ROUND('Production by Company'!R26/' Capacity by Company'!R26,4)</f>
        <v>0.96870000000000001</v>
      </c>
      <c r="S26" s="142">
        <f>ROUND('Production by Company'!S26/' Capacity by Company'!S26,4)</f>
        <v>0.96870000000000001</v>
      </c>
    </row>
    <row r="27" spans="1:21" x14ac:dyDescent="0.25">
      <c r="A27" s="147" t="s">
        <v>30</v>
      </c>
      <c r="B27" s="147" t="s">
        <v>104</v>
      </c>
      <c r="C27" s="136" t="s">
        <v>254</v>
      </c>
      <c r="D27" s="171">
        <v>0.78800000000000003</v>
      </c>
      <c r="E27" s="171">
        <v>0.84850000000000003</v>
      </c>
      <c r="F27" s="171">
        <v>0.86330000000000007</v>
      </c>
      <c r="G27" s="171">
        <v>0.878</v>
      </c>
      <c r="H27" s="171">
        <v>0.89280000000000004</v>
      </c>
      <c r="I27" s="171">
        <v>0.86919999999999997</v>
      </c>
      <c r="J27" s="171">
        <v>0.85050000000000003</v>
      </c>
      <c r="K27" s="171">
        <v>0.88</v>
      </c>
      <c r="L27" s="171">
        <v>0.88</v>
      </c>
      <c r="M27" s="171">
        <v>0.9</v>
      </c>
      <c r="N27" s="171">
        <v>0.9</v>
      </c>
      <c r="O27" s="171">
        <v>0.92</v>
      </c>
      <c r="P27" s="171">
        <v>0.92</v>
      </c>
      <c r="Q27" s="171">
        <v>0.95</v>
      </c>
      <c r="R27" s="171">
        <v>0.95</v>
      </c>
      <c r="S27" s="171">
        <v>0.95</v>
      </c>
    </row>
    <row r="28" spans="1:21" x14ac:dyDescent="0.25">
      <c r="A28" s="147" t="s">
        <v>30</v>
      </c>
      <c r="B28" s="147" t="s">
        <v>104</v>
      </c>
      <c r="C28" s="136" t="s">
        <v>12</v>
      </c>
      <c r="D28" s="171">
        <v>0.71499999999999997</v>
      </c>
      <c r="E28" s="171">
        <v>0.751</v>
      </c>
      <c r="F28" s="171">
        <v>0.82330000000000003</v>
      </c>
      <c r="G28" s="171">
        <v>0.83799999999999997</v>
      </c>
      <c r="H28" s="171">
        <v>0.8528</v>
      </c>
      <c r="I28" s="171">
        <v>0.82919999999999994</v>
      </c>
      <c r="J28" s="171">
        <v>0.8105</v>
      </c>
      <c r="K28" s="171">
        <v>0.84</v>
      </c>
      <c r="L28" s="171">
        <v>0.84</v>
      </c>
      <c r="M28" s="171">
        <v>0.86</v>
      </c>
      <c r="N28" s="171">
        <v>0.86</v>
      </c>
      <c r="O28" s="171">
        <v>0.88</v>
      </c>
      <c r="P28" s="171">
        <v>0.88</v>
      </c>
      <c r="Q28" s="171">
        <v>0.90999999999999992</v>
      </c>
      <c r="R28" s="171">
        <v>0.90999999999999992</v>
      </c>
      <c r="S28" s="171">
        <v>0.90999999999999992</v>
      </c>
    </row>
    <row r="29" spans="1:21" x14ac:dyDescent="0.25">
      <c r="A29" s="154" t="s">
        <v>30</v>
      </c>
      <c r="B29" s="154" t="s">
        <v>104</v>
      </c>
      <c r="C29" s="134" t="s">
        <v>58</v>
      </c>
      <c r="D29" s="142">
        <f>ROUND('Production by Company'!D29/' Capacity by Company'!D29,4)</f>
        <v>0.76980000000000004</v>
      </c>
      <c r="E29" s="142">
        <f>ROUND('Production by Company'!E29/' Capacity by Company'!E29,4)</f>
        <v>0.82410000000000005</v>
      </c>
      <c r="F29" s="142">
        <f>ROUND('Production by Company'!F29/' Capacity by Company'!F29,4)</f>
        <v>0.85329999999999995</v>
      </c>
      <c r="G29" s="142">
        <f>ROUND('Production by Company'!G29/' Capacity by Company'!G29,4)</f>
        <v>0.86799999999999999</v>
      </c>
      <c r="H29" s="142">
        <f>ROUND('Production by Company'!H29/' Capacity by Company'!H29,4)</f>
        <v>0.88280000000000003</v>
      </c>
      <c r="I29" s="142">
        <f>ROUND('Production by Company'!I29/' Capacity by Company'!I29,4)</f>
        <v>0.85919999999999996</v>
      </c>
      <c r="J29" s="142">
        <f>ROUND('Production by Company'!J29/' Capacity by Company'!J29,4)</f>
        <v>0.84050000000000002</v>
      </c>
      <c r="K29" s="142">
        <f>ROUND('Production by Company'!K29/' Capacity by Company'!K29,4)</f>
        <v>0.87</v>
      </c>
      <c r="L29" s="142">
        <f>ROUND('Production by Company'!L29/' Capacity by Company'!L29,4)</f>
        <v>0.87</v>
      </c>
      <c r="M29" s="142">
        <f>ROUND('Production by Company'!M29/' Capacity by Company'!M29,4)</f>
        <v>0.89</v>
      </c>
      <c r="N29" s="142">
        <f>ROUND('Production by Company'!N29/' Capacity by Company'!N29,4)</f>
        <v>0.89</v>
      </c>
      <c r="O29" s="142">
        <f>ROUND('Production by Company'!O29/' Capacity by Company'!O29,4)</f>
        <v>0.91</v>
      </c>
      <c r="P29" s="142">
        <f>ROUND('Production by Company'!P29/' Capacity by Company'!P29,4)</f>
        <v>0.91</v>
      </c>
      <c r="Q29" s="142">
        <f>ROUND('Production by Company'!Q29/' Capacity by Company'!Q29,4)</f>
        <v>0.94</v>
      </c>
      <c r="R29" s="142">
        <f>ROUND('Production by Company'!R29/' Capacity by Company'!R29,4)</f>
        <v>0.94</v>
      </c>
      <c r="S29" s="142">
        <f>ROUND('Production by Company'!S29/' Capacity by Company'!S29,4)</f>
        <v>0.94</v>
      </c>
    </row>
    <row r="30" spans="1:21" x14ac:dyDescent="0.25">
      <c r="A30" s="147" t="s">
        <v>30</v>
      </c>
      <c r="B30" s="147" t="s">
        <v>51</v>
      </c>
      <c r="C30" s="138" t="s">
        <v>259</v>
      </c>
      <c r="D30" s="171">
        <v>0.74909999999999999</v>
      </c>
      <c r="E30" s="171">
        <v>0.76910000000000001</v>
      </c>
      <c r="F30" s="171">
        <v>0.79039999999999999</v>
      </c>
      <c r="G30" s="171">
        <v>0.77929999999999999</v>
      </c>
      <c r="H30" s="171">
        <v>0.79910000000000003</v>
      </c>
      <c r="I30" s="171">
        <v>0.74909999999999999</v>
      </c>
      <c r="J30" s="171">
        <v>0.77049999999999996</v>
      </c>
      <c r="K30" s="171">
        <v>0.80091000000000001</v>
      </c>
      <c r="L30" s="171">
        <v>0.87</v>
      </c>
      <c r="M30" s="171">
        <v>0.9</v>
      </c>
      <c r="N30" s="171">
        <v>0.9</v>
      </c>
      <c r="O30" s="171">
        <v>0.92</v>
      </c>
      <c r="P30" s="171">
        <v>0.92</v>
      </c>
      <c r="Q30" s="171">
        <v>0.94000000000000006</v>
      </c>
      <c r="R30" s="171">
        <v>0.94000000000000006</v>
      </c>
      <c r="S30" s="171">
        <v>0.94000000000000006</v>
      </c>
    </row>
    <row r="31" spans="1:21" s="303" customFormat="1" x14ac:dyDescent="0.25">
      <c r="A31" s="147" t="s">
        <v>30</v>
      </c>
      <c r="B31" s="147" t="s">
        <v>51</v>
      </c>
      <c r="C31" s="125" t="s">
        <v>329</v>
      </c>
      <c r="D31" s="171">
        <v>0.72230000000000005</v>
      </c>
      <c r="E31" s="171">
        <v>0.74039999999999995</v>
      </c>
      <c r="F31" s="171">
        <v>0.75960000000000005</v>
      </c>
      <c r="G31" s="171">
        <v>0.80769999999999997</v>
      </c>
      <c r="H31" s="171">
        <v>0.84619999999999995</v>
      </c>
      <c r="I31" s="171">
        <v>0.73080000000000001</v>
      </c>
      <c r="J31" s="171">
        <v>0.76919999999999999</v>
      </c>
      <c r="K31" s="171">
        <v>0.80769999999999997</v>
      </c>
      <c r="L31" s="171">
        <v>0.84619999999999995</v>
      </c>
      <c r="M31" s="171">
        <v>0.85919999999999996</v>
      </c>
      <c r="N31" s="171">
        <v>0.86770000000000003</v>
      </c>
      <c r="O31" s="171">
        <v>0.88039999999999996</v>
      </c>
      <c r="P31" s="171">
        <v>0.88649999999999995</v>
      </c>
      <c r="Q31" s="171">
        <v>0.89459999999999995</v>
      </c>
      <c r="R31" s="171">
        <v>0.91459999999999997</v>
      </c>
      <c r="S31" s="171">
        <v>0.92730000000000001</v>
      </c>
    </row>
    <row r="32" spans="1:21" s="303" customFormat="1" x14ac:dyDescent="0.25">
      <c r="A32" s="147" t="s">
        <v>30</v>
      </c>
      <c r="B32" s="147" t="s">
        <v>51</v>
      </c>
      <c r="C32" s="125" t="s">
        <v>330</v>
      </c>
      <c r="D32" s="171">
        <v>0.73150000000000004</v>
      </c>
      <c r="E32" s="171">
        <v>0.78579999999999994</v>
      </c>
      <c r="F32" s="171">
        <v>0.83579999999999999</v>
      </c>
      <c r="G32" s="171">
        <v>0.84609999999999996</v>
      </c>
      <c r="H32" s="171">
        <v>0.85829999999999995</v>
      </c>
      <c r="I32" s="171">
        <v>0.79579999999999995</v>
      </c>
      <c r="J32" s="171">
        <v>0.83579999999999999</v>
      </c>
      <c r="K32" s="171">
        <v>0.85869999999999991</v>
      </c>
      <c r="L32" s="171">
        <v>0.87969999999999993</v>
      </c>
      <c r="M32" s="171">
        <v>0.89579999999999993</v>
      </c>
      <c r="N32" s="171">
        <v>0.90069999999999995</v>
      </c>
      <c r="O32" s="171">
        <v>0.90939999999999999</v>
      </c>
      <c r="P32" s="171">
        <v>0.91579999999999995</v>
      </c>
      <c r="Q32" s="171">
        <v>0.93579999999999997</v>
      </c>
      <c r="R32" s="171">
        <v>0.95579999999999998</v>
      </c>
      <c r="S32" s="171">
        <v>0.95579999999999998</v>
      </c>
    </row>
    <row r="33" spans="1:19" x14ac:dyDescent="0.25">
      <c r="A33" s="147" t="s">
        <v>30</v>
      </c>
      <c r="B33" s="145" t="s">
        <v>51</v>
      </c>
      <c r="C33" s="159" t="s">
        <v>12</v>
      </c>
      <c r="D33" s="171">
        <v>0.74099999999999999</v>
      </c>
      <c r="E33" s="171">
        <v>0.77500000000000002</v>
      </c>
      <c r="F33" s="171">
        <v>0.84299999999999997</v>
      </c>
      <c r="G33" s="171">
        <v>0.85270000000000001</v>
      </c>
      <c r="H33" s="171">
        <v>0.86230000000000007</v>
      </c>
      <c r="I33" s="171">
        <v>0.83299999999999996</v>
      </c>
      <c r="J33" s="171">
        <v>0.84199999999999997</v>
      </c>
      <c r="K33" s="171">
        <v>0.87</v>
      </c>
      <c r="L33" s="171">
        <v>0.87</v>
      </c>
      <c r="M33" s="171">
        <v>0.9</v>
      </c>
      <c r="N33" s="171">
        <v>0.9</v>
      </c>
      <c r="O33" s="171">
        <v>0.92</v>
      </c>
      <c r="P33" s="171">
        <v>0.92</v>
      </c>
      <c r="Q33" s="171">
        <v>0.94000000000000006</v>
      </c>
      <c r="R33" s="171">
        <v>0.94000000000000006</v>
      </c>
      <c r="S33" s="171">
        <v>0.97</v>
      </c>
    </row>
    <row r="34" spans="1:19" x14ac:dyDescent="0.25">
      <c r="A34" s="154" t="s">
        <v>30</v>
      </c>
      <c r="B34" s="150" t="s">
        <v>51</v>
      </c>
      <c r="C34" s="134" t="s">
        <v>58</v>
      </c>
      <c r="D34" s="142">
        <f>ROUND('Production by Company'!D34/' Capacity by Company'!D34,4)</f>
        <v>0.73529999999999995</v>
      </c>
      <c r="E34" s="142">
        <f>ROUND('Production by Company'!E34/' Capacity by Company'!E34,4)</f>
        <v>0.77680000000000005</v>
      </c>
      <c r="F34" s="142">
        <f>ROUND('Production by Company'!F34/' Capacity by Company'!F34,4)</f>
        <v>0.82089999999999996</v>
      </c>
      <c r="G34" s="142">
        <f>ROUND('Production by Company'!G34/' Capacity by Company'!G34,4)</f>
        <v>0.83069999999999999</v>
      </c>
      <c r="H34" s="142">
        <f>ROUND('Production by Company'!H34/' Capacity by Company'!H34,4)</f>
        <v>0.84750000000000003</v>
      </c>
      <c r="I34" s="141">
        <f>ROUND('Production by Company'!I34/' Capacity by Company'!I34,4)</f>
        <v>0.78690000000000004</v>
      </c>
      <c r="J34" s="141">
        <f>ROUND('Production by Company'!J34/' Capacity by Company'!J34,4)</f>
        <v>0.81950000000000001</v>
      </c>
      <c r="K34" s="141">
        <f>ROUND('Production by Company'!K34/' Capacity by Company'!K34,4)</f>
        <v>0.84570000000000001</v>
      </c>
      <c r="L34" s="141">
        <f>ROUND('Production by Company'!L34/' Capacity by Company'!L34,4)</f>
        <v>0.87380000000000002</v>
      </c>
      <c r="M34" s="141">
        <f>ROUND('Production by Company'!M34/' Capacity by Company'!M34,4)</f>
        <v>0.89390000000000003</v>
      </c>
      <c r="N34" s="141">
        <f>ROUND('Production by Company'!N34/' Capacity by Company'!N34,4)</f>
        <v>0.89759999999999995</v>
      </c>
      <c r="O34" s="141">
        <f>ROUND('Production by Company'!O34/' Capacity by Company'!O34,4)</f>
        <v>0.91010000000000002</v>
      </c>
      <c r="P34" s="141">
        <f>ROUND('Production by Company'!P34/' Capacity by Company'!P34,4)</f>
        <v>0.91449999999999998</v>
      </c>
      <c r="Q34" s="141">
        <f>ROUND('Production by Company'!Q34/' Capacity by Company'!Q34,4)</f>
        <v>0.9335</v>
      </c>
      <c r="R34" s="141">
        <f>ROUND('Production by Company'!R34/' Capacity by Company'!R34,4)</f>
        <v>0.94740000000000002</v>
      </c>
      <c r="S34" s="141">
        <f>ROUND('Production by Company'!S34/' Capacity by Company'!S34,4)</f>
        <v>0.95240000000000002</v>
      </c>
    </row>
    <row r="35" spans="1:19" x14ac:dyDescent="0.25">
      <c r="A35" s="147" t="s">
        <v>30</v>
      </c>
      <c r="B35" s="145" t="s">
        <v>158</v>
      </c>
      <c r="C35" s="136" t="s">
        <v>261</v>
      </c>
      <c r="D35" s="171">
        <v>0.77349999999999997</v>
      </c>
      <c r="E35" s="171">
        <v>0.78310000000000002</v>
      </c>
      <c r="F35" s="171">
        <v>0.79280000000000006</v>
      </c>
      <c r="G35" s="171">
        <v>0.8024</v>
      </c>
      <c r="H35" s="171">
        <v>0.81200000000000006</v>
      </c>
      <c r="I35" s="171">
        <v>0.77329999999999999</v>
      </c>
      <c r="J35" s="171">
        <v>0.80330000000000001</v>
      </c>
      <c r="K35" s="171">
        <v>0.82000000000000006</v>
      </c>
      <c r="L35" s="171">
        <v>0.82000000000000006</v>
      </c>
      <c r="M35" s="171">
        <v>0.84</v>
      </c>
      <c r="N35" s="171">
        <v>0.84</v>
      </c>
      <c r="O35" s="171">
        <v>0.87</v>
      </c>
      <c r="P35" s="171">
        <v>0.87</v>
      </c>
      <c r="Q35" s="171">
        <v>0.9</v>
      </c>
      <c r="R35" s="171">
        <v>0.9</v>
      </c>
      <c r="S35" s="171">
        <v>0.92</v>
      </c>
    </row>
    <row r="36" spans="1:19" x14ac:dyDescent="0.25">
      <c r="A36" s="147" t="s">
        <v>30</v>
      </c>
      <c r="B36" s="145" t="s">
        <v>158</v>
      </c>
      <c r="C36" s="136" t="s">
        <v>12</v>
      </c>
      <c r="D36" s="137">
        <v>0.80249999999999999</v>
      </c>
      <c r="E36" s="137">
        <v>0.82130000000000003</v>
      </c>
      <c r="F36" s="137">
        <v>0.8458</v>
      </c>
      <c r="G36" s="137">
        <v>0.876</v>
      </c>
      <c r="H36" s="137">
        <v>0.88729999999999998</v>
      </c>
      <c r="I36" s="137">
        <v>0.80680000000000007</v>
      </c>
      <c r="J36" s="137">
        <v>0.82200000000000006</v>
      </c>
      <c r="K36" s="137">
        <v>0.84</v>
      </c>
      <c r="L36" s="137">
        <v>0.87</v>
      </c>
      <c r="M36" s="137">
        <v>0.87</v>
      </c>
      <c r="N36" s="137">
        <v>0.9</v>
      </c>
      <c r="O36" s="137">
        <v>0.9</v>
      </c>
      <c r="P36" s="137">
        <v>0.92</v>
      </c>
      <c r="Q36" s="137">
        <v>0.92</v>
      </c>
      <c r="R36" s="137">
        <v>0.94000000000000006</v>
      </c>
      <c r="S36" s="137">
        <v>0.94000000000000006</v>
      </c>
    </row>
    <row r="37" spans="1:19" x14ac:dyDescent="0.25">
      <c r="A37" s="154" t="s">
        <v>30</v>
      </c>
      <c r="B37" s="150" t="s">
        <v>158</v>
      </c>
      <c r="C37" s="134" t="s">
        <v>58</v>
      </c>
      <c r="D37" s="142">
        <f>ROUND('Production by Company'!D37/' Capacity by Company'!D37,4)</f>
        <v>0.77349999999999997</v>
      </c>
      <c r="E37" s="142">
        <f>ROUND('Production by Company'!E37/' Capacity by Company'!E37,4)</f>
        <v>0.78310000000000002</v>
      </c>
      <c r="F37" s="142">
        <f>ROUND('Production by Company'!F37/' Capacity by Company'!F37,4)</f>
        <v>0.79279999999999995</v>
      </c>
      <c r="G37" s="142">
        <f>ROUND('Production by Company'!G37/' Capacity by Company'!G37,4)</f>
        <v>0.8024</v>
      </c>
      <c r="H37" s="142">
        <f>ROUND('Production by Company'!H37/' Capacity by Company'!H37,4)</f>
        <v>0.81200000000000006</v>
      </c>
      <c r="I37" s="142">
        <f>ROUND('Production by Company'!I37/' Capacity by Company'!I37,4)</f>
        <v>0.77329999999999999</v>
      </c>
      <c r="J37" s="142">
        <f>ROUND('Production by Company'!J37/' Capacity by Company'!J37,4)</f>
        <v>0.80330000000000001</v>
      </c>
      <c r="K37" s="142">
        <f>ROUND('Production by Company'!K37/' Capacity by Company'!K37,4)</f>
        <v>0.82</v>
      </c>
      <c r="L37" s="142">
        <f>ROUND('Production by Company'!L37/' Capacity by Company'!L37,4)</f>
        <v>0.82</v>
      </c>
      <c r="M37" s="142">
        <f>ROUND('Production by Company'!M37/' Capacity by Company'!M37,4)</f>
        <v>0.84</v>
      </c>
      <c r="N37" s="142">
        <f>ROUND('Production by Company'!N37/' Capacity by Company'!N37,4)</f>
        <v>0.84</v>
      </c>
      <c r="O37" s="142">
        <f>ROUND('Production by Company'!O37/' Capacity by Company'!O37,4)</f>
        <v>0.87</v>
      </c>
      <c r="P37" s="142">
        <f>ROUND('Production by Company'!P37/' Capacity by Company'!P37,4)</f>
        <v>0.87</v>
      </c>
      <c r="Q37" s="142">
        <f>ROUND('Production by Company'!Q37/' Capacity by Company'!Q37,4)</f>
        <v>0.9</v>
      </c>
      <c r="R37" s="142">
        <f>ROUND('Production by Company'!R37/' Capacity by Company'!R37,4)</f>
        <v>0.9</v>
      </c>
      <c r="S37" s="142">
        <f>ROUND('Production by Company'!S37/' Capacity by Company'!S37,4)</f>
        <v>0.92</v>
      </c>
    </row>
    <row r="38" spans="1:19" x14ac:dyDescent="0.25">
      <c r="A38" s="147" t="s">
        <v>30</v>
      </c>
      <c r="B38" s="147" t="s">
        <v>52</v>
      </c>
      <c r="C38" s="136" t="s">
        <v>58</v>
      </c>
      <c r="D38" s="137">
        <v>0.71730000000000005</v>
      </c>
      <c r="E38" s="137">
        <v>0.70200000000000007</v>
      </c>
      <c r="F38" s="137">
        <v>0.74729999999999996</v>
      </c>
      <c r="G38" s="137">
        <v>0.78129999999999999</v>
      </c>
      <c r="H38" s="137">
        <v>0.76829999999999998</v>
      </c>
      <c r="I38" s="137">
        <v>0.72470000000000001</v>
      </c>
      <c r="J38" s="137">
        <v>0.73870000000000002</v>
      </c>
      <c r="K38" s="137">
        <v>0.74</v>
      </c>
      <c r="L38" s="137">
        <v>0.77</v>
      </c>
      <c r="M38" s="137">
        <v>0.8</v>
      </c>
      <c r="N38" s="137">
        <v>0.8</v>
      </c>
      <c r="O38" s="137">
        <v>0.82000000000000006</v>
      </c>
      <c r="P38" s="137">
        <v>0.82000000000000006</v>
      </c>
      <c r="Q38" s="137">
        <v>0.84</v>
      </c>
      <c r="R38" s="137">
        <v>0.84</v>
      </c>
      <c r="S38" s="137">
        <v>0.87</v>
      </c>
    </row>
    <row r="39" spans="1:19" x14ac:dyDescent="0.25">
      <c r="A39" s="154" t="s">
        <v>30</v>
      </c>
      <c r="B39" s="154" t="s">
        <v>30</v>
      </c>
      <c r="C39" s="134" t="s">
        <v>58</v>
      </c>
      <c r="D39" s="133">
        <f>ROUND('Production by Company'!D39/' Capacity by Company'!D39,4)</f>
        <v>0.7278</v>
      </c>
      <c r="E39" s="133">
        <f>ROUND('Production by Company'!E39/' Capacity by Company'!E39,4)</f>
        <v>0.75429999999999997</v>
      </c>
      <c r="F39" s="133">
        <f>ROUND('Production by Company'!F39/' Capacity by Company'!F39,4)</f>
        <v>0.77859999999999996</v>
      </c>
      <c r="G39" s="133">
        <f>ROUND('Production by Company'!G39/' Capacity by Company'!G39,4)</f>
        <v>0.78649999999999998</v>
      </c>
      <c r="H39" s="133">
        <f>ROUND('Production by Company'!H39/' Capacity by Company'!H39,4)</f>
        <v>0.79749999999999999</v>
      </c>
      <c r="I39" s="133">
        <f>ROUND('Production by Company'!I39/' Capacity by Company'!I39,4)</f>
        <v>0.72919999999999996</v>
      </c>
      <c r="J39" s="133">
        <f>ROUND('Production by Company'!J39/' Capacity by Company'!J39,4)</f>
        <v>0.76459999999999995</v>
      </c>
      <c r="K39" s="133">
        <f>ROUND('Production by Company'!K39/' Capacity by Company'!K39,4)</f>
        <v>0.78120000000000001</v>
      </c>
      <c r="L39" s="133">
        <f>ROUND('Production by Company'!L39/' Capacity by Company'!L39,4)</f>
        <v>0.79339999999999999</v>
      </c>
      <c r="M39" s="133">
        <f>ROUND('Production by Company'!M39/' Capacity by Company'!M39,4)</f>
        <v>0.79630000000000001</v>
      </c>
      <c r="N39" s="133">
        <f>ROUND('Production by Company'!N39/' Capacity by Company'!N39,4)</f>
        <v>0.81979999999999997</v>
      </c>
      <c r="O39" s="133">
        <f>ROUND('Production by Company'!O39/' Capacity by Company'!O39,4)</f>
        <v>0.8458</v>
      </c>
      <c r="P39" s="133">
        <f>ROUND('Production by Company'!P39/' Capacity by Company'!P39,4)</f>
        <v>0.8548</v>
      </c>
      <c r="Q39" s="133">
        <f>ROUND('Production by Company'!Q39/' Capacity by Company'!Q39,4)</f>
        <v>0.87260000000000004</v>
      </c>
      <c r="R39" s="133">
        <f>ROUND('Production by Company'!R39/' Capacity by Company'!R39,4)</f>
        <v>0.88239999999999996</v>
      </c>
      <c r="S39" s="133">
        <f>ROUND('Production by Company'!S39/' Capacity by Company'!S39,4)</f>
        <v>0.89510000000000001</v>
      </c>
    </row>
    <row r="40" spans="1:19" x14ac:dyDescent="0.25">
      <c r="A40" s="147" t="s">
        <v>39</v>
      </c>
      <c r="B40" s="147" t="s">
        <v>36</v>
      </c>
      <c r="C40" s="136" t="s">
        <v>265</v>
      </c>
      <c r="D40" s="171">
        <v>0.72230000000000005</v>
      </c>
      <c r="E40" s="171">
        <v>0.73909999999999998</v>
      </c>
      <c r="F40" s="171">
        <v>0.74580000000000002</v>
      </c>
      <c r="G40" s="171">
        <v>0.74260000000000004</v>
      </c>
      <c r="H40" s="171">
        <v>0.75439999999999996</v>
      </c>
      <c r="I40" s="171">
        <v>0.71199999999999997</v>
      </c>
      <c r="J40" s="171">
        <v>0.7329</v>
      </c>
      <c r="K40" s="171">
        <v>0.74</v>
      </c>
      <c r="L40" s="171">
        <v>0.77</v>
      </c>
      <c r="M40" s="171">
        <v>0.77</v>
      </c>
      <c r="N40" s="171">
        <v>0.8</v>
      </c>
      <c r="O40" s="171">
        <v>0.82000000000000006</v>
      </c>
      <c r="P40" s="171">
        <v>0.84</v>
      </c>
      <c r="Q40" s="171">
        <v>0.87</v>
      </c>
      <c r="R40" s="171">
        <v>0.87</v>
      </c>
      <c r="S40" s="171">
        <v>0.9</v>
      </c>
    </row>
    <row r="41" spans="1:19" x14ac:dyDescent="0.25">
      <c r="A41" s="147" t="s">
        <v>39</v>
      </c>
      <c r="B41" s="147" t="s">
        <v>36</v>
      </c>
      <c r="C41" s="136" t="s">
        <v>264</v>
      </c>
      <c r="D41" s="171">
        <v>0.77649999999999997</v>
      </c>
      <c r="E41" s="171">
        <v>0.79320000000000002</v>
      </c>
      <c r="F41" s="171">
        <v>0.79969999999999997</v>
      </c>
      <c r="G41" s="171">
        <v>0.79630000000000001</v>
      </c>
      <c r="H41" s="171">
        <v>0.81279999999999997</v>
      </c>
      <c r="I41" s="171">
        <v>0.77900000000000003</v>
      </c>
      <c r="J41" s="171">
        <v>0.79280000000000006</v>
      </c>
      <c r="K41" s="171">
        <v>0.8</v>
      </c>
      <c r="L41" s="171">
        <v>0.8</v>
      </c>
      <c r="M41" s="171">
        <v>0.82000000000000006</v>
      </c>
      <c r="N41" s="171">
        <v>0.82000000000000006</v>
      </c>
      <c r="O41" s="171">
        <v>0.84</v>
      </c>
      <c r="P41" s="171">
        <v>0.84</v>
      </c>
      <c r="Q41" s="171">
        <v>0.87</v>
      </c>
      <c r="R41" s="171">
        <v>0.9</v>
      </c>
      <c r="S41" s="171">
        <v>0.9</v>
      </c>
    </row>
    <row r="42" spans="1:19" x14ac:dyDescent="0.25">
      <c r="A42" s="147" t="s">
        <v>39</v>
      </c>
      <c r="B42" s="147" t="s">
        <v>36</v>
      </c>
      <c r="C42" s="136" t="s">
        <v>269</v>
      </c>
      <c r="D42" s="171">
        <v>0.74529999999999996</v>
      </c>
      <c r="E42" s="171">
        <v>0.76229999999999998</v>
      </c>
      <c r="F42" s="171">
        <v>0.74929999999999997</v>
      </c>
      <c r="G42" s="171">
        <v>0.76629999999999998</v>
      </c>
      <c r="H42" s="171">
        <v>0.7833</v>
      </c>
      <c r="I42" s="171">
        <v>0.72120000000000006</v>
      </c>
      <c r="J42" s="171">
        <v>0.72920000000000007</v>
      </c>
      <c r="K42" s="171">
        <v>0.74</v>
      </c>
      <c r="L42" s="171">
        <v>0.77</v>
      </c>
      <c r="M42" s="171">
        <v>0.77</v>
      </c>
      <c r="N42" s="171">
        <v>0.8</v>
      </c>
      <c r="O42" s="171">
        <v>0.82000000000000006</v>
      </c>
      <c r="P42" s="171">
        <v>0.84</v>
      </c>
      <c r="Q42" s="171">
        <v>0.87</v>
      </c>
      <c r="R42" s="171">
        <v>0.87</v>
      </c>
      <c r="S42" s="171">
        <v>0.9</v>
      </c>
    </row>
    <row r="43" spans="1:19" x14ac:dyDescent="0.25">
      <c r="A43" s="147" t="s">
        <v>39</v>
      </c>
      <c r="B43" s="147" t="s">
        <v>36</v>
      </c>
      <c r="C43" s="136" t="s">
        <v>270</v>
      </c>
      <c r="D43" s="171">
        <v>0.7722</v>
      </c>
      <c r="E43" s="171">
        <v>0.79020000000000001</v>
      </c>
      <c r="F43" s="171">
        <v>0.79820000000000002</v>
      </c>
      <c r="G43" s="171">
        <v>0.79620000000000002</v>
      </c>
      <c r="H43" s="171">
        <v>0.81430000000000002</v>
      </c>
      <c r="I43" s="171">
        <v>0.74230000000000007</v>
      </c>
      <c r="J43" s="171">
        <v>0.7823</v>
      </c>
      <c r="K43" s="171">
        <v>0.8</v>
      </c>
      <c r="L43" s="171">
        <v>0.8</v>
      </c>
      <c r="M43" s="171">
        <v>0.82000000000000006</v>
      </c>
      <c r="N43" s="171">
        <v>0.82000000000000006</v>
      </c>
      <c r="O43" s="171">
        <v>0.84</v>
      </c>
      <c r="P43" s="171">
        <v>0.84</v>
      </c>
      <c r="Q43" s="171">
        <v>0.87</v>
      </c>
      <c r="R43" s="171">
        <v>0.9</v>
      </c>
      <c r="S43" s="171">
        <v>0.9</v>
      </c>
    </row>
    <row r="44" spans="1:19" x14ac:dyDescent="0.25">
      <c r="A44" s="147" t="s">
        <v>39</v>
      </c>
      <c r="B44" s="147" t="s">
        <v>36</v>
      </c>
      <c r="C44" s="159" t="s">
        <v>12</v>
      </c>
      <c r="D44" s="171">
        <v>0.745</v>
      </c>
      <c r="E44" s="171">
        <v>0.77410000000000001</v>
      </c>
      <c r="F44" s="171">
        <v>0.75209999999999999</v>
      </c>
      <c r="G44" s="171">
        <v>0.75</v>
      </c>
      <c r="H44" s="171">
        <v>0.73060000000000003</v>
      </c>
      <c r="I44" s="171">
        <v>0.67759999999999998</v>
      </c>
      <c r="J44" s="171">
        <v>0.70540000000000003</v>
      </c>
      <c r="K44" s="171">
        <v>0.72</v>
      </c>
      <c r="L44" s="171">
        <v>0.72</v>
      </c>
      <c r="M44" s="171">
        <v>0.74</v>
      </c>
      <c r="N44" s="171">
        <v>0.74</v>
      </c>
      <c r="O44" s="171">
        <v>0.77</v>
      </c>
      <c r="P44" s="171">
        <v>0.77</v>
      </c>
      <c r="Q44" s="171">
        <v>0.8</v>
      </c>
      <c r="R44" s="171">
        <v>0.8</v>
      </c>
      <c r="S44" s="171">
        <v>0.82000000000000006</v>
      </c>
    </row>
    <row r="45" spans="1:19" x14ac:dyDescent="0.25">
      <c r="A45" s="154" t="s">
        <v>39</v>
      </c>
      <c r="B45" s="154" t="s">
        <v>36</v>
      </c>
      <c r="C45" s="134" t="s">
        <v>58</v>
      </c>
      <c r="D45" s="142">
        <f>ROUND('Production by Company'!D45/' Capacity by Company'!D45,4)</f>
        <v>0.74480000000000002</v>
      </c>
      <c r="E45" s="142">
        <f>ROUND('Production by Company'!E45/' Capacity by Company'!E45,4)</f>
        <v>0.76359999999999995</v>
      </c>
      <c r="F45" s="142">
        <f>ROUND('Production by Company'!F45/' Capacity by Company'!F45,4)</f>
        <v>0.76149999999999995</v>
      </c>
      <c r="G45" s="142">
        <f>ROUND('Production by Company'!G45/' Capacity by Company'!G45,4)</f>
        <v>0.76419999999999999</v>
      </c>
      <c r="H45" s="142">
        <f>ROUND('Production by Company'!H45/' Capacity by Company'!H45,4)</f>
        <v>0.77490000000000003</v>
      </c>
      <c r="I45" s="142">
        <f>ROUND('Production by Company'!I45/' Capacity by Company'!I45,4)</f>
        <v>0.74270000000000003</v>
      </c>
      <c r="J45" s="142">
        <f>ROUND('Production by Company'!J45/' Capacity by Company'!J45,4)</f>
        <v>0.76339999999999997</v>
      </c>
      <c r="K45" s="142">
        <f>ROUND('Production by Company'!K45/' Capacity by Company'!K45,4)</f>
        <v>0.77500000000000002</v>
      </c>
      <c r="L45" s="142">
        <f>ROUND('Production by Company'!L45/' Capacity by Company'!L45,4)</f>
        <v>0.78249999999999997</v>
      </c>
      <c r="M45" s="142">
        <f>ROUND('Production by Company'!M45/' Capacity by Company'!M45,4)</f>
        <v>0.79749999999999999</v>
      </c>
      <c r="N45" s="142">
        <f>ROUND('Production by Company'!N45/' Capacity by Company'!N45,4)</f>
        <v>0.80500000000000005</v>
      </c>
      <c r="O45" s="142">
        <f>ROUND('Production by Company'!O45/' Capacity by Company'!O45,4)</f>
        <v>0.82630000000000003</v>
      </c>
      <c r="P45" s="142">
        <f>ROUND('Production by Company'!P45/' Capacity by Company'!P45,4)</f>
        <v>0.83130000000000004</v>
      </c>
      <c r="Q45" s="142">
        <f>ROUND('Production by Company'!Q45/' Capacity by Company'!Q45,4)</f>
        <v>0.86129999999999995</v>
      </c>
      <c r="R45" s="142">
        <f>ROUND('Production by Company'!R45/' Capacity by Company'!R45,4)</f>
        <v>0.88</v>
      </c>
      <c r="S45" s="142">
        <f>ROUND('Production by Company'!S45/' Capacity by Company'!S45,4)</f>
        <v>0.89</v>
      </c>
    </row>
    <row r="46" spans="1:19" s="303" customFormat="1" x14ac:dyDescent="0.25">
      <c r="A46" s="147" t="s">
        <v>39</v>
      </c>
      <c r="B46" s="147" t="s">
        <v>53</v>
      </c>
      <c r="C46" s="119" t="s">
        <v>268</v>
      </c>
      <c r="D46" s="336">
        <v>0.82229999999999992</v>
      </c>
      <c r="E46" s="336">
        <v>0.83899999999999997</v>
      </c>
      <c r="F46" s="336">
        <v>0.84550000000000003</v>
      </c>
      <c r="G46" s="336">
        <v>0.84209999999999996</v>
      </c>
      <c r="H46" s="336">
        <v>0.85860000000000003</v>
      </c>
      <c r="I46" s="336">
        <v>0.82479999999999998</v>
      </c>
      <c r="J46" s="336">
        <v>0.83860000000000001</v>
      </c>
      <c r="K46" s="336">
        <v>0.8458</v>
      </c>
      <c r="L46" s="336">
        <v>0.8458</v>
      </c>
      <c r="M46" s="336">
        <v>0.86580000000000001</v>
      </c>
      <c r="N46" s="336">
        <v>0.86580000000000001</v>
      </c>
      <c r="O46" s="336">
        <v>0.88579999999999992</v>
      </c>
      <c r="P46" s="336">
        <v>0.88579999999999992</v>
      </c>
      <c r="Q46" s="336">
        <v>0.91579999999999995</v>
      </c>
      <c r="R46" s="336">
        <v>0.94579999999999997</v>
      </c>
      <c r="S46" s="336">
        <v>0.94579999999999997</v>
      </c>
    </row>
    <row r="47" spans="1:19" s="303" customFormat="1" x14ac:dyDescent="0.25">
      <c r="A47" s="147" t="s">
        <v>39</v>
      </c>
      <c r="B47" s="147" t="s">
        <v>53</v>
      </c>
      <c r="C47" s="119" t="s">
        <v>345</v>
      </c>
      <c r="D47" s="142">
        <v>0.70120000000000005</v>
      </c>
      <c r="E47" s="142">
        <v>0.71350000000000002</v>
      </c>
      <c r="F47" s="142">
        <v>0.71909999999999996</v>
      </c>
      <c r="G47" s="142">
        <v>0.71830000000000005</v>
      </c>
      <c r="H47" s="142">
        <v>0.73670000000000002</v>
      </c>
      <c r="I47" s="142">
        <v>0.67930000000000001</v>
      </c>
      <c r="J47" s="142">
        <v>0.70820000000000005</v>
      </c>
      <c r="K47" s="142">
        <v>0.73460000000000003</v>
      </c>
      <c r="L47" s="142">
        <v>0.76</v>
      </c>
      <c r="M47" s="142">
        <v>0.8</v>
      </c>
      <c r="N47" s="142">
        <v>0.93859999999999999</v>
      </c>
      <c r="O47" s="142">
        <v>0.97</v>
      </c>
      <c r="P47" s="142">
        <v>0.98</v>
      </c>
      <c r="Q47" s="142">
        <v>0.99</v>
      </c>
      <c r="R47" s="142">
        <v>0.99480000000000002</v>
      </c>
      <c r="S47" s="142">
        <v>1</v>
      </c>
    </row>
    <row r="48" spans="1:19" s="303" customFormat="1" x14ac:dyDescent="0.25">
      <c r="A48" s="154" t="s">
        <v>39</v>
      </c>
      <c r="B48" s="154" t="s">
        <v>53</v>
      </c>
      <c r="C48" s="134" t="s">
        <v>58</v>
      </c>
      <c r="D48" s="142">
        <f>'Production by Company'!D48/' Capacity by Company'!D48</f>
        <v>0.79202499999999998</v>
      </c>
      <c r="E48" s="142">
        <f>'Production by Company'!E48/' Capacity by Company'!E48</f>
        <v>0.80762500000000004</v>
      </c>
      <c r="F48" s="142">
        <f>'Production by Company'!F48/' Capacity by Company'!F48</f>
        <v>0.81389999999999996</v>
      </c>
      <c r="G48" s="142">
        <f>'Production by Company'!G48/' Capacity by Company'!G48</f>
        <v>0.81114999999999993</v>
      </c>
      <c r="H48" s="142">
        <f>'Production by Company'!H48/' Capacity by Company'!H48</f>
        <v>0.828125</v>
      </c>
      <c r="I48" s="142">
        <f>'Production by Company'!I48/' Capacity by Company'!I48</f>
        <v>0.78842499999999993</v>
      </c>
      <c r="J48" s="142">
        <f>'Production by Company'!J48/' Capacity by Company'!J48</f>
        <v>0.80600000000000005</v>
      </c>
      <c r="K48" s="142">
        <f>'Production by Company'!K48/' Capacity by Company'!K48</f>
        <v>0.81799999999999995</v>
      </c>
      <c r="L48" s="142">
        <f>'Production by Company'!L48/' Capacity by Company'!L48</f>
        <v>0.82434999999999992</v>
      </c>
      <c r="M48" s="142">
        <f>'Production by Company'!M48/' Capacity by Company'!M48</f>
        <v>0.84935000000000005</v>
      </c>
      <c r="N48" s="142">
        <f>'Production by Company'!N48/' Capacity by Company'!N48</f>
        <v>0.88400000000000001</v>
      </c>
      <c r="O48" s="142">
        <f>'Production by Company'!O48/' Capacity by Company'!O48</f>
        <v>0.90685000000000004</v>
      </c>
      <c r="P48" s="142">
        <f>'Production by Company'!P48/' Capacity by Company'!P48</f>
        <v>0.9093500000000001</v>
      </c>
      <c r="Q48" s="142">
        <f>'Production by Company'!Q48/' Capacity by Company'!Q48</f>
        <v>0.93435000000000001</v>
      </c>
      <c r="R48" s="142">
        <f>'Production by Company'!R48/' Capacity by Company'!R48</f>
        <v>0.95805000000000007</v>
      </c>
      <c r="S48" s="142">
        <f>'Production by Company'!S48/' Capacity by Company'!S48</f>
        <v>0.95934999999999993</v>
      </c>
    </row>
    <row r="49" spans="1:21" x14ac:dyDescent="0.25">
      <c r="A49" s="147" t="s">
        <v>39</v>
      </c>
      <c r="B49" s="147" t="s">
        <v>42</v>
      </c>
      <c r="C49" s="159" t="s">
        <v>235</v>
      </c>
      <c r="D49" s="148">
        <v>0.84150176470588245</v>
      </c>
      <c r="E49" s="148">
        <v>0.85350028235294095</v>
      </c>
      <c r="F49" s="148">
        <v>0.8554988</v>
      </c>
      <c r="G49" s="148">
        <v>0.84749731764705893</v>
      </c>
      <c r="H49" s="148">
        <v>0.85949583529411799</v>
      </c>
      <c r="I49" s="148">
        <v>0.80149435294117699</v>
      </c>
      <c r="J49" s="148">
        <v>0.85349287058823542</v>
      </c>
      <c r="K49" s="148">
        <v>0.85549138823529414</v>
      </c>
      <c r="L49" s="148">
        <v>0.85748990588235308</v>
      </c>
      <c r="M49" s="148">
        <v>0.8594884235294119</v>
      </c>
      <c r="N49" s="148">
        <v>0.86148694117647062</v>
      </c>
      <c r="O49" s="148">
        <v>0.86348545882352956</v>
      </c>
      <c r="P49" s="148">
        <v>0.86548397647058828</v>
      </c>
      <c r="Q49" s="148">
        <v>0.86748249411764711</v>
      </c>
      <c r="R49" s="148">
        <v>0.86948101176470605</v>
      </c>
      <c r="S49" s="148">
        <v>0.87147952941176476</v>
      </c>
    </row>
    <row r="50" spans="1:21" x14ac:dyDescent="0.25">
      <c r="A50" s="147" t="s">
        <v>39</v>
      </c>
      <c r="B50" s="147" t="s">
        <v>42</v>
      </c>
      <c r="C50" s="159" t="s">
        <v>267</v>
      </c>
      <c r="D50" s="148">
        <v>0.861904</v>
      </c>
      <c r="E50" s="148">
        <v>0.88</v>
      </c>
      <c r="F50" s="148">
        <v>0.888096</v>
      </c>
      <c r="G50" s="148">
        <v>0.88619199999999998</v>
      </c>
      <c r="H50" s="148">
        <v>0.90428799999999998</v>
      </c>
      <c r="I50" s="148">
        <v>0.85238400000000003</v>
      </c>
      <c r="J50" s="148">
        <v>0.91048000000000007</v>
      </c>
      <c r="K50" s="148">
        <v>0.91857600000000006</v>
      </c>
      <c r="L50" s="148">
        <v>0.92667200000000005</v>
      </c>
      <c r="M50" s="148">
        <v>0.93476800000000004</v>
      </c>
      <c r="N50" s="148">
        <v>0.94286400000000004</v>
      </c>
      <c r="O50" s="148">
        <v>0.95096000000000003</v>
      </c>
      <c r="P50" s="148">
        <v>0.96305600000000002</v>
      </c>
      <c r="Q50" s="148">
        <v>0.96715200000000001</v>
      </c>
      <c r="R50" s="148">
        <v>0.97524800000000011</v>
      </c>
      <c r="S50" s="148">
        <v>0.98334400000000011</v>
      </c>
    </row>
    <row r="51" spans="1:21" x14ac:dyDescent="0.25">
      <c r="A51" s="147" t="s">
        <v>39</v>
      </c>
      <c r="B51" s="147" t="s">
        <v>42</v>
      </c>
      <c r="C51" s="159" t="s">
        <v>12</v>
      </c>
      <c r="D51" s="148">
        <v>0.87450399999999995</v>
      </c>
      <c r="E51" s="148">
        <v>0.88500986666666703</v>
      </c>
      <c r="F51" s="148">
        <v>0.885515733333333</v>
      </c>
      <c r="G51" s="148">
        <v>0.87602160000000007</v>
      </c>
      <c r="H51" s="148">
        <v>0.88652746666666704</v>
      </c>
      <c r="I51" s="148">
        <v>0.84703333333333308</v>
      </c>
      <c r="J51" s="148">
        <v>0.87753919999999996</v>
      </c>
      <c r="K51" s="148">
        <v>0.8780450666666666</v>
      </c>
      <c r="L51" s="148">
        <v>0.87855093333333323</v>
      </c>
      <c r="M51" s="148">
        <v>0.87905679999999986</v>
      </c>
      <c r="N51" s="148">
        <v>0.87956266666666671</v>
      </c>
      <c r="O51" s="148">
        <v>0.88006853333333335</v>
      </c>
      <c r="P51" s="148">
        <v>0.89657439999999999</v>
      </c>
      <c r="Q51" s="148">
        <v>0.88108026666666661</v>
      </c>
      <c r="R51" s="148">
        <v>0.88158613333333324</v>
      </c>
      <c r="S51" s="148">
        <v>0.88209199999999988</v>
      </c>
    </row>
    <row r="52" spans="1:21" x14ac:dyDescent="0.25">
      <c r="A52" s="154" t="s">
        <v>39</v>
      </c>
      <c r="B52" s="154" t="s">
        <v>42</v>
      </c>
      <c r="C52" s="134" t="s">
        <v>58</v>
      </c>
      <c r="D52" s="142">
        <f>ROUND('Production by Company'!D52/' Capacity by Company'!D52,4)</f>
        <v>0.84589999999999999</v>
      </c>
      <c r="E52" s="142">
        <f>ROUND('Production by Company'!E52/' Capacity by Company'!E52,4)</f>
        <v>0.85929999999999995</v>
      </c>
      <c r="F52" s="142">
        <f>ROUND('Production by Company'!F52/' Capacity by Company'!F52,4)</f>
        <v>0.86260000000000003</v>
      </c>
      <c r="G52" s="142">
        <f>ROUND('Production by Company'!G52/' Capacity by Company'!G52,4)</f>
        <v>0.85589999999999999</v>
      </c>
      <c r="H52" s="142">
        <f>ROUND('Production by Company'!H52/' Capacity by Company'!H52,4)</f>
        <v>0.86919999999999997</v>
      </c>
      <c r="I52" s="142">
        <f>ROUND('Production by Company'!I52/' Capacity by Company'!I52,4)</f>
        <v>0.81259999999999999</v>
      </c>
      <c r="J52" s="142">
        <f>ROUND('Production by Company'!J52/' Capacity by Company'!J52,4)</f>
        <v>0.8659</v>
      </c>
      <c r="K52" s="142">
        <f>ROUND('Production by Company'!K52/' Capacity by Company'!K52,4)</f>
        <v>0.86919999999999997</v>
      </c>
      <c r="L52" s="142">
        <f>ROUND('Production by Company'!L52/' Capacity by Company'!L52,4)</f>
        <v>0.87250000000000005</v>
      </c>
      <c r="M52" s="142">
        <f>ROUND('Production by Company'!M52/' Capacity by Company'!M52,4)</f>
        <v>0.87590000000000001</v>
      </c>
      <c r="N52" s="142">
        <f>ROUND('Production by Company'!N52/' Capacity by Company'!N52,4)</f>
        <v>0.87919999999999998</v>
      </c>
      <c r="O52" s="142">
        <f>ROUND('Production by Company'!O52/' Capacity by Company'!O52,4)</f>
        <v>0.88249999999999995</v>
      </c>
      <c r="P52" s="142">
        <f>ROUND('Production by Company'!P52/' Capacity by Company'!P52,4)</f>
        <v>0.88670000000000004</v>
      </c>
      <c r="Q52" s="142">
        <f>ROUND('Production by Company'!Q52/' Capacity by Company'!Q52,4)</f>
        <v>0.88919999999999999</v>
      </c>
      <c r="R52" s="142">
        <f>ROUND('Production by Company'!R52/' Capacity by Company'!R52,4)</f>
        <v>0.89249999999999996</v>
      </c>
      <c r="S52" s="142">
        <f>ROUND('Production by Company'!S52/' Capacity by Company'!S52,4)</f>
        <v>0.89580000000000004</v>
      </c>
    </row>
    <row r="53" spans="1:21" x14ac:dyDescent="0.25">
      <c r="A53" s="147" t="s">
        <v>39</v>
      </c>
      <c r="B53" s="132" t="s">
        <v>109</v>
      </c>
      <c r="C53" s="136" t="s">
        <v>251</v>
      </c>
      <c r="D53" s="171">
        <v>0.81754519999999986</v>
      </c>
      <c r="E53" s="171">
        <v>0.83743546666666702</v>
      </c>
      <c r="F53" s="171">
        <v>0.84732573333333305</v>
      </c>
      <c r="G53" s="171">
        <v>0.84721599999999986</v>
      </c>
      <c r="H53" s="171">
        <v>0.858934355833333</v>
      </c>
      <c r="I53" s="171">
        <v>0.82065271166666598</v>
      </c>
      <c r="J53" s="171">
        <v>0.8523710674999998</v>
      </c>
      <c r="K53" s="171">
        <v>0.85408942333333315</v>
      </c>
      <c r="L53" s="171">
        <v>0.8558077791666665</v>
      </c>
      <c r="M53" s="171">
        <v>0.85752613499999997</v>
      </c>
      <c r="N53" s="171">
        <v>0.85924449083333332</v>
      </c>
      <c r="O53" s="171">
        <v>0.86096284666666667</v>
      </c>
      <c r="P53" s="171">
        <v>0.86268120250000002</v>
      </c>
      <c r="Q53" s="171">
        <v>0.86439955833333326</v>
      </c>
      <c r="R53" s="171">
        <v>0.86611791416666661</v>
      </c>
      <c r="S53" s="171">
        <v>0.86783626999999997</v>
      </c>
    </row>
    <row r="54" spans="1:21" x14ac:dyDescent="0.25">
      <c r="A54" s="147" t="s">
        <v>39</v>
      </c>
      <c r="B54" s="132" t="s">
        <v>109</v>
      </c>
      <c r="C54" s="159" t="s">
        <v>12</v>
      </c>
      <c r="D54" s="99">
        <v>0.88194217391304353</v>
      </c>
      <c r="E54" s="99">
        <v>0.90268760869565201</v>
      </c>
      <c r="F54" s="99">
        <v>0.91343304347826104</v>
      </c>
      <c r="G54" s="99">
        <v>0.91417847826086951</v>
      </c>
      <c r="H54" s="99">
        <v>0.92492391304347799</v>
      </c>
      <c r="I54" s="99">
        <v>0.90092913043478295</v>
      </c>
      <c r="J54" s="99">
        <v>0.93693434782608698</v>
      </c>
      <c r="K54" s="99">
        <v>0.94293956521739142</v>
      </c>
      <c r="L54" s="99">
        <v>0.94894478260869575</v>
      </c>
      <c r="M54" s="99">
        <v>0.95495000000000019</v>
      </c>
      <c r="N54" s="99">
        <v>0.96095521739130452</v>
      </c>
      <c r="O54" s="99">
        <v>0.96696043478260885</v>
      </c>
      <c r="P54" s="99">
        <v>0.97296565217391318</v>
      </c>
      <c r="Q54" s="99">
        <v>0.97897086956521751</v>
      </c>
      <c r="R54" s="99">
        <v>0.98497608695652195</v>
      </c>
      <c r="S54" s="99">
        <v>0.99098130434782628</v>
      </c>
    </row>
    <row r="55" spans="1:21" x14ac:dyDescent="0.25">
      <c r="A55" s="154" t="s">
        <v>39</v>
      </c>
      <c r="B55" s="160" t="s">
        <v>109</v>
      </c>
      <c r="C55" s="134" t="s">
        <v>58</v>
      </c>
      <c r="D55" s="142">
        <f>ROUND('Production by Company'!D55/' Capacity by Company'!D55,4)</f>
        <v>0.8175</v>
      </c>
      <c r="E55" s="142">
        <f>ROUND('Production by Company'!E55/' Capacity by Company'!E55,4)</f>
        <v>0.83740000000000003</v>
      </c>
      <c r="F55" s="142">
        <f>ROUND('Production by Company'!F55/' Capacity by Company'!F55,4)</f>
        <v>0.84730000000000005</v>
      </c>
      <c r="G55" s="142">
        <f>ROUND('Production by Company'!G55/' Capacity by Company'!G55,4)</f>
        <v>0.84719999999999995</v>
      </c>
      <c r="H55" s="142">
        <f>ROUND('Production by Company'!H55/' Capacity by Company'!H55,4)</f>
        <v>0.8589</v>
      </c>
      <c r="I55" s="142">
        <f>ROUND('Production by Company'!I55/' Capacity by Company'!I55,4)</f>
        <v>0.82069999999999999</v>
      </c>
      <c r="J55" s="142">
        <f>ROUND('Production by Company'!J55/' Capacity by Company'!J55,4)</f>
        <v>0.85240000000000005</v>
      </c>
      <c r="K55" s="142">
        <f>ROUND('Production by Company'!K55/' Capacity by Company'!K55,4)</f>
        <v>0.85409999999999997</v>
      </c>
      <c r="L55" s="142">
        <f>ROUND('Production by Company'!L55/' Capacity by Company'!L55,4)</f>
        <v>0.85580000000000001</v>
      </c>
      <c r="M55" s="142">
        <f>ROUND('Production by Company'!M55/' Capacity by Company'!M55,4)</f>
        <v>0.85750000000000004</v>
      </c>
      <c r="N55" s="142">
        <f>ROUND('Production by Company'!N55/' Capacity by Company'!N55,4)</f>
        <v>0.85919999999999996</v>
      </c>
      <c r="O55" s="142">
        <f>ROUND('Production by Company'!O55/' Capacity by Company'!O55,4)</f>
        <v>0.86099999999999999</v>
      </c>
      <c r="P55" s="142">
        <f>ROUND('Production by Company'!P55/' Capacity by Company'!P55,4)</f>
        <v>0.86270000000000002</v>
      </c>
      <c r="Q55" s="142">
        <f>ROUND('Production by Company'!Q55/' Capacity by Company'!Q55,4)</f>
        <v>0.86439999999999995</v>
      </c>
      <c r="R55" s="142">
        <f>ROUND('Production by Company'!R55/' Capacity by Company'!R55,4)</f>
        <v>0.86609999999999998</v>
      </c>
      <c r="S55" s="142">
        <f>ROUND('Production by Company'!S55/' Capacity by Company'!S55,4)</f>
        <v>0.86780000000000002</v>
      </c>
    </row>
    <row r="56" spans="1:21" x14ac:dyDescent="0.25">
      <c r="A56" s="147" t="s">
        <v>39</v>
      </c>
      <c r="B56" s="147" t="s">
        <v>106</v>
      </c>
      <c r="C56" s="159" t="s">
        <v>160</v>
      </c>
      <c r="D56" s="135">
        <v>0.79415636363636366</v>
      </c>
      <c r="E56" s="135">
        <v>0.81029090909090895</v>
      </c>
      <c r="F56" s="135">
        <v>0.81642545454545501</v>
      </c>
      <c r="G56" s="135">
        <v>0.81256000000000006</v>
      </c>
      <c r="H56" s="135">
        <v>0.83458823529411796</v>
      </c>
      <c r="I56" s="135">
        <v>0.79665818181818204</v>
      </c>
      <c r="J56" s="135">
        <v>0.82872812834224607</v>
      </c>
      <c r="K56" s="135">
        <v>0.83079807486631019</v>
      </c>
      <c r="L56" s="135">
        <v>0.83286802139037441</v>
      </c>
      <c r="M56" s="135">
        <v>0.83493796791443842</v>
      </c>
      <c r="N56" s="135">
        <v>0.83700791443850264</v>
      </c>
      <c r="O56" s="135">
        <v>0.83907786096256687</v>
      </c>
      <c r="P56" s="135">
        <v>0.84114780748663098</v>
      </c>
      <c r="Q56" s="135">
        <v>0.84321775401069521</v>
      </c>
      <c r="R56" s="135">
        <v>0.84528770053475943</v>
      </c>
      <c r="S56" s="135">
        <v>0.84735764705882355</v>
      </c>
    </row>
    <row r="57" spans="1:21" x14ac:dyDescent="0.25">
      <c r="A57" s="147" t="s">
        <v>39</v>
      </c>
      <c r="B57" s="147" t="s">
        <v>106</v>
      </c>
      <c r="C57" s="159" t="s">
        <v>12</v>
      </c>
      <c r="D57" s="148">
        <v>0.84434869846388905</v>
      </c>
      <c r="E57" s="148">
        <v>0.86015902384791698</v>
      </c>
      <c r="F57" s="148">
        <v>0.86596934923194402</v>
      </c>
      <c r="G57" s="148">
        <v>0.86177967461597238</v>
      </c>
      <c r="H57" s="148">
        <v>0.87758999999999998</v>
      </c>
      <c r="I57" s="148">
        <v>0.83319171717171803</v>
      </c>
      <c r="J57" s="148">
        <v>0.8787934343434346</v>
      </c>
      <c r="K57" s="148">
        <v>0.88439515151515169</v>
      </c>
      <c r="L57" s="148">
        <v>0.88999686868686878</v>
      </c>
      <c r="M57" s="148">
        <v>0.89559858585858609</v>
      </c>
      <c r="N57" s="148">
        <v>0.90120030303030318</v>
      </c>
      <c r="O57" s="148">
        <v>0.90680202020202028</v>
      </c>
      <c r="P57" s="148">
        <v>0.91240373737373748</v>
      </c>
      <c r="Q57" s="148">
        <v>0.91800545454545468</v>
      </c>
      <c r="R57" s="148">
        <v>0.92360717171717177</v>
      </c>
      <c r="S57" s="148">
        <v>0.92920888888888897</v>
      </c>
    </row>
    <row r="58" spans="1:21" x14ac:dyDescent="0.25">
      <c r="A58" s="154" t="s">
        <v>39</v>
      </c>
      <c r="B58" s="154" t="s">
        <v>106</v>
      </c>
      <c r="C58" s="134" t="s">
        <v>58</v>
      </c>
      <c r="D58" s="142">
        <f>ROUND('Production by Company'!D58/' Capacity by Company'!D58,4)</f>
        <v>0.79420000000000002</v>
      </c>
      <c r="E58" s="142">
        <f>ROUND('Production by Company'!E58/' Capacity by Company'!E58,4)</f>
        <v>0.81030000000000002</v>
      </c>
      <c r="F58" s="142">
        <f>ROUND('Production by Company'!F58/' Capacity by Company'!F58,4)</f>
        <v>0.81640000000000001</v>
      </c>
      <c r="G58" s="142">
        <f>ROUND('Production by Company'!G58/' Capacity by Company'!G58,4)</f>
        <v>0.81259999999999999</v>
      </c>
      <c r="H58" s="142">
        <f>ROUND('Production by Company'!H58/' Capacity by Company'!H58,4)</f>
        <v>0.83460000000000001</v>
      </c>
      <c r="I58" s="142">
        <f>ROUND('Production by Company'!I58/' Capacity by Company'!I58,4)</f>
        <v>0.79669999999999996</v>
      </c>
      <c r="J58" s="142">
        <f>ROUND('Production by Company'!J58/' Capacity by Company'!J58,4)</f>
        <v>0.82869999999999999</v>
      </c>
      <c r="K58" s="142">
        <f>ROUND('Production by Company'!K58/' Capacity by Company'!K58,4)</f>
        <v>0.83079999999999998</v>
      </c>
      <c r="L58" s="142">
        <f>ROUND('Production by Company'!L58/' Capacity by Company'!L58,4)</f>
        <v>0.83289999999999997</v>
      </c>
      <c r="M58" s="142">
        <f>ROUND('Production by Company'!M58/' Capacity by Company'!M58,4)</f>
        <v>0.83489999999999998</v>
      </c>
      <c r="N58" s="142">
        <f>ROUND('Production by Company'!N58/' Capacity by Company'!N58,4)</f>
        <v>0.83699999999999997</v>
      </c>
      <c r="O58" s="142">
        <f>ROUND('Production by Company'!O58/' Capacity by Company'!O58,4)</f>
        <v>0.83909999999999996</v>
      </c>
      <c r="P58" s="142">
        <f>ROUND('Production by Company'!P58/' Capacity by Company'!P58,4)</f>
        <v>0.84109999999999996</v>
      </c>
      <c r="Q58" s="142">
        <f>ROUND('Production by Company'!Q58/' Capacity by Company'!Q58,4)</f>
        <v>0.84319999999999995</v>
      </c>
      <c r="R58" s="142">
        <f>ROUND('Production by Company'!R58/' Capacity by Company'!R58,4)</f>
        <v>0.84530000000000005</v>
      </c>
      <c r="S58" s="142">
        <f>ROUND('Production by Company'!S58/' Capacity by Company'!S58,4)</f>
        <v>0.84740000000000004</v>
      </c>
    </row>
    <row r="59" spans="1:21" x14ac:dyDescent="0.25">
      <c r="A59" s="147" t="s">
        <v>39</v>
      </c>
      <c r="B59" s="147" t="s">
        <v>225</v>
      </c>
      <c r="C59" s="146" t="s">
        <v>274</v>
      </c>
      <c r="D59" s="135">
        <v>0.88197885714285718</v>
      </c>
      <c r="E59" s="135">
        <v>0.88246703542857141</v>
      </c>
      <c r="F59" s="135">
        <v>0.88295521371428576</v>
      </c>
      <c r="G59" s="135">
        <v>0.88344339200000022</v>
      </c>
      <c r="H59" s="135">
        <v>0.89393157028571502</v>
      </c>
      <c r="I59" s="135">
        <v>0.85441974857142899</v>
      </c>
      <c r="J59" s="135">
        <v>0.88490792685714281</v>
      </c>
      <c r="K59" s="135">
        <v>0.88539610514285705</v>
      </c>
      <c r="L59" s="135">
        <v>0.88588428342857151</v>
      </c>
      <c r="M59" s="135">
        <v>0.88637246171428574</v>
      </c>
      <c r="N59" s="135">
        <v>0.88686063999999987</v>
      </c>
      <c r="O59" s="135">
        <v>0.88734881828571432</v>
      </c>
      <c r="P59" s="135">
        <v>0.88783699657142856</v>
      </c>
      <c r="Q59" s="135">
        <v>0.88832517485714302</v>
      </c>
      <c r="R59" s="135">
        <v>0.88881335314285714</v>
      </c>
      <c r="S59" s="135">
        <v>0.88930153142857138</v>
      </c>
    </row>
    <row r="60" spans="1:21" x14ac:dyDescent="0.25">
      <c r="A60" s="147" t="s">
        <v>39</v>
      </c>
      <c r="B60" s="147" t="s">
        <v>225</v>
      </c>
      <c r="C60" s="159" t="s">
        <v>12</v>
      </c>
      <c r="D60" s="148">
        <v>0.78506171428571381</v>
      </c>
      <c r="E60" s="148">
        <v>0.78544376685714368</v>
      </c>
      <c r="F60" s="148">
        <v>0.78582581942857033</v>
      </c>
      <c r="G60" s="148">
        <v>0.78620787199999864</v>
      </c>
      <c r="H60" s="148">
        <v>0.79658992457142896</v>
      </c>
      <c r="I60" s="148">
        <v>0.74697197714285701</v>
      </c>
      <c r="J60" s="148">
        <v>0.78735402971428525</v>
      </c>
      <c r="K60" s="148">
        <v>0.78773608228571512</v>
      </c>
      <c r="L60" s="148">
        <v>0.78811813485714177</v>
      </c>
      <c r="M60" s="148">
        <v>0.78850018742857009</v>
      </c>
      <c r="N60" s="148">
        <v>0.78888224000000007</v>
      </c>
      <c r="O60" s="148">
        <v>0.78926429257142838</v>
      </c>
      <c r="P60" s="148">
        <v>0.7896463451428567</v>
      </c>
      <c r="Q60" s="148">
        <v>0.79002839771428501</v>
      </c>
      <c r="R60" s="148">
        <v>0.79041045028571333</v>
      </c>
      <c r="S60" s="148">
        <v>0.79079250285714153</v>
      </c>
    </row>
    <row r="61" spans="1:21" x14ac:dyDescent="0.25">
      <c r="A61" s="154" t="s">
        <v>39</v>
      </c>
      <c r="B61" s="154" t="s">
        <v>225</v>
      </c>
      <c r="C61" s="134" t="s">
        <v>58</v>
      </c>
      <c r="D61" s="142">
        <f>ROUND('Production by Company'!D61/' Capacity by Company'!D61,4)</f>
        <v>0.88200000000000001</v>
      </c>
      <c r="E61" s="142">
        <f>ROUND('Production by Company'!E61/' Capacity by Company'!E61,4)</f>
        <v>0.88249999999999995</v>
      </c>
      <c r="F61" s="142">
        <f>ROUND('Production by Company'!F61/' Capacity by Company'!F61,4)</f>
        <v>0.88300000000000001</v>
      </c>
      <c r="G61" s="142">
        <f>ROUND('Production by Company'!G61/' Capacity by Company'!G61,4)</f>
        <v>0.88339999999999996</v>
      </c>
      <c r="H61" s="142">
        <f>ROUND('Production by Company'!H61/' Capacity by Company'!H61,4)</f>
        <v>0.89390000000000003</v>
      </c>
      <c r="I61" s="142">
        <f>ROUND('Production by Company'!I61/' Capacity by Company'!I61,4)</f>
        <v>0.85440000000000005</v>
      </c>
      <c r="J61" s="142">
        <f>ROUND('Production by Company'!J61/' Capacity by Company'!J61,4)</f>
        <v>0.88490000000000002</v>
      </c>
      <c r="K61" s="142">
        <f>ROUND('Production by Company'!K61/' Capacity by Company'!K61,4)</f>
        <v>0.88539999999999996</v>
      </c>
      <c r="L61" s="142">
        <f>ROUND('Production by Company'!L61/' Capacity by Company'!L61,4)</f>
        <v>0.88590000000000002</v>
      </c>
      <c r="M61" s="142">
        <f>ROUND('Production by Company'!M61/' Capacity by Company'!M61,4)</f>
        <v>0.88639999999999997</v>
      </c>
      <c r="N61" s="142">
        <f>ROUND('Production by Company'!N61/' Capacity by Company'!N61,4)</f>
        <v>0.88690000000000002</v>
      </c>
      <c r="O61" s="142">
        <f>ROUND('Production by Company'!O61/' Capacity by Company'!O61,4)</f>
        <v>0.88729999999999998</v>
      </c>
      <c r="P61" s="142">
        <f>ROUND('Production by Company'!P61/' Capacity by Company'!P61,4)</f>
        <v>0.88780000000000003</v>
      </c>
      <c r="Q61" s="142">
        <f>ROUND('Production by Company'!Q61/' Capacity by Company'!Q61,4)</f>
        <v>0.88829999999999998</v>
      </c>
      <c r="R61" s="142">
        <f>ROUND('Production by Company'!R61/' Capacity by Company'!R61,4)</f>
        <v>0.88880000000000003</v>
      </c>
      <c r="S61" s="142">
        <f>ROUND('Production by Company'!S61/' Capacity by Company'!S61,4)</f>
        <v>0.88929999999999998</v>
      </c>
    </row>
    <row r="62" spans="1:21" x14ac:dyDescent="0.25">
      <c r="A62" s="147" t="s">
        <v>39</v>
      </c>
      <c r="B62" s="147" t="s">
        <v>107</v>
      </c>
      <c r="C62" s="136" t="s">
        <v>268</v>
      </c>
      <c r="D62" s="148">
        <v>0.88571730769230772</v>
      </c>
      <c r="E62" s="148">
        <v>0.88845820512820506</v>
      </c>
      <c r="F62" s="148">
        <v>0.89119910256410251</v>
      </c>
      <c r="G62" s="148">
        <v>0.89394000000000007</v>
      </c>
      <c r="H62" s="148">
        <v>0.90730999999999995</v>
      </c>
      <c r="I62" s="148">
        <v>0.85043741212121204</v>
      </c>
      <c r="J62" s="148">
        <v>0.88356482424242422</v>
      </c>
      <c r="K62" s="148">
        <v>0.88669223636363637</v>
      </c>
      <c r="L62" s="148">
        <v>0.8898196484848484</v>
      </c>
      <c r="M62" s="148">
        <v>0.89294706060606055</v>
      </c>
      <c r="N62" s="148">
        <v>0.89607447272727259</v>
      </c>
      <c r="O62" s="148">
        <v>0.89920188484848473</v>
      </c>
      <c r="P62" s="148">
        <v>0.90232929696969699</v>
      </c>
      <c r="Q62" s="148">
        <v>0.90545670909090903</v>
      </c>
      <c r="R62" s="148">
        <v>0.90858412121212118</v>
      </c>
      <c r="S62" s="148">
        <v>0.91171153333333343</v>
      </c>
      <c r="U62" s="310">
        <v>9.5600000000000004E-2</v>
      </c>
    </row>
    <row r="63" spans="1:21" x14ac:dyDescent="0.25">
      <c r="A63" s="147" t="s">
        <v>39</v>
      </c>
      <c r="B63" s="147" t="s">
        <v>107</v>
      </c>
      <c r="C63" s="159" t="s">
        <v>12</v>
      </c>
      <c r="D63" s="148">
        <v>0.79001794285714289</v>
      </c>
      <c r="E63" s="148">
        <v>0.79345000571428581</v>
      </c>
      <c r="F63" s="148">
        <v>0.79688206857142851</v>
      </c>
      <c r="G63" s="148">
        <v>0.80031413142857133</v>
      </c>
      <c r="H63" s="148">
        <v>0.81374619428571404</v>
      </c>
      <c r="I63" s="148">
        <v>0.76508120519480505</v>
      </c>
      <c r="J63" s="148">
        <v>0.80641621610389591</v>
      </c>
      <c r="K63" s="148">
        <v>0.80775122701298685</v>
      </c>
      <c r="L63" s="148">
        <v>0.8090862379220779</v>
      </c>
      <c r="M63" s="148">
        <v>0.81042124883116884</v>
      </c>
      <c r="N63" s="148">
        <v>0.81175625974025978</v>
      </c>
      <c r="O63" s="148">
        <v>0.81309127064935072</v>
      </c>
      <c r="P63" s="148">
        <v>0.81442628155844143</v>
      </c>
      <c r="Q63" s="148">
        <v>0.81576129246753237</v>
      </c>
      <c r="R63" s="148">
        <v>0.81709630337662331</v>
      </c>
      <c r="S63" s="148">
        <v>0.81843131428571425</v>
      </c>
    </row>
    <row r="64" spans="1:21" x14ac:dyDescent="0.25">
      <c r="A64" s="154" t="s">
        <v>39</v>
      </c>
      <c r="B64" s="154" t="s">
        <v>107</v>
      </c>
      <c r="C64" s="134" t="s">
        <v>58</v>
      </c>
      <c r="D64" s="142">
        <f>ROUND('Production by Company'!D64/' Capacity by Company'!D64,4)</f>
        <v>0.88570000000000004</v>
      </c>
      <c r="E64" s="142">
        <f>ROUND('Production by Company'!E64/' Capacity by Company'!E64,4)</f>
        <v>0.88849999999999996</v>
      </c>
      <c r="F64" s="142">
        <f>ROUND('Production by Company'!F64/' Capacity by Company'!F64,4)</f>
        <v>0.89119999999999999</v>
      </c>
      <c r="G64" s="142">
        <f>ROUND('Production by Company'!G64/' Capacity by Company'!G64,4)</f>
        <v>0.89390000000000003</v>
      </c>
      <c r="H64" s="142">
        <f>ROUND('Production by Company'!H64/' Capacity by Company'!H64,4)</f>
        <v>0.9073</v>
      </c>
      <c r="I64" s="142">
        <f>ROUND('Production by Company'!I64/' Capacity by Company'!I64,4)</f>
        <v>0.85040000000000004</v>
      </c>
      <c r="J64" s="142">
        <f>ROUND('Production by Company'!J64/' Capacity by Company'!J64,4)</f>
        <v>0.88360000000000005</v>
      </c>
      <c r="K64" s="142">
        <f>ROUND('Production by Company'!K64/' Capacity by Company'!K64,4)</f>
        <v>0.88670000000000004</v>
      </c>
      <c r="L64" s="142">
        <f>ROUND('Production by Company'!L64/' Capacity by Company'!L64,4)</f>
        <v>0.88980000000000004</v>
      </c>
      <c r="M64" s="142">
        <f>ROUND('Production by Company'!M64/' Capacity by Company'!M64,4)</f>
        <v>0.89290000000000003</v>
      </c>
      <c r="N64" s="142">
        <f>ROUND('Production by Company'!N64/' Capacity by Company'!N64,4)</f>
        <v>0.89610000000000001</v>
      </c>
      <c r="O64" s="142">
        <f>ROUND('Production by Company'!O64/' Capacity by Company'!O64,4)</f>
        <v>0.8992</v>
      </c>
      <c r="P64" s="142">
        <f>ROUND('Production by Company'!P64/' Capacity by Company'!P64,4)</f>
        <v>0.90229999999999999</v>
      </c>
      <c r="Q64" s="142">
        <f>ROUND('Production by Company'!Q64/' Capacity by Company'!Q64,4)</f>
        <v>0.90549999999999997</v>
      </c>
      <c r="R64" s="142">
        <f>ROUND('Production by Company'!R64/' Capacity by Company'!R64,4)</f>
        <v>0.90859999999999996</v>
      </c>
      <c r="S64" s="142">
        <f>ROUND('Production by Company'!S64/' Capacity by Company'!S64,4)</f>
        <v>0.91169999999999995</v>
      </c>
    </row>
    <row r="65" spans="1:21" s="140" customFormat="1" x14ac:dyDescent="0.25">
      <c r="A65" s="147" t="s">
        <v>39</v>
      </c>
      <c r="B65" s="147" t="s">
        <v>54</v>
      </c>
      <c r="C65" s="136" t="s">
        <v>58</v>
      </c>
      <c r="D65" s="148">
        <v>0.88571730769230772</v>
      </c>
      <c r="E65" s="148">
        <v>0.88845820512820506</v>
      </c>
      <c r="F65" s="148">
        <v>0.89119910256410251</v>
      </c>
      <c r="G65" s="148">
        <v>0.89394000000000007</v>
      </c>
      <c r="H65" s="148">
        <v>0.88731000000000004</v>
      </c>
      <c r="I65" s="148">
        <v>0.85043741212121204</v>
      </c>
      <c r="J65" s="148">
        <v>0.88356482424242422</v>
      </c>
      <c r="K65" s="148">
        <v>0.88669223636363637</v>
      </c>
      <c r="L65" s="148">
        <v>0.8898196484848484</v>
      </c>
      <c r="M65" s="148">
        <v>0.89294706060606055</v>
      </c>
      <c r="N65" s="148">
        <v>0.89607447272727259</v>
      </c>
      <c r="O65" s="148">
        <v>0.89920188484848473</v>
      </c>
      <c r="P65" s="148">
        <v>0.90232929696969699</v>
      </c>
      <c r="Q65" s="148">
        <v>0.90545670909090903</v>
      </c>
      <c r="R65" s="148">
        <v>0.90858412121212118</v>
      </c>
      <c r="S65" s="148">
        <v>0.91171153333333343</v>
      </c>
    </row>
    <row r="66" spans="1:21" x14ac:dyDescent="0.25">
      <c r="A66" s="154" t="s">
        <v>39</v>
      </c>
      <c r="B66" s="154" t="s">
        <v>39</v>
      </c>
      <c r="C66" s="134" t="s">
        <v>58</v>
      </c>
      <c r="D66" s="142">
        <f>ROUND('Production by Company'!D66/' Capacity by Company'!D66,4)</f>
        <v>0.81540000000000001</v>
      </c>
      <c r="E66" s="142">
        <f>ROUND('Production by Company'!E66/' Capacity by Company'!E66,4)</f>
        <v>0.82730000000000004</v>
      </c>
      <c r="F66" s="142">
        <f>ROUND('Production by Company'!F66/' Capacity by Company'!F66,4)</f>
        <v>0.82889999999999997</v>
      </c>
      <c r="G66" s="142">
        <f>ROUND('Production by Company'!G66/' Capacity by Company'!G66,4)</f>
        <v>0.82930000000000004</v>
      </c>
      <c r="H66" s="142">
        <f>ROUND('Production by Company'!H66/' Capacity by Company'!H66,4)</f>
        <v>0.83889999999999998</v>
      </c>
      <c r="I66" s="142">
        <f>ROUND('Production by Company'!I66/' Capacity by Company'!I66,4)</f>
        <v>0.79790000000000005</v>
      </c>
      <c r="J66" s="142">
        <f>ROUND('Production by Company'!J66/' Capacity by Company'!J66,4)</f>
        <v>0.82809999999999995</v>
      </c>
      <c r="K66" s="142">
        <f>ROUND('Production by Company'!K66/' Capacity by Company'!K66,4)</f>
        <v>0.83409999999999995</v>
      </c>
      <c r="L66" s="142">
        <f>ROUND('Production by Company'!L66/' Capacity by Company'!L66,4)</f>
        <v>0.83850000000000002</v>
      </c>
      <c r="M66" s="142">
        <f>ROUND('Production by Company'!M66/' Capacity by Company'!M66,4)</f>
        <v>0.8458</v>
      </c>
      <c r="N66" s="142">
        <f>ROUND('Production by Company'!N66/' Capacity by Company'!N66,4)</f>
        <v>0.85019999999999996</v>
      </c>
      <c r="O66" s="142">
        <f>ROUND('Production by Company'!O66/' Capacity by Company'!O66,4)</f>
        <v>0.85980000000000001</v>
      </c>
      <c r="P66" s="142">
        <f>ROUND('Production by Company'!P66/' Capacity by Company'!P66,4)</f>
        <v>0.86339999999999995</v>
      </c>
      <c r="Q66" s="142">
        <f>ROUND('Production by Company'!Q66/' Capacity by Company'!Q66,4)</f>
        <v>0.87619999999999998</v>
      </c>
      <c r="R66" s="142">
        <f>ROUND('Production by Company'!R66/' Capacity by Company'!R66,4)</f>
        <v>0.88480000000000003</v>
      </c>
      <c r="S66" s="142">
        <f>ROUND('Production by Company'!S66/' Capacity by Company'!S66,4)</f>
        <v>0.89019999999999999</v>
      </c>
    </row>
    <row r="67" spans="1:21" s="162" customFormat="1" x14ac:dyDescent="0.25">
      <c r="A67" s="147" t="s">
        <v>38</v>
      </c>
      <c r="B67" s="147" t="s">
        <v>34</v>
      </c>
      <c r="C67" s="119" t="s">
        <v>264</v>
      </c>
      <c r="D67" s="148">
        <v>0.879</v>
      </c>
      <c r="E67" s="148">
        <v>0.88779999999999992</v>
      </c>
      <c r="F67" s="148">
        <v>0.85614000000000001</v>
      </c>
      <c r="G67" s="148">
        <v>0.89660000000000006</v>
      </c>
      <c r="H67" s="148">
        <v>0.90429999999999988</v>
      </c>
      <c r="I67" s="148">
        <v>0.83250000000000002</v>
      </c>
      <c r="J67" s="148">
        <v>0.81530000000000002</v>
      </c>
      <c r="K67" s="148">
        <v>0.90839999999999987</v>
      </c>
      <c r="L67" s="148">
        <v>0.90839999999999987</v>
      </c>
      <c r="M67" s="148">
        <v>0.9254</v>
      </c>
      <c r="N67" s="148">
        <v>0.9254</v>
      </c>
      <c r="O67" s="148">
        <v>0.93140000000000001</v>
      </c>
      <c r="P67" s="148">
        <v>0.93940000000000001</v>
      </c>
      <c r="Q67" s="148">
        <v>0.94540000000000002</v>
      </c>
      <c r="R67" s="148">
        <v>0.95740000000000003</v>
      </c>
      <c r="S67" s="148">
        <v>0.96639999999999993</v>
      </c>
    </row>
    <row r="68" spans="1:21" x14ac:dyDescent="0.25">
      <c r="A68" s="147" t="s">
        <v>38</v>
      </c>
      <c r="B68" s="147" t="s">
        <v>34</v>
      </c>
      <c r="C68" s="159" t="s">
        <v>252</v>
      </c>
      <c r="D68" s="148">
        <v>0.80589820224719089</v>
      </c>
      <c r="E68" s="148">
        <v>0.80732365168539322</v>
      </c>
      <c r="F68" s="148">
        <v>0.80874910112359544</v>
      </c>
      <c r="G68" s="148">
        <v>0.81017455056179766</v>
      </c>
      <c r="H68" s="148">
        <v>0.81159999999999988</v>
      </c>
      <c r="I68" s="148">
        <v>0.78416892134831495</v>
      </c>
      <c r="J68" s="148">
        <v>0.77673784269662904</v>
      </c>
      <c r="K68" s="148">
        <v>0.81930676404494374</v>
      </c>
      <c r="L68" s="148">
        <v>0.82187568539325828</v>
      </c>
      <c r="M68" s="148">
        <v>0.82444460674157305</v>
      </c>
      <c r="N68" s="148">
        <v>0.8270135280898876</v>
      </c>
      <c r="O68" s="148">
        <v>0.82958244943820225</v>
      </c>
      <c r="P68" s="148">
        <v>0.8321513707865168</v>
      </c>
      <c r="Q68" s="148">
        <v>0.83472029213483145</v>
      </c>
      <c r="R68" s="148">
        <v>0.837289213483146</v>
      </c>
      <c r="S68" s="148">
        <v>0.83985813483146066</v>
      </c>
    </row>
    <row r="69" spans="1:21" x14ac:dyDescent="0.25">
      <c r="A69" s="147" t="s">
        <v>38</v>
      </c>
      <c r="B69" s="147" t="s">
        <v>34</v>
      </c>
      <c r="C69" s="159" t="s">
        <v>249</v>
      </c>
      <c r="D69" s="148">
        <v>0.74839535135135138</v>
      </c>
      <c r="E69" s="148">
        <v>0.75164189729729736</v>
      </c>
      <c r="F69" s="148">
        <v>0.74488844324324299</v>
      </c>
      <c r="G69" s="148">
        <v>0.7581349891891892</v>
      </c>
      <c r="H69" s="148">
        <v>0.76138153513513518</v>
      </c>
      <c r="I69" s="148">
        <v>0.72264438329238301</v>
      </c>
      <c r="J69" s="148">
        <v>0.71390723144963097</v>
      </c>
      <c r="K69" s="148">
        <v>0.76517007960687955</v>
      </c>
      <c r="L69" s="148">
        <v>0.76643292776412775</v>
      </c>
      <c r="M69" s="148">
        <v>0.76769577592137594</v>
      </c>
      <c r="N69" s="148">
        <v>0.76895862407862414</v>
      </c>
      <c r="O69" s="148">
        <v>0.77022147223587234</v>
      </c>
      <c r="P69" s="148">
        <v>0.77148432039312043</v>
      </c>
      <c r="Q69" s="148">
        <v>0.77274716855036851</v>
      </c>
      <c r="R69" s="148">
        <v>0.7740100167076166</v>
      </c>
      <c r="S69" s="148">
        <v>0.77527286486486491</v>
      </c>
    </row>
    <row r="70" spans="1:21" x14ac:dyDescent="0.25">
      <c r="A70" s="145" t="s">
        <v>38</v>
      </c>
      <c r="B70" s="145" t="s">
        <v>34</v>
      </c>
      <c r="C70" s="131" t="s">
        <v>281</v>
      </c>
      <c r="D70" s="148">
        <v>0.92199516842105278</v>
      </c>
      <c r="E70" s="148">
        <v>0.92610461210526329</v>
      </c>
      <c r="F70" s="148">
        <v>0.92021405578947402</v>
      </c>
      <c r="G70" s="148">
        <v>0.92432349947368397</v>
      </c>
      <c r="H70" s="148">
        <v>0.93843294315789483</v>
      </c>
      <c r="I70" s="148">
        <v>0.86003144306220103</v>
      </c>
      <c r="J70" s="148">
        <v>0.83162994296650705</v>
      </c>
      <c r="K70" s="148">
        <v>0.94322844287081342</v>
      </c>
      <c r="L70" s="148">
        <v>0.94482694277511947</v>
      </c>
      <c r="M70" s="148">
        <v>0.94642544267942574</v>
      </c>
      <c r="N70" s="148">
        <v>0.94802394258373202</v>
      </c>
      <c r="O70" s="148">
        <v>0.94962244248803829</v>
      </c>
      <c r="P70" s="148">
        <v>0.95122094239234434</v>
      </c>
      <c r="Q70" s="148">
        <v>0.95281944229665061</v>
      </c>
      <c r="R70" s="148">
        <v>0.95441794220095688</v>
      </c>
      <c r="S70" s="148">
        <v>0.95601644210526315</v>
      </c>
    </row>
    <row r="71" spans="1:21" x14ac:dyDescent="0.25">
      <c r="A71" s="145" t="s">
        <v>38</v>
      </c>
      <c r="B71" s="145" t="s">
        <v>34</v>
      </c>
      <c r="C71" s="136" t="s">
        <v>265</v>
      </c>
      <c r="D71" s="148">
        <v>0.88839863529411767</v>
      </c>
      <c r="E71" s="148">
        <v>0.89263824235294131</v>
      </c>
      <c r="F71" s="148">
        <v>0.87687784941176505</v>
      </c>
      <c r="G71" s="148">
        <v>0.90111745647058816</v>
      </c>
      <c r="H71" s="148">
        <v>0.9053570635294117</v>
      </c>
      <c r="I71" s="148">
        <v>0.82700619465240599</v>
      </c>
      <c r="J71" s="148">
        <v>0.78865532577540098</v>
      </c>
      <c r="K71" s="148">
        <v>0.91030445689839556</v>
      </c>
      <c r="L71" s="148">
        <v>0.91195358802139037</v>
      </c>
      <c r="M71" s="148">
        <v>0.91360271914438507</v>
      </c>
      <c r="N71" s="148">
        <v>0.91525185026737976</v>
      </c>
      <c r="O71" s="148">
        <v>0.91690098139037435</v>
      </c>
      <c r="P71" s="148">
        <v>0.91855011251336893</v>
      </c>
      <c r="Q71" s="148">
        <v>0.92019924363636352</v>
      </c>
      <c r="R71" s="148">
        <v>0.92184837475935821</v>
      </c>
      <c r="S71" s="148">
        <v>0.92349750588235291</v>
      </c>
      <c r="U71" s="310">
        <v>3.1399999999999997E-2</v>
      </c>
    </row>
    <row r="72" spans="1:21" x14ac:dyDescent="0.25">
      <c r="A72" s="145" t="s">
        <v>38</v>
      </c>
      <c r="B72" s="145" t="s">
        <v>34</v>
      </c>
      <c r="C72" s="159" t="s">
        <v>12</v>
      </c>
      <c r="D72" s="148">
        <v>0.79001794285714289</v>
      </c>
      <c r="E72" s="148">
        <v>0.79345000571428581</v>
      </c>
      <c r="F72" s="148">
        <v>0.78688206857142795</v>
      </c>
      <c r="G72" s="148">
        <v>0.80031413142857133</v>
      </c>
      <c r="H72" s="148">
        <v>0.80374619428571425</v>
      </c>
      <c r="I72" s="148">
        <v>0.75508120519480504</v>
      </c>
      <c r="J72" s="148">
        <v>0.75641621610389598</v>
      </c>
      <c r="K72" s="148">
        <v>0.80775122701298685</v>
      </c>
      <c r="L72" s="148">
        <v>0.8090862379220779</v>
      </c>
      <c r="M72" s="148">
        <v>0.81042124883116884</v>
      </c>
      <c r="N72" s="148">
        <v>0.81175625974025978</v>
      </c>
      <c r="O72" s="148">
        <v>0.81309127064935072</v>
      </c>
      <c r="P72" s="148">
        <v>0.81442628155844143</v>
      </c>
      <c r="Q72" s="148">
        <v>0.81576129246753237</v>
      </c>
      <c r="R72" s="148">
        <v>0.81709630337662331</v>
      </c>
      <c r="S72" s="148">
        <v>0.81843131428571425</v>
      </c>
    </row>
    <row r="73" spans="1:21" x14ac:dyDescent="0.25">
      <c r="A73" s="150" t="s">
        <v>38</v>
      </c>
      <c r="B73" s="150" t="s">
        <v>34</v>
      </c>
      <c r="C73" s="134" t="s">
        <v>58</v>
      </c>
      <c r="D73" s="142">
        <f>ROUND('Production by Company'!D73/' Capacity by Company'!D73,4)</f>
        <v>0.84730000000000005</v>
      </c>
      <c r="E73" s="142">
        <f>ROUND('Production by Company'!E73/' Capacity by Company'!E73,4)</f>
        <v>0.85070000000000001</v>
      </c>
      <c r="F73" s="142">
        <f>ROUND('Production by Company'!F73/' Capacity by Company'!F73,4)</f>
        <v>0.84889999999999999</v>
      </c>
      <c r="G73" s="142">
        <f>ROUND('Production by Company'!G73/' Capacity by Company'!G73,4)</f>
        <v>0.85650000000000004</v>
      </c>
      <c r="H73" s="142">
        <f>ROUND('Production by Company'!H73/' Capacity by Company'!H73,4)</f>
        <v>0.86319999999999997</v>
      </c>
      <c r="I73" s="142">
        <f>ROUND('Production by Company'!I73/' Capacity by Company'!I73,4)</f>
        <v>0.80610000000000004</v>
      </c>
      <c r="J73" s="142">
        <f>ROUND('Production by Company'!J73/' Capacity by Company'!J73,4)</f>
        <v>0.79159999999999997</v>
      </c>
      <c r="K73" s="142">
        <f>ROUND('Production by Company'!K73/' Capacity by Company'!K73,4)</f>
        <v>0.86809999999999998</v>
      </c>
      <c r="L73" s="142">
        <f>ROUND('Production by Company'!L73/' Capacity by Company'!L73,4)</f>
        <v>0.86960000000000004</v>
      </c>
      <c r="M73" s="142">
        <f>ROUND('Production by Company'!M73/' Capacity by Company'!M73,4)</f>
        <v>0.87390000000000001</v>
      </c>
      <c r="N73" s="142">
        <f>ROUND('Production by Company'!N73/' Capacity by Company'!N73,4)</f>
        <v>0.87529999999999997</v>
      </c>
      <c r="O73" s="142">
        <f>ROUND('Production by Company'!O73/' Capacity by Company'!O73,4)</f>
        <v>0.87780000000000002</v>
      </c>
      <c r="P73" s="142">
        <f>ROUND('Production by Company'!P73/' Capacity by Company'!P73,4)</f>
        <v>0.88060000000000005</v>
      </c>
      <c r="Q73" s="142">
        <f>ROUND('Production by Company'!Q73/' Capacity by Company'!Q73,4)</f>
        <v>0.88300000000000001</v>
      </c>
      <c r="R73" s="142">
        <f>ROUND('Production by Company'!R73/' Capacity by Company'!R73,4)</f>
        <v>0.88649999999999995</v>
      </c>
      <c r="S73" s="142">
        <f>ROUND('Production by Company'!S73/' Capacity by Company'!S73,4)</f>
        <v>0.88939999999999997</v>
      </c>
    </row>
    <row r="74" spans="1:21" x14ac:dyDescent="0.25">
      <c r="A74" s="145" t="s">
        <v>38</v>
      </c>
      <c r="B74" s="147" t="s">
        <v>105</v>
      </c>
      <c r="C74" s="159" t="s">
        <v>12</v>
      </c>
      <c r="D74" s="148">
        <v>0.88571730769230772</v>
      </c>
      <c r="E74" s="148">
        <v>0.88845820512820506</v>
      </c>
      <c r="F74" s="148">
        <v>0.89119910256410251</v>
      </c>
      <c r="G74" s="148">
        <v>0.88393999999999995</v>
      </c>
      <c r="H74" s="148">
        <v>0.87730999999999992</v>
      </c>
      <c r="I74" s="148">
        <v>0.74043741212121195</v>
      </c>
      <c r="J74" s="148">
        <v>0.83356482424242395</v>
      </c>
      <c r="K74" s="148">
        <v>0.88669223636363637</v>
      </c>
      <c r="L74" s="148">
        <v>0.8898196484848484</v>
      </c>
      <c r="M74" s="148">
        <v>0.89294706060606055</v>
      </c>
      <c r="N74" s="148">
        <v>0.89607447272727259</v>
      </c>
      <c r="O74" s="148">
        <v>0.89920188484848473</v>
      </c>
      <c r="P74" s="148">
        <v>0.90232929696969699</v>
      </c>
      <c r="Q74" s="148">
        <v>0.90545670909090903</v>
      </c>
      <c r="R74" s="148">
        <v>0.90858412121212118</v>
      </c>
      <c r="S74" s="148">
        <v>0.91171153333333343</v>
      </c>
    </row>
    <row r="75" spans="1:21" x14ac:dyDescent="0.25">
      <c r="A75" s="150" t="s">
        <v>38</v>
      </c>
      <c r="B75" s="154" t="s">
        <v>105</v>
      </c>
      <c r="C75" s="134" t="s">
        <v>58</v>
      </c>
      <c r="D75" s="142">
        <f>ROUND('Production by Company'!D75/' Capacity by Company'!D74,4)</f>
        <v>0.88570000000000004</v>
      </c>
      <c r="E75" s="142">
        <f>ROUND('Production by Company'!E75/' Capacity by Company'!E74,4)</f>
        <v>0.88849999999999996</v>
      </c>
      <c r="F75" s="142">
        <f>ROUND('Production by Company'!F75/' Capacity by Company'!F74,4)</f>
        <v>0.89119999999999999</v>
      </c>
      <c r="G75" s="142">
        <f>ROUND('Production by Company'!G75/' Capacity by Company'!G74,4)</f>
        <v>0.88390000000000002</v>
      </c>
      <c r="H75" s="142">
        <f>ROUND('Production by Company'!H75/' Capacity by Company'!H74,4)</f>
        <v>0.87729999999999997</v>
      </c>
      <c r="I75" s="142">
        <f>ROUND('Production by Company'!I75/' Capacity by Company'!I74,4)</f>
        <v>0.74039999999999995</v>
      </c>
      <c r="J75" s="142">
        <f>ROUND('Production by Company'!J75/' Capacity by Company'!J74,4)</f>
        <v>0.83360000000000001</v>
      </c>
      <c r="K75" s="142">
        <f>ROUND('Production by Company'!K75/' Capacity by Company'!K74,4)</f>
        <v>0.88670000000000004</v>
      </c>
      <c r="L75" s="142">
        <f>ROUND('Production by Company'!L75/' Capacity by Company'!L74,4)</f>
        <v>0.88980000000000004</v>
      </c>
      <c r="M75" s="142">
        <f>ROUND('Production by Company'!M75/' Capacity by Company'!M74,4)</f>
        <v>0.89290000000000003</v>
      </c>
      <c r="N75" s="142">
        <f>ROUND('Production by Company'!N75/' Capacity by Company'!N74,4)</f>
        <v>0.89610000000000001</v>
      </c>
      <c r="O75" s="142">
        <f>ROUND('Production by Company'!O75/' Capacity by Company'!O74,4)</f>
        <v>0.8992</v>
      </c>
      <c r="P75" s="142">
        <f>ROUND('Production by Company'!P75/' Capacity by Company'!P74,4)</f>
        <v>0.90229999999999999</v>
      </c>
      <c r="Q75" s="142">
        <f>ROUND('Production by Company'!Q75/' Capacity by Company'!Q74,4)</f>
        <v>0.90549999999999997</v>
      </c>
      <c r="R75" s="142">
        <f>ROUND('Production by Company'!R75/' Capacity by Company'!R74,4)</f>
        <v>0.90859999999999996</v>
      </c>
      <c r="S75" s="142">
        <f>ROUND('Production by Company'!S75/' Capacity by Company'!S74,4)</f>
        <v>0.91169999999999995</v>
      </c>
    </row>
    <row r="76" spans="1:21" s="372" customFormat="1" x14ac:dyDescent="0.25">
      <c r="A76" s="145" t="s">
        <v>38</v>
      </c>
      <c r="B76" s="147" t="s">
        <v>110</v>
      </c>
      <c r="C76" s="136" t="s">
        <v>12</v>
      </c>
      <c r="D76" s="336">
        <v>0.85970176470588244</v>
      </c>
      <c r="E76" s="336">
        <v>0.86170028235294127</v>
      </c>
      <c r="F76" s="336">
        <v>0.8636988000000001</v>
      </c>
      <c r="G76" s="336">
        <v>0.83569731764705901</v>
      </c>
      <c r="H76" s="336">
        <v>0.86769583529411765</v>
      </c>
      <c r="I76" s="336">
        <v>0.82969435294117699</v>
      </c>
      <c r="J76" s="336">
        <v>0.87169287058823541</v>
      </c>
      <c r="K76" s="336">
        <v>0.87369138823529413</v>
      </c>
      <c r="L76" s="336">
        <v>0.87568990588235307</v>
      </c>
      <c r="M76" s="336">
        <v>0.8776884235294119</v>
      </c>
      <c r="N76" s="336">
        <v>0.87968694117647062</v>
      </c>
      <c r="O76" s="336">
        <v>0.88168545882352956</v>
      </c>
      <c r="P76" s="336">
        <v>0.88368397647058827</v>
      </c>
      <c r="Q76" s="336">
        <v>0.8856824941176471</v>
      </c>
      <c r="R76" s="336">
        <v>0.88768101176470604</v>
      </c>
      <c r="S76" s="336">
        <v>0.88967952941176476</v>
      </c>
    </row>
    <row r="77" spans="1:21" s="372" customFormat="1" x14ac:dyDescent="0.25">
      <c r="A77" s="150" t="s">
        <v>38</v>
      </c>
      <c r="B77" s="154" t="s">
        <v>110</v>
      </c>
      <c r="C77" s="134" t="s">
        <v>58</v>
      </c>
      <c r="D77" s="142">
        <f>'Production by Company'!D77/' Capacity by Company'!D77</f>
        <v>0.85970176470588233</v>
      </c>
      <c r="E77" s="142">
        <f>'Production by Company'!E77/' Capacity by Company'!E77</f>
        <v>0.86170028235294127</v>
      </c>
      <c r="F77" s="142">
        <f>'Production by Company'!F77/' Capacity by Company'!F77</f>
        <v>0.8636988000000001</v>
      </c>
      <c r="G77" s="142">
        <f>'Production by Company'!G77/' Capacity by Company'!G77</f>
        <v>0.8356973176470589</v>
      </c>
      <c r="H77" s="142">
        <f>'Production by Company'!H77/' Capacity by Company'!H77</f>
        <v>0.86769583529411753</v>
      </c>
      <c r="I77" s="142">
        <f>'Production by Company'!I77/' Capacity by Company'!I77</f>
        <v>0.82969435294117699</v>
      </c>
      <c r="J77" s="142">
        <f>'Production by Company'!J77/' Capacity by Company'!J77</f>
        <v>0.87169287058823541</v>
      </c>
      <c r="K77" s="142">
        <f>'Production by Company'!K77/' Capacity by Company'!K77</f>
        <v>0.87369138823529402</v>
      </c>
      <c r="L77" s="142">
        <f>'Production by Company'!L77/' Capacity by Company'!L77</f>
        <v>0.87568990588235318</v>
      </c>
      <c r="M77" s="142">
        <f>'Production by Company'!M77/' Capacity by Company'!M77</f>
        <v>0.8776884235294119</v>
      </c>
      <c r="N77" s="142">
        <f>'Production by Company'!N77/' Capacity by Company'!N77</f>
        <v>0.87968694117647073</v>
      </c>
      <c r="O77" s="142">
        <f>'Production by Company'!O77/' Capacity by Company'!O77</f>
        <v>0.88168545882352967</v>
      </c>
      <c r="P77" s="142">
        <f>'Production by Company'!P77/' Capacity by Company'!P77</f>
        <v>0.88368397647058816</v>
      </c>
      <c r="Q77" s="142">
        <f>'Production by Company'!Q77/' Capacity by Company'!Q77</f>
        <v>0.8856824941176471</v>
      </c>
      <c r="R77" s="142">
        <f>'Production by Company'!R77/' Capacity by Company'!R77</f>
        <v>0.88768101176470604</v>
      </c>
      <c r="S77" s="142">
        <f>'Production by Company'!S77/' Capacity by Company'!S77</f>
        <v>0.88967952941176487</v>
      </c>
    </row>
    <row r="78" spans="1:21" x14ac:dyDescent="0.25">
      <c r="A78" s="145" t="s">
        <v>38</v>
      </c>
      <c r="B78" s="147" t="s">
        <v>189</v>
      </c>
      <c r="C78" s="136" t="s">
        <v>58</v>
      </c>
      <c r="D78" s="148">
        <v>0.89509240000000012</v>
      </c>
      <c r="E78" s="148">
        <v>0.896386868</v>
      </c>
      <c r="F78" s="148">
        <v>0.89768133600000011</v>
      </c>
      <c r="G78" s="148">
        <v>0.83897580400000005</v>
      </c>
      <c r="H78" s="148">
        <v>0.90027027200000009</v>
      </c>
      <c r="I78" s="148">
        <v>0.82156474000000002</v>
      </c>
      <c r="J78" s="148">
        <v>0.90285920799999997</v>
      </c>
      <c r="K78" s="148">
        <v>0.90415367600000007</v>
      </c>
      <c r="L78" s="148">
        <v>0.90544814400000007</v>
      </c>
      <c r="M78" s="148">
        <v>0.90674261200000006</v>
      </c>
      <c r="N78" s="148">
        <v>0.90803708000000005</v>
      </c>
      <c r="O78" s="148">
        <v>0.90933154799999993</v>
      </c>
      <c r="P78" s="148">
        <v>0.91062601600000015</v>
      </c>
      <c r="Q78" s="148">
        <v>0.91192048400000003</v>
      </c>
      <c r="R78" s="148">
        <v>0.91321495200000002</v>
      </c>
      <c r="S78" s="148">
        <v>0.91450942000000002</v>
      </c>
    </row>
    <row r="79" spans="1:21" x14ac:dyDescent="0.25">
      <c r="A79" s="150" t="s">
        <v>38</v>
      </c>
      <c r="B79" s="154" t="s">
        <v>38</v>
      </c>
      <c r="C79" s="134" t="s">
        <v>58</v>
      </c>
      <c r="D79" s="142">
        <f>ROUND('Production by Company'!D78/' Capacity by Company'!D78,4)</f>
        <v>0.84889999999999999</v>
      </c>
      <c r="E79" s="142">
        <f>ROUND('Production by Company'!E78/' Capacity by Company'!E78,4)</f>
        <v>0.85219999999999996</v>
      </c>
      <c r="F79" s="142">
        <f>ROUND('Production by Company'!F78/' Capacity by Company'!F78,4)</f>
        <v>0.85060000000000002</v>
      </c>
      <c r="G79" s="142">
        <f>ROUND('Production by Company'!G78/' Capacity by Company'!G78,4)</f>
        <v>0.85619999999999996</v>
      </c>
      <c r="H79" s="142">
        <f>ROUND('Production by Company'!H78/' Capacity by Company'!H78,4)</f>
        <v>0.86370000000000002</v>
      </c>
      <c r="I79" s="142">
        <f>ROUND('Production by Company'!I78/' Capacity by Company'!I78,4)</f>
        <v>0.80569999999999997</v>
      </c>
      <c r="J79" s="142">
        <f>ROUND('Production by Company'!J78/' Capacity by Company'!J78,4)</f>
        <v>0.79610000000000003</v>
      </c>
      <c r="K79" s="142">
        <f>ROUND('Production by Company'!K78/' Capacity by Company'!K78,4)</f>
        <v>0.86880000000000002</v>
      </c>
      <c r="L79" s="142">
        <f>ROUND('Production by Company'!L78/' Capacity by Company'!L78,4)</f>
        <v>0.87029999999999996</v>
      </c>
      <c r="M79" s="142">
        <f>ROUND('Production by Company'!M78/' Capacity by Company'!M78,4)</f>
        <v>0.87439999999999996</v>
      </c>
      <c r="N79" s="142">
        <f>ROUND('Production by Company'!N78/' Capacity by Company'!N78,4)</f>
        <v>0.876</v>
      </c>
      <c r="O79" s="142">
        <f>ROUND('Production by Company'!O78/' Capacity by Company'!O78,4)</f>
        <v>0.87839999999999996</v>
      </c>
      <c r="P79" s="142">
        <f>ROUND('Production by Company'!P78/' Capacity by Company'!P78,4)</f>
        <v>0.88119999999999998</v>
      </c>
      <c r="Q79" s="142">
        <f>ROUND('Production by Company'!Q78/' Capacity by Company'!Q78,4)</f>
        <v>0.88360000000000005</v>
      </c>
      <c r="R79" s="142">
        <f>ROUND('Production by Company'!R78/' Capacity by Company'!R78,4)</f>
        <v>0.88700000000000001</v>
      </c>
      <c r="S79" s="142">
        <f>ROUND('Production by Company'!S78/' Capacity by Company'!S78,4)</f>
        <v>0.88990000000000002</v>
      </c>
    </row>
    <row r="80" spans="1:21" x14ac:dyDescent="0.25">
      <c r="A80" s="147" t="s">
        <v>40</v>
      </c>
      <c r="B80" s="147" t="s">
        <v>18</v>
      </c>
      <c r="C80" s="159" t="s">
        <v>12</v>
      </c>
      <c r="D80" s="148">
        <v>0.79320000000000002</v>
      </c>
      <c r="E80" s="148">
        <v>0.8377</v>
      </c>
      <c r="F80" s="148">
        <v>0.85499999999999998</v>
      </c>
      <c r="G80" s="148">
        <v>0.83109999999999995</v>
      </c>
      <c r="H80" s="148">
        <v>0.84040000000000004</v>
      </c>
      <c r="I80" s="148">
        <v>0.73809999999999998</v>
      </c>
      <c r="J80" s="148">
        <v>0.78900000000000003</v>
      </c>
      <c r="K80" s="148">
        <v>0.8</v>
      </c>
      <c r="L80" s="148">
        <v>0.8</v>
      </c>
      <c r="M80" s="148">
        <v>0.82000000000000006</v>
      </c>
      <c r="N80" s="148">
        <v>0.82000000000000006</v>
      </c>
      <c r="O80" s="148">
        <v>0.84</v>
      </c>
      <c r="P80" s="148">
        <v>0.84</v>
      </c>
      <c r="Q80" s="148">
        <v>0.87</v>
      </c>
      <c r="R80" s="148">
        <v>0.87</v>
      </c>
      <c r="S80" s="148">
        <v>0.9</v>
      </c>
    </row>
    <row r="81" spans="1:19" x14ac:dyDescent="0.25">
      <c r="A81" s="147" t="s">
        <v>40</v>
      </c>
      <c r="B81" s="147" t="s">
        <v>18</v>
      </c>
      <c r="C81" s="136" t="s">
        <v>58</v>
      </c>
      <c r="D81" s="148">
        <f>'Production by Company'!D80/' Capacity by Company'!D80</f>
        <v>0.79320000000000002</v>
      </c>
      <c r="E81" s="336">
        <f>'Production by Company'!E80/' Capacity by Company'!E80</f>
        <v>0.8377</v>
      </c>
      <c r="F81" s="336">
        <f>'Production by Company'!F80/' Capacity by Company'!F80</f>
        <v>0.85499999999999998</v>
      </c>
      <c r="G81" s="336">
        <f>'Production by Company'!G80/' Capacity by Company'!G80</f>
        <v>0.83109999999999995</v>
      </c>
      <c r="H81" s="336">
        <f>'Production by Company'!H80/' Capacity by Company'!H80</f>
        <v>0.84040000000000004</v>
      </c>
      <c r="I81" s="336">
        <f>'Production by Company'!I80/' Capacity by Company'!I80</f>
        <v>0.73809999999999998</v>
      </c>
      <c r="J81" s="336">
        <f>'Production by Company'!J80/' Capacity by Company'!J80</f>
        <v>0.78900000000000003</v>
      </c>
      <c r="K81" s="336">
        <f>'Production by Company'!K80/' Capacity by Company'!K80</f>
        <v>0.8</v>
      </c>
      <c r="L81" s="336">
        <f>'Production by Company'!L80/' Capacity by Company'!L80</f>
        <v>0.8</v>
      </c>
      <c r="M81" s="336">
        <f>'Production by Company'!M80/' Capacity by Company'!M80</f>
        <v>0.82000000000000006</v>
      </c>
      <c r="N81" s="336">
        <f>'Production by Company'!N80/' Capacity by Company'!N80</f>
        <v>0.82000000000000006</v>
      </c>
      <c r="O81" s="336">
        <f>'Production by Company'!O80/' Capacity by Company'!O80</f>
        <v>0.84</v>
      </c>
      <c r="P81" s="336">
        <f>'Production by Company'!P80/' Capacity by Company'!P80</f>
        <v>0.84</v>
      </c>
      <c r="Q81" s="336">
        <f>'Production by Company'!Q80/' Capacity by Company'!Q80</f>
        <v>0.87</v>
      </c>
      <c r="R81" s="336">
        <f>'Production by Company'!R80/' Capacity by Company'!R80</f>
        <v>0.87</v>
      </c>
      <c r="S81" s="336">
        <f>'Production by Company'!S80/' Capacity by Company'!S80</f>
        <v>0.9</v>
      </c>
    </row>
    <row r="82" spans="1:19" x14ac:dyDescent="0.25">
      <c r="A82" s="147" t="s">
        <v>40</v>
      </c>
      <c r="B82" s="147" t="s">
        <v>103</v>
      </c>
      <c r="C82" s="136" t="s">
        <v>58</v>
      </c>
      <c r="D82" s="148">
        <v>0.72</v>
      </c>
      <c r="E82" s="148">
        <v>0.77</v>
      </c>
      <c r="F82" s="148">
        <v>0.8</v>
      </c>
      <c r="G82" s="148">
        <v>0.81</v>
      </c>
      <c r="H82" s="148">
        <v>0.83720000000000006</v>
      </c>
      <c r="I82" s="148">
        <v>0.80459999999999998</v>
      </c>
      <c r="J82" s="148">
        <v>0.82909999999999995</v>
      </c>
      <c r="K82" s="148">
        <v>0.8367</v>
      </c>
      <c r="L82" s="148">
        <v>0.8327</v>
      </c>
      <c r="M82" s="148">
        <v>0.84419999999999995</v>
      </c>
      <c r="N82" s="148">
        <v>0.82000000000000006</v>
      </c>
      <c r="O82" s="148">
        <v>0.85870000000000002</v>
      </c>
      <c r="P82" s="148">
        <v>0.88019999999999998</v>
      </c>
      <c r="Q82" s="148">
        <v>0.90170000000000006</v>
      </c>
      <c r="R82" s="148">
        <v>0.92320000000000002</v>
      </c>
      <c r="S82" s="148">
        <v>0.94469999999999998</v>
      </c>
    </row>
    <row r="83" spans="1:19" x14ac:dyDescent="0.25">
      <c r="A83" s="147" t="s">
        <v>40</v>
      </c>
      <c r="B83" s="147" t="s">
        <v>59</v>
      </c>
      <c r="C83" s="136" t="s">
        <v>58</v>
      </c>
      <c r="D83" s="148">
        <v>0.82950000000000002</v>
      </c>
      <c r="E83" s="148">
        <v>0.84899999999999998</v>
      </c>
      <c r="F83" s="148">
        <v>0.84620000000000006</v>
      </c>
      <c r="G83" s="148">
        <v>0.84730000000000005</v>
      </c>
      <c r="H83" s="148">
        <v>0.8629</v>
      </c>
      <c r="I83" s="148">
        <v>0.75</v>
      </c>
      <c r="J83" s="148">
        <v>0.79</v>
      </c>
      <c r="K83" s="148">
        <v>0.81710000000000005</v>
      </c>
      <c r="L83" s="148">
        <v>0.82620000000000005</v>
      </c>
      <c r="M83" s="148">
        <v>0.81</v>
      </c>
      <c r="N83" s="148">
        <v>0.82</v>
      </c>
      <c r="O83" s="148">
        <v>0.79</v>
      </c>
      <c r="P83" s="148">
        <v>0.82000000000000006</v>
      </c>
      <c r="Q83" s="148">
        <v>0.84</v>
      </c>
      <c r="R83" s="148">
        <v>0.86</v>
      </c>
      <c r="S83" s="148">
        <v>0.88</v>
      </c>
    </row>
    <row r="84" spans="1:19" x14ac:dyDescent="0.25">
      <c r="A84" s="154" t="s">
        <v>40</v>
      </c>
      <c r="B84" s="154" t="s">
        <v>40</v>
      </c>
      <c r="C84" s="134" t="s">
        <v>58</v>
      </c>
      <c r="D84" s="142">
        <f>ROUND('Production by Company'!D83/' Capacity by Company'!D83,4)</f>
        <v>0.80230000000000001</v>
      </c>
      <c r="E84" s="142">
        <f>ROUND('Production by Company'!E83/' Capacity by Company'!E83,4)</f>
        <v>0.84050000000000002</v>
      </c>
      <c r="F84" s="142">
        <f>ROUND('Production by Company'!F83/' Capacity by Company'!F83,4)</f>
        <v>0.8528</v>
      </c>
      <c r="G84" s="142">
        <f>ROUND('Production by Company'!G83/' Capacity by Company'!G83,4)</f>
        <v>0.83289999999999997</v>
      </c>
      <c r="H84" s="142">
        <f>ROUND('Production by Company'!H83/' Capacity by Company'!H83,4)</f>
        <v>0.84519999999999995</v>
      </c>
      <c r="I84" s="142">
        <f>ROUND('Production by Company'!I83/' Capacity by Company'!I83,4)</f>
        <v>0.74690000000000001</v>
      </c>
      <c r="J84" s="142">
        <f>ROUND('Production by Company'!J83/' Capacity by Company'!J83,4)</f>
        <v>0.79290000000000005</v>
      </c>
      <c r="K84" s="142">
        <f>ROUND('Production by Company'!K83/' Capacity by Company'!K83,4)</f>
        <v>0.80720000000000003</v>
      </c>
      <c r="L84" s="142">
        <f>ROUND('Production by Company'!L83/' Capacity by Company'!L83,4)</f>
        <v>0.80889999999999995</v>
      </c>
      <c r="M84" s="142">
        <f>ROUND('Production by Company'!M83/' Capacity by Company'!M83,4)</f>
        <v>0.81989999999999996</v>
      </c>
      <c r="N84" s="142">
        <f>ROUND('Production by Company'!N83/' Capacity by Company'!N83,4)</f>
        <v>0.82</v>
      </c>
      <c r="O84" s="142">
        <f>ROUND('Production by Company'!O83/' Capacity by Company'!O83,4)</f>
        <v>0.83030000000000004</v>
      </c>
      <c r="P84" s="142">
        <f>ROUND('Production by Company'!P83/' Capacity by Company'!P83,4)</f>
        <v>0.83909999999999996</v>
      </c>
      <c r="Q84" s="142">
        <f>ROUND('Production by Company'!Q83/' Capacity by Company'!Q83,4)</f>
        <v>0.86609999999999998</v>
      </c>
      <c r="R84" s="142">
        <f>ROUND('Production by Company'!R83/' Capacity by Company'!R83,4)</f>
        <v>0.87260000000000004</v>
      </c>
      <c r="S84" s="142">
        <f>ROUND('Production by Company'!S83/' Capacity by Company'!S83,4)</f>
        <v>0.89949999999999997</v>
      </c>
    </row>
    <row r="85" spans="1:19" x14ac:dyDescent="0.25">
      <c r="A85" s="147" t="s">
        <v>37</v>
      </c>
      <c r="B85" s="147" t="s">
        <v>278</v>
      </c>
      <c r="C85" s="131" t="s">
        <v>239</v>
      </c>
      <c r="D85" s="148">
        <v>0.76229999999999998</v>
      </c>
      <c r="E85" s="148">
        <v>0.77560000000000007</v>
      </c>
      <c r="F85" s="148">
        <v>0.77780000000000005</v>
      </c>
      <c r="G85" s="148">
        <v>0.78339999999999999</v>
      </c>
      <c r="H85" s="148">
        <v>0.7954</v>
      </c>
      <c r="I85" s="148">
        <v>0.77300000000000002</v>
      </c>
      <c r="J85" s="148">
        <v>0.7883</v>
      </c>
      <c r="K85" s="148">
        <v>0.8</v>
      </c>
      <c r="L85" s="148">
        <v>0.8</v>
      </c>
      <c r="M85" s="148">
        <v>0.82000000000000006</v>
      </c>
      <c r="N85" s="148">
        <v>0.82000000000000006</v>
      </c>
      <c r="O85" s="148">
        <v>0.82000000000000006</v>
      </c>
      <c r="P85" s="148">
        <v>0.84</v>
      </c>
      <c r="Q85" s="148">
        <v>0.84</v>
      </c>
      <c r="R85" s="148">
        <v>0.87</v>
      </c>
      <c r="S85" s="148">
        <v>0.87</v>
      </c>
    </row>
    <row r="86" spans="1:19" x14ac:dyDescent="0.25">
      <c r="A86" s="147" t="s">
        <v>37</v>
      </c>
      <c r="B86" s="147" t="s">
        <v>278</v>
      </c>
      <c r="C86" s="159" t="s">
        <v>12</v>
      </c>
      <c r="D86" s="148">
        <v>0.75819999999999999</v>
      </c>
      <c r="E86" s="148">
        <v>0.77932000000000001</v>
      </c>
      <c r="F86" s="148">
        <v>0.79039999999999999</v>
      </c>
      <c r="G86" s="148">
        <v>0.81120000000000003</v>
      </c>
      <c r="H86" s="148">
        <v>0.83340000000000003</v>
      </c>
      <c r="I86" s="148">
        <v>0.79049999999999998</v>
      </c>
      <c r="J86" s="148">
        <v>0.85450000000000004</v>
      </c>
      <c r="K86" s="148">
        <v>0.87</v>
      </c>
      <c r="L86" s="148">
        <v>0.87</v>
      </c>
      <c r="M86" s="148">
        <v>0.9</v>
      </c>
      <c r="N86" s="148">
        <v>0.9</v>
      </c>
      <c r="O86" s="148">
        <v>0.92</v>
      </c>
      <c r="P86" s="148">
        <v>0.92</v>
      </c>
      <c r="Q86" s="148">
        <v>0.94000000000000006</v>
      </c>
      <c r="R86" s="148">
        <v>0.94000000000000006</v>
      </c>
      <c r="S86" s="148">
        <v>0.94000000000000006</v>
      </c>
    </row>
    <row r="87" spans="1:19" x14ac:dyDescent="0.25">
      <c r="A87" s="154" t="s">
        <v>37</v>
      </c>
      <c r="B87" s="154" t="s">
        <v>278</v>
      </c>
      <c r="C87" s="134" t="s">
        <v>58</v>
      </c>
      <c r="D87" s="142">
        <f>ROUND('Production by Company'!D86/' Capacity by Company'!D86,4)</f>
        <v>0.76229999999999998</v>
      </c>
      <c r="E87" s="142">
        <f>ROUND('Production by Company'!E86/' Capacity by Company'!E86,4)</f>
        <v>0.77559999999999996</v>
      </c>
      <c r="F87" s="142">
        <f>ROUND('Production by Company'!F86/' Capacity by Company'!F86,4)</f>
        <v>0.77780000000000005</v>
      </c>
      <c r="G87" s="142">
        <f>ROUND('Production by Company'!G86/' Capacity by Company'!G86,4)</f>
        <v>0.78339999999999999</v>
      </c>
      <c r="H87" s="142">
        <f>ROUND('Production by Company'!H86/' Capacity by Company'!H86,4)</f>
        <v>0.7954</v>
      </c>
      <c r="I87" s="142">
        <f>ROUND('Production by Company'!I86/' Capacity by Company'!I86,4)</f>
        <v>0.77300000000000002</v>
      </c>
      <c r="J87" s="142">
        <f>ROUND('Production by Company'!J86/' Capacity by Company'!J86,4)</f>
        <v>0.7883</v>
      </c>
      <c r="K87" s="142">
        <f>ROUND('Production by Company'!K86/' Capacity by Company'!K86,4)</f>
        <v>0.8</v>
      </c>
      <c r="L87" s="142">
        <f>ROUND('Production by Company'!L86/' Capacity by Company'!L86,4)</f>
        <v>0.8</v>
      </c>
      <c r="M87" s="142">
        <f>ROUND('Production by Company'!M86/' Capacity by Company'!M86,4)</f>
        <v>0.82</v>
      </c>
      <c r="N87" s="142">
        <f>ROUND('Production by Company'!N86/' Capacity by Company'!N86,4)</f>
        <v>0.82</v>
      </c>
      <c r="O87" s="142">
        <f>ROUND('Production by Company'!O86/' Capacity by Company'!O86,4)</f>
        <v>0.82</v>
      </c>
      <c r="P87" s="142">
        <f>ROUND('Production by Company'!P86/' Capacity by Company'!P86,4)</f>
        <v>0.84</v>
      </c>
      <c r="Q87" s="142">
        <f>ROUND('Production by Company'!Q86/' Capacity by Company'!Q86,4)</f>
        <v>0.84</v>
      </c>
      <c r="R87" s="142">
        <f>ROUND('Production by Company'!R86/' Capacity by Company'!R86,4)</f>
        <v>0.87</v>
      </c>
      <c r="S87" s="142">
        <f>ROUND('Production by Company'!S86/' Capacity by Company'!S86,4)</f>
        <v>0.87</v>
      </c>
    </row>
    <row r="88" spans="1:19" s="303" customFormat="1" x14ac:dyDescent="0.25">
      <c r="A88" s="147" t="s">
        <v>37</v>
      </c>
      <c r="B88" s="322" t="s">
        <v>32</v>
      </c>
      <c r="C88" s="123" t="s">
        <v>392</v>
      </c>
      <c r="D88" s="336">
        <v>0.75729999999999997</v>
      </c>
      <c r="E88" s="336">
        <v>0.80400000000000005</v>
      </c>
      <c r="F88" s="336">
        <v>0.84179999999999999</v>
      </c>
      <c r="G88" s="336">
        <v>0.81789999999999996</v>
      </c>
      <c r="H88" s="336">
        <v>0.82719999999999994</v>
      </c>
      <c r="I88" s="336">
        <v>0.78489999999999993</v>
      </c>
      <c r="J88" s="336">
        <v>0.86</v>
      </c>
      <c r="K88" s="336">
        <v>0.87</v>
      </c>
      <c r="L88" s="336">
        <v>0.87</v>
      </c>
      <c r="M88" s="336">
        <v>0.89</v>
      </c>
      <c r="N88" s="336">
        <v>0.89</v>
      </c>
      <c r="O88" s="336">
        <v>0.91</v>
      </c>
      <c r="P88" s="336">
        <v>0.91</v>
      </c>
      <c r="Q88" s="336">
        <v>0.94</v>
      </c>
      <c r="R88" s="336">
        <v>0.94</v>
      </c>
      <c r="S88" s="336">
        <v>0.97</v>
      </c>
    </row>
    <row r="89" spans="1:19" s="303" customFormat="1" x14ac:dyDescent="0.25">
      <c r="A89" s="147" t="s">
        <v>37</v>
      </c>
      <c r="B89" s="322" t="s">
        <v>32</v>
      </c>
      <c r="C89" s="136" t="s">
        <v>12</v>
      </c>
      <c r="D89" s="336">
        <v>0.68</v>
      </c>
      <c r="E89" s="336">
        <v>0.71260000000000001</v>
      </c>
      <c r="F89" s="336">
        <v>0.75</v>
      </c>
      <c r="G89" s="336">
        <v>0.77</v>
      </c>
      <c r="H89" s="336">
        <v>0.79</v>
      </c>
      <c r="I89" s="336">
        <v>0.70079999999999998</v>
      </c>
      <c r="J89" s="336">
        <v>0.71040000000000003</v>
      </c>
      <c r="K89" s="336">
        <v>0.76800000000000002</v>
      </c>
      <c r="L89" s="336">
        <v>0.81599999999999995</v>
      </c>
      <c r="M89" s="336">
        <v>0.8448</v>
      </c>
      <c r="N89" s="336">
        <v>0.85599999999999998</v>
      </c>
      <c r="O89" s="336">
        <v>0.872</v>
      </c>
      <c r="P89" s="336">
        <v>0.88800000000000001</v>
      </c>
      <c r="Q89" s="336">
        <v>0.90400000000000003</v>
      </c>
      <c r="R89" s="336">
        <v>0.91200000000000003</v>
      </c>
      <c r="S89" s="336">
        <v>0.92159999999999997</v>
      </c>
    </row>
    <row r="90" spans="1:19" s="303" customFormat="1" x14ac:dyDescent="0.25">
      <c r="A90" s="154" t="s">
        <v>37</v>
      </c>
      <c r="B90" s="322" t="s">
        <v>32</v>
      </c>
      <c r="C90" s="136" t="s">
        <v>58</v>
      </c>
      <c r="D90" s="142">
        <f>'Production by Company'!D89/' Capacity by Company'!D89</f>
        <v>0.73521428571428582</v>
      </c>
      <c r="E90" s="142">
        <f>'Production by Company'!E89/' Capacity by Company'!E89</f>
        <v>0.77788571428571429</v>
      </c>
      <c r="F90" s="142">
        <f>'Production by Company'!F89/' Capacity by Company'!F89</f>
        <v>0.8155714285714285</v>
      </c>
      <c r="G90" s="142">
        <f>'Production by Company'!G89/' Capacity by Company'!G89</f>
        <v>0.80421428571428577</v>
      </c>
      <c r="H90" s="142">
        <f>'Production by Company'!H89/' Capacity by Company'!H89</f>
        <v>0.81657142857142861</v>
      </c>
      <c r="I90" s="142">
        <f>'Production by Company'!I89/' Capacity by Company'!I89</f>
        <v>0.76087142857142864</v>
      </c>
      <c r="J90" s="142">
        <f>'Production by Company'!J89/' Capacity by Company'!J89</f>
        <v>0.81725714285714279</v>
      </c>
      <c r="K90" s="142">
        <f>'Production by Company'!K89/' Capacity by Company'!K89</f>
        <v>0.84085714285714275</v>
      </c>
      <c r="L90" s="142">
        <f>'Production by Company'!L89/' Capacity by Company'!L89</f>
        <v>0.85457142857142843</v>
      </c>
      <c r="M90" s="142">
        <f>'Production by Company'!M89/' Capacity by Company'!M89</f>
        <v>0.87708571428571425</v>
      </c>
      <c r="N90" s="142">
        <f>'Production by Company'!N89/' Capacity by Company'!N89</f>
        <v>0.88028571428571423</v>
      </c>
      <c r="O90" s="142">
        <f>'Production by Company'!O89/' Capacity by Company'!O89</f>
        <v>0.89914285714285713</v>
      </c>
      <c r="P90" s="142">
        <f>'Production by Company'!P89/' Capacity by Company'!P89</f>
        <v>0.90371428571428569</v>
      </c>
      <c r="Q90" s="142">
        <f>'Production by Company'!Q89/' Capacity by Company'!Q89</f>
        <v>0.92971428571428572</v>
      </c>
      <c r="R90" s="142">
        <f>'Production by Company'!R89/' Capacity by Company'!R89</f>
        <v>0.93200000000000005</v>
      </c>
      <c r="S90" s="142">
        <f>'Production by Company'!S89/' Capacity by Company'!S89</f>
        <v>0.95617142857142845</v>
      </c>
    </row>
    <row r="91" spans="1:19" x14ac:dyDescent="0.25">
      <c r="A91" s="147" t="s">
        <v>37</v>
      </c>
      <c r="B91" s="147" t="s">
        <v>159</v>
      </c>
      <c r="C91" s="152" t="s">
        <v>274</v>
      </c>
      <c r="D91" s="148">
        <v>0.82230000000000003</v>
      </c>
      <c r="E91" s="148">
        <v>0.83399999999999996</v>
      </c>
      <c r="F91" s="148">
        <v>0.84299999999999997</v>
      </c>
      <c r="G91" s="148">
        <v>0.85270000000000001</v>
      </c>
      <c r="H91" s="148">
        <v>0.86230000000000007</v>
      </c>
      <c r="I91" s="148">
        <v>0.83560000000000001</v>
      </c>
      <c r="J91" s="148">
        <v>0.84199999999999997</v>
      </c>
      <c r="K91" s="148">
        <v>0.87</v>
      </c>
      <c r="L91" s="148">
        <v>0.87</v>
      </c>
      <c r="M91" s="148">
        <v>0.9</v>
      </c>
      <c r="N91" s="148">
        <v>0.9</v>
      </c>
      <c r="O91" s="148">
        <v>0.92</v>
      </c>
      <c r="P91" s="148">
        <v>0.92</v>
      </c>
      <c r="Q91" s="148">
        <v>0.94000000000000006</v>
      </c>
      <c r="R91" s="148">
        <v>0.94000000000000006</v>
      </c>
      <c r="S91" s="148">
        <v>0.97</v>
      </c>
    </row>
    <row r="92" spans="1:19" x14ac:dyDescent="0.25">
      <c r="A92" s="147" t="s">
        <v>37</v>
      </c>
      <c r="B92" s="147" t="s">
        <v>159</v>
      </c>
      <c r="C92" s="152" t="s">
        <v>12</v>
      </c>
      <c r="D92" s="148">
        <v>0.82350000000000001</v>
      </c>
      <c r="E92" s="148">
        <v>0.83320000000000005</v>
      </c>
      <c r="F92" s="148">
        <v>0.84279999999999999</v>
      </c>
      <c r="G92" s="148">
        <v>0.85230000000000006</v>
      </c>
      <c r="H92" s="148">
        <v>0.86199999999999999</v>
      </c>
      <c r="I92" s="148">
        <v>0.83330000000000004</v>
      </c>
      <c r="J92" s="148">
        <v>0.85330000000000006</v>
      </c>
      <c r="K92" s="148">
        <v>0.87</v>
      </c>
      <c r="L92" s="148">
        <v>0.87</v>
      </c>
      <c r="M92" s="148">
        <v>0.9</v>
      </c>
      <c r="N92" s="148">
        <v>0.9</v>
      </c>
      <c r="O92" s="148">
        <v>0.92</v>
      </c>
      <c r="P92" s="148">
        <v>0.92</v>
      </c>
      <c r="Q92" s="148">
        <v>0.94000000000000006</v>
      </c>
      <c r="R92" s="148">
        <v>0.94000000000000006</v>
      </c>
      <c r="S92" s="148">
        <v>0.97</v>
      </c>
    </row>
    <row r="93" spans="1:19" x14ac:dyDescent="0.25">
      <c r="A93" s="154" t="s">
        <v>37</v>
      </c>
      <c r="B93" s="154" t="s">
        <v>159</v>
      </c>
      <c r="C93" s="134" t="s">
        <v>58</v>
      </c>
      <c r="D93" s="142">
        <f>ROUND('Production by Company'!D92/' Capacity by Company'!D92,4)</f>
        <v>0.82230000000000003</v>
      </c>
      <c r="E93" s="142">
        <f>ROUND('Production by Company'!E92/' Capacity by Company'!E92,4)</f>
        <v>0.83399999999999996</v>
      </c>
      <c r="F93" s="142">
        <f>ROUND('Production by Company'!F92/' Capacity by Company'!F92,4)</f>
        <v>0.84299999999999997</v>
      </c>
      <c r="G93" s="142">
        <f>ROUND('Production by Company'!G92/' Capacity by Company'!G92,4)</f>
        <v>0.85270000000000001</v>
      </c>
      <c r="H93" s="142">
        <f>ROUND('Production by Company'!H92/' Capacity by Company'!H92,4)</f>
        <v>0.86229999999999996</v>
      </c>
      <c r="I93" s="142">
        <f>ROUND('Production by Company'!I92/' Capacity by Company'!I92,4)</f>
        <v>0.83560000000000001</v>
      </c>
      <c r="J93" s="142">
        <f>ROUND('Production by Company'!J92/' Capacity by Company'!J92,4)</f>
        <v>0.84199999999999997</v>
      </c>
      <c r="K93" s="142">
        <f>ROUND('Production by Company'!K92/' Capacity by Company'!K92,4)</f>
        <v>0.87</v>
      </c>
      <c r="L93" s="142">
        <f>ROUND('Production by Company'!L92/' Capacity by Company'!L92,4)</f>
        <v>0.87</v>
      </c>
      <c r="M93" s="142">
        <f>ROUND('Production by Company'!M92/' Capacity by Company'!M92,4)</f>
        <v>0.9</v>
      </c>
      <c r="N93" s="142">
        <f>ROUND('Production by Company'!N92/' Capacity by Company'!N92,4)</f>
        <v>0.9</v>
      </c>
      <c r="O93" s="142">
        <f>ROUND('Production by Company'!O92/' Capacity by Company'!O92,4)</f>
        <v>0.92</v>
      </c>
      <c r="P93" s="142">
        <f>ROUND('Production by Company'!P92/' Capacity by Company'!P92,4)</f>
        <v>0.92</v>
      </c>
      <c r="Q93" s="142">
        <f>ROUND('Production by Company'!Q92/' Capacity by Company'!Q92,4)</f>
        <v>0.94</v>
      </c>
      <c r="R93" s="142">
        <f>ROUND('Production by Company'!R92/' Capacity by Company'!R92,4)</f>
        <v>0.94</v>
      </c>
      <c r="S93" s="142">
        <f>ROUND('Production by Company'!S92/' Capacity by Company'!S92,4)</f>
        <v>0.97</v>
      </c>
    </row>
    <row r="94" spans="1:19" x14ac:dyDescent="0.25">
      <c r="A94" s="147" t="s">
        <v>37</v>
      </c>
      <c r="B94" s="147" t="s">
        <v>55</v>
      </c>
      <c r="C94" s="155" t="s">
        <v>58</v>
      </c>
      <c r="D94" s="148">
        <v>0.74940000000000007</v>
      </c>
      <c r="E94" s="148">
        <v>0.76119999999999999</v>
      </c>
      <c r="F94" s="148">
        <v>0.77</v>
      </c>
      <c r="G94" s="148">
        <v>0.78470000000000006</v>
      </c>
      <c r="H94" s="148">
        <v>0.82000000000000006</v>
      </c>
      <c r="I94" s="148">
        <v>0.72819999999999996</v>
      </c>
      <c r="J94" s="148">
        <v>0.73919999999999997</v>
      </c>
      <c r="K94" s="148">
        <v>0.74</v>
      </c>
      <c r="L94" s="148">
        <v>0.76</v>
      </c>
      <c r="M94" s="148">
        <v>0.81</v>
      </c>
      <c r="N94" s="148">
        <v>0.83000000000000007</v>
      </c>
      <c r="O94" s="148">
        <v>0.86</v>
      </c>
      <c r="P94" s="148">
        <v>0.87</v>
      </c>
      <c r="Q94" s="148">
        <v>0.9</v>
      </c>
      <c r="R94" s="148">
        <v>0.92</v>
      </c>
      <c r="S94" s="148">
        <v>0.95000000000000007</v>
      </c>
    </row>
    <row r="95" spans="1:19" x14ac:dyDescent="0.25">
      <c r="A95" s="154" t="s">
        <v>37</v>
      </c>
      <c r="B95" s="154" t="s">
        <v>37</v>
      </c>
      <c r="C95" s="157" t="s">
        <v>58</v>
      </c>
      <c r="D95" s="142">
        <f>'Production by Company'!D94/' Capacity by Company'!D94</f>
        <v>0.76089759036144589</v>
      </c>
      <c r="E95" s="142">
        <f>'Production by Company'!E94/' Capacity by Company'!E94</f>
        <v>0.78345542168674709</v>
      </c>
      <c r="F95" s="142">
        <f>'Production by Company'!F94/' Capacity by Company'!F94</f>
        <v>0.80044578313253012</v>
      </c>
      <c r="G95" s="142">
        <f>'Production by Company'!G94/' Capacity by Company'!G94</f>
        <v>0.80325903614457839</v>
      </c>
      <c r="H95" s="142">
        <f>'Production by Company'!H94/' Capacity by Company'!H94</f>
        <v>0.82056024096385538</v>
      </c>
      <c r="I95" s="142">
        <f>'Production by Company'!I94/' Capacity by Company'!I94</f>
        <v>0.76942650602409635</v>
      </c>
      <c r="J95" s="142">
        <f>'Production by Company'!J94/' Capacity by Company'!J94</f>
        <v>0.79594216867469891</v>
      </c>
      <c r="K95" s="142">
        <f>'Production by Company'!K94/' Capacity by Company'!K94</f>
        <v>0.81197590361445793</v>
      </c>
      <c r="L95" s="142">
        <f>'Production by Company'!L94/' Capacity by Company'!L94</f>
        <v>0.8214216867469879</v>
      </c>
      <c r="M95" s="142">
        <f>'Production by Company'!M94/' Capacity by Company'!M94</f>
        <v>0.85130602409638556</v>
      </c>
      <c r="N95" s="142">
        <f>'Production by Company'!N94/' Capacity by Company'!N94</f>
        <v>0.85720481927710834</v>
      </c>
      <c r="O95" s="142">
        <f>'Production by Company'!O94/' Capacity by Company'!O94</f>
        <v>0.87440963855421683</v>
      </c>
      <c r="P95" s="142">
        <f>'Production by Company'!P94/' Capacity by Company'!P94</f>
        <v>0.88318072289156624</v>
      </c>
      <c r="Q95" s="142">
        <f>'Production by Company'!Q94/' Capacity by Company'!Q94</f>
        <v>0.90279518072289155</v>
      </c>
      <c r="R95" s="142">
        <f>'Production by Company'!R94/' Capacity by Company'!R94</f>
        <v>0.91561445783132545</v>
      </c>
      <c r="S95" s="142">
        <f>'Production by Company'!S94/' Capacity by Company'!S94</f>
        <v>0.93641927710843365</v>
      </c>
    </row>
    <row r="96" spans="1:19" x14ac:dyDescent="0.25">
      <c r="A96" s="165" t="s">
        <v>57</v>
      </c>
      <c r="B96" s="165" t="s">
        <v>57</v>
      </c>
      <c r="C96" s="161" t="s">
        <v>58</v>
      </c>
      <c r="D96" s="143">
        <f>ROUND('Production by Company'!D95/' Capacity by Company'!D95,4)</f>
        <v>0.77710000000000001</v>
      </c>
      <c r="E96" s="143">
        <f>ROUND('Production by Company'!E95/' Capacity by Company'!E95,4)</f>
        <v>0.7954</v>
      </c>
      <c r="F96" s="143">
        <f>ROUND('Production by Company'!F95/' Capacity by Company'!F95,4)</f>
        <v>0.80900000000000005</v>
      </c>
      <c r="G96" s="143">
        <f>ROUND('Production by Company'!G95/' Capacity by Company'!G95,4)</f>
        <v>0.81430000000000002</v>
      </c>
      <c r="H96" s="143">
        <f>ROUND('Production by Company'!H95/' Capacity by Company'!H95,4)</f>
        <v>0.82430000000000003</v>
      </c>
      <c r="I96" s="143">
        <f>ROUND('Production by Company'!I95/' Capacity by Company'!I95,4)</f>
        <v>0.76500000000000001</v>
      </c>
      <c r="J96" s="143">
        <f>ROUND('Production by Company'!J95/' Capacity by Company'!J95,4)</f>
        <v>0.78790000000000004</v>
      </c>
      <c r="K96" s="143">
        <f>ROUND('Production by Company'!K95/' Capacity by Company'!K95,4)</f>
        <v>0.8145</v>
      </c>
      <c r="L96" s="143">
        <f>ROUND('Production by Company'!L95/' Capacity by Company'!L95,4)</f>
        <v>0.82220000000000004</v>
      </c>
      <c r="M96" s="143">
        <f>ROUND('Production by Company'!M95/' Capacity by Company'!M95,4)</f>
        <v>0.8286</v>
      </c>
      <c r="N96" s="143">
        <f>ROUND('Production by Company'!N95/' Capacity by Company'!N95,4)</f>
        <v>0.84140000000000004</v>
      </c>
      <c r="O96" s="143">
        <f>ROUND('Production by Company'!O95/' Capacity by Company'!O95,4)</f>
        <v>0.85780000000000001</v>
      </c>
      <c r="P96" s="143">
        <f>ROUND('Production by Company'!P95/' Capacity by Company'!P95,4)</f>
        <v>0.86429999999999996</v>
      </c>
      <c r="Q96" s="143">
        <f>ROUND('Production by Company'!Q95/' Capacity by Company'!Q95,4)</f>
        <v>0.878</v>
      </c>
      <c r="R96" s="143">
        <f>ROUND('Production by Company'!R95/' Capacity by Company'!R95,4)</f>
        <v>0.88639999999999997</v>
      </c>
      <c r="S96" s="143">
        <f>ROUND('Production by Company'!S95/' Capacity by Company'!S95,4)</f>
        <v>0.89639999999999997</v>
      </c>
    </row>
    <row r="98" spans="3:19" x14ac:dyDescent="0.25">
      <c r="C98" s="1" t="s">
        <v>396</v>
      </c>
      <c r="D98" s="39">
        <f>'Production by Company'!D12/' Capacity by Company'!D12</f>
        <v>0.48228360128617359</v>
      </c>
      <c r="E98" s="310">
        <f>'Production by Company'!E12/' Capacity by Company'!E12</f>
        <v>0.49875305466237946</v>
      </c>
      <c r="F98" s="310">
        <f>'Production by Company'!F12/' Capacity by Company'!F12</f>
        <v>0.49847202572347271</v>
      </c>
      <c r="G98" s="310">
        <f>'Production by Company'!G12/' Capacity by Company'!G12</f>
        <v>0.52229710610932478</v>
      </c>
      <c r="H98" s="310">
        <f>'Production by Company'!H12/' Capacity by Company'!H12</f>
        <v>0.53109678456591636</v>
      </c>
      <c r="I98" s="310">
        <f>'Production by Company'!I12/' Capacity by Company'!I12</f>
        <v>0.40739549839228301</v>
      </c>
      <c r="J98" s="310">
        <f>'Production by Company'!J12/' Capacity by Company'!J12</f>
        <v>0.4748787781350482</v>
      </c>
      <c r="K98" s="310">
        <f>'Production by Company'!K12/' Capacity by Company'!K12</f>
        <v>0.50342604501607724</v>
      </c>
      <c r="L98" s="310">
        <f>'Production by Company'!L12/' Capacity by Company'!L12</f>
        <v>0.52182797427652727</v>
      </c>
      <c r="M98" s="310">
        <f>'Production by Company'!M12/' Capacity by Company'!M12</f>
        <v>0.52791639871382634</v>
      </c>
      <c r="N98" s="310">
        <f>'Production by Company'!N12/' Capacity by Company'!N12</f>
        <v>0.53803762057877813</v>
      </c>
      <c r="O98" s="310">
        <f>'Production by Company'!O12/' Capacity by Company'!O12</f>
        <v>0.54726109324758843</v>
      </c>
      <c r="P98" s="310">
        <f>'Production by Company'!P12/' Capacity by Company'!P12</f>
        <v>0.55117845659164</v>
      </c>
      <c r="Q98" s="310">
        <f>'Production by Company'!Q12/' Capacity by Company'!Q12</f>
        <v>0.55429710610932492</v>
      </c>
      <c r="R98" s="310">
        <f>'Production by Company'!R12/' Capacity by Company'!R12</f>
        <v>0.56271093247588433</v>
      </c>
      <c r="S98" s="310">
        <f>'Production by Company'!S12/' Capacity by Company'!S12</f>
        <v>0.5744871382636656</v>
      </c>
    </row>
    <row r="99" spans="3:19" x14ac:dyDescent="0.25">
      <c r="C99" s="1" t="s">
        <v>397</v>
      </c>
      <c r="D99" s="39">
        <f>'Production by Company'!D98/' Capacity by Company'!D97</f>
        <v>0.78107694582547582</v>
      </c>
      <c r="E99" s="310">
        <f>'Production by Company'!E98/' Capacity by Company'!E97</f>
        <v>0.79939537116406656</v>
      </c>
      <c r="F99" s="310">
        <f>'Production by Company'!F98/' Capacity by Company'!F97</f>
        <v>0.81309371493651661</v>
      </c>
      <c r="G99" s="310">
        <f>'Production by Company'!G98/' Capacity by Company'!G97</f>
        <v>0.81803257799808382</v>
      </c>
      <c r="H99" s="310">
        <f>'Production by Company'!H98/' Capacity by Company'!H97</f>
        <v>0.82805712820933475</v>
      </c>
      <c r="I99" s="310">
        <f>'Production by Company'!I98/' Capacity by Company'!I97</f>
        <v>0.76957522340555773</v>
      </c>
      <c r="J99" s="310">
        <f>'Production by Company'!J98/' Capacity by Company'!J97</f>
        <v>0.79177496139684045</v>
      </c>
      <c r="K99" s="310">
        <f>'Production by Company'!K98/' Capacity by Company'!K97</f>
        <v>0.81837082788929805</v>
      </c>
      <c r="L99" s="310">
        <f>'Production by Company'!L98/' Capacity by Company'!L97</f>
        <v>0.82588415018517058</v>
      </c>
      <c r="M99" s="310">
        <f>'Production by Company'!M98/' Capacity by Company'!M97</f>
        <v>0.83231977385548828</v>
      </c>
      <c r="N99" s="310">
        <f>'Production by Company'!N98/' Capacity by Company'!N97</f>
        <v>0.84515110314396036</v>
      </c>
      <c r="O99" s="310">
        <f>'Production by Company'!O98/' Capacity by Company'!O97</f>
        <v>0.8616465132771256</v>
      </c>
      <c r="P99" s="310">
        <f>'Production by Company'!P98/' Capacity by Company'!P97</f>
        <v>0.86813139232526992</v>
      </c>
      <c r="Q99" s="310">
        <f>'Production by Company'!Q98/' Capacity by Company'!Q97</f>
        <v>0.88201377354030419</v>
      </c>
      <c r="R99" s="310">
        <f>'Production by Company'!R98/' Capacity by Company'!R97</f>
        <v>0.89034470884879047</v>
      </c>
      <c r="S99" s="310">
        <f>'Production by Company'!S98/' Capacity by Company'!S97</f>
        <v>0.90031949806949807</v>
      </c>
    </row>
    <row r="101" spans="3:19" x14ac:dyDescent="0.25">
      <c r="D101" s="128"/>
      <c r="E101" s="128"/>
      <c r="F101" s="128"/>
      <c r="G101" s="128"/>
      <c r="H101" s="128"/>
    </row>
    <row r="102" spans="3:19" x14ac:dyDescent="0.25">
      <c r="D102" s="128"/>
      <c r="E102" s="128"/>
      <c r="F102" s="128"/>
      <c r="G102" s="128"/>
      <c r="H102" s="128"/>
    </row>
    <row r="103" spans="3:19" x14ac:dyDescent="0.25">
      <c r="D103" s="128"/>
      <c r="E103" s="128"/>
      <c r="F103" s="128"/>
      <c r="G103" s="128"/>
      <c r="H103" s="128"/>
    </row>
  </sheetData>
  <sortState xmlns:xlrd2="http://schemas.microsoft.com/office/spreadsheetml/2017/richdata2" ref="A5:S133">
    <sortCondition ref="A5:A133"/>
    <sortCondition ref="B5:B133"/>
  </sortState>
  <phoneticPr fontId="1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L323"/>
  <sheetViews>
    <sheetView showGridLines="0" tabSelected="1" showRuler="0" topLeftCell="C1" zoomScale="95" zoomScaleNormal="95" workbookViewId="0">
      <pane ySplit="1" topLeftCell="A2" activePane="bottomLeft" state="frozen"/>
      <selection pane="bottomLeft" activeCell="I13" sqref="I13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0" width="9.28515625" style="53" customWidth="1"/>
    <col min="11" max="11" width="11.28515625" style="53" customWidth="1"/>
    <col min="12" max="12" width="13.5703125" style="53" customWidth="1"/>
    <col min="13" max="13" width="10.42578125" style="53" customWidth="1"/>
    <col min="14" max="18" width="8" style="53" bestFit="1" customWidth="1"/>
    <col min="19" max="19" width="8.5703125" style="53" bestFit="1" customWidth="1"/>
    <col min="20" max="20" width="9" style="53"/>
    <col min="21" max="21" width="13.42578125" style="53" bestFit="1" customWidth="1"/>
    <col min="22" max="36" width="12.140625" style="53" bestFit="1" customWidth="1"/>
    <col min="37" max="16384" width="9" style="53"/>
  </cols>
  <sheetData>
    <row r="1" spans="1:25" x14ac:dyDescent="0.2">
      <c r="A1" s="500" t="s">
        <v>29</v>
      </c>
      <c r="B1" s="500" t="s">
        <v>15</v>
      </c>
      <c r="C1" s="500" t="s">
        <v>325</v>
      </c>
      <c r="D1" s="501" t="s">
        <v>420</v>
      </c>
      <c r="E1" s="501" t="s">
        <v>421</v>
      </c>
      <c r="F1" s="501" t="s">
        <v>422</v>
      </c>
      <c r="G1" s="501" t="s">
        <v>423</v>
      </c>
      <c r="H1" s="501" t="s">
        <v>424</v>
      </c>
      <c r="I1" s="501" t="s">
        <v>425</v>
      </c>
      <c r="J1" s="501" t="s">
        <v>426</v>
      </c>
      <c r="K1" s="501" t="s">
        <v>436</v>
      </c>
      <c r="L1" s="501" t="s">
        <v>437</v>
      </c>
      <c r="M1" s="501" t="s">
        <v>429</v>
      </c>
      <c r="N1" s="501" t="s">
        <v>430</v>
      </c>
      <c r="O1" s="501" t="s">
        <v>431</v>
      </c>
      <c r="P1" s="501" t="s">
        <v>432</v>
      </c>
      <c r="Q1" s="501" t="s">
        <v>433</v>
      </c>
      <c r="R1" s="501" t="s">
        <v>434</v>
      </c>
      <c r="S1" s="501" t="s">
        <v>435</v>
      </c>
    </row>
    <row r="2" spans="1:25" x14ac:dyDescent="0.2">
      <c r="A2" s="502" t="s">
        <v>30</v>
      </c>
      <c r="B2" s="502" t="s">
        <v>31</v>
      </c>
      <c r="C2" s="503" t="s">
        <v>43</v>
      </c>
      <c r="D2" s="504">
        <f>' Capacity by Company'!D12</f>
        <v>12.44</v>
      </c>
      <c r="E2" s="504">
        <f>' Capacity by Company'!E12</f>
        <v>12.44</v>
      </c>
      <c r="F2" s="504">
        <f>' Capacity by Company'!F12</f>
        <v>12.44</v>
      </c>
      <c r="G2" s="504">
        <f>' Capacity by Company'!G12</f>
        <v>12.44</v>
      </c>
      <c r="H2" s="504">
        <f>' Capacity by Company'!H12</f>
        <v>12.44</v>
      </c>
      <c r="I2" s="504">
        <f>' Capacity by Company'!I12</f>
        <v>12.44</v>
      </c>
      <c r="J2" s="504">
        <f>' Capacity by Company'!J12</f>
        <v>12.44</v>
      </c>
      <c r="K2" s="504">
        <f>' Capacity by Company'!K12</f>
        <v>12.44</v>
      </c>
      <c r="L2" s="504">
        <f>' Capacity by Company'!L12</f>
        <v>12.44</v>
      </c>
      <c r="M2" s="504">
        <f>' Capacity by Company'!M12</f>
        <v>12.44</v>
      </c>
      <c r="N2" s="504">
        <f>' Capacity by Company'!N12</f>
        <v>12.44</v>
      </c>
      <c r="O2" s="504">
        <f>' Capacity by Company'!O12</f>
        <v>12.44</v>
      </c>
      <c r="P2" s="504">
        <f>' Capacity by Company'!P12</f>
        <v>12.44</v>
      </c>
      <c r="Q2" s="504">
        <f>' Capacity by Company'!Q12</f>
        <v>12.44</v>
      </c>
      <c r="R2" s="504">
        <f>' Capacity by Company'!R12</f>
        <v>12.44</v>
      </c>
      <c r="S2" s="504">
        <f>' Capacity by Company'!S12</f>
        <v>12.44</v>
      </c>
    </row>
    <row r="3" spans="1:25" x14ac:dyDescent="0.2">
      <c r="A3" s="502" t="s">
        <v>30</v>
      </c>
      <c r="B3" s="502" t="s">
        <v>31</v>
      </c>
      <c r="C3" s="503" t="s">
        <v>44</v>
      </c>
      <c r="D3" s="568">
        <f>'Production by Company'!D12</f>
        <v>5.9996079999999994</v>
      </c>
      <c r="E3" s="568">
        <f>'Production by Company'!E12</f>
        <v>6.2044880000000004</v>
      </c>
      <c r="F3" s="568">
        <f>'Production by Company'!F12</f>
        <v>6.2009920000000003</v>
      </c>
      <c r="G3" s="568">
        <f>'Production by Company'!G12</f>
        <v>6.497376</v>
      </c>
      <c r="H3" s="568">
        <f>'Production by Company'!H12</f>
        <v>6.6068439999999997</v>
      </c>
      <c r="I3" s="568">
        <f>'Production by Company'!I12</f>
        <v>5.0680000000000005</v>
      </c>
      <c r="J3" s="568">
        <f>'Production by Company'!J12</f>
        <v>5.9074919999999995</v>
      </c>
      <c r="K3" s="568">
        <f>'Production by Company'!K12</f>
        <v>6.2626200000000001</v>
      </c>
      <c r="L3" s="568">
        <f>'Production by Company'!L12</f>
        <v>6.4915399999999996</v>
      </c>
      <c r="M3" s="568">
        <f>'Production by Company'!M12</f>
        <v>6.5672799999999993</v>
      </c>
      <c r="N3" s="568">
        <f>'Production by Company'!N12</f>
        <v>6.6931879999999992</v>
      </c>
      <c r="O3" s="568">
        <f>'Production by Company'!O12</f>
        <v>6.8079280000000004</v>
      </c>
      <c r="P3" s="568">
        <f>'Production by Company'!P12</f>
        <v>6.8566600000000006</v>
      </c>
      <c r="Q3" s="568">
        <f>'Production by Company'!Q12</f>
        <v>6.8954560000000011</v>
      </c>
      <c r="R3" s="568">
        <f>'Production by Company'!R12</f>
        <v>7.0001240000000005</v>
      </c>
      <c r="S3" s="568">
        <f>'Production by Company'!S12</f>
        <v>7.1466199999999995</v>
      </c>
      <c r="U3" s="37">
        <f>'Production by Company'!D6</f>
        <v>0.315108</v>
      </c>
      <c r="V3" s="37">
        <f>'Production by Company'!E6</f>
        <v>0.30797999999999998</v>
      </c>
      <c r="W3" s="37">
        <f>'Production by Company'!F6</f>
        <v>0.32111999999999996</v>
      </c>
      <c r="X3" s="37">
        <f>'Production by Company'!G6</f>
        <v>0.32345999999999997</v>
      </c>
      <c r="Y3" s="37">
        <f>'Production by Company'!H6</f>
        <v>0.30146400000000001</v>
      </c>
    </row>
    <row r="4" spans="1:25" x14ac:dyDescent="0.2">
      <c r="A4" s="502" t="s">
        <v>30</v>
      </c>
      <c r="B4" s="502" t="s">
        <v>31</v>
      </c>
      <c r="C4" s="503" t="s">
        <v>45</v>
      </c>
      <c r="D4" s="505">
        <f>'Operating Efficiency(%)'!D12</f>
        <v>0.48228360128617359</v>
      </c>
      <c r="E4" s="505">
        <f>'Operating Efficiency(%)'!E12</f>
        <v>0.49880000000000002</v>
      </c>
      <c r="F4" s="505">
        <f>'Operating Efficiency(%)'!F12</f>
        <v>0.4985</v>
      </c>
      <c r="G4" s="505">
        <f>'Operating Efficiency(%)'!G12</f>
        <v>0.52229999999999999</v>
      </c>
      <c r="H4" s="505">
        <f>'Operating Efficiency(%)'!H12</f>
        <v>0.53110000000000002</v>
      </c>
      <c r="I4" s="505">
        <f>'Operating Efficiency(%)'!I12</f>
        <v>0.40739999999999998</v>
      </c>
      <c r="J4" s="505">
        <f>'Operating Efficiency(%)'!J12</f>
        <v>0.47489999999999999</v>
      </c>
      <c r="K4" s="505">
        <f>'Operating Efficiency(%)'!K12</f>
        <v>0.50339999999999996</v>
      </c>
      <c r="L4" s="505">
        <f>'Operating Efficiency(%)'!L12</f>
        <v>0.52180000000000004</v>
      </c>
      <c r="M4" s="505">
        <f>'Operating Efficiency(%)'!M12</f>
        <v>0.52790000000000004</v>
      </c>
      <c r="N4" s="505">
        <f>'Operating Efficiency(%)'!N12</f>
        <v>0.53800000000000003</v>
      </c>
      <c r="O4" s="505">
        <f>'Operating Efficiency(%)'!O12</f>
        <v>0.54730000000000001</v>
      </c>
      <c r="P4" s="505">
        <f>'Operating Efficiency(%)'!P12</f>
        <v>0.55120000000000002</v>
      </c>
      <c r="Q4" s="505">
        <f>'Operating Efficiency(%)'!Q12</f>
        <v>0.55430000000000001</v>
      </c>
      <c r="R4" s="505">
        <f>'Operating Efficiency(%)'!R12</f>
        <v>0.56269999999999998</v>
      </c>
      <c r="S4" s="505">
        <f>'Operating Efficiency(%)'!S12</f>
        <v>0.57450000000000001</v>
      </c>
    </row>
    <row r="5" spans="1:25" x14ac:dyDescent="0.2">
      <c r="A5" s="502" t="s">
        <v>30</v>
      </c>
      <c r="B5" s="502" t="s">
        <v>31</v>
      </c>
      <c r="C5" s="503" t="s">
        <v>46</v>
      </c>
      <c r="D5" s="506">
        <v>5.42</v>
      </c>
      <c r="E5" s="506">
        <v>6.12</v>
      </c>
      <c r="F5" s="506">
        <v>6.73</v>
      </c>
      <c r="G5" s="506">
        <v>7.25</v>
      </c>
      <c r="H5" s="506">
        <v>7.88</v>
      </c>
      <c r="I5" s="506">
        <v>6.72</v>
      </c>
      <c r="J5" s="507">
        <v>8.4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U5" s="92">
        <f>D5</f>
        <v>5.42</v>
      </c>
      <c r="V5" s="92">
        <f t="shared" ref="V5:Y6" si="0">E5</f>
        <v>6.12</v>
      </c>
      <c r="W5" s="92">
        <f t="shared" si="0"/>
        <v>6.73</v>
      </c>
      <c r="X5" s="92">
        <f t="shared" si="0"/>
        <v>7.25</v>
      </c>
      <c r="Y5" s="92">
        <f t="shared" si="0"/>
        <v>7.88</v>
      </c>
    </row>
    <row r="6" spans="1:25" x14ac:dyDescent="0.2">
      <c r="A6" s="502" t="s">
        <v>30</v>
      </c>
      <c r="B6" s="502" t="s">
        <v>31</v>
      </c>
      <c r="C6" s="503" t="s">
        <v>47</v>
      </c>
      <c r="D6" s="506">
        <f>'Foreign Trade'!AK2</f>
        <v>0.40447628000000002</v>
      </c>
      <c r="E6" s="506">
        <f>'Foreign Trade'!AL2</f>
        <v>0.52733642000000003</v>
      </c>
      <c r="F6" s="506">
        <f>'Foreign Trade'!AM2</f>
        <v>0.58175484</v>
      </c>
      <c r="G6" s="506">
        <f>'Foreign Trade'!AN2</f>
        <v>0.61617188000000001</v>
      </c>
      <c r="H6" s="506">
        <f>'Foreign Trade'!AO2</f>
        <v>0.59843896000000008</v>
      </c>
      <c r="I6" s="506">
        <f>'Foreign Trade'!AP2</f>
        <v>0.39466000000000001</v>
      </c>
      <c r="J6" s="507">
        <v>0.9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U6" s="92">
        <f>D6</f>
        <v>0.40447628000000002</v>
      </c>
      <c r="V6" s="92">
        <f t="shared" si="0"/>
        <v>0.52733642000000003</v>
      </c>
      <c r="W6" s="92">
        <f t="shared" si="0"/>
        <v>0.58175484</v>
      </c>
      <c r="X6" s="92">
        <f t="shared" si="0"/>
        <v>0.61617188000000001</v>
      </c>
      <c r="Y6" s="92">
        <f t="shared" si="0"/>
        <v>0.59843896000000008</v>
      </c>
    </row>
    <row r="7" spans="1:25" x14ac:dyDescent="0.2">
      <c r="A7" s="502" t="s">
        <v>30</v>
      </c>
      <c r="B7" s="502" t="s">
        <v>31</v>
      </c>
      <c r="C7" s="503" t="s">
        <v>25</v>
      </c>
      <c r="D7" s="504">
        <f>2%*D3</f>
        <v>0.11999215999999999</v>
      </c>
      <c r="E7" s="504">
        <f t="shared" ref="E7:I7" si="1">2%*E3</f>
        <v>0.12408976000000001</v>
      </c>
      <c r="F7" s="504">
        <v>0.02</v>
      </c>
      <c r="G7" s="504">
        <f t="shared" si="1"/>
        <v>0.12994752000000001</v>
      </c>
      <c r="H7" s="504">
        <f t="shared" si="1"/>
        <v>0.13213687999999998</v>
      </c>
      <c r="I7" s="504">
        <f t="shared" si="1"/>
        <v>0.10136000000000001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02" t="s">
        <v>30</v>
      </c>
      <c r="B8" s="502" t="s">
        <v>31</v>
      </c>
      <c r="C8" s="503" t="s">
        <v>393</v>
      </c>
      <c r="D8" s="504">
        <f>D3+D5-D6-D7</f>
        <v>10.895139559999999</v>
      </c>
      <c r="E8" s="504">
        <f t="shared" ref="E8:J8" si="3">E3+E5-E6-E7</f>
        <v>11.673061820000001</v>
      </c>
      <c r="F8" s="504">
        <f t="shared" si="3"/>
        <v>12.32923716</v>
      </c>
      <c r="G8" s="504">
        <f t="shared" si="3"/>
        <v>13.0012566</v>
      </c>
      <c r="H8" s="504">
        <f t="shared" si="3"/>
        <v>13.756268160000001</v>
      </c>
      <c r="I8" s="504">
        <f t="shared" si="3"/>
        <v>11.291980000000001</v>
      </c>
      <c r="J8" s="504">
        <f t="shared" si="3"/>
        <v>13.407492</v>
      </c>
      <c r="K8" s="558">
        <f>J8+J8*K9</f>
        <v>14.808574913999999</v>
      </c>
      <c r="L8" s="558">
        <f t="shared" ref="J8:R8" si="4">K8+K8*L9</f>
        <v>16.504156741652999</v>
      </c>
      <c r="M8" s="558">
        <f t="shared" si="4"/>
        <v>18.354272712392302</v>
      </c>
      <c r="N8" s="558">
        <f t="shared" si="4"/>
        <v>20.347546728958104</v>
      </c>
      <c r="O8" s="558">
        <f t="shared" si="4"/>
        <v>22.901163843442347</v>
      </c>
      <c r="P8" s="558">
        <f t="shared" si="4"/>
        <v>26.045493639146983</v>
      </c>
      <c r="Q8" s="558">
        <f t="shared" si="4"/>
        <v>29.301180344040354</v>
      </c>
      <c r="R8" s="558">
        <f t="shared" si="4"/>
        <v>32.641514903260955</v>
      </c>
      <c r="S8" s="558">
        <f>R8+R8*S9</f>
        <v>36.30062872391651</v>
      </c>
      <c r="T8" s="186">
        <f>(S8/J8)^(1/9)-1</f>
        <v>0.11702516075324132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02" t="s">
        <v>30</v>
      </c>
      <c r="B9" s="502" t="s">
        <v>31</v>
      </c>
      <c r="C9" s="508" t="s">
        <v>293</v>
      </c>
      <c r="D9" s="505"/>
      <c r="E9" s="505">
        <f>E8/D8-1</f>
        <v>7.140085317089806E-2</v>
      </c>
      <c r="F9" s="505">
        <f>F8/E8-1</f>
        <v>5.621278719485101E-2</v>
      </c>
      <c r="G9" s="505">
        <f t="shared" ref="G9" si="6">G8/F8-1</f>
        <v>5.4506165408209295E-2</v>
      </c>
      <c r="H9" s="505">
        <f>H8/G8-1</f>
        <v>5.8072198959599142E-2</v>
      </c>
      <c r="I9" s="505">
        <f>I8/H8-1</f>
        <v>-0.17913929354514713</v>
      </c>
      <c r="J9" s="505">
        <v>9.5500000000000002E-2</v>
      </c>
      <c r="K9" s="505">
        <v>0.1045</v>
      </c>
      <c r="L9" s="505">
        <v>0.1145</v>
      </c>
      <c r="M9" s="505">
        <v>0.11210000000000001</v>
      </c>
      <c r="N9" s="505">
        <v>0.1086</v>
      </c>
      <c r="O9" s="505">
        <v>0.1255</v>
      </c>
      <c r="P9" s="505">
        <v>0.13730000000000001</v>
      </c>
      <c r="Q9" s="505">
        <v>0.125</v>
      </c>
      <c r="R9" s="505">
        <v>0.114</v>
      </c>
      <c r="S9" s="505">
        <v>0.11210000000000001</v>
      </c>
      <c r="T9" s="186">
        <f>(I8/D8)^(1/5)-1</f>
        <v>7.1808518242049146E-3</v>
      </c>
    </row>
    <row r="10" spans="1:25" s="314" customFormat="1" x14ac:dyDescent="0.2">
      <c r="A10" s="514"/>
      <c r="B10" s="514"/>
      <c r="C10" s="515" t="s">
        <v>394</v>
      </c>
      <c r="D10" s="516"/>
      <c r="E10" s="516"/>
      <c r="F10" s="516"/>
      <c r="G10" s="516"/>
      <c r="H10" s="516"/>
      <c r="I10" s="516"/>
      <c r="J10" s="517">
        <f t="shared" ref="J10:S10" si="7">I8+I8*J11</f>
        <v>12.086935392000001</v>
      </c>
      <c r="K10" s="517">
        <f t="shared" si="7"/>
        <v>14.472046864799999</v>
      </c>
      <c r="L10" s="517">
        <f t="shared" si="7"/>
        <v>16.1324615113116</v>
      </c>
      <c r="M10" s="517">
        <f t="shared" si="7"/>
        <v>17.940018378176809</v>
      </c>
      <c r="N10" s="517">
        <f t="shared" si="7"/>
        <v>19.886854483877059</v>
      </c>
      <c r="O10" s="517">
        <f t="shared" si="7"/>
        <v>22.390440420545499</v>
      </c>
      <c r="P10" s="517">
        <f t="shared" si="7"/>
        <v>25.470674426676581</v>
      </c>
      <c r="Q10" s="517">
        <f t="shared" si="7"/>
        <v>28.647438453697767</v>
      </c>
      <c r="R10" s="517">
        <f t="shared" si="7"/>
        <v>31.906055276625541</v>
      </c>
      <c r="S10" s="517">
        <f t="shared" si="7"/>
        <v>35.481326699844658</v>
      </c>
      <c r="T10" s="186"/>
    </row>
    <row r="11" spans="1:25" s="314" customFormat="1" x14ac:dyDescent="0.2">
      <c r="A11" s="514"/>
      <c r="B11" s="514"/>
      <c r="C11" s="515" t="s">
        <v>293</v>
      </c>
      <c r="D11" s="516"/>
      <c r="E11" s="516"/>
      <c r="F11" s="516"/>
      <c r="G11" s="516"/>
      <c r="H11" s="516"/>
      <c r="I11" s="516"/>
      <c r="J11" s="516">
        <f t="shared" ref="J11:S11" si="8">J9-2.51%</f>
        <v>7.0400000000000004E-2</v>
      </c>
      <c r="K11" s="516">
        <f t="shared" si="8"/>
        <v>7.9399999999999998E-2</v>
      </c>
      <c r="L11" s="516">
        <f t="shared" si="8"/>
        <v>8.9400000000000007E-2</v>
      </c>
      <c r="M11" s="516">
        <f t="shared" si="8"/>
        <v>8.7000000000000008E-2</v>
      </c>
      <c r="N11" s="516">
        <f t="shared" si="8"/>
        <v>8.3500000000000005E-2</v>
      </c>
      <c r="O11" s="516">
        <f t="shared" si="8"/>
        <v>0.1004</v>
      </c>
      <c r="P11" s="516">
        <f t="shared" si="8"/>
        <v>0.11220000000000001</v>
      </c>
      <c r="Q11" s="516">
        <f t="shared" si="8"/>
        <v>9.9900000000000003E-2</v>
      </c>
      <c r="R11" s="516">
        <f t="shared" si="8"/>
        <v>8.8900000000000007E-2</v>
      </c>
      <c r="S11" s="516">
        <f t="shared" si="8"/>
        <v>8.7000000000000008E-2</v>
      </c>
      <c r="T11" s="186"/>
    </row>
    <row r="12" spans="1:25" s="314" customFormat="1" x14ac:dyDescent="0.2">
      <c r="A12" s="514"/>
      <c r="B12" s="514"/>
      <c r="C12" s="515" t="s">
        <v>395</v>
      </c>
      <c r="D12" s="516"/>
      <c r="E12" s="516"/>
      <c r="F12" s="516"/>
      <c r="G12" s="516"/>
      <c r="H12" s="516"/>
      <c r="I12" s="516"/>
      <c r="J12" s="517">
        <f t="shared" ref="J12:S12" si="9">I8+I8*J13</f>
        <v>12.030475492000001</v>
      </c>
      <c r="K12" s="517">
        <f t="shared" si="9"/>
        <v>14.405009404799999</v>
      </c>
      <c r="L12" s="517">
        <f t="shared" si="9"/>
        <v>16.0584186367416</v>
      </c>
      <c r="M12" s="517">
        <f t="shared" si="9"/>
        <v>17.857497594468544</v>
      </c>
      <c r="N12" s="517">
        <f t="shared" si="9"/>
        <v>19.795083120315098</v>
      </c>
      <c r="O12" s="517">
        <f t="shared" si="9"/>
        <v>22.288702686900706</v>
      </c>
      <c r="P12" s="517">
        <f t="shared" si="9"/>
        <v>25.356168607459367</v>
      </c>
      <c r="Q12" s="517">
        <f t="shared" si="9"/>
        <v>28.517210985502032</v>
      </c>
      <c r="R12" s="517">
        <f t="shared" si="9"/>
        <v>31.75954937490534</v>
      </c>
      <c r="S12" s="517">
        <f t="shared" si="9"/>
        <v>35.318119125328352</v>
      </c>
      <c r="T12" s="186"/>
    </row>
    <row r="13" spans="1:25" s="314" customFormat="1" x14ac:dyDescent="0.2">
      <c r="A13" s="514"/>
      <c r="B13" s="514"/>
      <c r="C13" s="515" t="s">
        <v>293</v>
      </c>
      <c r="D13" s="516"/>
      <c r="E13" s="516"/>
      <c r="F13" s="516"/>
      <c r="G13" s="516"/>
      <c r="H13" s="516"/>
      <c r="I13" s="516"/>
      <c r="J13" s="516">
        <f t="shared" ref="J13:S13" si="10">J9-3.01%</f>
        <v>6.54E-2</v>
      </c>
      <c r="K13" s="516">
        <f t="shared" si="10"/>
        <v>7.4399999999999994E-2</v>
      </c>
      <c r="L13" s="516">
        <f t="shared" si="10"/>
        <v>8.4400000000000003E-2</v>
      </c>
      <c r="M13" s="516">
        <f t="shared" si="10"/>
        <v>8.2000000000000003E-2</v>
      </c>
      <c r="N13" s="516">
        <f t="shared" si="10"/>
        <v>7.85E-2</v>
      </c>
      <c r="O13" s="516">
        <f t="shared" si="10"/>
        <v>9.5399999999999999E-2</v>
      </c>
      <c r="P13" s="516">
        <f t="shared" si="10"/>
        <v>0.1072</v>
      </c>
      <c r="Q13" s="516">
        <f t="shared" si="10"/>
        <v>9.4899999999999998E-2</v>
      </c>
      <c r="R13" s="516">
        <f t="shared" si="10"/>
        <v>8.3900000000000002E-2</v>
      </c>
      <c r="S13" s="516">
        <f t="shared" si="10"/>
        <v>8.2000000000000003E-2</v>
      </c>
      <c r="T13" s="186"/>
    </row>
    <row r="14" spans="1:25" ht="13.5" thickBot="1" x14ac:dyDescent="0.25">
      <c r="A14" s="509" t="s">
        <v>30</v>
      </c>
      <c r="B14" s="509" t="s">
        <v>31</v>
      </c>
      <c r="C14" s="510" t="s">
        <v>294</v>
      </c>
      <c r="D14" s="511">
        <v>0</v>
      </c>
      <c r="E14" s="511">
        <v>0</v>
      </c>
      <c r="F14" s="511">
        <v>0</v>
      </c>
      <c r="G14" s="511">
        <v>0</v>
      </c>
      <c r="H14" s="511">
        <v>0</v>
      </c>
      <c r="I14" s="511">
        <v>0</v>
      </c>
      <c r="J14" s="511">
        <f>J3-J10</f>
        <v>-6.1794433920000014</v>
      </c>
      <c r="K14" s="511">
        <f t="shared" ref="K14:S14" si="11">K3-K10</f>
        <v>-8.2094268647999993</v>
      </c>
      <c r="L14" s="511">
        <f t="shared" si="11"/>
        <v>-9.6409215113115998</v>
      </c>
      <c r="M14" s="511">
        <f t="shared" si="11"/>
        <v>-11.372738378176809</v>
      </c>
      <c r="N14" s="511">
        <f t="shared" si="11"/>
        <v>-13.19366648387706</v>
      </c>
      <c r="O14" s="511">
        <f t="shared" si="11"/>
        <v>-15.582512420545498</v>
      </c>
      <c r="P14" s="511">
        <f t="shared" si="11"/>
        <v>-18.614014426676579</v>
      </c>
      <c r="Q14" s="511">
        <f t="shared" si="11"/>
        <v>-21.751982453697764</v>
      </c>
      <c r="R14" s="511">
        <f t="shared" si="11"/>
        <v>-24.905931276625541</v>
      </c>
      <c r="S14" s="511">
        <f t="shared" si="11"/>
        <v>-28.334706699844659</v>
      </c>
      <c r="U14" s="100">
        <f>D8-U8</f>
        <v>5.9745078399999985</v>
      </c>
      <c r="V14" s="100">
        <f>E8-V8</f>
        <v>5.7785778400000014</v>
      </c>
      <c r="W14" s="100">
        <f>F8-W8</f>
        <v>5.8662944000000001</v>
      </c>
      <c r="X14" s="100">
        <f>G8-X8</f>
        <v>6.0504376799999999</v>
      </c>
      <c r="Y14" s="100">
        <f>H8-Y8</f>
        <v>6.1792724000000012</v>
      </c>
    </row>
    <row r="15" spans="1:25" x14ac:dyDescent="0.2">
      <c r="A15" s="73" t="s">
        <v>30</v>
      </c>
      <c r="B15" s="73" t="s">
        <v>33</v>
      </c>
      <c r="C15" s="91" t="s">
        <v>43</v>
      </c>
      <c r="D15" s="37">
        <f>' Capacity by Company'!D19</f>
        <v>184.28</v>
      </c>
      <c r="E15" s="37">
        <f>' Capacity by Company'!E19</f>
        <v>184.28</v>
      </c>
      <c r="F15" s="37">
        <f>' Capacity by Company'!F19</f>
        <v>184.28</v>
      </c>
      <c r="G15" s="37">
        <f>' Capacity by Company'!G19</f>
        <v>184.28</v>
      </c>
      <c r="H15" s="37">
        <f>' Capacity by Company'!H19</f>
        <v>184.28</v>
      </c>
      <c r="I15" s="37">
        <f>' Capacity by Company'!I19</f>
        <v>184.28</v>
      </c>
      <c r="J15" s="37">
        <f>' Capacity by Company'!J19</f>
        <v>214.28</v>
      </c>
      <c r="K15" s="37">
        <f>' Capacity by Company'!K19</f>
        <v>214.28</v>
      </c>
      <c r="L15" s="37">
        <f>' Capacity by Company'!L19</f>
        <v>214.28</v>
      </c>
      <c r="M15" s="37">
        <f>' Capacity by Company'!M19</f>
        <v>214.28</v>
      </c>
      <c r="N15" s="37">
        <f>' Capacity by Company'!N19</f>
        <v>214.28</v>
      </c>
      <c r="O15" s="37">
        <f>' Capacity by Company'!O19</f>
        <v>214.28</v>
      </c>
      <c r="P15" s="37">
        <f>' Capacity by Company'!P19</f>
        <v>214.28</v>
      </c>
      <c r="Q15" s="37">
        <f>' Capacity by Company'!Q19</f>
        <v>214.28</v>
      </c>
      <c r="R15" s="37">
        <f>' Capacity by Company'!R19</f>
        <v>214.28</v>
      </c>
      <c r="S15" s="37">
        <f>' Capacity by Company'!S19</f>
        <v>214.28</v>
      </c>
    </row>
    <row r="16" spans="1:25" x14ac:dyDescent="0.2">
      <c r="A16" s="73" t="s">
        <v>30</v>
      </c>
      <c r="B16" s="73" t="s">
        <v>33</v>
      </c>
      <c r="C16" s="91" t="s">
        <v>44</v>
      </c>
      <c r="D16" s="37">
        <f>'Production by Company'!D19</f>
        <v>146.12210400000001</v>
      </c>
      <c r="E16" s="37">
        <f>'Production by Company'!E19</f>
        <v>148.69658799999999</v>
      </c>
      <c r="F16" s="37">
        <f>'Production by Company'!F19</f>
        <v>152.49588800000001</v>
      </c>
      <c r="G16" s="37">
        <f>'Production by Company'!G19</f>
        <v>152.95384799999999</v>
      </c>
      <c r="H16" s="37">
        <f>'Production by Company'!H19</f>
        <v>154.34174404301075</v>
      </c>
      <c r="I16" s="37">
        <f>'Production by Company'!I19</f>
        <v>136.95482623655911</v>
      </c>
      <c r="J16" s="37">
        <f>'Production by Company'!J19</f>
        <v>167.71289139784943</v>
      </c>
      <c r="K16" s="37">
        <f>'Production by Company'!K19</f>
        <v>170.72759466666668</v>
      </c>
      <c r="L16" s="37">
        <f>'Production by Company'!L19</f>
        <v>173.00513488172044</v>
      </c>
      <c r="M16" s="37">
        <f>'Production by Company'!M19</f>
        <v>168.94104993548387</v>
      </c>
      <c r="N16" s="37">
        <f>'Production by Company'!N19</f>
        <v>179.76504</v>
      </c>
      <c r="O16" s="37">
        <f>'Production by Company'!O19</f>
        <v>187.56742709677417</v>
      </c>
      <c r="P16" s="37">
        <f>'Production by Company'!P19</f>
        <v>191.33735015053765</v>
      </c>
      <c r="Q16" s="37">
        <f>'Production by Company'!Q19</f>
        <v>194.89590920430106</v>
      </c>
      <c r="R16" s="37">
        <f>'Production by Company'!R19</f>
        <v>197.74323625806454</v>
      </c>
      <c r="S16" s="37">
        <f>'Production by Company'!S19</f>
        <v>202.37479531182794</v>
      </c>
    </row>
    <row r="17" spans="1:25" x14ac:dyDescent="0.2">
      <c r="A17" s="73" t="s">
        <v>30</v>
      </c>
      <c r="B17" s="73" t="s">
        <v>33</v>
      </c>
      <c r="C17" s="91" t="s">
        <v>45</v>
      </c>
      <c r="D17" s="36">
        <f>'Operating Efficiency(%)'!D19</f>
        <v>0.79290000000000005</v>
      </c>
      <c r="E17" s="36">
        <f>'Operating Efficiency(%)'!E19</f>
        <v>0.80689999999999995</v>
      </c>
      <c r="F17" s="36">
        <f>'Operating Efficiency(%)'!F19</f>
        <v>0.82750000000000001</v>
      </c>
      <c r="G17" s="36">
        <f>'Operating Efficiency(%)'!G19</f>
        <v>0.83</v>
      </c>
      <c r="H17" s="36">
        <f>'Operating Efficiency(%)'!H19</f>
        <v>0.83750000000000002</v>
      </c>
      <c r="I17" s="36">
        <f>'Operating Efficiency(%)'!I19</f>
        <v>0.74319999999999997</v>
      </c>
      <c r="J17" s="36">
        <f>'Operating Efficiency(%)'!J19</f>
        <v>0.78269999999999995</v>
      </c>
      <c r="K17" s="36">
        <f>'Operating Efficiency(%)'!K19</f>
        <v>0.79679999999999995</v>
      </c>
      <c r="L17" s="36">
        <f>'Operating Efficiency(%)'!L19</f>
        <v>0.80740000000000001</v>
      </c>
      <c r="M17" s="36">
        <f>'Operating Efficiency(%)'!M19</f>
        <v>0.78839999999999999</v>
      </c>
      <c r="N17" s="36">
        <f>'Operating Efficiency(%)'!N19</f>
        <v>0.83889999999999998</v>
      </c>
      <c r="O17" s="36">
        <f>'Operating Efficiency(%)'!O19</f>
        <v>0.87529999999999997</v>
      </c>
      <c r="P17" s="36">
        <f>'Operating Efficiency(%)'!P19</f>
        <v>0.89290000000000003</v>
      </c>
      <c r="Q17" s="36">
        <f>'Operating Efficiency(%)'!Q19</f>
        <v>0.90949999999999998</v>
      </c>
      <c r="R17" s="36">
        <f>'Operating Efficiency(%)'!R19</f>
        <v>0.92279999999999995</v>
      </c>
      <c r="S17" s="36">
        <f>'Operating Efficiency(%)'!S19</f>
        <v>0.94440000000000002</v>
      </c>
      <c r="T17" s="85"/>
      <c r="U17" s="100">
        <f>U8+U14</f>
        <v>10.895139559999999</v>
      </c>
      <c r="V17" s="100">
        <f>V8+V14</f>
        <v>11.673061820000001</v>
      </c>
      <c r="W17" s="100">
        <f>W8+W14</f>
        <v>12.32923716</v>
      </c>
      <c r="X17" s="100">
        <f>X8+X14</f>
        <v>13.0012566</v>
      </c>
      <c r="Y17" s="100">
        <f>Y8+Y14</f>
        <v>13.756268160000001</v>
      </c>
    </row>
    <row r="18" spans="1:25" x14ac:dyDescent="0.2">
      <c r="A18" s="73" t="s">
        <v>30</v>
      </c>
      <c r="B18" s="73" t="s">
        <v>33</v>
      </c>
      <c r="C18" s="91" t="s">
        <v>46</v>
      </c>
      <c r="D18" s="92">
        <v>12.45</v>
      </c>
      <c r="E18" s="92">
        <v>12.83</v>
      </c>
      <c r="F18" s="92">
        <v>13.54</v>
      </c>
      <c r="G18" s="92">
        <v>14.5</v>
      </c>
      <c r="H18" s="92">
        <v>15.04</v>
      </c>
      <c r="I18" s="92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x14ac:dyDescent="0.2">
      <c r="A19" s="73" t="s">
        <v>30</v>
      </c>
      <c r="B19" s="73" t="s">
        <v>33</v>
      </c>
      <c r="C19" s="91" t="s">
        <v>47</v>
      </c>
      <c r="D19" s="92">
        <v>24.43</v>
      </c>
      <c r="E19" s="92">
        <v>24.67</v>
      </c>
      <c r="F19" s="92">
        <v>24.85</v>
      </c>
      <c r="G19" s="92">
        <v>25.83</v>
      </c>
      <c r="H19" s="92">
        <v>26.43</v>
      </c>
      <c r="I19" s="92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17">
        <v>1.01E-2</v>
      </c>
    </row>
    <row r="20" spans="1:25" x14ac:dyDescent="0.2">
      <c r="A20" s="73" t="s">
        <v>30</v>
      </c>
      <c r="B20" s="73" t="s">
        <v>33</v>
      </c>
      <c r="C20" s="91" t="s">
        <v>25</v>
      </c>
      <c r="D20" s="37">
        <f>2%*D16</f>
        <v>2.9224420800000002</v>
      </c>
      <c r="E20" s="37">
        <f t="shared" ref="E20:S20" si="12">2%*E16</f>
        <v>2.9739317599999997</v>
      </c>
      <c r="F20" s="37">
        <f t="shared" si="12"/>
        <v>3.04991776</v>
      </c>
      <c r="G20" s="37">
        <f t="shared" si="12"/>
        <v>3.0590769600000001</v>
      </c>
      <c r="H20" s="37">
        <f t="shared" si="12"/>
        <v>3.0868348808602151</v>
      </c>
      <c r="I20" s="37">
        <f t="shared" si="12"/>
        <v>2.7390965247311825</v>
      </c>
      <c r="J20" s="37">
        <f t="shared" si="12"/>
        <v>3.3542578279569888</v>
      </c>
      <c r="K20" s="37">
        <f t="shared" si="12"/>
        <v>3.4145518933333334</v>
      </c>
      <c r="L20" s="37">
        <f t="shared" si="12"/>
        <v>3.4601026976344089</v>
      </c>
      <c r="M20" s="37">
        <f t="shared" si="12"/>
        <v>3.3788209987096778</v>
      </c>
      <c r="N20" s="37">
        <f t="shared" si="12"/>
        <v>3.5953008</v>
      </c>
      <c r="O20" s="37">
        <f t="shared" si="12"/>
        <v>3.7513485419354833</v>
      </c>
      <c r="P20" s="37">
        <f t="shared" si="12"/>
        <v>3.8267470030107531</v>
      </c>
      <c r="Q20" s="37">
        <f t="shared" si="12"/>
        <v>3.8979181840860213</v>
      </c>
      <c r="R20" s="37">
        <f t="shared" si="12"/>
        <v>3.9548647251612907</v>
      </c>
      <c r="S20" s="37">
        <f t="shared" si="12"/>
        <v>4.0474959062365592</v>
      </c>
      <c r="T20" s="77"/>
      <c r="X20" s="317">
        <v>5.21E-2</v>
      </c>
    </row>
    <row r="21" spans="1:25" x14ac:dyDescent="0.2">
      <c r="A21" s="73" t="s">
        <v>30</v>
      </c>
      <c r="B21" s="73" t="s">
        <v>33</v>
      </c>
      <c r="C21" s="91" t="s">
        <v>48</v>
      </c>
      <c r="D21" s="37">
        <f>D16+D18-D19-D20</f>
        <v>131.21966191999999</v>
      </c>
      <c r="E21" s="37">
        <f t="shared" ref="E21" si="13">E16+E18-E19-E20</f>
        <v>133.88265623999999</v>
      </c>
      <c r="F21" s="37">
        <f t="shared" ref="F21" si="14">F16+F18-F19-F20</f>
        <v>138.13597024000001</v>
      </c>
      <c r="G21" s="37">
        <f t="shared" ref="G21" si="15">G16+G18-G19-G20</f>
        <v>138.56477104000001</v>
      </c>
      <c r="H21" s="37">
        <f t="shared" ref="H21:I21" si="16">H16+H18-H19-H20</f>
        <v>139.86490916215052</v>
      </c>
      <c r="I21" s="309">
        <f t="shared" si="16"/>
        <v>125.64572971182791</v>
      </c>
      <c r="J21" s="37">
        <f t="shared" ref="J21" si="17">I21+I21*J22</f>
        <v>135.14203396344786</v>
      </c>
      <c r="K21" s="37">
        <f t="shared" ref="K21" si="18">J21+J21*K22</f>
        <v>144.00735139145004</v>
      </c>
      <c r="L21" s="37">
        <f t="shared" ref="L21" si="19">K21+K21*L22</f>
        <v>153.71344687523379</v>
      </c>
      <c r="M21" s="37">
        <f t="shared" ref="M21" si="20">L21+L21*M22</f>
        <v>164.91915715243832</v>
      </c>
      <c r="N21" s="37">
        <f t="shared" ref="N21" si="21">M21+M21*N22</f>
        <v>178.01373823034191</v>
      </c>
      <c r="O21" s="37">
        <f t="shared" ref="O21" si="22">N21+N21*O22</f>
        <v>192.8956867463985</v>
      </c>
      <c r="P21" s="37">
        <f t="shared" ref="P21" si="23">O21+O21*P22</f>
        <v>209.92837588610547</v>
      </c>
      <c r="Q21" s="37">
        <f t="shared" ref="Q21" si="24">P21+P21*Q22</f>
        <v>227.87725202436749</v>
      </c>
      <c r="R21" s="37">
        <f t="shared" ref="R21" si="25">Q21+Q21*R22</f>
        <v>247.1100920952241</v>
      </c>
      <c r="S21" s="37">
        <f t="shared" ref="S21" si="26">R21+R21*S22</f>
        <v>267.8179178128039</v>
      </c>
      <c r="T21" s="186">
        <f>(S21/J21)^(1/9)-1</f>
        <v>7.8960297508110067E-2</v>
      </c>
    </row>
    <row r="22" spans="1:25" x14ac:dyDescent="0.2">
      <c r="A22" s="73" t="s">
        <v>30</v>
      </c>
      <c r="B22" s="73" t="s">
        <v>33</v>
      </c>
      <c r="C22" s="93" t="s">
        <v>293</v>
      </c>
      <c r="D22" s="36"/>
      <c r="E22" s="36">
        <f>E21/D21-1</f>
        <v>2.0294171475792488E-2</v>
      </c>
      <c r="F22" s="36">
        <f>F21/E21-1</f>
        <v>3.1768969330691066E-2</v>
      </c>
      <c r="G22" s="36">
        <f t="shared" ref="G22" si="27">G21/F21-1</f>
        <v>3.1041936380147295E-3</v>
      </c>
      <c r="H22" s="36">
        <f t="shared" ref="H22:I22" si="28">H21/G21-1</f>
        <v>9.382890848751213E-3</v>
      </c>
      <c r="I22" s="308">
        <f t="shared" si="28"/>
        <v>-0.10166366628700119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thickBot="1" x14ac:dyDescent="0.25">
      <c r="A23" s="248" t="s">
        <v>30</v>
      </c>
      <c r="B23" s="248" t="s">
        <v>33</v>
      </c>
      <c r="C23" s="94" t="s">
        <v>294</v>
      </c>
      <c r="D23" s="47">
        <f>D16-D21</f>
        <v>14.902442080000014</v>
      </c>
      <c r="E23" s="47">
        <f t="shared" ref="E23:S23" si="29">E16-E21</f>
        <v>14.813931760000003</v>
      </c>
      <c r="F23" s="47">
        <f t="shared" si="29"/>
        <v>14.359917760000002</v>
      </c>
      <c r="G23" s="47">
        <f t="shared" si="29"/>
        <v>14.389076959999983</v>
      </c>
      <c r="H23" s="47">
        <f t="shared" si="29"/>
        <v>14.476834880860224</v>
      </c>
      <c r="I23" s="47">
        <f t="shared" si="29"/>
        <v>11.309096524731203</v>
      </c>
      <c r="J23" s="47">
        <f t="shared" si="29"/>
        <v>32.570857434401574</v>
      </c>
      <c r="K23" s="47">
        <f t="shared" si="29"/>
        <v>26.720243275216632</v>
      </c>
      <c r="L23" s="47">
        <f t="shared" si="29"/>
        <v>19.291688006486652</v>
      </c>
      <c r="M23" s="47">
        <f t="shared" si="29"/>
        <v>4.0218927830455584</v>
      </c>
      <c r="N23" s="47">
        <f t="shared" si="29"/>
        <v>1.7513017696580846</v>
      </c>
      <c r="O23" s="47">
        <f t="shared" si="29"/>
        <v>-5.3282596496243286</v>
      </c>
      <c r="P23" s="47">
        <f t="shared" si="29"/>
        <v>-18.591025735567825</v>
      </c>
      <c r="Q23" s="47">
        <f t="shared" si="29"/>
        <v>-32.98134282006643</v>
      </c>
      <c r="R23" s="47">
        <f t="shared" si="29"/>
        <v>-49.366855837159562</v>
      </c>
      <c r="S23" s="47">
        <f t="shared" si="29"/>
        <v>-65.44312250097596</v>
      </c>
    </row>
    <row r="24" spans="1:25" x14ac:dyDescent="0.2">
      <c r="A24" s="73" t="s">
        <v>30</v>
      </c>
      <c r="B24" s="73" t="s">
        <v>41</v>
      </c>
      <c r="C24" s="91" t="s">
        <v>43</v>
      </c>
      <c r="D24" s="35">
        <f>' Capacity by Company'!D23</f>
        <v>60</v>
      </c>
      <c r="E24" s="35">
        <f>' Capacity by Company'!E23</f>
        <v>60</v>
      </c>
      <c r="F24" s="35">
        <f>' Capacity by Company'!F23</f>
        <v>60</v>
      </c>
      <c r="G24" s="35">
        <f>' Capacity by Company'!G23</f>
        <v>60</v>
      </c>
      <c r="H24" s="35">
        <f>' Capacity by Company'!H23</f>
        <v>60</v>
      </c>
      <c r="I24" s="35">
        <f>' Capacity by Company'!I23</f>
        <v>60</v>
      </c>
      <c r="J24" s="35">
        <f>' Capacity by Company'!J23</f>
        <v>60</v>
      </c>
      <c r="K24" s="35">
        <f>' Capacity by Company'!K23</f>
        <v>60</v>
      </c>
      <c r="L24" s="35">
        <f>' Capacity by Company'!L23</f>
        <v>60</v>
      </c>
      <c r="M24" s="35">
        <f>' Capacity by Company'!M23</f>
        <v>60</v>
      </c>
      <c r="N24" s="35">
        <f>' Capacity by Company'!N23</f>
        <v>60</v>
      </c>
      <c r="O24" s="35">
        <f>' Capacity by Company'!O23</f>
        <v>60</v>
      </c>
      <c r="P24" s="35">
        <f>' Capacity by Company'!P23</f>
        <v>60</v>
      </c>
      <c r="Q24" s="35">
        <f>' Capacity by Company'!Q23</f>
        <v>60</v>
      </c>
      <c r="R24" s="35">
        <f>' Capacity by Company'!R23</f>
        <v>60</v>
      </c>
      <c r="S24" s="35">
        <f>' Capacity by Company'!S23</f>
        <v>60</v>
      </c>
    </row>
    <row r="25" spans="1:25" x14ac:dyDescent="0.2">
      <c r="A25" s="73" t="s">
        <v>30</v>
      </c>
      <c r="B25" s="73" t="s">
        <v>41</v>
      </c>
      <c r="C25" s="91" t="s">
        <v>44</v>
      </c>
      <c r="D25" s="37">
        <f>'Production by Company'!D23</f>
        <v>46.486000000000004</v>
      </c>
      <c r="E25" s="37">
        <f>'Production by Company'!E23</f>
        <v>48.808</v>
      </c>
      <c r="F25" s="37">
        <f>'Production by Company'!F23</f>
        <v>49.873000000000005</v>
      </c>
      <c r="G25" s="37">
        <f>'Production by Company'!G23</f>
        <v>50.396999999999991</v>
      </c>
      <c r="H25" s="37">
        <f>'Production by Company'!H23</f>
        <v>50.764000000000003</v>
      </c>
      <c r="I25" s="37">
        <f>'Production by Company'!I23</f>
        <v>47.951999999999998</v>
      </c>
      <c r="J25" s="37">
        <f>'Production by Company'!J23</f>
        <v>49.681000000000004</v>
      </c>
      <c r="K25" s="37">
        <f>'Production by Company'!K23</f>
        <v>50.137999999999998</v>
      </c>
      <c r="L25" s="37">
        <f>'Production by Company'!L23</f>
        <v>50.137999999999998</v>
      </c>
      <c r="M25" s="37">
        <f>'Production by Company'!M23</f>
        <v>51.938000000000002</v>
      </c>
      <c r="N25" s="37">
        <f>'Production by Company'!N23</f>
        <v>51.938000000000002</v>
      </c>
      <c r="O25" s="37">
        <f>'Production by Company'!O23</f>
        <v>53.738000000000007</v>
      </c>
      <c r="P25" s="37">
        <f>'Production by Company'!P23</f>
        <v>53.738000000000007</v>
      </c>
      <c r="Q25" s="37">
        <f>'Production by Company'!Q23</f>
        <v>54.738000000000007</v>
      </c>
      <c r="R25" s="37">
        <f>'Production by Company'!R23</f>
        <v>54.938000000000002</v>
      </c>
      <c r="S25" s="37">
        <f>'Production by Company'!S23</f>
        <v>55.337999999999994</v>
      </c>
    </row>
    <row r="26" spans="1:25" x14ac:dyDescent="0.2">
      <c r="A26" s="73" t="s">
        <v>30</v>
      </c>
      <c r="B26" s="73" t="s">
        <v>41</v>
      </c>
      <c r="C26" s="91" t="s">
        <v>45</v>
      </c>
      <c r="D26" s="36">
        <f>'Operating Efficiency(%)'!D23</f>
        <v>0.77480000000000004</v>
      </c>
      <c r="E26" s="36">
        <f>'Operating Efficiency(%)'!E23</f>
        <v>0.8135</v>
      </c>
      <c r="F26" s="36">
        <f>'Operating Efficiency(%)'!F23</f>
        <v>0.83120000000000005</v>
      </c>
      <c r="G26" s="36">
        <f>'Operating Efficiency(%)'!G23</f>
        <v>0.84</v>
      </c>
      <c r="H26" s="36">
        <f>'Operating Efficiency(%)'!H23</f>
        <v>0.84609999999999996</v>
      </c>
      <c r="I26" s="36">
        <f>'Operating Efficiency(%)'!I23</f>
        <v>0.79920000000000002</v>
      </c>
      <c r="J26" s="36">
        <f>'Operating Efficiency(%)'!J23</f>
        <v>0.82799999999999996</v>
      </c>
      <c r="K26" s="36">
        <f>'Operating Efficiency(%)'!K23</f>
        <v>0.83560000000000001</v>
      </c>
      <c r="L26" s="36">
        <f>'Operating Efficiency(%)'!L23</f>
        <v>0.83560000000000001</v>
      </c>
      <c r="M26" s="36">
        <f>'Operating Efficiency(%)'!M23</f>
        <v>0.86560000000000004</v>
      </c>
      <c r="N26" s="36">
        <f>'Operating Efficiency(%)'!N23</f>
        <v>0.86560000000000004</v>
      </c>
      <c r="O26" s="36">
        <f>'Operating Efficiency(%)'!O23</f>
        <v>0.89559999999999995</v>
      </c>
      <c r="P26" s="36">
        <f>'Operating Efficiency(%)'!P23</f>
        <v>0.89559999999999995</v>
      </c>
      <c r="Q26" s="36">
        <f>'Operating Efficiency(%)'!Q23</f>
        <v>0.9123</v>
      </c>
      <c r="R26" s="36">
        <f>'Operating Efficiency(%)'!R23</f>
        <v>0.91559999999999997</v>
      </c>
      <c r="S26" s="36">
        <f>'Operating Efficiency(%)'!S23</f>
        <v>0.92230000000000001</v>
      </c>
    </row>
    <row r="27" spans="1:25" x14ac:dyDescent="0.2">
      <c r="A27" s="73" t="s">
        <v>30</v>
      </c>
      <c r="B27" s="73" t="s">
        <v>41</v>
      </c>
      <c r="C27" s="91" t="s">
        <v>46</v>
      </c>
      <c r="D27" s="92">
        <f>'Foreign Trade'!J4</f>
        <v>0.92352467999999999</v>
      </c>
      <c r="E27" s="92">
        <f>'Foreign Trade'!K4</f>
        <v>0.96811656000000001</v>
      </c>
      <c r="F27" s="92">
        <f>'Foreign Trade'!L4</f>
        <v>1.0396704400000001</v>
      </c>
      <c r="G27" s="92">
        <f>'Foreign Trade'!M4</f>
        <v>1.04620928</v>
      </c>
      <c r="H27" s="92">
        <f>'Foreign Trade'!N4</f>
        <v>1.0009919200000001</v>
      </c>
      <c r="I27" s="92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x14ac:dyDescent="0.2">
      <c r="A28" s="73" t="s">
        <v>30</v>
      </c>
      <c r="B28" s="73" t="s">
        <v>41</v>
      </c>
      <c r="C28" s="91" t="s">
        <v>47</v>
      </c>
      <c r="D28" s="92">
        <f>'Foreign Trade'!AK4</f>
        <v>0.81493537999999999</v>
      </c>
      <c r="E28" s="92">
        <f>'Foreign Trade'!AL4</f>
        <v>0.87719044000000002</v>
      </c>
      <c r="F28" s="92">
        <f>'Foreign Trade'!AM4</f>
        <v>0.93520691999999994</v>
      </c>
      <c r="G28" s="92">
        <f>'Foreign Trade'!AN4</f>
        <v>0.98803096000000001</v>
      </c>
      <c r="H28" s="92">
        <f>'Foreign Trade'!AO4</f>
        <v>0.88926531999999991</v>
      </c>
      <c r="I28" s="92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x14ac:dyDescent="0.2">
      <c r="A29" s="73" t="s">
        <v>30</v>
      </c>
      <c r="B29" s="73" t="s">
        <v>41</v>
      </c>
      <c r="C29" s="91" t="s">
        <v>25</v>
      </c>
      <c r="D29" s="37">
        <f>2%*D25</f>
        <v>0.9297200000000001</v>
      </c>
      <c r="E29" s="37">
        <f t="shared" ref="E29:S29" si="30">2%*E25</f>
        <v>0.97616000000000003</v>
      </c>
      <c r="F29" s="37">
        <f t="shared" si="30"/>
        <v>0.99746000000000012</v>
      </c>
      <c r="G29" s="37">
        <f t="shared" si="30"/>
        <v>1.0079399999999998</v>
      </c>
      <c r="H29" s="37">
        <f t="shared" si="30"/>
        <v>1.0152800000000002</v>
      </c>
      <c r="I29" s="37">
        <f t="shared" si="30"/>
        <v>0.95904</v>
      </c>
      <c r="J29" s="37">
        <f t="shared" si="30"/>
        <v>0.99362000000000006</v>
      </c>
      <c r="K29" s="37">
        <f t="shared" si="30"/>
        <v>1.0027599999999999</v>
      </c>
      <c r="L29" s="37">
        <f t="shared" si="30"/>
        <v>1.0027599999999999</v>
      </c>
      <c r="M29" s="37">
        <f t="shared" si="30"/>
        <v>1.0387600000000001</v>
      </c>
      <c r="N29" s="37">
        <f t="shared" si="30"/>
        <v>1.0387600000000001</v>
      </c>
      <c r="O29" s="37">
        <f t="shared" si="30"/>
        <v>1.0747600000000002</v>
      </c>
      <c r="P29" s="37">
        <f t="shared" si="30"/>
        <v>1.0747600000000002</v>
      </c>
      <c r="Q29" s="37">
        <f t="shared" si="30"/>
        <v>1.0947600000000002</v>
      </c>
      <c r="R29" s="37">
        <f t="shared" si="30"/>
        <v>1.0987600000000002</v>
      </c>
      <c r="S29" s="37">
        <f t="shared" si="30"/>
        <v>1.10676</v>
      </c>
    </row>
    <row r="30" spans="1:25" x14ac:dyDescent="0.2">
      <c r="A30" s="73" t="s">
        <v>30</v>
      </c>
      <c r="B30" s="73" t="s">
        <v>41</v>
      </c>
      <c r="C30" s="91" t="s">
        <v>48</v>
      </c>
      <c r="D30" s="37">
        <f>D25+D27-D28-D29</f>
        <v>45.664869299999999</v>
      </c>
      <c r="E30" s="37">
        <f t="shared" ref="E30" si="31">E25+E27-E28-E29</f>
        <v>47.922766119999999</v>
      </c>
      <c r="F30" s="37">
        <f t="shared" ref="F30" si="32">F25+F27-F28-F29</f>
        <v>48.980003520000011</v>
      </c>
      <c r="G30" s="37">
        <f t="shared" ref="G30" si="33">G25+G27-G28-G29</f>
        <v>49.44723831999999</v>
      </c>
      <c r="H30" s="37">
        <f t="shared" ref="H30:I30" si="34">H25+H27-H28-H29</f>
        <v>49.860446600000003</v>
      </c>
      <c r="I30" s="309">
        <f t="shared" si="34"/>
        <v>47.052</v>
      </c>
      <c r="J30" s="37">
        <f t="shared" ref="J30" si="35">I30+I30*J31</f>
        <v>47.635444800000002</v>
      </c>
      <c r="K30" s="37">
        <f t="shared" ref="K30" si="36">J30+J30*K31</f>
        <v>48.754877752799999</v>
      </c>
      <c r="L30" s="37">
        <f t="shared" ref="L30" si="37">K30+K30*L31</f>
        <v>50.422294571945756</v>
      </c>
      <c r="M30" s="37">
        <f t="shared" ref="M30" si="38">L30+L30*M31</f>
        <v>52.751804581169651</v>
      </c>
      <c r="N30" s="37">
        <f t="shared" ref="N30" si="39">M30+M30*N31</f>
        <v>55.457972156183651</v>
      </c>
      <c r="O30" s="37">
        <f t="shared" ref="O30" si="40">N30+N30*O31</f>
        <v>59.073831940766823</v>
      </c>
      <c r="P30" s="37">
        <f>O30+O30*P31</f>
        <v>63.108574662321196</v>
      </c>
      <c r="Q30" s="37">
        <f t="shared" ref="Q30" si="41">P30+P30*Q31</f>
        <v>67.538796603616149</v>
      </c>
      <c r="R30" s="37">
        <f t="shared" ref="R30" si="42">Q30+Q30*R31</f>
        <v>72.185465809944944</v>
      </c>
      <c r="S30" s="37">
        <f t="shared" ref="S30" si="43">R30+R30*S31</f>
        <v>77.057984752116226</v>
      </c>
      <c r="T30" s="186">
        <f>(S30/J30)^(1/9)-1</f>
        <v>5.4896165216425263E-2</v>
      </c>
    </row>
    <row r="31" spans="1:25" x14ac:dyDescent="0.2">
      <c r="A31" s="73" t="s">
        <v>30</v>
      </c>
      <c r="B31" s="73" t="s">
        <v>41</v>
      </c>
      <c r="C31" s="93" t="s">
        <v>293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44">G30/F30-1</f>
        <v>9.5392969869672051E-3</v>
      </c>
      <c r="H31" s="36">
        <f t="shared" ref="H31:I31" si="45">H30/G30-1</f>
        <v>8.3565492035353461E-3</v>
      </c>
      <c r="I31" s="308">
        <f t="shared" si="45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thickBot="1" x14ac:dyDescent="0.25">
      <c r="A32" s="248" t="s">
        <v>30</v>
      </c>
      <c r="B32" s="248" t="s">
        <v>41</v>
      </c>
      <c r="C32" s="94" t="s">
        <v>294</v>
      </c>
      <c r="D32" s="47">
        <f>D25-D30</f>
        <v>0.82113070000000477</v>
      </c>
      <c r="E32" s="47">
        <f t="shared" ref="E32:S32" si="46">E25-E30</f>
        <v>0.88523388000000125</v>
      </c>
      <c r="F32" s="47">
        <f t="shared" si="46"/>
        <v>0.89299647999999365</v>
      </c>
      <c r="G32" s="47">
        <f t="shared" si="46"/>
        <v>0.94976168000000172</v>
      </c>
      <c r="H32" s="47">
        <f t="shared" si="46"/>
        <v>0.90355339999999984</v>
      </c>
      <c r="I32" s="47">
        <f t="shared" si="46"/>
        <v>0.89999999999999858</v>
      </c>
      <c r="J32" s="47">
        <f t="shared" si="46"/>
        <v>2.0455552000000026</v>
      </c>
      <c r="K32" s="47">
        <f t="shared" si="46"/>
        <v>1.3831222471999993</v>
      </c>
      <c r="L32" s="47">
        <f t="shared" si="46"/>
        <v>-0.28429457194575747</v>
      </c>
      <c r="M32" s="47">
        <f t="shared" si="46"/>
        <v>-0.8138045811696486</v>
      </c>
      <c r="N32" s="47">
        <f t="shared" si="46"/>
        <v>-3.5199721561836483</v>
      </c>
      <c r="O32" s="47">
        <f t="shared" si="46"/>
        <v>-5.3358319407668162</v>
      </c>
      <c r="P32" s="47">
        <f t="shared" si="46"/>
        <v>-9.3705746623211894</v>
      </c>
      <c r="Q32" s="47">
        <f t="shared" si="46"/>
        <v>-12.800796603616142</v>
      </c>
      <c r="R32" s="47">
        <f t="shared" si="46"/>
        <v>-17.247465809944941</v>
      </c>
      <c r="S32" s="47">
        <f t="shared" si="46"/>
        <v>-21.719984752116233</v>
      </c>
    </row>
    <row r="33" spans="1:24" x14ac:dyDescent="0.2">
      <c r="A33" s="73" t="s">
        <v>30</v>
      </c>
      <c r="B33" s="73" t="s">
        <v>49</v>
      </c>
      <c r="C33" s="91" t="s">
        <v>43</v>
      </c>
      <c r="D33" s="35">
        <f>' Capacity by Company'!D26</f>
        <v>23</v>
      </c>
      <c r="E33" s="35">
        <f>' Capacity by Company'!E26</f>
        <v>23</v>
      </c>
      <c r="F33" s="35">
        <f>' Capacity by Company'!F26</f>
        <v>23</v>
      </c>
      <c r="G33" s="35">
        <f>' Capacity by Company'!G26</f>
        <v>23</v>
      </c>
      <c r="H33" s="35">
        <f>' Capacity by Company'!H26</f>
        <v>23</v>
      </c>
      <c r="I33" s="35">
        <f>' Capacity by Company'!I26</f>
        <v>23</v>
      </c>
      <c r="J33" s="35">
        <f>' Capacity by Company'!J26</f>
        <v>23</v>
      </c>
      <c r="K33" s="35">
        <f>' Capacity by Company'!K26</f>
        <v>23</v>
      </c>
      <c r="L33" s="35">
        <f>' Capacity by Company'!L26</f>
        <v>23</v>
      </c>
      <c r="M33" s="35">
        <f>' Capacity by Company'!M26</f>
        <v>23</v>
      </c>
      <c r="N33" s="35">
        <f>' Capacity by Company'!N26</f>
        <v>23</v>
      </c>
      <c r="O33" s="35">
        <f>' Capacity by Company'!O26</f>
        <v>23</v>
      </c>
      <c r="P33" s="35">
        <f>' Capacity by Company'!P26</f>
        <v>23</v>
      </c>
      <c r="Q33" s="35">
        <f>' Capacity by Company'!Q26</f>
        <v>23</v>
      </c>
      <c r="R33" s="35">
        <f>' Capacity by Company'!R26</f>
        <v>23</v>
      </c>
      <c r="S33" s="35">
        <f>' Capacity by Company'!S26</f>
        <v>23</v>
      </c>
    </row>
    <row r="34" spans="1:24" x14ac:dyDescent="0.2">
      <c r="A34" s="73" t="s">
        <v>30</v>
      </c>
      <c r="B34" s="73" t="s">
        <v>49</v>
      </c>
      <c r="C34" s="91" t="s">
        <v>44</v>
      </c>
      <c r="D34" s="37">
        <f>'Production by Company'!D26</f>
        <v>17.443999999999999</v>
      </c>
      <c r="E34" s="37">
        <f>'Production by Company'!E26</f>
        <v>18.3416</v>
      </c>
      <c r="F34" s="37">
        <f>'Production by Company'!F26</f>
        <v>18.708400000000001</v>
      </c>
      <c r="G34" s="37">
        <f>'Production by Company'!G26</f>
        <v>19.4389</v>
      </c>
      <c r="H34" s="37">
        <f>'Production by Company'!H26</f>
        <v>19.654</v>
      </c>
      <c r="I34" s="37">
        <f>'Production by Company'!I26</f>
        <v>18.6919</v>
      </c>
      <c r="J34" s="37">
        <f>'Production by Company'!J26</f>
        <v>20.399900000000002</v>
      </c>
      <c r="K34" s="37">
        <f>'Production by Company'!K26</f>
        <v>20.67</v>
      </c>
      <c r="L34" s="37">
        <f>'Production by Company'!L26</f>
        <v>20.67</v>
      </c>
      <c r="M34" s="37">
        <f>'Production by Company'!M26</f>
        <v>21.159999999999997</v>
      </c>
      <c r="N34" s="37">
        <f>'Production by Company'!N26</f>
        <v>21.159999999999997</v>
      </c>
      <c r="O34" s="37">
        <f>'Production by Company'!O26</f>
        <v>21.62</v>
      </c>
      <c r="P34" s="37">
        <f>'Production by Company'!P26</f>
        <v>21.62</v>
      </c>
      <c r="Q34" s="37">
        <f>'Production by Company'!Q26</f>
        <v>22.279999999999998</v>
      </c>
      <c r="R34" s="37">
        <f>'Production by Company'!R26</f>
        <v>22.279999999999998</v>
      </c>
      <c r="S34" s="37">
        <f>'Production by Company'!S26</f>
        <v>22.279999999999998</v>
      </c>
    </row>
    <row r="35" spans="1:24" x14ac:dyDescent="0.2">
      <c r="A35" s="73" t="s">
        <v>30</v>
      </c>
      <c r="B35" s="73" t="s">
        <v>49</v>
      </c>
      <c r="C35" s="91" t="s">
        <v>45</v>
      </c>
      <c r="D35" s="36">
        <f>(D34/D33)</f>
        <v>0.75843478260869557</v>
      </c>
      <c r="E35" s="36">
        <f t="shared" ref="E35:S35" si="47">(E34/E33)</f>
        <v>0.79746086956521733</v>
      </c>
      <c r="F35" s="36">
        <f t="shared" si="47"/>
        <v>0.813408695652174</v>
      </c>
      <c r="G35" s="36">
        <f t="shared" si="47"/>
        <v>0.84516956521739128</v>
      </c>
      <c r="H35" s="36">
        <f t="shared" si="47"/>
        <v>0.85452173913043483</v>
      </c>
      <c r="I35" s="36">
        <f t="shared" si="47"/>
        <v>0.8126913043478261</v>
      </c>
      <c r="J35" s="36">
        <f t="shared" si="47"/>
        <v>0.8869521739130436</v>
      </c>
      <c r="K35" s="36">
        <f t="shared" si="47"/>
        <v>0.89869565217391312</v>
      </c>
      <c r="L35" s="36">
        <f t="shared" si="47"/>
        <v>0.89869565217391312</v>
      </c>
      <c r="M35" s="36">
        <f t="shared" si="47"/>
        <v>0.91999999999999982</v>
      </c>
      <c r="N35" s="36">
        <f t="shared" si="47"/>
        <v>0.91999999999999982</v>
      </c>
      <c r="O35" s="36">
        <f t="shared" si="47"/>
        <v>0.94000000000000006</v>
      </c>
      <c r="P35" s="36">
        <f t="shared" si="47"/>
        <v>0.94000000000000006</v>
      </c>
      <c r="Q35" s="36">
        <f t="shared" si="47"/>
        <v>0.96869565217391296</v>
      </c>
      <c r="R35" s="36">
        <f t="shared" si="47"/>
        <v>0.96869565217391296</v>
      </c>
      <c r="S35" s="36">
        <f t="shared" si="47"/>
        <v>0.96869565217391296</v>
      </c>
    </row>
    <row r="36" spans="1:24" x14ac:dyDescent="0.2">
      <c r="A36" s="73" t="s">
        <v>30</v>
      </c>
      <c r="B36" s="73" t="s">
        <v>49</v>
      </c>
      <c r="C36" s="91" t="s">
        <v>46</v>
      </c>
      <c r="D36" s="92">
        <f>'Foreign Trade'!J5</f>
        <v>0.44556437999999998</v>
      </c>
      <c r="E36" s="92">
        <f>'Foreign Trade'!K5</f>
        <v>0.59860999999999998</v>
      </c>
      <c r="F36" s="92">
        <f>'Foreign Trade'!L5</f>
        <v>0.45132538</v>
      </c>
      <c r="G36" s="92">
        <f>'Foreign Trade'!M5</f>
        <v>0.39111840000000003</v>
      </c>
      <c r="H36" s="92">
        <f>'Foreign Trade'!N5</f>
        <v>0.39125061999999999</v>
      </c>
      <c r="I36" s="92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x14ac:dyDescent="0.2">
      <c r="A37" s="73" t="s">
        <v>30</v>
      </c>
      <c r="B37" s="73" t="s">
        <v>49</v>
      </c>
      <c r="C37" s="91" t="s">
        <v>47</v>
      </c>
      <c r="D37" s="92">
        <f>'Foreign Trade'!AK5</f>
        <v>4.9451901600000001</v>
      </c>
      <c r="E37" s="92">
        <f>'Foreign Trade'!AL5</f>
        <v>5.5702249800000008</v>
      </c>
      <c r="F37" s="92">
        <f>'Foreign Trade'!AM5</f>
        <v>6.0039215400000003</v>
      </c>
      <c r="G37" s="92">
        <f>'Foreign Trade'!AN5</f>
        <v>5.8115394</v>
      </c>
      <c r="H37" s="92">
        <f>'Foreign Trade'!AO5</f>
        <v>6.4239576000000005</v>
      </c>
      <c r="I37" s="92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17">
        <v>1.12E-2</v>
      </c>
    </row>
    <row r="38" spans="1:24" x14ac:dyDescent="0.2">
      <c r="A38" s="73" t="s">
        <v>30</v>
      </c>
      <c r="B38" s="73" t="s">
        <v>49</v>
      </c>
      <c r="C38" s="91" t="s">
        <v>25</v>
      </c>
      <c r="D38" s="37">
        <f>2%*D34</f>
        <v>0.34887999999999997</v>
      </c>
      <c r="E38" s="37">
        <f t="shared" ref="E38:S38" si="48">2%*E34</f>
        <v>0.36683199999999999</v>
      </c>
      <c r="F38" s="37">
        <f t="shared" si="48"/>
        <v>0.37416800000000006</v>
      </c>
      <c r="G38" s="37">
        <f t="shared" si="48"/>
        <v>0.38877800000000001</v>
      </c>
      <c r="H38" s="37">
        <f t="shared" si="48"/>
        <v>0.39307999999999998</v>
      </c>
      <c r="I38" s="37">
        <f t="shared" si="48"/>
        <v>0.373838</v>
      </c>
      <c r="J38" s="37">
        <f t="shared" si="48"/>
        <v>0.40799800000000008</v>
      </c>
      <c r="K38" s="37">
        <f t="shared" si="48"/>
        <v>0.41340000000000005</v>
      </c>
      <c r="L38" s="37">
        <f t="shared" si="48"/>
        <v>0.41340000000000005</v>
      </c>
      <c r="M38" s="37">
        <f t="shared" si="48"/>
        <v>0.42319999999999997</v>
      </c>
      <c r="N38" s="37">
        <f t="shared" si="48"/>
        <v>0.42319999999999997</v>
      </c>
      <c r="O38" s="37">
        <f t="shared" si="48"/>
        <v>0.43240000000000001</v>
      </c>
      <c r="P38" s="37">
        <f t="shared" si="48"/>
        <v>0.43240000000000001</v>
      </c>
      <c r="Q38" s="37">
        <f t="shared" si="48"/>
        <v>0.44559999999999994</v>
      </c>
      <c r="R38" s="37">
        <f t="shared" si="48"/>
        <v>0.44559999999999994</v>
      </c>
      <c r="S38" s="37">
        <f t="shared" si="48"/>
        <v>0.44559999999999994</v>
      </c>
      <c r="X38" s="317">
        <v>2.0999999999999999E-3</v>
      </c>
    </row>
    <row r="39" spans="1:24" x14ac:dyDescent="0.2">
      <c r="A39" s="73" t="s">
        <v>30</v>
      </c>
      <c r="B39" s="73" t="s">
        <v>49</v>
      </c>
      <c r="C39" s="91" t="s">
        <v>48</v>
      </c>
      <c r="D39" s="37">
        <f>D34+D36-D37-D38</f>
        <v>12.595494220000001</v>
      </c>
      <c r="E39" s="37">
        <f t="shared" ref="E39" si="49">E34+E36-E37-E38</f>
        <v>13.003153019999999</v>
      </c>
      <c r="F39" s="37">
        <f t="shared" ref="F39" si="50">F34+F36-F37-F38</f>
        <v>12.78163584</v>
      </c>
      <c r="G39" s="37">
        <f t="shared" ref="G39" si="51">G34+G36-G37-G38</f>
        <v>13.629700999999999</v>
      </c>
      <c r="H39" s="37">
        <f t="shared" ref="H39:I39" si="52">H34+H36-H37-H38</f>
        <v>13.22821302</v>
      </c>
      <c r="I39" s="309">
        <f t="shared" si="52"/>
        <v>11.808642000000001</v>
      </c>
      <c r="J39" s="37">
        <f t="shared" ref="J39" si="53">I39+I39*J40</f>
        <v>11.943260518800001</v>
      </c>
      <c r="K39" s="37">
        <f t="shared" ref="K39" si="54">J39+J39*K40</f>
        <v>12.211983880473001</v>
      </c>
      <c r="L39" s="37">
        <f t="shared" ref="L39" si="55">K39+K39*L40</f>
        <v>12.618642943692752</v>
      </c>
      <c r="M39" s="37">
        <f t="shared" ref="M39" si="56">L39+L39*M40</f>
        <v>13.151149675916585</v>
      </c>
      <c r="N39" s="37">
        <f t="shared" ref="N39" si="57">M39+M39*N40</f>
        <v>13.870517563189223</v>
      </c>
      <c r="O39" s="37">
        <f t="shared" ref="O39" si="58">N39+N39*O40</f>
        <v>14.761004790745972</v>
      </c>
      <c r="P39" s="37">
        <f t="shared" ref="P39" si="59">O39+O39*P40</f>
        <v>15.636332374837208</v>
      </c>
      <c r="Q39" s="37">
        <f t="shared" ref="Q39" si="60">P39+P39*Q40</f>
        <v>16.701166609563622</v>
      </c>
      <c r="R39" s="37">
        <f t="shared" ref="R39" si="61">Q39+Q39*R40</f>
        <v>17.876928738876899</v>
      </c>
      <c r="S39" s="37">
        <f t="shared" ref="S39" si="62">R39+R39*S40</f>
        <v>19.121162979102731</v>
      </c>
      <c r="T39" s="186">
        <f>(S39/J39)^(1/9)-1</f>
        <v>5.3683441640592466E-2</v>
      </c>
    </row>
    <row r="40" spans="1:24" x14ac:dyDescent="0.2">
      <c r="A40" s="73" t="s">
        <v>30</v>
      </c>
      <c r="B40" s="73" t="s">
        <v>49</v>
      </c>
      <c r="C40" s="93" t="s">
        <v>293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63">G39/F39-1</f>
        <v>6.6350283376560348E-2</v>
      </c>
      <c r="H40" s="36">
        <f t="shared" ref="H40:I40" si="64">H39/G39-1</f>
        <v>-2.9456844284404982E-2</v>
      </c>
      <c r="I40" s="308">
        <f t="shared" si="64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thickBot="1" x14ac:dyDescent="0.25">
      <c r="A41" s="248" t="s">
        <v>30</v>
      </c>
      <c r="B41" s="248" t="s">
        <v>49</v>
      </c>
      <c r="C41" s="94" t="s">
        <v>294</v>
      </c>
      <c r="D41" s="47">
        <f>D34-D39</f>
        <v>4.8485057799999982</v>
      </c>
      <c r="E41" s="47">
        <f t="shared" ref="E41:S41" si="65">E34-E39</f>
        <v>5.3384469800000005</v>
      </c>
      <c r="F41" s="47">
        <f t="shared" si="65"/>
        <v>5.9267641600000012</v>
      </c>
      <c r="G41" s="47">
        <f t="shared" si="65"/>
        <v>5.8091990000000013</v>
      </c>
      <c r="H41" s="47">
        <f t="shared" si="65"/>
        <v>6.4257869799999998</v>
      </c>
      <c r="I41" s="47">
        <f t="shared" si="65"/>
        <v>6.8832579999999997</v>
      </c>
      <c r="J41" s="47">
        <f t="shared" si="65"/>
        <v>8.4566394812000016</v>
      </c>
      <c r="K41" s="47">
        <f t="shared" si="65"/>
        <v>8.4580161195270005</v>
      </c>
      <c r="L41" s="47">
        <f t="shared" si="65"/>
        <v>8.0513570563072498</v>
      </c>
      <c r="M41" s="47">
        <f t="shared" si="65"/>
        <v>8.0088503240834115</v>
      </c>
      <c r="N41" s="47">
        <f t="shared" si="65"/>
        <v>7.2894824368107738</v>
      </c>
      <c r="O41" s="47">
        <f t="shared" si="65"/>
        <v>6.8589952092540294</v>
      </c>
      <c r="P41" s="47">
        <f t="shared" si="65"/>
        <v>5.9836676251627932</v>
      </c>
      <c r="Q41" s="47">
        <f t="shared" si="65"/>
        <v>5.578833390436376</v>
      </c>
      <c r="R41" s="47">
        <f t="shared" si="65"/>
        <v>4.4030712611230989</v>
      </c>
      <c r="S41" s="47">
        <f t="shared" si="65"/>
        <v>3.1588370208972663</v>
      </c>
    </row>
    <row r="42" spans="1:24" x14ac:dyDescent="0.2">
      <c r="A42" s="73" t="s">
        <v>30</v>
      </c>
      <c r="B42" s="73" t="s">
        <v>104</v>
      </c>
      <c r="C42" s="91" t="s">
        <v>43</v>
      </c>
      <c r="D42" s="35">
        <f>' Capacity by Company'!D29</f>
        <v>20</v>
      </c>
      <c r="E42" s="35">
        <f>' Capacity by Company'!E29</f>
        <v>20</v>
      </c>
      <c r="F42" s="35">
        <f>' Capacity by Company'!F29</f>
        <v>20</v>
      </c>
      <c r="G42" s="35">
        <f>' Capacity by Company'!G29</f>
        <v>20</v>
      </c>
      <c r="H42" s="35">
        <f>' Capacity by Company'!H29</f>
        <v>20</v>
      </c>
      <c r="I42" s="35">
        <f>' Capacity by Company'!I29</f>
        <v>20</v>
      </c>
      <c r="J42" s="35">
        <f>' Capacity by Company'!J29</f>
        <v>20</v>
      </c>
      <c r="K42" s="35">
        <f>' Capacity by Company'!K29</f>
        <v>20</v>
      </c>
      <c r="L42" s="35">
        <f>' Capacity by Company'!L29</f>
        <v>20</v>
      </c>
      <c r="M42" s="35">
        <f>' Capacity by Company'!M29</f>
        <v>20</v>
      </c>
      <c r="N42" s="35">
        <f>' Capacity by Company'!N29</f>
        <v>20</v>
      </c>
      <c r="O42" s="35">
        <f>' Capacity by Company'!O29</f>
        <v>20</v>
      </c>
      <c r="P42" s="35">
        <f>' Capacity by Company'!P29</f>
        <v>20</v>
      </c>
      <c r="Q42" s="35">
        <f>' Capacity by Company'!Q29</f>
        <v>20</v>
      </c>
      <c r="R42" s="35">
        <f>' Capacity by Company'!R29</f>
        <v>20</v>
      </c>
      <c r="S42" s="35">
        <f>' Capacity by Company'!S29</f>
        <v>20</v>
      </c>
    </row>
    <row r="43" spans="1:24" x14ac:dyDescent="0.2">
      <c r="A43" s="73" t="s">
        <v>30</v>
      </c>
      <c r="B43" s="73" t="s">
        <v>104</v>
      </c>
      <c r="C43" s="91" t="s">
        <v>44</v>
      </c>
      <c r="D43" s="37">
        <f>'Production by Company'!D29</f>
        <v>15.395</v>
      </c>
      <c r="E43" s="37">
        <f>'Production by Company'!E29</f>
        <v>16.482499999999998</v>
      </c>
      <c r="F43" s="37">
        <f>'Production by Company'!F29</f>
        <v>17.066000000000003</v>
      </c>
      <c r="G43" s="37">
        <f>'Production by Company'!G29</f>
        <v>17.36</v>
      </c>
      <c r="H43" s="37">
        <f>'Production by Company'!H29</f>
        <v>17.655999999999999</v>
      </c>
      <c r="I43" s="37">
        <f>'Production by Company'!I29</f>
        <v>17.184000000000001</v>
      </c>
      <c r="J43" s="37">
        <f>'Production by Company'!J29</f>
        <v>16.810000000000002</v>
      </c>
      <c r="K43" s="37">
        <f>'Production by Company'!K29</f>
        <v>17.399999999999999</v>
      </c>
      <c r="L43" s="37">
        <f>'Production by Company'!L29</f>
        <v>17.399999999999999</v>
      </c>
      <c r="M43" s="37">
        <f>'Production by Company'!M29</f>
        <v>17.8</v>
      </c>
      <c r="N43" s="37">
        <f>'Production by Company'!N29</f>
        <v>17.8</v>
      </c>
      <c r="O43" s="37">
        <f>'Production by Company'!O29</f>
        <v>18.200000000000003</v>
      </c>
      <c r="P43" s="37">
        <f>'Production by Company'!P29</f>
        <v>18.200000000000003</v>
      </c>
      <c r="Q43" s="37">
        <f>'Production by Company'!Q29</f>
        <v>18.8</v>
      </c>
      <c r="R43" s="37">
        <f>'Production by Company'!R29</f>
        <v>18.8</v>
      </c>
      <c r="S43" s="37">
        <f>'Production by Company'!S29</f>
        <v>18.8</v>
      </c>
      <c r="T43" s="35"/>
      <c r="U43" s="35"/>
    </row>
    <row r="44" spans="1:24" x14ac:dyDescent="0.2">
      <c r="A44" s="73" t="s">
        <v>30</v>
      </c>
      <c r="B44" s="73" t="s">
        <v>104</v>
      </c>
      <c r="C44" s="91" t="s">
        <v>45</v>
      </c>
      <c r="D44" s="36">
        <f t="shared" ref="D44:S44" si="66">(D43/D42)</f>
        <v>0.76974999999999993</v>
      </c>
      <c r="E44" s="36">
        <f t="shared" si="66"/>
        <v>0.82412499999999989</v>
      </c>
      <c r="F44" s="36">
        <f t="shared" si="66"/>
        <v>0.85330000000000017</v>
      </c>
      <c r="G44" s="36">
        <f t="shared" si="66"/>
        <v>0.86799999999999999</v>
      </c>
      <c r="H44" s="36">
        <f t="shared" si="66"/>
        <v>0.88279999999999992</v>
      </c>
      <c r="I44" s="36">
        <f t="shared" si="66"/>
        <v>0.85920000000000007</v>
      </c>
      <c r="J44" s="36">
        <f t="shared" si="66"/>
        <v>0.84050000000000014</v>
      </c>
      <c r="K44" s="36">
        <f t="shared" si="66"/>
        <v>0.86999999999999988</v>
      </c>
      <c r="L44" s="36">
        <f t="shared" si="66"/>
        <v>0.86999999999999988</v>
      </c>
      <c r="M44" s="36">
        <f t="shared" si="66"/>
        <v>0.89</v>
      </c>
      <c r="N44" s="36">
        <f t="shared" si="66"/>
        <v>0.89</v>
      </c>
      <c r="O44" s="36">
        <f t="shared" si="66"/>
        <v>0.91000000000000014</v>
      </c>
      <c r="P44" s="36">
        <f t="shared" si="66"/>
        <v>0.91000000000000014</v>
      </c>
      <c r="Q44" s="36">
        <f t="shared" si="66"/>
        <v>0.94000000000000006</v>
      </c>
      <c r="R44" s="36">
        <f t="shared" si="66"/>
        <v>0.94000000000000006</v>
      </c>
      <c r="S44" s="36">
        <f t="shared" si="66"/>
        <v>0.94000000000000006</v>
      </c>
    </row>
    <row r="45" spans="1:24" x14ac:dyDescent="0.2">
      <c r="A45" s="73" t="s">
        <v>30</v>
      </c>
      <c r="B45" s="73" t="s">
        <v>104</v>
      </c>
      <c r="C45" s="91" t="s">
        <v>46</v>
      </c>
      <c r="D45" s="92">
        <f>'Foreign Trade'!J6</f>
        <v>0.81049638000000002</v>
      </c>
      <c r="E45" s="92">
        <f>'Foreign Trade'!K6</f>
        <v>0.74246138000000006</v>
      </c>
      <c r="F45" s="92">
        <f>'Foreign Trade'!L6</f>
        <v>0.56459999999999999</v>
      </c>
      <c r="G45" s="92">
        <f>'Foreign Trade'!M6</f>
        <v>0.42126938000000003</v>
      </c>
      <c r="H45" s="92">
        <f>'Foreign Trade'!N6</f>
        <v>0.36863273999999996</v>
      </c>
      <c r="I45" s="92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x14ac:dyDescent="0.2">
      <c r="A46" s="73" t="s">
        <v>30</v>
      </c>
      <c r="B46" s="73" t="s">
        <v>104</v>
      </c>
      <c r="C46" s="91" t="s">
        <v>47</v>
      </c>
      <c r="D46" s="92">
        <f>'Foreign Trade'!AK6</f>
        <v>0.56419994000000007</v>
      </c>
      <c r="E46" s="92">
        <f>'Foreign Trade'!AL6</f>
        <v>0.55460070000000006</v>
      </c>
      <c r="F46" s="92">
        <f>'Foreign Trade'!AM6</f>
        <v>0.40620000000000001</v>
      </c>
      <c r="G46" s="92">
        <f>'Foreign Trade'!AN6</f>
        <v>0.27929252000000004</v>
      </c>
      <c r="H46" s="92">
        <f>'Foreign Trade'!AO6</f>
        <v>0.19991100000000001</v>
      </c>
      <c r="I46" s="92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x14ac:dyDescent="0.2">
      <c r="A47" s="73" t="s">
        <v>30</v>
      </c>
      <c r="B47" s="73" t="s">
        <v>104</v>
      </c>
      <c r="C47" s="91" t="s">
        <v>25</v>
      </c>
      <c r="D47" s="37">
        <f>2%*D43</f>
        <v>0.30790000000000001</v>
      </c>
      <c r="E47" s="37">
        <f t="shared" ref="E47:S47" si="67">2%*E43</f>
        <v>0.32964999999999994</v>
      </c>
      <c r="F47" s="37">
        <f t="shared" si="67"/>
        <v>0.34132000000000007</v>
      </c>
      <c r="G47" s="37">
        <f t="shared" si="67"/>
        <v>0.34720000000000001</v>
      </c>
      <c r="H47" s="37">
        <f t="shared" si="67"/>
        <v>0.35311999999999999</v>
      </c>
      <c r="I47" s="37">
        <f t="shared" si="67"/>
        <v>0.34368000000000004</v>
      </c>
      <c r="J47" s="37">
        <f t="shared" si="67"/>
        <v>0.33620000000000005</v>
      </c>
      <c r="K47" s="37">
        <f t="shared" si="67"/>
        <v>0.34799999999999998</v>
      </c>
      <c r="L47" s="37">
        <f t="shared" si="67"/>
        <v>0.34799999999999998</v>
      </c>
      <c r="M47" s="37">
        <f t="shared" si="67"/>
        <v>0.35600000000000004</v>
      </c>
      <c r="N47" s="37">
        <f t="shared" si="67"/>
        <v>0.35600000000000004</v>
      </c>
      <c r="O47" s="37">
        <f t="shared" si="67"/>
        <v>0.36400000000000005</v>
      </c>
      <c r="P47" s="37">
        <f t="shared" si="67"/>
        <v>0.36400000000000005</v>
      </c>
      <c r="Q47" s="37">
        <f t="shared" si="67"/>
        <v>0.376</v>
      </c>
      <c r="R47" s="37">
        <f t="shared" si="67"/>
        <v>0.376</v>
      </c>
      <c r="S47" s="37">
        <f t="shared" si="67"/>
        <v>0.376</v>
      </c>
    </row>
    <row r="48" spans="1:24" x14ac:dyDescent="0.2">
      <c r="A48" s="73" t="s">
        <v>30</v>
      </c>
      <c r="B48" s="73" t="s">
        <v>104</v>
      </c>
      <c r="C48" s="91" t="s">
        <v>48</v>
      </c>
      <c r="D48" s="37">
        <f>D43+D45-D46-D47</f>
        <v>15.33339644</v>
      </c>
      <c r="E48" s="37">
        <f t="shared" ref="E48" si="68">E43+E45-E46-E47</f>
        <v>16.340710679999997</v>
      </c>
      <c r="F48" s="37">
        <f t="shared" ref="F48" si="69">F43+F45-F46-F47</f>
        <v>16.883080000000003</v>
      </c>
      <c r="G48" s="37">
        <f t="shared" ref="G48" si="70">G43+G45-G46-G47</f>
        <v>17.154776859999998</v>
      </c>
      <c r="H48" s="37">
        <f t="shared" ref="H48:I48" si="71">H43+H45-H46-H47</f>
        <v>17.471601739999997</v>
      </c>
      <c r="I48" s="309">
        <f t="shared" si="71"/>
        <v>13.752880000000001</v>
      </c>
      <c r="J48" s="37">
        <f t="shared" ref="J48" si="72">I48+I48*J49</f>
        <v>14.014184720000001</v>
      </c>
      <c r="K48" s="37">
        <f t="shared" ref="K48" si="73">J48+J48*K49</f>
        <v>14.447223027848</v>
      </c>
      <c r="L48" s="37">
        <f t="shared" ref="L48" si="74">K48+K48*L49</f>
        <v>14.967323056850528</v>
      </c>
      <c r="M48" s="37">
        <f t="shared" ref="M48" si="75">L48+L48*M49</f>
        <v>15.627382003657637</v>
      </c>
      <c r="N48" s="37">
        <f t="shared" ref="N48" si="76">M48+M48*N49</f>
        <v>16.36030621962918</v>
      </c>
      <c r="O48" s="37">
        <f t="shared" ref="O48" si="77">N48+N48*O49</f>
        <v>17.193045806208307</v>
      </c>
      <c r="P48" s="37">
        <f t="shared" ref="P48" si="78">O48+O48*P49</f>
        <v>18.295120042386259</v>
      </c>
      <c r="Q48" s="37">
        <f t="shared" ref="Q48" si="79">P48+P48*Q49</f>
        <v>19.612368685438071</v>
      </c>
      <c r="R48" s="37">
        <f t="shared" ref="R48" si="80">Q48+Q48*R49</f>
        <v>20.961699650996209</v>
      </c>
      <c r="S48" s="37">
        <f t="shared" ref="S48" si="81">R48+R48*S49</f>
        <v>22.361941187682756</v>
      </c>
      <c r="T48" s="186">
        <f>(S48/J48)^(1/9)-1</f>
        <v>5.3292698666844718E-2</v>
      </c>
    </row>
    <row r="49" spans="1:23" x14ac:dyDescent="0.2">
      <c r="A49" s="73" t="s">
        <v>30</v>
      </c>
      <c r="B49" s="73" t="s">
        <v>104</v>
      </c>
      <c r="C49" s="93" t="s">
        <v>293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82">G48/F48-1</f>
        <v>1.6092849172070212E-2</v>
      </c>
      <c r="H49" s="36">
        <f t="shared" ref="H49:I49" si="83">H48/G48-1</f>
        <v>1.8468609798052427E-2</v>
      </c>
      <c r="I49" s="308">
        <f t="shared" si="83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17">
        <v>3.5000000000000001E-3</v>
      </c>
    </row>
    <row r="50" spans="1:23" ht="13.5" thickBot="1" x14ac:dyDescent="0.25">
      <c r="A50" s="248" t="s">
        <v>30</v>
      </c>
      <c r="B50" s="248" t="s">
        <v>104</v>
      </c>
      <c r="C50" s="94" t="s">
        <v>294</v>
      </c>
      <c r="D50" s="47">
        <f>D43-D48</f>
        <v>6.1603560000000002E-2</v>
      </c>
      <c r="E50" s="47">
        <f t="shared" ref="E50:S50" si="84">E43-E48</f>
        <v>0.14178932000000088</v>
      </c>
      <c r="F50" s="47">
        <f t="shared" si="84"/>
        <v>0.18291999999999931</v>
      </c>
      <c r="G50" s="47">
        <f t="shared" si="84"/>
        <v>0.20522314000000108</v>
      </c>
      <c r="H50" s="47">
        <f t="shared" si="84"/>
        <v>0.18439826000000181</v>
      </c>
      <c r="I50" s="47">
        <f t="shared" si="84"/>
        <v>3.4311199999999999</v>
      </c>
      <c r="J50" s="47">
        <f t="shared" si="84"/>
        <v>2.7958152800000011</v>
      </c>
      <c r="K50" s="47">
        <f t="shared" si="84"/>
        <v>2.9527769721519981</v>
      </c>
      <c r="L50" s="47">
        <f t="shared" si="84"/>
        <v>2.4326769431494704</v>
      </c>
      <c r="M50" s="47">
        <f t="shared" si="84"/>
        <v>2.172617996342364</v>
      </c>
      <c r="N50" s="47">
        <f t="shared" si="84"/>
        <v>1.4396937803708205</v>
      </c>
      <c r="O50" s="47">
        <f t="shared" si="84"/>
        <v>1.0069541937916959</v>
      </c>
      <c r="P50" s="47">
        <f t="shared" si="84"/>
        <v>-9.5120042386255932E-2</v>
      </c>
      <c r="Q50" s="47">
        <f t="shared" si="84"/>
        <v>-0.81236868543807006</v>
      </c>
      <c r="R50" s="47">
        <f t="shared" si="84"/>
        <v>-2.1616996509962085</v>
      </c>
      <c r="S50" s="47">
        <f t="shared" si="84"/>
        <v>-3.5619411876827556</v>
      </c>
    </row>
    <row r="51" spans="1:23" x14ac:dyDescent="0.2">
      <c r="A51" s="73" t="s">
        <v>30</v>
      </c>
      <c r="B51" s="73" t="s">
        <v>51</v>
      </c>
      <c r="C51" s="91" t="s">
        <v>43</v>
      </c>
      <c r="D51" s="35">
        <f>' Capacity by Company'!D34</f>
        <v>105</v>
      </c>
      <c r="E51" s="35">
        <f>' Capacity by Company'!E34</f>
        <v>105</v>
      </c>
      <c r="F51" s="35">
        <f>' Capacity by Company'!F34</f>
        <v>105</v>
      </c>
      <c r="G51" s="35">
        <f>' Capacity by Company'!G34</f>
        <v>105</v>
      </c>
      <c r="H51" s="35">
        <f>' Capacity by Company'!H34</f>
        <v>115</v>
      </c>
      <c r="I51" s="35">
        <f>' Capacity by Company'!I34</f>
        <v>115</v>
      </c>
      <c r="J51" s="35">
        <f>' Capacity by Company'!J34</f>
        <v>115</v>
      </c>
      <c r="K51" s="35">
        <f>' Capacity by Company'!K34</f>
        <v>115</v>
      </c>
      <c r="L51" s="35">
        <f>' Capacity by Company'!L34</f>
        <v>115</v>
      </c>
      <c r="M51" s="35">
        <f>' Capacity by Company'!M34</f>
        <v>115</v>
      </c>
      <c r="N51" s="35">
        <f>' Capacity by Company'!N34</f>
        <v>115</v>
      </c>
      <c r="O51" s="35">
        <f>' Capacity by Company'!O34</f>
        <v>115</v>
      </c>
      <c r="P51" s="35">
        <f>' Capacity by Company'!P34</f>
        <v>115</v>
      </c>
      <c r="Q51" s="35">
        <f>' Capacity by Company'!Q34</f>
        <v>115</v>
      </c>
      <c r="R51" s="35">
        <f>' Capacity by Company'!R34</f>
        <v>115</v>
      </c>
      <c r="S51" s="35">
        <f>' Capacity by Company'!S34</f>
        <v>115</v>
      </c>
    </row>
    <row r="52" spans="1:23" x14ac:dyDescent="0.2">
      <c r="A52" s="73" t="s">
        <v>30</v>
      </c>
      <c r="B52" s="73" t="s">
        <v>51</v>
      </c>
      <c r="C52" s="91" t="s">
        <v>44</v>
      </c>
      <c r="D52" s="37">
        <f>'Production by Company'!D34</f>
        <v>77.209999999999994</v>
      </c>
      <c r="E52" s="37">
        <f>'Production by Company'!E34</f>
        <v>81.558999999999997</v>
      </c>
      <c r="F52" s="37">
        <f>'Production by Company'!F34</f>
        <v>86.197000000000003</v>
      </c>
      <c r="G52" s="37">
        <f>'Production by Company'!G34</f>
        <v>87.219499999999996</v>
      </c>
      <c r="H52" s="37">
        <f>'Production by Company'!H34</f>
        <v>97.459500000000006</v>
      </c>
      <c r="I52" s="37">
        <f>'Production by Company'!I34</f>
        <v>90.491000000000014</v>
      </c>
      <c r="J52" s="37">
        <f>'Production by Company'!J34</f>
        <v>94.238</v>
      </c>
      <c r="K52" s="37">
        <f>'Production by Company'!K34</f>
        <v>97.254199999999997</v>
      </c>
      <c r="L52" s="37">
        <f>'Production by Company'!L34</f>
        <v>100.491</v>
      </c>
      <c r="M52" s="37">
        <f>'Production by Company'!M34</f>
        <v>102.798</v>
      </c>
      <c r="N52" s="37">
        <f>'Production by Company'!N34</f>
        <v>103.226</v>
      </c>
      <c r="O52" s="37">
        <f>'Production by Company'!O34</f>
        <v>104.66199999999999</v>
      </c>
      <c r="P52" s="37">
        <f>'Production by Company'!P34</f>
        <v>105.17099999999999</v>
      </c>
      <c r="Q52" s="37">
        <f>'Production by Company'!Q34</f>
        <v>107.352</v>
      </c>
      <c r="R52" s="37">
        <f>'Production by Company'!R34</f>
        <v>108.952</v>
      </c>
      <c r="S52" s="37">
        <f>'Production by Company'!S34</f>
        <v>109.52900000000001</v>
      </c>
    </row>
    <row r="53" spans="1:23" x14ac:dyDescent="0.2">
      <c r="A53" s="73" t="s">
        <v>30</v>
      </c>
      <c r="B53" s="73" t="s">
        <v>51</v>
      </c>
      <c r="C53" s="91" t="s">
        <v>45</v>
      </c>
      <c r="D53" s="36">
        <f t="shared" ref="D53:S53" si="85">(D52/D51)</f>
        <v>0.73533333333333328</v>
      </c>
      <c r="E53" s="36">
        <f t="shared" si="85"/>
        <v>0.77675238095238097</v>
      </c>
      <c r="F53" s="36">
        <f t="shared" si="85"/>
        <v>0.8209238095238095</v>
      </c>
      <c r="G53" s="36">
        <f t="shared" si="85"/>
        <v>0.83066190476190471</v>
      </c>
      <c r="H53" s="36">
        <f t="shared" si="85"/>
        <v>0.8474739130434783</v>
      </c>
      <c r="I53" s="36">
        <f t="shared" si="85"/>
        <v>0.78687826086956536</v>
      </c>
      <c r="J53" s="36">
        <f t="shared" si="85"/>
        <v>0.81946086956521735</v>
      </c>
      <c r="K53" s="36">
        <f t="shared" si="85"/>
        <v>0.84568869565217386</v>
      </c>
      <c r="L53" s="36">
        <f t="shared" si="85"/>
        <v>0.87383478260869563</v>
      </c>
      <c r="M53" s="36">
        <f t="shared" si="85"/>
        <v>0.89389565217391309</v>
      </c>
      <c r="N53" s="36">
        <f t="shared" si="85"/>
        <v>0.89761739130434781</v>
      </c>
      <c r="O53" s="36">
        <f t="shared" si="85"/>
        <v>0.91010434782608685</v>
      </c>
      <c r="P53" s="36">
        <f t="shared" si="85"/>
        <v>0.91453043478260865</v>
      </c>
      <c r="Q53" s="36">
        <f t="shared" si="85"/>
        <v>0.93349565217391306</v>
      </c>
      <c r="R53" s="36">
        <f t="shared" si="85"/>
        <v>0.94740869565217389</v>
      </c>
      <c r="S53" s="36">
        <f t="shared" si="85"/>
        <v>0.95242608695652187</v>
      </c>
    </row>
    <row r="54" spans="1:23" x14ac:dyDescent="0.2">
      <c r="A54" s="73" t="s">
        <v>30</v>
      </c>
      <c r="B54" s="73" t="s">
        <v>51</v>
      </c>
      <c r="C54" s="91" t="s">
        <v>46</v>
      </c>
      <c r="D54" s="92">
        <f>'Foreign Trade'!J7</f>
        <v>0.38</v>
      </c>
      <c r="E54" s="92">
        <f>'Foreign Trade'!K7</f>
        <v>0.44</v>
      </c>
      <c r="F54" s="92">
        <f>'Foreign Trade'!L7</f>
        <v>0.38900000000000001</v>
      </c>
      <c r="G54" s="92">
        <f>'Foreign Trade'!M7</f>
        <v>0.4022</v>
      </c>
      <c r="H54" s="92">
        <f>'Foreign Trade'!N7</f>
        <v>0.371</v>
      </c>
      <c r="I54" s="92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x14ac:dyDescent="0.2">
      <c r="A55" s="73" t="s">
        <v>30</v>
      </c>
      <c r="B55" s="73" t="s">
        <v>51</v>
      </c>
      <c r="C55" s="91" t="s">
        <v>47</v>
      </c>
      <c r="D55" s="92">
        <f>'Foreign Trade'!AK7</f>
        <v>2.3563507001378521</v>
      </c>
      <c r="E55" s="92">
        <f>'Foreign Trade'!AL7</f>
        <v>2.9167285092895003</v>
      </c>
      <c r="F55" s="92">
        <f>'Foreign Trade'!AM7</f>
        <v>2.7341211344748655</v>
      </c>
      <c r="G55" s="92">
        <f>'Foreign Trade'!AN7</f>
        <v>2.3688185226120146</v>
      </c>
      <c r="H55" s="92">
        <f>'Foreign Trade'!AO7</f>
        <v>2.8098228933031271</v>
      </c>
      <c r="I55" s="92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x14ac:dyDescent="0.2">
      <c r="A56" s="73" t="s">
        <v>30</v>
      </c>
      <c r="B56" s="73" t="s">
        <v>51</v>
      </c>
      <c r="C56" s="91" t="s">
        <v>25</v>
      </c>
      <c r="D56" s="37">
        <f>2%*D52</f>
        <v>1.5442</v>
      </c>
      <c r="E56" s="37">
        <f t="shared" ref="E56:S56" si="86">2%*E52</f>
        <v>1.6311800000000001</v>
      </c>
      <c r="F56" s="37">
        <f t="shared" si="86"/>
        <v>1.72394</v>
      </c>
      <c r="G56" s="37">
        <f t="shared" si="86"/>
        <v>1.7443899999999999</v>
      </c>
      <c r="H56" s="37">
        <f t="shared" si="86"/>
        <v>1.9491900000000002</v>
      </c>
      <c r="I56" s="37">
        <f t="shared" si="86"/>
        <v>1.8098200000000002</v>
      </c>
      <c r="J56" s="37">
        <f t="shared" si="86"/>
        <v>1.88476</v>
      </c>
      <c r="K56" s="37">
        <f t="shared" si="86"/>
        <v>1.945084</v>
      </c>
      <c r="L56" s="37">
        <f t="shared" si="86"/>
        <v>2.0098199999999999</v>
      </c>
      <c r="M56" s="37">
        <f t="shared" si="86"/>
        <v>2.0559600000000002</v>
      </c>
      <c r="N56" s="37">
        <f t="shared" si="86"/>
        <v>2.0645199999999999</v>
      </c>
      <c r="O56" s="37">
        <f t="shared" si="86"/>
        <v>2.0932399999999998</v>
      </c>
      <c r="P56" s="37">
        <f t="shared" si="86"/>
        <v>2.1034199999999998</v>
      </c>
      <c r="Q56" s="37">
        <f t="shared" si="86"/>
        <v>2.1470400000000001</v>
      </c>
      <c r="R56" s="37">
        <f t="shared" si="86"/>
        <v>2.1790400000000001</v>
      </c>
      <c r="S56" s="37">
        <f t="shared" si="86"/>
        <v>2.1905800000000002</v>
      </c>
    </row>
    <row r="57" spans="1:23" x14ac:dyDescent="0.2">
      <c r="A57" s="73" t="s">
        <v>30</v>
      </c>
      <c r="B57" s="73" t="s">
        <v>51</v>
      </c>
      <c r="C57" s="91" t="s">
        <v>48</v>
      </c>
      <c r="D57" s="37">
        <f>D52+D54-D55-D56</f>
        <v>73.689449299862133</v>
      </c>
      <c r="E57" s="37">
        <f t="shared" ref="E57" si="87">E52+E54-E55-E56</f>
        <v>77.451091490710496</v>
      </c>
      <c r="F57" s="37">
        <f t="shared" ref="F57" si="88">F52+F54-F55-F56</f>
        <v>82.127938865525138</v>
      </c>
      <c r="G57" s="37">
        <f t="shared" ref="G57" si="89">G52+G54-G55-G56</f>
        <v>83.508491477387977</v>
      </c>
      <c r="H57" s="37">
        <f t="shared" ref="H57:I57" si="90">H52+H54-H55-H56</f>
        <v>93.071487106696878</v>
      </c>
      <c r="I57" s="309">
        <f t="shared" si="90"/>
        <v>83.843400000000003</v>
      </c>
      <c r="J57" s="37">
        <f t="shared" ref="J57" si="91">I57+I57*J58</f>
        <v>85.226816100000008</v>
      </c>
      <c r="K57" s="37">
        <f t="shared" ref="K57" si="92">J57+J57*K58</f>
        <v>87.212600915130011</v>
      </c>
      <c r="L57" s="37">
        <f t="shared" ref="L57" si="93">K57+K57*L58</f>
        <v>90.108059265512324</v>
      </c>
      <c r="M57" s="37">
        <f t="shared" ref="M57" si="94">L57+L57*M58</f>
        <v>94.189954350240029</v>
      </c>
      <c r="N57" s="37">
        <f t="shared" ref="N57" si="95">M57+M57*N58</f>
        <v>99.229116907977868</v>
      </c>
      <c r="O57" s="37">
        <f t="shared" ref="O57" si="96">N57+N57*O58</f>
        <v>105.80800735897679</v>
      </c>
      <c r="P57" s="37">
        <f t="shared" ref="P57" si="97">O57+O57*P58</f>
        <v>113.24631027631287</v>
      </c>
      <c r="Q57" s="37">
        <f t="shared" ref="Q57" si="98">P57+P57*Q58</f>
        <v>121.44534314031792</v>
      </c>
      <c r="R57" s="37">
        <f t="shared" ref="R57" si="99">Q57+Q57*R58</f>
        <v>131.01523617977497</v>
      </c>
      <c r="S57" s="37">
        <f t="shared" ref="S57" si="100">R57+R57*S58</f>
        <v>141.92880535355022</v>
      </c>
      <c r="T57" s="186">
        <f>(S57/J57)^(1/9)-1</f>
        <v>5.8304093252862454E-2</v>
      </c>
    </row>
    <row r="58" spans="1:23" x14ac:dyDescent="0.2">
      <c r="A58" s="73" t="s">
        <v>30</v>
      </c>
      <c r="B58" s="73" t="s">
        <v>51</v>
      </c>
      <c r="C58" s="93" t="s">
        <v>293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101">G57/F57-1</f>
        <v>1.6809780337033953E-2</v>
      </c>
      <c r="H58" s="36">
        <f t="shared" ref="H58:I58" si="102">H57/G57-1</f>
        <v>0.11451524821159431</v>
      </c>
      <c r="I58" s="308">
        <f t="shared" si="102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thickBot="1" x14ac:dyDescent="0.25">
      <c r="A59" s="248" t="s">
        <v>30</v>
      </c>
      <c r="B59" s="248" t="s">
        <v>51</v>
      </c>
      <c r="C59" s="94" t="s">
        <v>294</v>
      </c>
      <c r="D59" s="47">
        <f>D52-D57</f>
        <v>3.5205507001378606</v>
      </c>
      <c r="E59" s="47">
        <f t="shared" ref="E59:S59" si="103">E52-E57</f>
        <v>4.1079085092895014</v>
      </c>
      <c r="F59" s="47">
        <f t="shared" si="103"/>
        <v>4.0690611344748646</v>
      </c>
      <c r="G59" s="47">
        <f t="shared" si="103"/>
        <v>3.7110085226120191</v>
      </c>
      <c r="H59" s="47">
        <f t="shared" si="103"/>
        <v>4.3880128933031273</v>
      </c>
      <c r="I59" s="47">
        <f t="shared" si="103"/>
        <v>6.6476000000000113</v>
      </c>
      <c r="J59" s="47">
        <f t="shared" si="103"/>
        <v>9.0111838999999918</v>
      </c>
      <c r="K59" s="47">
        <f t="shared" si="103"/>
        <v>10.041599084869986</v>
      </c>
      <c r="L59" s="47">
        <f t="shared" si="103"/>
        <v>10.382940734487676</v>
      </c>
      <c r="M59" s="47">
        <f t="shared" si="103"/>
        <v>8.6080456497599727</v>
      </c>
      <c r="N59" s="47">
        <f t="shared" si="103"/>
        <v>3.9968830920221308</v>
      </c>
      <c r="O59" s="47">
        <f t="shared" si="103"/>
        <v>-1.1460073589768029</v>
      </c>
      <c r="P59" s="47">
        <f t="shared" si="103"/>
        <v>-8.0753102763128766</v>
      </c>
      <c r="Q59" s="47">
        <f t="shared" si="103"/>
        <v>-14.093343140317913</v>
      </c>
      <c r="R59" s="47">
        <f t="shared" si="103"/>
        <v>-22.063236179774975</v>
      </c>
      <c r="S59" s="47">
        <f t="shared" si="103"/>
        <v>-32.399805353550207</v>
      </c>
    </row>
    <row r="60" spans="1:23" x14ac:dyDescent="0.2">
      <c r="A60" s="73" t="s">
        <v>30</v>
      </c>
      <c r="B60" s="73" t="s">
        <v>158</v>
      </c>
      <c r="C60" s="91" t="s">
        <v>43</v>
      </c>
      <c r="D60" s="35">
        <f>' Capacity by Company'!D37</f>
        <v>10</v>
      </c>
      <c r="E60" s="35">
        <f>' Capacity by Company'!E37</f>
        <v>10</v>
      </c>
      <c r="F60" s="35">
        <f>' Capacity by Company'!F37</f>
        <v>10</v>
      </c>
      <c r="G60" s="35">
        <f>' Capacity by Company'!G37</f>
        <v>10</v>
      </c>
      <c r="H60" s="35">
        <f>' Capacity by Company'!H37</f>
        <v>15</v>
      </c>
      <c r="I60" s="35">
        <f>' Capacity by Company'!I37</f>
        <v>15</v>
      </c>
      <c r="J60" s="35">
        <f>' Capacity by Company'!J37</f>
        <v>15</v>
      </c>
      <c r="K60" s="35">
        <f>' Capacity by Company'!K37</f>
        <v>15</v>
      </c>
      <c r="L60" s="35">
        <f>' Capacity by Company'!L37</f>
        <v>20</v>
      </c>
      <c r="M60" s="35">
        <f>' Capacity by Company'!M37</f>
        <v>20</v>
      </c>
      <c r="N60" s="35">
        <f>' Capacity by Company'!N37</f>
        <v>20</v>
      </c>
      <c r="O60" s="35">
        <f>' Capacity by Company'!O37</f>
        <v>20</v>
      </c>
      <c r="P60" s="35">
        <f>' Capacity by Company'!P37</f>
        <v>20</v>
      </c>
      <c r="Q60" s="35">
        <f>' Capacity by Company'!Q37</f>
        <v>20</v>
      </c>
      <c r="R60" s="35">
        <f>' Capacity by Company'!R37</f>
        <v>20</v>
      </c>
      <c r="S60" s="35">
        <f>' Capacity by Company'!S37</f>
        <v>20</v>
      </c>
    </row>
    <row r="61" spans="1:23" x14ac:dyDescent="0.2">
      <c r="A61" s="73" t="s">
        <v>30</v>
      </c>
      <c r="B61" s="73" t="s">
        <v>158</v>
      </c>
      <c r="C61" s="91" t="s">
        <v>44</v>
      </c>
      <c r="D61" s="37">
        <f>'Production by Company'!D37</f>
        <v>7.7350000000000003</v>
      </c>
      <c r="E61" s="37">
        <f>'Production by Company'!E37</f>
        <v>7.8310000000000004</v>
      </c>
      <c r="F61" s="37">
        <f>'Production by Company'!F37</f>
        <v>7.9279999999999999</v>
      </c>
      <c r="G61" s="37">
        <f>'Production by Company'!G37</f>
        <v>8.0239999999999991</v>
      </c>
      <c r="H61" s="37">
        <f>'Production by Company'!H37</f>
        <v>12.18</v>
      </c>
      <c r="I61" s="37">
        <f>'Production by Company'!I37</f>
        <v>11.599500000000001</v>
      </c>
      <c r="J61" s="37">
        <f>'Production by Company'!J37</f>
        <v>12.0495</v>
      </c>
      <c r="K61" s="37">
        <f>'Production by Company'!K37</f>
        <v>12.3</v>
      </c>
      <c r="L61" s="37">
        <f>'Production by Company'!L37</f>
        <v>16.399999999999999</v>
      </c>
      <c r="M61" s="37">
        <f>'Production by Company'!M37</f>
        <v>16.8</v>
      </c>
      <c r="N61" s="37">
        <f>'Production by Company'!N37</f>
        <v>16.8</v>
      </c>
      <c r="O61" s="37">
        <f>'Production by Company'!O37</f>
        <v>17.399999999999999</v>
      </c>
      <c r="P61" s="37">
        <f>'Production by Company'!P37</f>
        <v>17.399999999999999</v>
      </c>
      <c r="Q61" s="37">
        <f>'Production by Company'!Q37</f>
        <v>18</v>
      </c>
      <c r="R61" s="37">
        <f>'Production by Company'!R37</f>
        <v>18</v>
      </c>
      <c r="S61" s="37">
        <f>'Production by Company'!S37</f>
        <v>18.399999999999999</v>
      </c>
    </row>
    <row r="62" spans="1:23" x14ac:dyDescent="0.2">
      <c r="A62" s="73" t="s">
        <v>30</v>
      </c>
      <c r="B62" s="73" t="s">
        <v>158</v>
      </c>
      <c r="C62" s="91" t="s">
        <v>45</v>
      </c>
      <c r="D62" s="36">
        <f t="shared" ref="D62:S62" si="104">(D61/D60)</f>
        <v>0.77350000000000008</v>
      </c>
      <c r="E62" s="36">
        <f t="shared" si="104"/>
        <v>0.78310000000000002</v>
      </c>
      <c r="F62" s="36">
        <f t="shared" si="104"/>
        <v>0.79279999999999995</v>
      </c>
      <c r="G62" s="36">
        <f t="shared" si="104"/>
        <v>0.80239999999999989</v>
      </c>
      <c r="H62" s="36">
        <f t="shared" si="104"/>
        <v>0.81199999999999994</v>
      </c>
      <c r="I62" s="36">
        <f t="shared" si="104"/>
        <v>0.7733000000000001</v>
      </c>
      <c r="J62" s="36">
        <f t="shared" si="104"/>
        <v>0.80330000000000001</v>
      </c>
      <c r="K62" s="36">
        <f t="shared" si="104"/>
        <v>0.82000000000000006</v>
      </c>
      <c r="L62" s="36">
        <f t="shared" si="104"/>
        <v>0.82</v>
      </c>
      <c r="M62" s="36">
        <f t="shared" si="104"/>
        <v>0.84000000000000008</v>
      </c>
      <c r="N62" s="36">
        <f t="shared" si="104"/>
        <v>0.84000000000000008</v>
      </c>
      <c r="O62" s="36">
        <f t="shared" si="104"/>
        <v>0.86999999999999988</v>
      </c>
      <c r="P62" s="36">
        <f t="shared" si="104"/>
        <v>0.86999999999999988</v>
      </c>
      <c r="Q62" s="36">
        <f t="shared" si="104"/>
        <v>0.9</v>
      </c>
      <c r="R62" s="36">
        <f t="shared" si="104"/>
        <v>0.9</v>
      </c>
      <c r="S62" s="36">
        <f t="shared" si="104"/>
        <v>0.91999999999999993</v>
      </c>
    </row>
    <row r="63" spans="1:23" x14ac:dyDescent="0.2">
      <c r="A63" s="73" t="s">
        <v>30</v>
      </c>
      <c r="B63" s="73" t="s">
        <v>158</v>
      </c>
      <c r="C63" s="91" t="s">
        <v>46</v>
      </c>
      <c r="D63" s="92">
        <f>'Foreign Trade'!J8</f>
        <v>0.49624000000000001</v>
      </c>
      <c r="E63" s="92">
        <f>'Foreign Trade'!K8</f>
        <v>0.50290000000000001</v>
      </c>
      <c r="F63" s="92">
        <f>'Foreign Trade'!L8</f>
        <v>0.65064</v>
      </c>
      <c r="G63" s="92">
        <f>'Foreign Trade'!M8</f>
        <v>0.61865999999999999</v>
      </c>
      <c r="H63" s="92">
        <f>'Foreign Trade'!N8</f>
        <v>0.71445999999999998</v>
      </c>
      <c r="I63" s="92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17">
        <v>1.0200000000000001E-2</v>
      </c>
    </row>
    <row r="64" spans="1:23" x14ac:dyDescent="0.2">
      <c r="A64" s="73" t="s">
        <v>30</v>
      </c>
      <c r="B64" s="73" t="s">
        <v>158</v>
      </c>
      <c r="C64" s="91" t="s">
        <v>47</v>
      </c>
      <c r="D64" s="92">
        <f>'Foreign Trade'!AK8</f>
        <v>0.23106000000000002</v>
      </c>
      <c r="E64" s="92">
        <f>'Foreign Trade'!AL8</f>
        <v>0.24098</v>
      </c>
      <c r="F64" s="92">
        <f>'Foreign Trade'!AM8</f>
        <v>0.34695999999999999</v>
      </c>
      <c r="G64" s="92">
        <f>'Foreign Trade'!AN8</f>
        <v>0.29577999999999999</v>
      </c>
      <c r="H64" s="92">
        <f>'Foreign Trade'!AO8</f>
        <v>0.24326</v>
      </c>
      <c r="I64" s="92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36" x14ac:dyDescent="0.2">
      <c r="A65" s="73" t="s">
        <v>30</v>
      </c>
      <c r="B65" s="73" t="s">
        <v>158</v>
      </c>
      <c r="C65" s="91" t="s">
        <v>25</v>
      </c>
      <c r="D65" s="37">
        <f>2%*D61</f>
        <v>0.1547</v>
      </c>
      <c r="E65" s="37">
        <f t="shared" ref="E65:S65" si="105">2%*E61</f>
        <v>0.15662000000000001</v>
      </c>
      <c r="F65" s="37">
        <f t="shared" si="105"/>
        <v>0.15856000000000001</v>
      </c>
      <c r="G65" s="37">
        <f t="shared" si="105"/>
        <v>0.16047999999999998</v>
      </c>
      <c r="H65" s="37">
        <f t="shared" si="105"/>
        <v>0.24360000000000001</v>
      </c>
      <c r="I65" s="37">
        <f t="shared" si="105"/>
        <v>0.23199000000000003</v>
      </c>
      <c r="J65" s="37">
        <f t="shared" si="105"/>
        <v>0.24099000000000001</v>
      </c>
      <c r="K65" s="37">
        <f t="shared" si="105"/>
        <v>0.24600000000000002</v>
      </c>
      <c r="L65" s="37">
        <f t="shared" si="105"/>
        <v>0.32799999999999996</v>
      </c>
      <c r="M65" s="37">
        <f t="shared" si="105"/>
        <v>0.33600000000000002</v>
      </c>
      <c r="N65" s="37">
        <f t="shared" si="105"/>
        <v>0.33600000000000002</v>
      </c>
      <c r="O65" s="37">
        <f t="shared" si="105"/>
        <v>0.34799999999999998</v>
      </c>
      <c r="P65" s="37">
        <f t="shared" si="105"/>
        <v>0.34799999999999998</v>
      </c>
      <c r="Q65" s="37">
        <f t="shared" si="105"/>
        <v>0.36</v>
      </c>
      <c r="R65" s="37">
        <f t="shared" si="105"/>
        <v>0.36</v>
      </c>
      <c r="S65" s="37">
        <f t="shared" si="105"/>
        <v>0.36799999999999999</v>
      </c>
    </row>
    <row r="66" spans="1:36" x14ac:dyDescent="0.2">
      <c r="A66" s="73" t="s">
        <v>30</v>
      </c>
      <c r="B66" s="73" t="s">
        <v>158</v>
      </c>
      <c r="C66" s="91" t="s">
        <v>48</v>
      </c>
      <c r="D66" s="37">
        <f>D61+D63-D64-D65</f>
        <v>7.8454800000000002</v>
      </c>
      <c r="E66" s="37">
        <f t="shared" ref="E66" si="106">E61+E63-E64-E65</f>
        <v>7.9362999999999992</v>
      </c>
      <c r="F66" s="37">
        <f t="shared" ref="F66" si="107">F61+F63-F64-F65</f>
        <v>8.0731200000000012</v>
      </c>
      <c r="G66" s="37">
        <f t="shared" ref="G66" si="108">G61+G63-G64-G65</f>
        <v>8.186399999999999</v>
      </c>
      <c r="H66" s="37">
        <f t="shared" ref="H66:I66" si="109">H61+H63-H64-H65</f>
        <v>12.4076</v>
      </c>
      <c r="I66" s="309">
        <f t="shared" si="109"/>
        <v>11.701310000000001</v>
      </c>
      <c r="J66" s="37">
        <f t="shared" ref="J66" si="110">I66+I66*J67</f>
        <v>11.867468602000001</v>
      </c>
      <c r="K66" s="37">
        <f t="shared" ref="K66" si="111">J66+J66*K67</f>
        <v>12.1439806204266</v>
      </c>
      <c r="L66" s="37">
        <f t="shared" ref="L66" si="112">K66+K66*L67</f>
        <v>12.582378320824001</v>
      </c>
      <c r="M66" s="37">
        <f t="shared" ref="M66" si="113">L66+L66*M67</f>
        <v>13.154876534421492</v>
      </c>
      <c r="N66" s="37">
        <f t="shared" ref="N66" si="114">M66+M66*N67</f>
        <v>13.787626095727166</v>
      </c>
      <c r="O66" s="37">
        <f t="shared" ref="O66" si="115">N66+N66*O67</f>
        <v>14.519749041410279</v>
      </c>
      <c r="P66" s="37">
        <f t="shared" ref="P66" si="116">O66+O66*P67</f>
        <v>15.341566837154101</v>
      </c>
      <c r="Q66" s="37">
        <f t="shared" ref="Q66" si="117">P66+P66*Q67</f>
        <v>16.278936570904218</v>
      </c>
      <c r="R66" s="37">
        <f t="shared" ref="R66" si="118">Q66+Q66*R67</f>
        <v>17.304509574871183</v>
      </c>
      <c r="S66" s="37">
        <f t="shared" ref="S66" si="119">R66+R66*S67</f>
        <v>18.415459089577912</v>
      </c>
      <c r="T66" s="186">
        <f>(S66/J66)^(1/9)-1</f>
        <v>5.003244276322083E-2</v>
      </c>
    </row>
    <row r="67" spans="1:36" x14ac:dyDescent="0.2">
      <c r="A67" s="73" t="s">
        <v>30</v>
      </c>
      <c r="B67" s="73" t="s">
        <v>158</v>
      </c>
      <c r="C67" s="93" t="s">
        <v>293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20">G66/F66-1</f>
        <v>1.4031749806765914E-2</v>
      </c>
      <c r="H67" s="36">
        <f t="shared" ref="H67:I67" si="121">H66/G66-1</f>
        <v>0.51563568845890773</v>
      </c>
      <c r="I67" s="308">
        <f t="shared" si="121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491">
        <v>6.4199999999999993E-2</v>
      </c>
    </row>
    <row r="68" spans="1:36" ht="13.5" thickBot="1" x14ac:dyDescent="0.25">
      <c r="A68" s="248" t="s">
        <v>30</v>
      </c>
      <c r="B68" s="248" t="s">
        <v>158</v>
      </c>
      <c r="C68" s="94" t="s">
        <v>294</v>
      </c>
      <c r="D68" s="47">
        <f>D61-D66</f>
        <v>-0.11047999999999991</v>
      </c>
      <c r="E68" s="47">
        <f t="shared" ref="E68:S68" si="122">E61-E66</f>
        <v>-0.10529999999999884</v>
      </c>
      <c r="F68" s="47">
        <f t="shared" si="122"/>
        <v>-0.14512000000000125</v>
      </c>
      <c r="G68" s="47">
        <f t="shared" si="122"/>
        <v>-0.16239999999999988</v>
      </c>
      <c r="H68" s="47">
        <f t="shared" si="122"/>
        <v>-0.22760000000000069</v>
      </c>
      <c r="I68" s="47">
        <f t="shared" si="122"/>
        <v>-0.1018100000000004</v>
      </c>
      <c r="J68" s="47">
        <f t="shared" si="122"/>
        <v>0.18203139799999946</v>
      </c>
      <c r="K68" s="47">
        <f t="shared" si="122"/>
        <v>0.15601937957340084</v>
      </c>
      <c r="L68" s="47">
        <f t="shared" si="122"/>
        <v>3.817621679175998</v>
      </c>
      <c r="M68" s="47">
        <f t="shared" si="122"/>
        <v>3.645123465578509</v>
      </c>
      <c r="N68" s="47">
        <f t="shared" si="122"/>
        <v>3.0123739042728346</v>
      </c>
      <c r="O68" s="47">
        <f t="shared" si="122"/>
        <v>2.8802509585897198</v>
      </c>
      <c r="P68" s="47">
        <f t="shared" si="122"/>
        <v>2.0584331628458976</v>
      </c>
      <c r="Q68" s="47">
        <f t="shared" si="122"/>
        <v>1.721063429095782</v>
      </c>
      <c r="R68" s="362">
        <f t="shared" si="122"/>
        <v>0.69549042512881698</v>
      </c>
      <c r="S68" s="313">
        <f t="shared" si="122"/>
        <v>-1.5459089577912977E-2</v>
      </c>
      <c r="T68" s="315"/>
      <c r="U68" s="315"/>
      <c r="V68" s="315"/>
      <c r="W68" s="315"/>
      <c r="X68" s="315"/>
      <c r="Y68" s="315"/>
      <c r="Z68" s="315"/>
      <c r="AA68" s="315"/>
      <c r="AB68" s="315"/>
      <c r="AC68" s="315"/>
    </row>
    <row r="69" spans="1:36" x14ac:dyDescent="0.2">
      <c r="A69" s="73" t="s">
        <v>30</v>
      </c>
      <c r="B69" s="73" t="s">
        <v>52</v>
      </c>
      <c r="C69" s="91" t="s">
        <v>43</v>
      </c>
      <c r="D69" s="35">
        <f>' Capacity by Company'!D38</f>
        <v>20</v>
      </c>
      <c r="E69" s="35">
        <f>' Capacity by Company'!E38</f>
        <v>20</v>
      </c>
      <c r="F69" s="35">
        <f>' Capacity by Company'!F38</f>
        <v>20</v>
      </c>
      <c r="G69" s="35">
        <f>' Capacity by Company'!G38</f>
        <v>20</v>
      </c>
      <c r="H69" s="35">
        <f>' Capacity by Company'!H38</f>
        <v>20</v>
      </c>
      <c r="I69" s="35">
        <f>' Capacity by Company'!I38</f>
        <v>20</v>
      </c>
      <c r="J69" s="35">
        <f>' Capacity by Company'!J38</f>
        <v>20</v>
      </c>
      <c r="K69" s="35">
        <f>' Capacity by Company'!K38</f>
        <v>20</v>
      </c>
      <c r="L69" s="35">
        <f>' Capacity by Company'!L38</f>
        <v>20</v>
      </c>
      <c r="M69" s="35">
        <f>' Capacity by Company'!M38</f>
        <v>20</v>
      </c>
      <c r="N69" s="35">
        <f>' Capacity by Company'!N38</f>
        <v>20</v>
      </c>
      <c r="O69" s="35">
        <f>' Capacity by Company'!O38</f>
        <v>20</v>
      </c>
      <c r="P69" s="35">
        <f>' Capacity by Company'!P38</f>
        <v>20</v>
      </c>
      <c r="Q69" s="35">
        <f>' Capacity by Company'!Q38</f>
        <v>20</v>
      </c>
      <c r="R69" s="35">
        <f>' Capacity by Company'!R38</f>
        <v>20</v>
      </c>
      <c r="S69" s="366">
        <f>' Capacity by Company'!S38</f>
        <v>20</v>
      </c>
      <c r="T69" s="490"/>
      <c r="U69" s="315"/>
      <c r="V69" s="315"/>
      <c r="W69" s="315"/>
      <c r="X69" s="315"/>
      <c r="Y69" s="315"/>
      <c r="Z69" s="315"/>
      <c r="AA69" s="315"/>
      <c r="AB69" s="315"/>
      <c r="AC69" s="315"/>
    </row>
    <row r="70" spans="1:36" x14ac:dyDescent="0.2">
      <c r="A70" s="73" t="s">
        <v>30</v>
      </c>
      <c r="B70" s="73" t="s">
        <v>52</v>
      </c>
      <c r="C70" s="91" t="s">
        <v>44</v>
      </c>
      <c r="D70" s="37">
        <f>'Production by Company'!D38</f>
        <v>14.346</v>
      </c>
      <c r="E70" s="37">
        <f>'Production by Company'!E38</f>
        <v>14.04</v>
      </c>
      <c r="F70" s="37">
        <f>'Production by Company'!F38</f>
        <v>14.946</v>
      </c>
      <c r="G70" s="37">
        <f>'Production by Company'!G38</f>
        <v>15.625999999999999</v>
      </c>
      <c r="H70" s="37">
        <f>'Production by Company'!H38</f>
        <v>15.366</v>
      </c>
      <c r="I70" s="37">
        <f>'Production by Company'!I38</f>
        <v>14.494</v>
      </c>
      <c r="J70" s="37">
        <f>'Production by Company'!J38</f>
        <v>14.773999999999999</v>
      </c>
      <c r="K70" s="37">
        <f>'Production by Company'!K38</f>
        <v>14.8</v>
      </c>
      <c r="L70" s="37">
        <f>'Production by Company'!L38</f>
        <v>15.4</v>
      </c>
      <c r="M70" s="37">
        <f>'Production by Company'!M38</f>
        <v>16</v>
      </c>
      <c r="N70" s="37">
        <f>'Production by Company'!N38</f>
        <v>16</v>
      </c>
      <c r="O70" s="37">
        <f>'Production by Company'!O38</f>
        <v>16.399999999999999</v>
      </c>
      <c r="P70" s="37">
        <f>'Production by Company'!P38</f>
        <v>16.399999999999999</v>
      </c>
      <c r="Q70" s="37">
        <f>'Production by Company'!Q38</f>
        <v>16.8</v>
      </c>
      <c r="R70" s="37">
        <f>'Production by Company'!R38</f>
        <v>16.8</v>
      </c>
      <c r="S70" s="309">
        <f>'Production by Company'!S38</f>
        <v>17.399999999999999</v>
      </c>
      <c r="T70" s="315"/>
      <c r="U70" s="315"/>
      <c r="V70" s="316"/>
      <c r="W70" s="315"/>
      <c r="X70" s="315"/>
      <c r="Y70" s="315"/>
      <c r="Z70" s="315"/>
      <c r="AA70" s="315"/>
      <c r="AB70" s="315"/>
      <c r="AC70" s="315"/>
    </row>
    <row r="71" spans="1:36" x14ac:dyDescent="0.2">
      <c r="A71" s="73" t="s">
        <v>30</v>
      </c>
      <c r="B71" s="73" t="s">
        <v>52</v>
      </c>
      <c r="C71" s="91" t="s">
        <v>45</v>
      </c>
      <c r="D71" s="36">
        <f t="shared" ref="D71:S71" si="123">(D70/D69)</f>
        <v>0.71730000000000005</v>
      </c>
      <c r="E71" s="36">
        <f t="shared" si="123"/>
        <v>0.70199999999999996</v>
      </c>
      <c r="F71" s="36">
        <f t="shared" si="123"/>
        <v>0.74729999999999996</v>
      </c>
      <c r="G71" s="36">
        <f t="shared" si="123"/>
        <v>0.78129999999999999</v>
      </c>
      <c r="H71" s="36">
        <f t="shared" si="123"/>
        <v>0.76829999999999998</v>
      </c>
      <c r="I71" s="36">
        <f t="shared" si="123"/>
        <v>0.72470000000000001</v>
      </c>
      <c r="J71" s="36">
        <f t="shared" si="123"/>
        <v>0.73869999999999991</v>
      </c>
      <c r="K71" s="36">
        <f t="shared" si="123"/>
        <v>0.74</v>
      </c>
      <c r="L71" s="36">
        <f t="shared" si="123"/>
        <v>0.77</v>
      </c>
      <c r="M71" s="36">
        <f t="shared" si="123"/>
        <v>0.8</v>
      </c>
      <c r="N71" s="36">
        <f t="shared" si="123"/>
        <v>0.8</v>
      </c>
      <c r="O71" s="36">
        <f t="shared" si="123"/>
        <v>0.82</v>
      </c>
      <c r="P71" s="36">
        <f t="shared" si="123"/>
        <v>0.82</v>
      </c>
      <c r="Q71" s="36">
        <f t="shared" si="123"/>
        <v>0.84000000000000008</v>
      </c>
      <c r="R71" s="36">
        <f t="shared" si="123"/>
        <v>0.84000000000000008</v>
      </c>
      <c r="S71" s="308">
        <f t="shared" si="123"/>
        <v>0.86999999999999988</v>
      </c>
      <c r="T71" s="315"/>
      <c r="U71" s="315"/>
      <c r="V71" s="315"/>
      <c r="W71" s="315"/>
      <c r="X71" s="315"/>
      <c r="Y71" s="315"/>
      <c r="Z71" s="315"/>
      <c r="AA71" s="315"/>
      <c r="AB71" s="315"/>
      <c r="AC71" s="315"/>
    </row>
    <row r="72" spans="1:36" x14ac:dyDescent="0.2">
      <c r="A72" s="73" t="s">
        <v>30</v>
      </c>
      <c r="B72" s="73" t="s">
        <v>52</v>
      </c>
      <c r="C72" s="91" t="s">
        <v>46</v>
      </c>
      <c r="D72" s="45">
        <f t="shared" ref="D72:I72" si="124">T72-SUM(D63,D54,D45,D36,D27,D18,D5)</f>
        <v>-9.8958254399999976</v>
      </c>
      <c r="E72" s="312">
        <f t="shared" si="124"/>
        <v>-10.504467940000003</v>
      </c>
      <c r="F72" s="312">
        <f t="shared" si="124"/>
        <v>-10.633055819999997</v>
      </c>
      <c r="G72" s="312">
        <f t="shared" si="124"/>
        <v>-12.521037059999999</v>
      </c>
      <c r="H72" s="312">
        <f t="shared" si="124"/>
        <v>-13.207235279999995</v>
      </c>
      <c r="I72" s="312">
        <f t="shared" si="124"/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12"/>
      <c r="T72" s="306">
        <v>11.03</v>
      </c>
      <c r="U72" s="306">
        <v>11.697619999999999</v>
      </c>
      <c r="V72" s="306">
        <v>12.732180000000001</v>
      </c>
      <c r="W72" s="306">
        <v>12.108420000000001</v>
      </c>
      <c r="X72" s="96">
        <v>12.559100000000001</v>
      </c>
      <c r="Y72" s="306">
        <v>13.913460000000001</v>
      </c>
      <c r="Z72" s="315"/>
      <c r="AA72" s="315"/>
      <c r="AB72" s="315"/>
      <c r="AC72" s="315"/>
    </row>
    <row r="73" spans="1:36" x14ac:dyDescent="0.2">
      <c r="A73" s="73" t="s">
        <v>30</v>
      </c>
      <c r="B73" s="73" t="s">
        <v>52</v>
      </c>
      <c r="C73" s="91" t="s">
        <v>47</v>
      </c>
      <c r="D73" s="312">
        <f>T73-SUM(D64,D55,D46,D37,D28,D19,D6)</f>
        <v>-19.406212460137848</v>
      </c>
      <c r="E73" s="312">
        <f>U73-SUM(E64,E55,E46,E37,E28,E19,E6)</f>
        <v>-20.6565810492895</v>
      </c>
      <c r="F73" s="312">
        <f>V73-SUM(F64,F55,F46,F37,F28,F19,F6)</f>
        <v>-19.904684434474873</v>
      </c>
      <c r="G73" s="312">
        <f>W73-SUM(G64,G55,G46,G37,G28,G19,G6)</f>
        <v>-20.891993282612013</v>
      </c>
      <c r="H73" s="312">
        <f>X73-SUM(H64,H55,H46,H37,H28,H19,H6)</f>
        <v>-21.793775773303132</v>
      </c>
      <c r="I73" s="312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12"/>
      <c r="T73" s="492">
        <v>14.34</v>
      </c>
      <c r="U73" s="492">
        <v>14.700480000000001</v>
      </c>
      <c r="V73" s="492">
        <v>15.953480000000001</v>
      </c>
      <c r="W73" s="492">
        <v>15.297639999999999</v>
      </c>
      <c r="X73" s="306">
        <v>15.800879999999999</v>
      </c>
      <c r="Y73" s="492">
        <v>16.281020000000002</v>
      </c>
      <c r="Z73" s="315"/>
      <c r="AA73" s="315"/>
      <c r="AB73" s="315"/>
      <c r="AC73" s="315"/>
    </row>
    <row r="74" spans="1:36" x14ac:dyDescent="0.2">
      <c r="A74" s="73" t="s">
        <v>30</v>
      </c>
      <c r="B74" s="73" t="s">
        <v>52</v>
      </c>
      <c r="C74" s="91" t="s">
        <v>25</v>
      </c>
      <c r="D74" s="37">
        <f>2%*D70</f>
        <v>0.28692000000000001</v>
      </c>
      <c r="E74" s="37">
        <f t="shared" ref="E74:S74" si="125">2%*E70</f>
        <v>0.28079999999999999</v>
      </c>
      <c r="F74" s="37">
        <f t="shared" si="125"/>
        <v>0.29892000000000002</v>
      </c>
      <c r="G74" s="37">
        <f t="shared" si="125"/>
        <v>0.31252000000000002</v>
      </c>
      <c r="H74" s="37">
        <f t="shared" si="125"/>
        <v>0.30731999999999998</v>
      </c>
      <c r="I74" s="37">
        <f t="shared" si="125"/>
        <v>0.28988000000000003</v>
      </c>
      <c r="J74" s="37">
        <f t="shared" si="125"/>
        <v>0.29547999999999996</v>
      </c>
      <c r="K74" s="37">
        <f t="shared" si="125"/>
        <v>0.29600000000000004</v>
      </c>
      <c r="L74" s="37">
        <f t="shared" si="125"/>
        <v>0.308</v>
      </c>
      <c r="M74" s="37">
        <f t="shared" si="125"/>
        <v>0.32</v>
      </c>
      <c r="N74" s="37">
        <f t="shared" si="125"/>
        <v>0.32</v>
      </c>
      <c r="O74" s="37">
        <f t="shared" si="125"/>
        <v>0.32799999999999996</v>
      </c>
      <c r="P74" s="37">
        <f t="shared" si="125"/>
        <v>0.32799999999999996</v>
      </c>
      <c r="Q74" s="37">
        <f t="shared" si="125"/>
        <v>0.33600000000000002</v>
      </c>
      <c r="R74" s="37">
        <f t="shared" si="125"/>
        <v>0.33600000000000002</v>
      </c>
      <c r="S74" s="309">
        <f t="shared" si="125"/>
        <v>0.34799999999999998</v>
      </c>
      <c r="T74" s="186">
        <f>(S74/J74)^(1/9)-1</f>
        <v>1.834414939366269E-2</v>
      </c>
      <c r="U74" s="315"/>
      <c r="V74" s="315"/>
      <c r="W74" s="315"/>
      <c r="X74" s="315"/>
      <c r="Y74" s="315"/>
      <c r="Z74" s="315"/>
      <c r="AA74" s="315"/>
      <c r="AB74" s="315"/>
      <c r="AC74" s="315"/>
    </row>
    <row r="75" spans="1:36" x14ac:dyDescent="0.2">
      <c r="A75" s="73" t="s">
        <v>30</v>
      </c>
      <c r="B75" s="73" t="s">
        <v>52</v>
      </c>
      <c r="C75" s="91" t="s">
        <v>48</v>
      </c>
      <c r="D75" s="37">
        <f>D70+D72-D73-D74</f>
        <v>23.569467020137854</v>
      </c>
      <c r="E75" s="37">
        <f t="shared" ref="E75:S75" si="126">E70+E72-E73-E74</f>
        <v>23.911313109289495</v>
      </c>
      <c r="F75" s="37">
        <f t="shared" si="126"/>
        <v>23.918708614474877</v>
      </c>
      <c r="G75" s="37">
        <f t="shared" si="126"/>
        <v>23.684436222612014</v>
      </c>
      <c r="H75" s="37">
        <f>H70+H72-H73-H74</f>
        <v>23.645220493303135</v>
      </c>
      <c r="I75" s="309">
        <f t="shared" si="126"/>
        <v>1.8100200000000011</v>
      </c>
      <c r="J75" s="37">
        <f t="shared" si="126"/>
        <v>14.47852</v>
      </c>
      <c r="K75" s="37">
        <f t="shared" si="126"/>
        <v>14.504000000000001</v>
      </c>
      <c r="L75" s="37">
        <f t="shared" si="126"/>
        <v>15.092000000000001</v>
      </c>
      <c r="M75" s="37">
        <f t="shared" si="126"/>
        <v>15.68</v>
      </c>
      <c r="N75" s="37">
        <f t="shared" si="126"/>
        <v>15.68</v>
      </c>
      <c r="O75" s="37">
        <f t="shared" si="126"/>
        <v>16.071999999999999</v>
      </c>
      <c r="P75" s="37">
        <f t="shared" si="126"/>
        <v>16.071999999999999</v>
      </c>
      <c r="Q75" s="37">
        <f t="shared" si="126"/>
        <v>16.464000000000002</v>
      </c>
      <c r="R75" s="37">
        <f t="shared" si="126"/>
        <v>16.464000000000002</v>
      </c>
      <c r="S75" s="309">
        <f t="shared" si="126"/>
        <v>17.052</v>
      </c>
      <c r="T75" s="315"/>
      <c r="U75" s="315"/>
      <c r="V75" s="315"/>
      <c r="W75" s="315"/>
      <c r="X75" s="315"/>
      <c r="Y75" s="315"/>
      <c r="Z75" s="315"/>
      <c r="AA75" s="315"/>
      <c r="AB75" s="315"/>
      <c r="AC75" s="315"/>
    </row>
    <row r="76" spans="1:36" x14ac:dyDescent="0.2">
      <c r="A76" s="73" t="s">
        <v>30</v>
      </c>
      <c r="B76" s="73" t="s">
        <v>52</v>
      </c>
      <c r="C76" s="93" t="s">
        <v>293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7">G75/F75-1</f>
        <v>-9.7945250991137156E-3</v>
      </c>
      <c r="H76" s="36">
        <f t="shared" ref="H76:I76" si="128">H75/G75-1</f>
        <v>-1.6557594590931313E-3</v>
      </c>
      <c r="I76" s="308">
        <f t="shared" si="128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08">
        <v>5.3699999999999998E-2</v>
      </c>
      <c r="T76" s="186"/>
      <c r="U76" s="315"/>
      <c r="V76" s="315"/>
      <c r="W76" s="315"/>
      <c r="X76" s="315"/>
      <c r="Y76" s="315"/>
      <c r="Z76" s="315"/>
      <c r="AA76" s="315"/>
      <c r="AB76" s="315"/>
      <c r="AC76" s="315"/>
    </row>
    <row r="77" spans="1:36" ht="13.5" thickBot="1" x14ac:dyDescent="0.25">
      <c r="A77" s="248" t="s">
        <v>30</v>
      </c>
      <c r="B77" s="248" t="s">
        <v>52</v>
      </c>
      <c r="C77" s="94" t="s">
        <v>294</v>
      </c>
      <c r="D77" s="47">
        <f>D70-D75</f>
        <v>-9.2234670201378535</v>
      </c>
      <c r="E77" s="47">
        <f t="shared" ref="E77:S77" si="129">E70-E75</f>
        <v>-9.8713131092894955</v>
      </c>
      <c r="F77" s="47">
        <f t="shared" si="129"/>
        <v>-8.9727086144748771</v>
      </c>
      <c r="G77" s="47">
        <f t="shared" si="129"/>
        <v>-8.0584362226120145</v>
      </c>
      <c r="H77" s="47">
        <f t="shared" si="129"/>
        <v>-8.2792204933031357</v>
      </c>
      <c r="I77" s="47">
        <f t="shared" si="129"/>
        <v>12.683979999999998</v>
      </c>
      <c r="J77" s="47">
        <f t="shared" si="129"/>
        <v>0.29547999999999952</v>
      </c>
      <c r="K77" s="47">
        <f t="shared" si="129"/>
        <v>0.29599999999999937</v>
      </c>
      <c r="L77" s="47">
        <f t="shared" si="129"/>
        <v>0.30799999999999983</v>
      </c>
      <c r="M77" s="47">
        <f t="shared" si="129"/>
        <v>0.32000000000000028</v>
      </c>
      <c r="N77" s="47">
        <f t="shared" si="129"/>
        <v>0.32000000000000028</v>
      </c>
      <c r="O77" s="47">
        <f t="shared" si="129"/>
        <v>0.3279999999999994</v>
      </c>
      <c r="P77" s="47">
        <f t="shared" si="129"/>
        <v>0.3279999999999994</v>
      </c>
      <c r="Q77" s="47">
        <f t="shared" si="129"/>
        <v>0.33599999999999852</v>
      </c>
      <c r="R77" s="47">
        <f t="shared" si="129"/>
        <v>0.33599999999999852</v>
      </c>
      <c r="S77" s="47">
        <f t="shared" si="129"/>
        <v>0.34799999999999898</v>
      </c>
    </row>
    <row r="78" spans="1:36" ht="15" x14ac:dyDescent="0.25">
      <c r="A78" s="249" t="s">
        <v>30</v>
      </c>
      <c r="B78" s="250" t="s">
        <v>58</v>
      </c>
      <c r="C78" s="251" t="s">
        <v>43</v>
      </c>
      <c r="D78" s="252">
        <f t="shared" ref="D78:S78" si="130">D69+D60+D51+D42+D33+D24+D15+D2</f>
        <v>434.71999999999997</v>
      </c>
      <c r="E78" s="252">
        <f t="shared" si="130"/>
        <v>434.71999999999997</v>
      </c>
      <c r="F78" s="252">
        <f t="shared" si="130"/>
        <v>434.71999999999997</v>
      </c>
      <c r="G78" s="252">
        <f t="shared" si="130"/>
        <v>434.71999999999997</v>
      </c>
      <c r="H78" s="252">
        <f t="shared" si="130"/>
        <v>449.71999999999997</v>
      </c>
      <c r="I78" s="252">
        <f t="shared" si="130"/>
        <v>449.71999999999997</v>
      </c>
      <c r="J78" s="252">
        <f t="shared" si="130"/>
        <v>479.71999999999997</v>
      </c>
      <c r="K78" s="252">
        <f t="shared" si="130"/>
        <v>479.71999999999997</v>
      </c>
      <c r="L78" s="252">
        <f t="shared" si="130"/>
        <v>484.71999999999997</v>
      </c>
      <c r="M78" s="252">
        <f t="shared" si="130"/>
        <v>484.71999999999997</v>
      </c>
      <c r="N78" s="252">
        <f t="shared" si="130"/>
        <v>484.71999999999997</v>
      </c>
      <c r="O78" s="252">
        <f t="shared" si="130"/>
        <v>484.71999999999997</v>
      </c>
      <c r="P78" s="252">
        <f t="shared" si="130"/>
        <v>484.71999999999997</v>
      </c>
      <c r="Q78" s="252">
        <f t="shared" si="130"/>
        <v>484.71999999999997</v>
      </c>
      <c r="R78" s="252">
        <f t="shared" si="130"/>
        <v>484.71999999999997</v>
      </c>
      <c r="S78" s="252">
        <f t="shared" si="130"/>
        <v>484.71999999999997</v>
      </c>
      <c r="U78" s="520">
        <v>677.49456105411764</v>
      </c>
      <c r="V78" s="520">
        <v>707.78517724705875</v>
      </c>
      <c r="W78" s="520">
        <v>734.68758624000009</v>
      </c>
      <c r="X78" s="520">
        <v>767.43537523294117</v>
      </c>
      <c r="Y78" s="520">
        <v>796.32484146803279</v>
      </c>
      <c r="Z78" s="520">
        <v>739.48918205065149</v>
      </c>
      <c r="AA78" s="520">
        <v>789.09417055501353</v>
      </c>
      <c r="AB78" s="520">
        <v>845.25995640062752</v>
      </c>
      <c r="AC78" s="520">
        <v>903.65583837973259</v>
      </c>
      <c r="AD78" s="520">
        <v>964.30619292522942</v>
      </c>
      <c r="AE78" s="520">
        <v>1026.2451519544643</v>
      </c>
      <c r="AF78" s="520">
        <v>1090.0765587755718</v>
      </c>
      <c r="AG78" s="520">
        <v>1156.5391819147492</v>
      </c>
      <c r="AH78" s="520">
        <v>1224.5714728671014</v>
      </c>
      <c r="AI78" s="520">
        <v>1295.0841415514938</v>
      </c>
      <c r="AJ78" s="520">
        <v>1367.3349493354222</v>
      </c>
    </row>
    <row r="79" spans="1:36" x14ac:dyDescent="0.2">
      <c r="A79" s="253" t="s">
        <v>30</v>
      </c>
      <c r="B79" s="31" t="s">
        <v>58</v>
      </c>
      <c r="C79" s="254" t="s">
        <v>44</v>
      </c>
      <c r="D79" s="252">
        <v>315</v>
      </c>
      <c r="E79" s="252">
        <v>326</v>
      </c>
      <c r="F79" s="252">
        <v>337</v>
      </c>
      <c r="G79" s="252">
        <v>340</v>
      </c>
      <c r="H79" s="252">
        <v>357</v>
      </c>
      <c r="I79" s="252">
        <v>327</v>
      </c>
      <c r="J79" s="252">
        <v>369</v>
      </c>
      <c r="K79" s="252">
        <v>377</v>
      </c>
      <c r="L79" s="252">
        <v>387</v>
      </c>
      <c r="M79" s="252">
        <v>387</v>
      </c>
      <c r="N79" s="252">
        <v>399</v>
      </c>
      <c r="O79" s="252">
        <v>412</v>
      </c>
      <c r="P79" s="252">
        <v>422</v>
      </c>
      <c r="Q79" s="252">
        <v>430</v>
      </c>
      <c r="R79" s="252">
        <v>435</v>
      </c>
      <c r="S79" s="252">
        <v>441</v>
      </c>
    </row>
    <row r="80" spans="1:36" x14ac:dyDescent="0.2">
      <c r="A80" s="253" t="s">
        <v>30</v>
      </c>
      <c r="B80" s="31" t="s">
        <v>58</v>
      </c>
      <c r="C80" s="254" t="s">
        <v>45</v>
      </c>
      <c r="D80" s="255">
        <f t="shared" ref="D80:S80" si="131">(D79/D78)</f>
        <v>0.72460434302539567</v>
      </c>
      <c r="E80" s="255">
        <f t="shared" si="131"/>
        <v>0.74990798675009207</v>
      </c>
      <c r="F80" s="255">
        <f t="shared" si="131"/>
        <v>0.77521163047478847</v>
      </c>
      <c r="G80" s="255">
        <f t="shared" si="131"/>
        <v>0.78211262421788741</v>
      </c>
      <c r="H80" s="255">
        <f t="shared" si="131"/>
        <v>0.793827270301521</v>
      </c>
      <c r="I80" s="255">
        <f t="shared" si="131"/>
        <v>0.72711909632660332</v>
      </c>
      <c r="J80" s="255">
        <f t="shared" si="131"/>
        <v>0.76919869924122408</v>
      </c>
      <c r="K80" s="255">
        <f t="shared" si="131"/>
        <v>0.78587509380471943</v>
      </c>
      <c r="L80" s="255">
        <f t="shared" si="131"/>
        <v>0.79839907575507518</v>
      </c>
      <c r="M80" s="255">
        <f t="shared" si="131"/>
        <v>0.79839907575507518</v>
      </c>
      <c r="N80" s="255">
        <f t="shared" si="131"/>
        <v>0.82315563624360466</v>
      </c>
      <c r="O80" s="255">
        <f t="shared" si="131"/>
        <v>0.84997524343951147</v>
      </c>
      <c r="P80" s="255">
        <f t="shared" si="131"/>
        <v>0.87060571051328606</v>
      </c>
      <c r="Q80" s="255">
        <f t="shared" si="131"/>
        <v>0.88711008417230575</v>
      </c>
      <c r="R80" s="255">
        <f t="shared" si="131"/>
        <v>0.89742531770919298</v>
      </c>
      <c r="S80" s="255">
        <f t="shared" si="131"/>
        <v>0.90980359795345778</v>
      </c>
      <c r="U80" s="563">
        <f>U82-D84</f>
        <v>0</v>
      </c>
      <c r="V80" s="563">
        <f t="shared" ref="V80:AJ80" si="132">V82-E84</f>
        <v>0</v>
      </c>
      <c r="W80" s="563">
        <f t="shared" si="132"/>
        <v>0</v>
      </c>
      <c r="X80" s="563">
        <f t="shared" si="132"/>
        <v>0</v>
      </c>
      <c r="Y80" s="563">
        <f t="shared" si="132"/>
        <v>0</v>
      </c>
      <c r="Z80" s="563">
        <f t="shared" si="132"/>
        <v>0</v>
      </c>
      <c r="AA80" s="563">
        <f t="shared" si="132"/>
        <v>0</v>
      </c>
      <c r="AB80" s="563">
        <f t="shared" si="132"/>
        <v>0</v>
      </c>
      <c r="AC80" s="563">
        <f t="shared" si="132"/>
        <v>0</v>
      </c>
      <c r="AD80" s="563">
        <f t="shared" si="132"/>
        <v>0</v>
      </c>
      <c r="AE80" s="563">
        <f t="shared" si="132"/>
        <v>0</v>
      </c>
      <c r="AF80" s="563">
        <f t="shared" si="132"/>
        <v>0</v>
      </c>
      <c r="AG80" s="563">
        <f t="shared" si="132"/>
        <v>0</v>
      </c>
      <c r="AH80" s="563">
        <f t="shared" si="132"/>
        <v>0</v>
      </c>
      <c r="AI80" s="563">
        <f t="shared" si="132"/>
        <v>0</v>
      </c>
      <c r="AJ80" s="563">
        <f t="shared" si="132"/>
        <v>0</v>
      </c>
    </row>
    <row r="81" spans="1:38" x14ac:dyDescent="0.2">
      <c r="A81" s="253" t="s">
        <v>30</v>
      </c>
      <c r="B81" s="31" t="s">
        <v>58</v>
      </c>
      <c r="C81" s="254" t="s">
        <v>46</v>
      </c>
      <c r="D81" s="256">
        <v>13.76</v>
      </c>
      <c r="E81" s="256">
        <v>14.96</v>
      </c>
      <c r="F81" s="256">
        <v>15.38</v>
      </c>
      <c r="G81" s="256">
        <v>23.81</v>
      </c>
      <c r="H81" s="256">
        <v>28.83</v>
      </c>
      <c r="I81" s="256">
        <v>24.55</v>
      </c>
      <c r="J81" s="256"/>
      <c r="K81" s="256"/>
      <c r="L81" s="256"/>
      <c r="M81" s="256"/>
      <c r="N81" s="256"/>
      <c r="O81" s="256"/>
      <c r="P81" s="256"/>
      <c r="Q81" s="256"/>
      <c r="R81" s="256"/>
      <c r="S81" s="257"/>
    </row>
    <row r="82" spans="1:38" x14ac:dyDescent="0.2">
      <c r="A82" s="253" t="s">
        <v>30</v>
      </c>
      <c r="B82" s="31" t="s">
        <v>58</v>
      </c>
      <c r="C82" s="254" t="s">
        <v>47</v>
      </c>
      <c r="D82" s="256">
        <v>38.909999999999997</v>
      </c>
      <c r="E82" s="256">
        <v>33.53</v>
      </c>
      <c r="F82" s="256">
        <v>28.44</v>
      </c>
      <c r="G82" s="256">
        <v>24.5</v>
      </c>
      <c r="H82" s="256">
        <v>29.91</v>
      </c>
      <c r="I82" s="256">
        <v>23</v>
      </c>
      <c r="J82" s="256"/>
      <c r="K82" s="256"/>
      <c r="L82" s="256"/>
      <c r="M82" s="256"/>
      <c r="N82" s="256"/>
      <c r="O82" s="256"/>
      <c r="P82" s="256"/>
      <c r="Q82" s="256"/>
      <c r="R82" s="256"/>
      <c r="S82" s="257"/>
      <c r="U82" s="327">
        <f>U78-(D249+D209+D169+D298)</f>
        <v>283.31138175999996</v>
      </c>
      <c r="V82" s="327">
        <f t="shared" ref="V82:AJ82" si="133">V78-(E249+E209+E169+E298)</f>
        <v>301.03404447999992</v>
      </c>
      <c r="W82" s="327">
        <f t="shared" si="133"/>
        <v>317.06640200000004</v>
      </c>
      <c r="X82" s="327">
        <f t="shared" si="133"/>
        <v>332.52570351999998</v>
      </c>
      <c r="Y82" s="327">
        <f t="shared" si="133"/>
        <v>348.58438028215045</v>
      </c>
      <c r="Z82" s="327">
        <f t="shared" si="133"/>
        <v>322.28512739182793</v>
      </c>
      <c r="AA82" s="327">
        <f t="shared" si="133"/>
        <v>349.48599214369818</v>
      </c>
      <c r="AB82" s="327">
        <f t="shared" si="133"/>
        <v>381.67365202013281</v>
      </c>
      <c r="AC82" s="327">
        <f t="shared" si="133"/>
        <v>414.4975860938643</v>
      </c>
      <c r="AD82" s="327">
        <f t="shared" si="133"/>
        <v>448.65218718799872</v>
      </c>
      <c r="AE82" s="327">
        <f t="shared" si="133"/>
        <v>484.81355347535134</v>
      </c>
      <c r="AF82" s="327">
        <f t="shared" si="133"/>
        <v>521.90179031621574</v>
      </c>
      <c r="AG82" s="327">
        <f t="shared" si="133"/>
        <v>561.14880494799513</v>
      </c>
      <c r="AH82" s="327">
        <f t="shared" si="133"/>
        <v>601.60763378474553</v>
      </c>
      <c r="AI82" s="327">
        <f t="shared" si="133"/>
        <v>644.14129349332711</v>
      </c>
      <c r="AJ82" s="327">
        <f t="shared" si="133"/>
        <v>688.2005579682708</v>
      </c>
      <c r="AK82" s="327"/>
      <c r="AL82" s="327"/>
    </row>
    <row r="83" spans="1:38" x14ac:dyDescent="0.2">
      <c r="A83" s="253" t="s">
        <v>30</v>
      </c>
      <c r="B83" s="31" t="s">
        <v>58</v>
      </c>
      <c r="C83" s="254" t="s">
        <v>25</v>
      </c>
      <c r="D83" s="256">
        <f>D79-D84+D81-D82</f>
        <v>6.5386182400000408</v>
      </c>
      <c r="E83" s="256">
        <f t="shared" ref="E83:I83" si="134">E79-E84+E81-E82</f>
        <v>6.3959555200000793</v>
      </c>
      <c r="F83" s="256">
        <f t="shared" si="134"/>
        <v>6.8735979999999621</v>
      </c>
      <c r="G83" s="256">
        <f t="shared" si="134"/>
        <v>6.7842964800000196</v>
      </c>
      <c r="H83" s="256">
        <f t="shared" si="134"/>
        <v>7.3356197178495499</v>
      </c>
      <c r="I83" s="256">
        <f t="shared" si="134"/>
        <v>6.2648726081720731</v>
      </c>
      <c r="J83" s="258"/>
      <c r="K83" s="258"/>
      <c r="L83" s="258"/>
      <c r="M83" s="258"/>
      <c r="N83" s="258"/>
      <c r="O83" s="258"/>
      <c r="P83" s="258"/>
      <c r="Q83" s="258"/>
      <c r="R83" s="258"/>
      <c r="S83" s="258"/>
    </row>
    <row r="84" spans="1:38" x14ac:dyDescent="0.2">
      <c r="A84" s="253" t="s">
        <v>30</v>
      </c>
      <c r="B84" s="31" t="s">
        <v>58</v>
      </c>
      <c r="C84" s="254" t="s">
        <v>393</v>
      </c>
      <c r="D84" s="495">
        <v>283.31138175999996</v>
      </c>
      <c r="E84" s="495">
        <v>301.03404447999992</v>
      </c>
      <c r="F84" s="495">
        <v>317.06640200000004</v>
      </c>
      <c r="G84" s="495">
        <v>332.52570351999998</v>
      </c>
      <c r="H84" s="495">
        <v>348.58438028215045</v>
      </c>
      <c r="I84" s="495">
        <v>322.28512739182793</v>
      </c>
      <c r="J84" s="495">
        <v>349.48599214369818</v>
      </c>
      <c r="K84" s="495">
        <v>381.67365202013281</v>
      </c>
      <c r="L84" s="495">
        <v>414.4975860938643</v>
      </c>
      <c r="M84" s="495">
        <v>448.65218718799872</v>
      </c>
      <c r="N84" s="495">
        <v>484.81355347535134</v>
      </c>
      <c r="O84" s="495">
        <v>521.90179031621574</v>
      </c>
      <c r="P84" s="495">
        <v>561.14880494799513</v>
      </c>
      <c r="Q84" s="495">
        <v>601.60763378474553</v>
      </c>
      <c r="R84" s="495">
        <v>644.14129349332711</v>
      </c>
      <c r="S84" s="495">
        <v>688.2005579682708</v>
      </c>
      <c r="T84" s="496">
        <f>(S84/J84)^(1/9)-1</f>
        <v>7.8197600006325141E-2</v>
      </c>
      <c r="U84" s="496">
        <f>(I84/D84)^(1/5)-1</f>
        <v>2.611313856017472E-2</v>
      </c>
    </row>
    <row r="85" spans="1:38" x14ac:dyDescent="0.2">
      <c r="A85" s="253" t="s">
        <v>30</v>
      </c>
      <c r="B85" s="31" t="s">
        <v>58</v>
      </c>
      <c r="C85" s="259" t="s">
        <v>293</v>
      </c>
      <c r="D85" s="255"/>
      <c r="E85" s="494">
        <f>E84/D84-1</f>
        <v>6.2555420858499966E-2</v>
      </c>
      <c r="F85" s="494">
        <f>F84/E84-1</f>
        <v>5.3257622564564455E-2</v>
      </c>
      <c r="G85" s="494">
        <f t="shared" ref="G85" si="135">G84/F84-1</f>
        <v>4.8757299488325856E-2</v>
      </c>
      <c r="H85" s="494">
        <f t="shared" ref="H85:I85" si="136">H84/G84-1</f>
        <v>4.8293038980623093E-2</v>
      </c>
      <c r="I85" s="494">
        <f t="shared" si="136"/>
        <v>-7.5445873016557474E-2</v>
      </c>
      <c r="J85" s="494">
        <v>8.4400000000000003E-2</v>
      </c>
      <c r="K85" s="494">
        <v>9.2100000000000001E-2</v>
      </c>
      <c r="L85" s="494">
        <v>8.5999999999999993E-2</v>
      </c>
      <c r="M85" s="494">
        <v>8.2400000000000001E-2</v>
      </c>
      <c r="N85" s="494">
        <v>8.0600000000000005E-2</v>
      </c>
      <c r="O85" s="494">
        <v>7.6499999999999999E-2</v>
      </c>
      <c r="P85" s="494">
        <v>7.5200000000000003E-2</v>
      </c>
      <c r="Q85" s="494">
        <v>7.2099999999999997E-2</v>
      </c>
      <c r="R85" s="494">
        <v>7.0699999999999999E-2</v>
      </c>
      <c r="S85" s="494">
        <v>6.8400000000000002E-2</v>
      </c>
    </row>
    <row r="86" spans="1:38" s="314" customFormat="1" x14ac:dyDescent="0.2">
      <c r="A86" s="481"/>
      <c r="B86" s="482"/>
      <c r="C86" s="254" t="s">
        <v>394</v>
      </c>
      <c r="D86" s="483"/>
      <c r="E86" s="483"/>
      <c r="F86" s="483"/>
      <c r="G86" s="483"/>
      <c r="H86" s="483"/>
      <c r="I86" s="483"/>
      <c r="J86" s="484">
        <f>I84+I84*J87</f>
        <v>341.39663544616332</v>
      </c>
      <c r="K86" s="484">
        <f>J86+J86*K87</f>
        <v>364.27021002105624</v>
      </c>
      <c r="L86" s="484">
        <f t="shared" ref="L86:S86" si="137">K86+K86*L87</f>
        <v>386.45426581133859</v>
      </c>
      <c r="M86" s="484">
        <f t="shared" si="137"/>
        <v>408.59809524232827</v>
      </c>
      <c r="N86" s="484">
        <f t="shared" si="137"/>
        <v>431.27528952827748</v>
      </c>
      <c r="O86" s="484">
        <f t="shared" si="137"/>
        <v>453.44283941003096</v>
      </c>
      <c r="P86" s="484">
        <f t="shared" si="137"/>
        <v>476.16032566447353</v>
      </c>
      <c r="Q86" s="484">
        <f t="shared" si="137"/>
        <v>498.53986097070378</v>
      </c>
      <c r="R86" s="484">
        <f t="shared" si="137"/>
        <v>521.27327863096787</v>
      </c>
      <c r="S86" s="484">
        <f t="shared" si="137"/>
        <v>543.84441159568883</v>
      </c>
      <c r="T86" s="186">
        <f>(S86/J86)^(1/9)-1</f>
        <v>5.3097014356518812E-2</v>
      </c>
    </row>
    <row r="87" spans="1:38" s="314" customFormat="1" x14ac:dyDescent="0.2">
      <c r="A87" s="481"/>
      <c r="B87" s="482"/>
      <c r="C87" s="259" t="s">
        <v>293</v>
      </c>
      <c r="D87" s="483"/>
      <c r="E87" s="483"/>
      <c r="F87" s="483"/>
      <c r="G87" s="483"/>
      <c r="H87" s="483"/>
      <c r="I87" s="483"/>
      <c r="J87" s="483">
        <f>J85-2.51%</f>
        <v>5.9300000000000005E-2</v>
      </c>
      <c r="K87" s="483">
        <f t="shared" ref="K87:S87" si="138">K85-2.51%</f>
        <v>6.7000000000000004E-2</v>
      </c>
      <c r="L87" s="483">
        <f t="shared" si="138"/>
        <v>6.0899999999999996E-2</v>
      </c>
      <c r="M87" s="483">
        <f t="shared" si="138"/>
        <v>5.7300000000000004E-2</v>
      </c>
      <c r="N87" s="483">
        <f t="shared" si="138"/>
        <v>5.5500000000000008E-2</v>
      </c>
      <c r="O87" s="483">
        <f t="shared" si="138"/>
        <v>5.1400000000000001E-2</v>
      </c>
      <c r="P87" s="483">
        <f t="shared" si="138"/>
        <v>5.0100000000000006E-2</v>
      </c>
      <c r="Q87" s="483">
        <f t="shared" si="138"/>
        <v>4.7E-2</v>
      </c>
      <c r="R87" s="483">
        <f t="shared" si="138"/>
        <v>4.5600000000000002E-2</v>
      </c>
      <c r="S87" s="483">
        <f t="shared" si="138"/>
        <v>4.3300000000000005E-2</v>
      </c>
      <c r="U87" s="327">
        <f>D84+U80</f>
        <v>283.31138175999996</v>
      </c>
      <c r="V87" s="327">
        <f t="shared" ref="V87:AJ87" si="139">E84+V80</f>
        <v>301.03404447999992</v>
      </c>
      <c r="W87" s="327">
        <f t="shared" si="139"/>
        <v>317.06640200000004</v>
      </c>
      <c r="X87" s="327">
        <f t="shared" si="139"/>
        <v>332.52570351999998</v>
      </c>
      <c r="Y87" s="327">
        <f t="shared" si="139"/>
        <v>348.58438028215045</v>
      </c>
      <c r="Z87" s="327">
        <f t="shared" si="139"/>
        <v>322.28512739182793</v>
      </c>
      <c r="AA87" s="327">
        <f t="shared" si="139"/>
        <v>349.48599214369818</v>
      </c>
      <c r="AB87" s="327">
        <f t="shared" si="139"/>
        <v>381.67365202013281</v>
      </c>
      <c r="AC87" s="327">
        <f t="shared" si="139"/>
        <v>414.4975860938643</v>
      </c>
      <c r="AD87" s="327">
        <f t="shared" si="139"/>
        <v>448.65218718799872</v>
      </c>
      <c r="AE87" s="327">
        <f t="shared" si="139"/>
        <v>484.81355347535134</v>
      </c>
      <c r="AF87" s="327">
        <f t="shared" si="139"/>
        <v>521.90179031621574</v>
      </c>
      <c r="AG87" s="327">
        <f t="shared" si="139"/>
        <v>561.14880494799513</v>
      </c>
      <c r="AH87" s="327">
        <f t="shared" si="139"/>
        <v>601.60763378474553</v>
      </c>
      <c r="AI87" s="327">
        <f t="shared" si="139"/>
        <v>644.14129349332711</v>
      </c>
      <c r="AJ87" s="327">
        <f t="shared" si="139"/>
        <v>688.2005579682708</v>
      </c>
    </row>
    <row r="88" spans="1:38" s="314" customFormat="1" ht="15" x14ac:dyDescent="0.25">
      <c r="A88" s="481" t="s">
        <v>414</v>
      </c>
      <c r="B88" s="482"/>
      <c r="C88" s="254" t="s">
        <v>395</v>
      </c>
      <c r="D88" s="483"/>
      <c r="E88" s="483"/>
      <c r="F88" s="483"/>
      <c r="G88" s="483"/>
      <c r="H88" s="483"/>
      <c r="I88" s="483"/>
      <c r="J88" s="484">
        <f>I84+I84*J89</f>
        <v>339.75298129646501</v>
      </c>
      <c r="K88" s="484">
        <f>J88+J88*K89</f>
        <v>360.78369083871621</v>
      </c>
      <c r="L88" s="484">
        <f t="shared" ref="L88:S88" si="140">K88+K88*L89</f>
        <v>380.91542078751655</v>
      </c>
      <c r="M88" s="484">
        <f t="shared" si="140"/>
        <v>400.79920575262491</v>
      </c>
      <c r="N88" s="484">
        <f t="shared" si="140"/>
        <v>420.99948572255721</v>
      </c>
      <c r="O88" s="484">
        <f t="shared" si="140"/>
        <v>440.49176191151162</v>
      </c>
      <c r="P88" s="484">
        <f t="shared" si="140"/>
        <v>460.31389119752964</v>
      </c>
      <c r="Q88" s="484">
        <f t="shared" si="140"/>
        <v>479.60104323870615</v>
      </c>
      <c r="R88" s="484">
        <f t="shared" si="140"/>
        <v>499.02488548987372</v>
      </c>
      <c r="S88" s="484">
        <f t="shared" si="140"/>
        <v>518.08763611558686</v>
      </c>
      <c r="T88" s="186">
        <f>(S88/J88)^(1/9)-1</f>
        <v>4.7996891937802877E-2</v>
      </c>
      <c r="AC88" s="520">
        <v>677.49456105411764</v>
      </c>
    </row>
    <row r="89" spans="1:38" s="314" customFormat="1" ht="15" x14ac:dyDescent="0.25">
      <c r="A89" s="481"/>
      <c r="B89" s="482"/>
      <c r="C89" s="259" t="s">
        <v>293</v>
      </c>
      <c r="D89" s="483"/>
      <c r="E89" s="483"/>
      <c r="F89" s="483"/>
      <c r="G89" s="483"/>
      <c r="H89" s="483"/>
      <c r="I89" s="483"/>
      <c r="J89" s="483">
        <f>J85-3.02%</f>
        <v>5.4199999999999998E-2</v>
      </c>
      <c r="K89" s="483">
        <f t="shared" ref="K89:S89" si="141">K85-3.02%</f>
        <v>6.1899999999999997E-2</v>
      </c>
      <c r="L89" s="483">
        <f t="shared" si="141"/>
        <v>5.5799999999999988E-2</v>
      </c>
      <c r="M89" s="483">
        <f t="shared" si="141"/>
        <v>5.2199999999999996E-2</v>
      </c>
      <c r="N89" s="483">
        <f t="shared" si="141"/>
        <v>5.04E-2</v>
      </c>
      <c r="O89" s="483">
        <f t="shared" si="141"/>
        <v>4.6299999999999994E-2</v>
      </c>
      <c r="P89" s="483">
        <f t="shared" si="141"/>
        <v>4.4999999999999998E-2</v>
      </c>
      <c r="Q89" s="483">
        <f t="shared" si="141"/>
        <v>4.1899999999999993E-2</v>
      </c>
      <c r="R89" s="483">
        <f t="shared" si="141"/>
        <v>4.0499999999999994E-2</v>
      </c>
      <c r="S89" s="483">
        <f t="shared" si="141"/>
        <v>3.8199999999999998E-2</v>
      </c>
      <c r="AC89" s="520">
        <v>707.78517724705875</v>
      </c>
    </row>
    <row r="90" spans="1:38" ht="15.75" thickBot="1" x14ac:dyDescent="0.3">
      <c r="A90" s="260" t="s">
        <v>30</v>
      </c>
      <c r="B90" s="261" t="s">
        <v>58</v>
      </c>
      <c r="C90" s="262" t="s">
        <v>294</v>
      </c>
      <c r="D90" s="263">
        <v>0</v>
      </c>
      <c r="E90" s="263">
        <v>0</v>
      </c>
      <c r="F90" s="263">
        <v>0</v>
      </c>
      <c r="G90" s="263">
        <v>0</v>
      </c>
      <c r="H90" s="263">
        <v>0</v>
      </c>
      <c r="I90" s="263">
        <v>0</v>
      </c>
      <c r="J90" s="263">
        <f>J79-J84</f>
        <v>19.514007856301816</v>
      </c>
      <c r="K90" s="263">
        <f t="shared" ref="K90:S90" si="142">K79-K84</f>
        <v>-4.6736520201328062</v>
      </c>
      <c r="L90" s="263">
        <f t="shared" si="142"/>
        <v>-27.4975860938643</v>
      </c>
      <c r="M90" s="263">
        <f t="shared" si="142"/>
        <v>-61.65218718799872</v>
      </c>
      <c r="N90" s="263">
        <f t="shared" si="142"/>
        <v>-85.813553475351341</v>
      </c>
      <c r="O90" s="263">
        <f t="shared" si="142"/>
        <v>-109.90179031621574</v>
      </c>
      <c r="P90" s="263">
        <f t="shared" si="142"/>
        <v>-139.14880494799513</v>
      </c>
      <c r="Q90" s="263">
        <f t="shared" si="142"/>
        <v>-171.60763378474553</v>
      </c>
      <c r="R90" s="263">
        <f t="shared" si="142"/>
        <v>-209.14129349332711</v>
      </c>
      <c r="S90" s="263">
        <f t="shared" si="142"/>
        <v>-247.2005579682708</v>
      </c>
      <c r="AC90" s="520">
        <v>734.68758624000009</v>
      </c>
    </row>
    <row r="91" spans="1:38" ht="15" x14ac:dyDescent="0.25">
      <c r="A91" s="73" t="s">
        <v>39</v>
      </c>
      <c r="B91" s="73" t="s">
        <v>36</v>
      </c>
      <c r="C91" s="91" t="s">
        <v>43</v>
      </c>
      <c r="D91" s="35">
        <f>' Capacity by Company'!D45</f>
        <v>75</v>
      </c>
      <c r="E91" s="35">
        <f>' Capacity by Company'!E45</f>
        <v>75</v>
      </c>
      <c r="F91" s="35">
        <f>' Capacity by Company'!F45</f>
        <v>75</v>
      </c>
      <c r="G91" s="35">
        <f>' Capacity by Company'!G45</f>
        <v>75</v>
      </c>
      <c r="H91" s="35">
        <f>' Capacity by Company'!H45</f>
        <v>75</v>
      </c>
      <c r="I91" s="35">
        <f>' Capacity by Company'!I45</f>
        <v>80</v>
      </c>
      <c r="J91" s="35">
        <f>' Capacity by Company'!J45</f>
        <v>80</v>
      </c>
      <c r="K91" s="35">
        <f>' Capacity by Company'!K45</f>
        <v>80</v>
      </c>
      <c r="L91" s="35">
        <f>' Capacity by Company'!L45</f>
        <v>80</v>
      </c>
      <c r="M91" s="35">
        <f>' Capacity by Company'!M45</f>
        <v>80</v>
      </c>
      <c r="N91" s="35">
        <f>' Capacity by Company'!N45</f>
        <v>80</v>
      </c>
      <c r="O91" s="35">
        <f>' Capacity by Company'!O45</f>
        <v>80</v>
      </c>
      <c r="P91" s="35">
        <f>' Capacity by Company'!P45</f>
        <v>80</v>
      </c>
      <c r="Q91" s="35">
        <f>' Capacity by Company'!Q45</f>
        <v>80</v>
      </c>
      <c r="R91" s="35">
        <f>' Capacity by Company'!R45</f>
        <v>80</v>
      </c>
      <c r="S91" s="35">
        <f>' Capacity by Company'!S45</f>
        <v>80</v>
      </c>
      <c r="AC91" s="520">
        <v>767.43537523294117</v>
      </c>
    </row>
    <row r="92" spans="1:38" ht="15" x14ac:dyDescent="0.25">
      <c r="A92" s="73" t="s">
        <v>39</v>
      </c>
      <c r="B92" s="73" t="s">
        <v>36</v>
      </c>
      <c r="C92" s="91" t="s">
        <v>44</v>
      </c>
      <c r="D92" s="37">
        <f>'Production by Company'!D45</f>
        <v>55.857500000000009</v>
      </c>
      <c r="E92" s="37">
        <f>'Production by Company'!E45</f>
        <v>57.268500000000003</v>
      </c>
      <c r="F92" s="37">
        <f>'Production by Company'!F45</f>
        <v>57.116</v>
      </c>
      <c r="G92" s="37">
        <f>'Production by Company'!G45</f>
        <v>57.315000000000005</v>
      </c>
      <c r="H92" s="37">
        <f>'Production by Company'!H45</f>
        <v>58.117999999999995</v>
      </c>
      <c r="I92" s="37">
        <f>'Production by Company'!I45</f>
        <v>59.415999999999997</v>
      </c>
      <c r="J92" s="37">
        <f>'Production by Company'!J45</f>
        <v>61.067999999999998</v>
      </c>
      <c r="K92" s="37">
        <f>'Production by Company'!K45</f>
        <v>62</v>
      </c>
      <c r="L92" s="37">
        <f>'Production by Company'!L45</f>
        <v>62.6</v>
      </c>
      <c r="M92" s="37">
        <f>'Production by Company'!M45</f>
        <v>63.8</v>
      </c>
      <c r="N92" s="37">
        <f>'Production by Company'!N45</f>
        <v>64.400000000000006</v>
      </c>
      <c r="O92" s="37">
        <f>'Production by Company'!O45</f>
        <v>66.099999999999994</v>
      </c>
      <c r="P92" s="37">
        <f>'Production by Company'!P45</f>
        <v>66.5</v>
      </c>
      <c r="Q92" s="37">
        <f>'Production by Company'!Q45</f>
        <v>68.900000000000006</v>
      </c>
      <c r="R92" s="37">
        <f>'Production by Company'!R45</f>
        <v>70.400000000000006</v>
      </c>
      <c r="S92" s="37">
        <f>'Production by Company'!S45</f>
        <v>71.2</v>
      </c>
      <c r="AC92" s="520">
        <v>796.32484146803279</v>
      </c>
    </row>
    <row r="93" spans="1:38" ht="15" x14ac:dyDescent="0.25">
      <c r="A93" s="73" t="s">
        <v>39</v>
      </c>
      <c r="B93" s="73" t="s">
        <v>36</v>
      </c>
      <c r="C93" s="91" t="s">
        <v>45</v>
      </c>
      <c r="D93" s="36">
        <f t="shared" ref="D93:S93" si="143">(D92/D91)</f>
        <v>0.7447666666666668</v>
      </c>
      <c r="E93" s="36">
        <f t="shared" si="143"/>
        <v>0.76358000000000004</v>
      </c>
      <c r="F93" s="36">
        <f t="shared" si="143"/>
        <v>0.76154666666666671</v>
      </c>
      <c r="G93" s="36">
        <f t="shared" si="143"/>
        <v>0.7642000000000001</v>
      </c>
      <c r="H93" s="36">
        <f t="shared" si="143"/>
        <v>0.77490666666666663</v>
      </c>
      <c r="I93" s="36">
        <f t="shared" si="143"/>
        <v>0.74269999999999992</v>
      </c>
      <c r="J93" s="36">
        <f t="shared" si="143"/>
        <v>0.76334999999999997</v>
      </c>
      <c r="K93" s="36">
        <f t="shared" si="143"/>
        <v>0.77500000000000002</v>
      </c>
      <c r="L93" s="36">
        <f t="shared" si="143"/>
        <v>0.78249999999999997</v>
      </c>
      <c r="M93" s="36">
        <f t="shared" si="143"/>
        <v>0.79749999999999999</v>
      </c>
      <c r="N93" s="36">
        <f t="shared" si="143"/>
        <v>0.80500000000000005</v>
      </c>
      <c r="O93" s="36">
        <f t="shared" si="143"/>
        <v>0.82624999999999993</v>
      </c>
      <c r="P93" s="36">
        <f t="shared" si="143"/>
        <v>0.83125000000000004</v>
      </c>
      <c r="Q93" s="36">
        <f t="shared" si="143"/>
        <v>0.86125000000000007</v>
      </c>
      <c r="R93" s="36">
        <f t="shared" si="143"/>
        <v>0.88000000000000012</v>
      </c>
      <c r="S93" s="36">
        <f t="shared" si="143"/>
        <v>0.89</v>
      </c>
      <c r="V93" s="317">
        <v>3.8199999999999998E-2</v>
      </c>
      <c r="AC93" s="520">
        <v>739.48918205065149</v>
      </c>
      <c r="AE93" s="53">
        <v>315</v>
      </c>
    </row>
    <row r="94" spans="1:38" ht="15" x14ac:dyDescent="0.25">
      <c r="A94" s="73" t="s">
        <v>39</v>
      </c>
      <c r="B94" s="73" t="s">
        <v>36</v>
      </c>
      <c r="C94" s="91" t="s">
        <v>46</v>
      </c>
      <c r="D94" s="92">
        <f>'Foreign Trade'!J9</f>
        <v>3.3856131599999997</v>
      </c>
      <c r="E94" s="92">
        <f>'Foreign Trade'!K9</f>
        <v>3.4115726</v>
      </c>
      <c r="F94" s="92">
        <f>'Foreign Trade'!L9</f>
        <v>3.5187662199999998</v>
      </c>
      <c r="G94" s="92">
        <v>3.6</v>
      </c>
      <c r="H94" s="92">
        <f>'Foreign Trade'!N9</f>
        <v>3.1003567399999996</v>
      </c>
      <c r="I94" s="92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  <c r="AC94" s="520">
        <v>789.09417055501353</v>
      </c>
      <c r="AE94" s="53">
        <v>326</v>
      </c>
    </row>
    <row r="95" spans="1:38" ht="15" x14ac:dyDescent="0.25">
      <c r="A95" s="73" t="s">
        <v>39</v>
      </c>
      <c r="B95" s="73" t="s">
        <v>36</v>
      </c>
      <c r="C95" s="91" t="s">
        <v>47</v>
      </c>
      <c r="D95" s="92">
        <f>'Foreign Trade'!AK9</f>
        <v>5.2856184399999995</v>
      </c>
      <c r="E95" s="92">
        <f>'Foreign Trade'!AL9</f>
        <v>5.40855058</v>
      </c>
      <c r="F95" s="92">
        <f>'Foreign Trade'!AM9</f>
        <v>5.52542738</v>
      </c>
      <c r="G95" s="92">
        <f>'Foreign Trade'!AN9</f>
        <v>5.6868745800000005</v>
      </c>
      <c r="H95" s="92">
        <f>'Foreign Trade'!AO9</f>
        <v>5.4002487399999994</v>
      </c>
      <c r="I95" s="92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  <c r="AC95" s="520">
        <v>845.25995640062752</v>
      </c>
      <c r="AE95" s="53">
        <v>337</v>
      </c>
    </row>
    <row r="96" spans="1:38" ht="15" x14ac:dyDescent="0.25">
      <c r="A96" s="73" t="s">
        <v>39</v>
      </c>
      <c r="B96" s="73" t="s">
        <v>36</v>
      </c>
      <c r="C96" s="91" t="s">
        <v>25</v>
      </c>
      <c r="D96" s="37">
        <f>2%*D92</f>
        <v>1.1171500000000003</v>
      </c>
      <c r="E96" s="37">
        <f t="shared" ref="E96:S96" si="144">2%*E92</f>
        <v>1.14537</v>
      </c>
      <c r="F96" s="37">
        <f t="shared" si="144"/>
        <v>1.14232</v>
      </c>
      <c r="G96" s="37">
        <f t="shared" si="144"/>
        <v>1.1463000000000001</v>
      </c>
      <c r="H96" s="37">
        <f t="shared" si="144"/>
        <v>1.1623599999999998</v>
      </c>
      <c r="I96" s="37">
        <f t="shared" si="144"/>
        <v>1.18832</v>
      </c>
      <c r="J96" s="37">
        <f t="shared" si="144"/>
        <v>1.22136</v>
      </c>
      <c r="K96" s="37">
        <f t="shared" si="144"/>
        <v>1.24</v>
      </c>
      <c r="L96" s="37">
        <f t="shared" si="144"/>
        <v>1.252</v>
      </c>
      <c r="M96" s="37">
        <f t="shared" si="144"/>
        <v>1.276</v>
      </c>
      <c r="N96" s="37">
        <f t="shared" si="144"/>
        <v>1.288</v>
      </c>
      <c r="O96" s="37">
        <f t="shared" si="144"/>
        <v>1.3219999999999998</v>
      </c>
      <c r="P96" s="37">
        <f t="shared" si="144"/>
        <v>1.33</v>
      </c>
      <c r="Q96" s="37">
        <f t="shared" si="144"/>
        <v>1.3780000000000001</v>
      </c>
      <c r="R96" s="37">
        <f t="shared" si="144"/>
        <v>1.4080000000000001</v>
      </c>
      <c r="S96" s="37">
        <f t="shared" si="144"/>
        <v>1.4240000000000002</v>
      </c>
      <c r="AC96" s="520">
        <v>903.65583837973259</v>
      </c>
      <c r="AE96" s="53">
        <v>340</v>
      </c>
    </row>
    <row r="97" spans="1:31" ht="15" x14ac:dyDescent="0.25">
      <c r="A97" s="73" t="s">
        <v>39</v>
      </c>
      <c r="B97" s="73" t="s">
        <v>36</v>
      </c>
      <c r="C97" s="91" t="s">
        <v>48</v>
      </c>
      <c r="D97" s="37">
        <f>D92+D94-D95-D96</f>
        <v>52.840344720000004</v>
      </c>
      <c r="E97" s="37">
        <f t="shared" ref="E97:I97" si="145">E92+E94-E95-E96</f>
        <v>54.126152020000006</v>
      </c>
      <c r="F97" s="37">
        <f t="shared" si="145"/>
        <v>53.967018840000009</v>
      </c>
      <c r="G97" s="37">
        <f t="shared" si="145"/>
        <v>54.081825420000001</v>
      </c>
      <c r="H97" s="37">
        <f t="shared" si="145"/>
        <v>54.655747999999996</v>
      </c>
      <c r="I97" s="309">
        <f t="shared" si="145"/>
        <v>55.680999999999997</v>
      </c>
      <c r="J97" s="309">
        <f>I97*(J98+1)</f>
        <v>56.967231099999992</v>
      </c>
      <c r="K97" s="309">
        <f t="shared" ref="K97:S97" si="146">J97*(K98+1)</f>
        <v>58.91551040361999</v>
      </c>
      <c r="L97" s="309">
        <f t="shared" si="146"/>
        <v>61.278022370805154</v>
      </c>
      <c r="M97" s="309">
        <f t="shared" si="146"/>
        <v>64.305156675922916</v>
      </c>
      <c r="N97" s="309">
        <f t="shared" si="146"/>
        <v>67.726191011082008</v>
      </c>
      <c r="O97" s="309">
        <f t="shared" si="146"/>
        <v>71.600129136915896</v>
      </c>
      <c r="P97" s="309">
        <f t="shared" si="146"/>
        <v>75.774416665598096</v>
      </c>
      <c r="Q97" s="309">
        <f t="shared" si="146"/>
        <v>79.881390048873513</v>
      </c>
      <c r="R97" s="309">
        <f t="shared" si="146"/>
        <v>84.690249729815704</v>
      </c>
      <c r="S97" s="309">
        <f t="shared" si="146"/>
        <v>90.127363762469869</v>
      </c>
      <c r="T97" s="186">
        <f>(S97/J97)^(1/9)-1</f>
        <v>5.2293383443922092E-2</v>
      </c>
      <c r="U97" s="317">
        <v>1.43E-2</v>
      </c>
      <c r="AC97" s="520">
        <v>964.30619292522942</v>
      </c>
      <c r="AE97" s="53">
        <v>357</v>
      </c>
    </row>
    <row r="98" spans="1:31" ht="15" x14ac:dyDescent="0.25">
      <c r="A98" s="73" t="s">
        <v>39</v>
      </c>
      <c r="B98" s="73" t="s">
        <v>36</v>
      </c>
      <c r="C98" s="93" t="s">
        <v>293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47">G97/F97-1</f>
        <v>2.1273470810083683E-3</v>
      </c>
      <c r="H98" s="36">
        <f t="shared" ref="H98:I98" si="148">H97/G97-1</f>
        <v>1.0612115540533429E-2</v>
      </c>
      <c r="I98" s="308">
        <f t="shared" si="148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  <c r="AC98" s="520">
        <v>1026.2451519544643</v>
      </c>
      <c r="AE98" s="53">
        <v>327</v>
      </c>
    </row>
    <row r="99" spans="1:31" ht="15.75" thickBot="1" x14ac:dyDescent="0.3">
      <c r="A99" s="248" t="s">
        <v>39</v>
      </c>
      <c r="B99" s="248" t="s">
        <v>36</v>
      </c>
      <c r="C99" s="94" t="s">
        <v>294</v>
      </c>
      <c r="D99" s="47">
        <f>D92-D97</f>
        <v>3.0171552800000043</v>
      </c>
      <c r="E99" s="47">
        <f t="shared" ref="E99:S99" si="149">E92-E97</f>
        <v>3.1423479799999967</v>
      </c>
      <c r="F99" s="47">
        <f t="shared" si="149"/>
        <v>3.1489811599999911</v>
      </c>
      <c r="G99" s="47">
        <f t="shared" si="149"/>
        <v>3.2331745800000036</v>
      </c>
      <c r="H99" s="47">
        <f t="shared" si="149"/>
        <v>3.4622519999999994</v>
      </c>
      <c r="I99" s="47">
        <f t="shared" si="149"/>
        <v>3.7349999999999994</v>
      </c>
      <c r="J99" s="47">
        <f t="shared" si="149"/>
        <v>4.1007689000000056</v>
      </c>
      <c r="K99" s="47">
        <f t="shared" si="149"/>
        <v>3.0844895963800099</v>
      </c>
      <c r="L99" s="47">
        <f t="shared" si="149"/>
        <v>1.3219776291948477</v>
      </c>
      <c r="M99" s="47">
        <f t="shared" si="149"/>
        <v>-0.50515667592291891</v>
      </c>
      <c r="N99" s="47">
        <f t="shared" si="149"/>
        <v>-3.3261910110820025</v>
      </c>
      <c r="O99" s="47">
        <f t="shared" si="149"/>
        <v>-5.500129136915902</v>
      </c>
      <c r="P99" s="47">
        <f t="shared" si="149"/>
        <v>-9.2744166655980962</v>
      </c>
      <c r="Q99" s="47">
        <f t="shared" si="149"/>
        <v>-10.981390048873507</v>
      </c>
      <c r="R99" s="47">
        <f t="shared" si="149"/>
        <v>-14.290249729815699</v>
      </c>
      <c r="S99" s="47">
        <f t="shared" si="149"/>
        <v>-18.927363762469867</v>
      </c>
      <c r="AC99" s="520">
        <v>1090.0765587755718</v>
      </c>
      <c r="AE99" s="53">
        <v>369</v>
      </c>
    </row>
    <row r="100" spans="1:31" s="314" customFormat="1" ht="15" x14ac:dyDescent="0.25">
      <c r="A100" s="350" t="s">
        <v>39</v>
      </c>
      <c r="B100" s="350" t="s">
        <v>53</v>
      </c>
      <c r="C100" s="324" t="s">
        <v>43</v>
      </c>
      <c r="D100" s="353">
        <f>' Capacity by Company'!D48</f>
        <v>20</v>
      </c>
      <c r="E100" s="353">
        <f>' Capacity by Company'!E48</f>
        <v>20</v>
      </c>
      <c r="F100" s="353">
        <f>' Capacity by Company'!F48</f>
        <v>20</v>
      </c>
      <c r="G100" s="353">
        <f>' Capacity by Company'!G48</f>
        <v>20</v>
      </c>
      <c r="H100" s="353">
        <f>' Capacity by Company'!H48</f>
        <v>20</v>
      </c>
      <c r="I100" s="353">
        <f>' Capacity by Company'!I48</f>
        <v>20</v>
      </c>
      <c r="J100" s="353">
        <f>' Capacity by Company'!J48</f>
        <v>20</v>
      </c>
      <c r="K100" s="353">
        <f>' Capacity by Company'!K48</f>
        <v>20</v>
      </c>
      <c r="L100" s="353">
        <f>' Capacity by Company'!L48</f>
        <v>20</v>
      </c>
      <c r="M100" s="353">
        <f>' Capacity by Company'!M48</f>
        <v>20</v>
      </c>
      <c r="N100" s="353">
        <f>' Capacity by Company'!N48</f>
        <v>20</v>
      </c>
      <c r="O100" s="353">
        <f>' Capacity by Company'!O48</f>
        <v>20</v>
      </c>
      <c r="P100" s="353">
        <f>' Capacity by Company'!P48</f>
        <v>20</v>
      </c>
      <c r="Q100" s="353">
        <f>' Capacity by Company'!Q48</f>
        <v>20</v>
      </c>
      <c r="R100" s="353">
        <f>' Capacity by Company'!R48</f>
        <v>20</v>
      </c>
      <c r="S100" s="353">
        <f>' Capacity by Company'!S48</f>
        <v>20</v>
      </c>
      <c r="AC100" s="520">
        <v>1156.5391819147492</v>
      </c>
      <c r="AE100" s="314">
        <v>377</v>
      </c>
    </row>
    <row r="101" spans="1:31" s="314" customFormat="1" ht="15" x14ac:dyDescent="0.25">
      <c r="A101" s="350" t="s">
        <v>39</v>
      </c>
      <c r="B101" s="350" t="s">
        <v>53</v>
      </c>
      <c r="C101" s="324" t="s">
        <v>44</v>
      </c>
      <c r="D101" s="353">
        <f>'Production by Company'!D48</f>
        <v>15.8405</v>
      </c>
      <c r="E101" s="353">
        <f>'Production by Company'!E48</f>
        <v>16.1525</v>
      </c>
      <c r="F101" s="353">
        <f>'Production by Company'!F48</f>
        <v>16.277999999999999</v>
      </c>
      <c r="G101" s="353">
        <f>'Production by Company'!G48</f>
        <v>16.222999999999999</v>
      </c>
      <c r="H101" s="353">
        <f>'Production by Company'!H48</f>
        <v>16.5625</v>
      </c>
      <c r="I101" s="353">
        <f>'Production by Company'!I48</f>
        <v>15.7685</v>
      </c>
      <c r="J101" s="353">
        <f>'Production by Company'!J48</f>
        <v>16.12</v>
      </c>
      <c r="K101" s="353">
        <f>'Production by Company'!K48</f>
        <v>16.36</v>
      </c>
      <c r="L101" s="353">
        <f>'Production by Company'!L48</f>
        <v>16.486999999999998</v>
      </c>
      <c r="M101" s="353">
        <f>'Production by Company'!M48</f>
        <v>16.987000000000002</v>
      </c>
      <c r="N101" s="353">
        <f>'Production by Company'!N48</f>
        <v>17.68</v>
      </c>
      <c r="O101" s="353">
        <f>'Production by Company'!O48</f>
        <v>18.137</v>
      </c>
      <c r="P101" s="353">
        <f>'Production by Company'!P48</f>
        <v>18.187000000000001</v>
      </c>
      <c r="Q101" s="353">
        <f>'Production by Company'!Q48</f>
        <v>18.687000000000001</v>
      </c>
      <c r="R101" s="353">
        <f>'Production by Company'!R48</f>
        <v>19.161000000000001</v>
      </c>
      <c r="S101" s="353">
        <f>'Production by Company'!S48</f>
        <v>19.186999999999998</v>
      </c>
      <c r="AC101" s="520">
        <v>1224.5714728671014</v>
      </c>
      <c r="AE101" s="314">
        <v>387</v>
      </c>
    </row>
    <row r="102" spans="1:31" s="314" customFormat="1" ht="15" x14ac:dyDescent="0.25">
      <c r="A102" s="350" t="s">
        <v>39</v>
      </c>
      <c r="B102" s="350" t="s">
        <v>53</v>
      </c>
      <c r="C102" s="324" t="s">
        <v>45</v>
      </c>
      <c r="D102" s="365">
        <f>D101/D100</f>
        <v>0.79202499999999998</v>
      </c>
      <c r="E102" s="365">
        <f t="shared" ref="E102:S102" si="150">E101/E100</f>
        <v>0.80762500000000004</v>
      </c>
      <c r="F102" s="365">
        <f t="shared" si="150"/>
        <v>0.81389999999999996</v>
      </c>
      <c r="G102" s="365">
        <f t="shared" si="150"/>
        <v>0.81114999999999993</v>
      </c>
      <c r="H102" s="365">
        <f t="shared" si="150"/>
        <v>0.828125</v>
      </c>
      <c r="I102" s="365">
        <f t="shared" si="150"/>
        <v>0.78842499999999993</v>
      </c>
      <c r="J102" s="365">
        <f t="shared" si="150"/>
        <v>0.80600000000000005</v>
      </c>
      <c r="K102" s="365">
        <f t="shared" si="150"/>
        <v>0.81799999999999995</v>
      </c>
      <c r="L102" s="365">
        <f t="shared" si="150"/>
        <v>0.82434999999999992</v>
      </c>
      <c r="M102" s="365">
        <f t="shared" si="150"/>
        <v>0.84935000000000005</v>
      </c>
      <c r="N102" s="365">
        <f t="shared" si="150"/>
        <v>0.88400000000000001</v>
      </c>
      <c r="O102" s="365">
        <f t="shared" si="150"/>
        <v>0.90685000000000004</v>
      </c>
      <c r="P102" s="365">
        <f t="shared" si="150"/>
        <v>0.9093500000000001</v>
      </c>
      <c r="Q102" s="365">
        <f t="shared" si="150"/>
        <v>0.93435000000000001</v>
      </c>
      <c r="R102" s="365">
        <f t="shared" si="150"/>
        <v>0.95805000000000007</v>
      </c>
      <c r="S102" s="365">
        <f t="shared" si="150"/>
        <v>0.95934999999999993</v>
      </c>
      <c r="U102" s="333">
        <v>0.02</v>
      </c>
      <c r="AC102" s="520">
        <v>1295.0841415514938</v>
      </c>
      <c r="AE102" s="314">
        <v>387</v>
      </c>
    </row>
    <row r="103" spans="1:31" s="314" customFormat="1" ht="15" x14ac:dyDescent="0.25">
      <c r="A103" s="350" t="s">
        <v>39</v>
      </c>
      <c r="B103" s="350" t="s">
        <v>53</v>
      </c>
      <c r="C103" s="324" t="s">
        <v>46</v>
      </c>
      <c r="D103" s="353">
        <v>0.79066000000000003</v>
      </c>
      <c r="E103" s="353">
        <v>0.76963999999999999</v>
      </c>
      <c r="F103" s="353">
        <v>0.83928000000000003</v>
      </c>
      <c r="G103" s="353">
        <v>0.78444000000000003</v>
      </c>
      <c r="H103" s="353">
        <v>0.78072000000000008</v>
      </c>
      <c r="I103" s="353">
        <v>0.66174000000000011</v>
      </c>
      <c r="J103" s="353"/>
      <c r="K103" s="353"/>
      <c r="L103" s="353"/>
      <c r="M103" s="353"/>
      <c r="N103" s="353"/>
      <c r="O103" s="353"/>
      <c r="P103" s="353"/>
      <c r="Q103" s="353"/>
      <c r="R103" s="353"/>
      <c r="S103" s="353"/>
      <c r="U103" s="314">
        <v>1000</v>
      </c>
      <c r="AC103" s="520">
        <v>1367.3349493354222</v>
      </c>
      <c r="AE103" s="314">
        <v>399</v>
      </c>
    </row>
    <row r="104" spans="1:31" s="314" customFormat="1" x14ac:dyDescent="0.2">
      <c r="A104" s="350" t="s">
        <v>39</v>
      </c>
      <c r="B104" s="350" t="s">
        <v>53</v>
      </c>
      <c r="C104" s="324" t="s">
        <v>47</v>
      </c>
      <c r="D104" s="353">
        <v>0.22722000000000001</v>
      </c>
      <c r="E104" s="353">
        <v>0.22218000000000002</v>
      </c>
      <c r="F104" s="353">
        <v>0.28449999999999998</v>
      </c>
      <c r="G104" s="353">
        <v>0.31868000000000002</v>
      </c>
      <c r="H104" s="353">
        <v>0.29077999999999998</v>
      </c>
      <c r="I104" s="353">
        <v>0.18486</v>
      </c>
      <c r="J104" s="353"/>
      <c r="K104" s="353"/>
      <c r="L104" s="353"/>
      <c r="M104" s="353"/>
      <c r="N104" s="353"/>
      <c r="O104" s="353"/>
      <c r="P104" s="353"/>
      <c r="Q104" s="353"/>
      <c r="R104" s="353"/>
      <c r="S104" s="353"/>
      <c r="AE104" s="314">
        <v>412</v>
      </c>
    </row>
    <row r="105" spans="1:31" s="314" customFormat="1" x14ac:dyDescent="0.2">
      <c r="A105" s="350" t="s">
        <v>39</v>
      </c>
      <c r="B105" s="350" t="s">
        <v>53</v>
      </c>
      <c r="C105" s="324" t="s">
        <v>25</v>
      </c>
      <c r="D105" s="309">
        <f>2%*D101</f>
        <v>0.31681000000000004</v>
      </c>
      <c r="E105" s="309">
        <f t="shared" ref="E105:S105" si="151">2%*E101</f>
        <v>0.32305</v>
      </c>
      <c r="F105" s="309">
        <f t="shared" si="151"/>
        <v>0.32555999999999996</v>
      </c>
      <c r="G105" s="309">
        <f t="shared" si="151"/>
        <v>0.32445999999999997</v>
      </c>
      <c r="H105" s="309">
        <f t="shared" si="151"/>
        <v>0.33124999999999999</v>
      </c>
      <c r="I105" s="309">
        <f t="shared" si="151"/>
        <v>0.31536999999999998</v>
      </c>
      <c r="J105" s="309">
        <f t="shared" si="151"/>
        <v>0.32240000000000002</v>
      </c>
      <c r="K105" s="309">
        <f t="shared" si="151"/>
        <v>0.32719999999999999</v>
      </c>
      <c r="L105" s="309">
        <f t="shared" si="151"/>
        <v>0.32973999999999998</v>
      </c>
      <c r="M105" s="309">
        <f t="shared" si="151"/>
        <v>0.33974000000000004</v>
      </c>
      <c r="N105" s="309">
        <f t="shared" si="151"/>
        <v>0.35360000000000003</v>
      </c>
      <c r="O105" s="309">
        <f t="shared" si="151"/>
        <v>0.36274000000000001</v>
      </c>
      <c r="P105" s="309">
        <f t="shared" si="151"/>
        <v>0.36374000000000001</v>
      </c>
      <c r="Q105" s="309">
        <f t="shared" si="151"/>
        <v>0.37374000000000002</v>
      </c>
      <c r="R105" s="309">
        <f t="shared" si="151"/>
        <v>0.38322000000000006</v>
      </c>
      <c r="S105" s="309">
        <f t="shared" si="151"/>
        <v>0.38373999999999997</v>
      </c>
      <c r="AE105" s="314">
        <v>422</v>
      </c>
    </row>
    <row r="106" spans="1:31" s="314" customFormat="1" x14ac:dyDescent="0.2">
      <c r="A106" s="350" t="s">
        <v>39</v>
      </c>
      <c r="B106" s="350" t="s">
        <v>53</v>
      </c>
      <c r="C106" s="324" t="s">
        <v>48</v>
      </c>
      <c r="D106" s="309">
        <f>D101+D103-D104-D105</f>
        <v>16.087130000000002</v>
      </c>
      <c r="E106" s="309">
        <f t="shared" ref="E106:I106" si="152">E101+E103-E104-E105</f>
        <v>16.376909999999999</v>
      </c>
      <c r="F106" s="309">
        <f t="shared" si="152"/>
        <v>16.507219999999997</v>
      </c>
      <c r="G106" s="309">
        <f t="shared" si="152"/>
        <v>16.3643</v>
      </c>
      <c r="H106" s="309">
        <f t="shared" si="152"/>
        <v>16.721189999999996</v>
      </c>
      <c r="I106" s="309">
        <f t="shared" si="152"/>
        <v>15.930010000000001</v>
      </c>
      <c r="J106" s="309">
        <f>I106*(J107+1)</f>
        <v>16.135507129000001</v>
      </c>
      <c r="K106" s="309">
        <f t="shared" ref="K106:S106" si="153">J106*(K107+1)</f>
        <v>16.522759300096002</v>
      </c>
      <c r="L106" s="309">
        <f t="shared" si="153"/>
        <v>17.016789803168873</v>
      </c>
      <c r="M106" s="309">
        <f t="shared" si="153"/>
        <v>17.68384796345309</v>
      </c>
      <c r="N106" s="309">
        <f t="shared" si="153"/>
        <v>18.44425342588157</v>
      </c>
      <c r="O106" s="309">
        <f t="shared" si="153"/>
        <v>19.311133336898003</v>
      </c>
      <c r="P106" s="309">
        <f t="shared" si="153"/>
        <v>20.239998850402799</v>
      </c>
      <c r="Q106" s="309">
        <f t="shared" si="153"/>
        <v>21.130558799820523</v>
      </c>
      <c r="R106" s="309">
        <f t="shared" si="153"/>
        <v>22.187086739811551</v>
      </c>
      <c r="S106" s="309">
        <f t="shared" si="153"/>
        <v>23.385189423761375</v>
      </c>
      <c r="T106" s="186">
        <f>(S106/J106)^(1/9)-1</f>
        <v>4.2092990609455816E-2</v>
      </c>
      <c r="V106" s="317">
        <v>1.0200000000000001E-2</v>
      </c>
      <c r="AE106" s="314">
        <v>430</v>
      </c>
    </row>
    <row r="107" spans="1:31" s="314" customFormat="1" x14ac:dyDescent="0.2">
      <c r="A107" s="350" t="s">
        <v>39</v>
      </c>
      <c r="B107" s="350" t="s">
        <v>53</v>
      </c>
      <c r="C107" s="325" t="s">
        <v>293</v>
      </c>
      <c r="D107" s="353"/>
      <c r="E107" s="308">
        <f>E106/D106-1</f>
        <v>1.8013157101359756E-2</v>
      </c>
      <c r="F107" s="308">
        <f t="shared" ref="F107:I107" si="154">F106/E106-1</f>
        <v>7.9569344888625881E-3</v>
      </c>
      <c r="G107" s="308">
        <f t="shared" si="154"/>
        <v>-8.6580296379400457E-3</v>
      </c>
      <c r="H107" s="308">
        <f t="shared" si="154"/>
        <v>2.1809059965901101E-2</v>
      </c>
      <c r="I107" s="308">
        <f t="shared" si="154"/>
        <v>-4.7316010403565478E-2</v>
      </c>
      <c r="J107" s="308">
        <v>1.2899999999999998E-2</v>
      </c>
      <c r="K107" s="308">
        <v>2.4E-2</v>
      </c>
      <c r="L107" s="308">
        <v>2.9899999999999996E-2</v>
      </c>
      <c r="M107" s="308">
        <v>3.9199999999999999E-2</v>
      </c>
      <c r="N107" s="308">
        <v>4.2999999999999997E-2</v>
      </c>
      <c r="O107" s="308">
        <v>4.7E-2</v>
      </c>
      <c r="P107" s="308">
        <v>4.8099999999999997E-2</v>
      </c>
      <c r="Q107" s="308">
        <v>4.3999999999999997E-2</v>
      </c>
      <c r="R107" s="308">
        <v>4.9999999999999996E-2</v>
      </c>
      <c r="S107" s="308">
        <v>5.3999999999999992E-2</v>
      </c>
      <c r="U107" s="317">
        <v>3.5000000000000001E-3</v>
      </c>
      <c r="AE107" s="314">
        <v>435</v>
      </c>
    </row>
    <row r="108" spans="1:31" s="314" customFormat="1" ht="13.5" thickBot="1" x14ac:dyDescent="0.25">
      <c r="A108" s="248" t="s">
        <v>39</v>
      </c>
      <c r="B108" s="248" t="s">
        <v>53</v>
      </c>
      <c r="C108" s="326" t="s">
        <v>294</v>
      </c>
      <c r="D108" s="313">
        <f>D101-D106</f>
        <v>-0.24663000000000146</v>
      </c>
      <c r="E108" s="313">
        <f t="shared" ref="E108:S108" si="155">E101-E106</f>
        <v>-0.22440999999999889</v>
      </c>
      <c r="F108" s="313">
        <f t="shared" si="155"/>
        <v>-0.22921999999999798</v>
      </c>
      <c r="G108" s="313">
        <f t="shared" si="155"/>
        <v>-0.14130000000000109</v>
      </c>
      <c r="H108" s="313">
        <f t="shared" si="155"/>
        <v>-0.15868999999999645</v>
      </c>
      <c r="I108" s="313">
        <f t="shared" si="155"/>
        <v>-0.1615100000000016</v>
      </c>
      <c r="J108" s="313">
        <f t="shared" si="155"/>
        <v>-1.5507128999999509E-2</v>
      </c>
      <c r="K108" s="313">
        <f t="shared" si="155"/>
        <v>-0.16275930009600259</v>
      </c>
      <c r="L108" s="313">
        <f t="shared" si="155"/>
        <v>-0.52978980316887458</v>
      </c>
      <c r="M108" s="313">
        <f t="shared" si="155"/>
        <v>-0.69684796345308797</v>
      </c>
      <c r="N108" s="313">
        <f t="shared" si="155"/>
        <v>-0.76425342588157008</v>
      </c>
      <c r="O108" s="313">
        <f t="shared" si="155"/>
        <v>-1.1741333368980023</v>
      </c>
      <c r="P108" s="313">
        <f t="shared" si="155"/>
        <v>-2.0529988504027976</v>
      </c>
      <c r="Q108" s="313">
        <f t="shared" si="155"/>
        <v>-2.4435587998205222</v>
      </c>
      <c r="R108" s="313">
        <f t="shared" si="155"/>
        <v>-3.0260867398115501</v>
      </c>
      <c r="S108" s="313">
        <f t="shared" si="155"/>
        <v>-4.1981894237613773</v>
      </c>
      <c r="AE108" s="314">
        <v>441</v>
      </c>
    </row>
    <row r="109" spans="1:31" x14ac:dyDescent="0.2">
      <c r="A109" s="367" t="s">
        <v>39</v>
      </c>
      <c r="B109" s="367" t="s">
        <v>42</v>
      </c>
      <c r="C109" s="354" t="s">
        <v>43</v>
      </c>
      <c r="D109" s="366">
        <f>' Capacity by Company'!D52</f>
        <v>23</v>
      </c>
      <c r="E109" s="366">
        <f>' Capacity by Company'!E52</f>
        <v>23</v>
      </c>
      <c r="F109" s="366">
        <f>' Capacity by Company'!F52</f>
        <v>23</v>
      </c>
      <c r="G109" s="366">
        <f>' Capacity by Company'!G52</f>
        <v>23</v>
      </c>
      <c r="H109" s="366">
        <f>' Capacity by Company'!H52</f>
        <v>23</v>
      </c>
      <c r="I109" s="366">
        <f>' Capacity by Company'!I52</f>
        <v>23</v>
      </c>
      <c r="J109" s="366">
        <f>' Capacity by Company'!J52</f>
        <v>23</v>
      </c>
      <c r="K109" s="366">
        <f>' Capacity by Company'!K52</f>
        <v>23</v>
      </c>
      <c r="L109" s="366">
        <f>' Capacity by Company'!L52</f>
        <v>23</v>
      </c>
      <c r="M109" s="366">
        <f>' Capacity by Company'!M52</f>
        <v>23</v>
      </c>
      <c r="N109" s="366">
        <f>' Capacity by Company'!N52</f>
        <v>23</v>
      </c>
      <c r="O109" s="366">
        <f>' Capacity by Company'!O52</f>
        <v>23</v>
      </c>
      <c r="P109" s="366">
        <f>' Capacity by Company'!P52</f>
        <v>23</v>
      </c>
      <c r="Q109" s="366">
        <f>' Capacity by Company'!Q52</f>
        <v>23</v>
      </c>
      <c r="R109" s="366">
        <f>' Capacity by Company'!R52</f>
        <v>23</v>
      </c>
      <c r="S109" s="366">
        <f>' Capacity by Company'!S52</f>
        <v>23</v>
      </c>
    </row>
    <row r="110" spans="1:31" x14ac:dyDescent="0.2">
      <c r="A110" s="73" t="s">
        <v>39</v>
      </c>
      <c r="B110" s="73" t="s">
        <v>42</v>
      </c>
      <c r="C110" s="91" t="s">
        <v>44</v>
      </c>
      <c r="D110" s="37">
        <f>'Production by Company'!D52</f>
        <v>19.456499999999998</v>
      </c>
      <c r="E110" s="37">
        <f>'Production by Company'!E52</f>
        <v>19.762999999999998</v>
      </c>
      <c r="F110" s="37">
        <f>'Production by Company'!F52</f>
        <v>19.839500000000001</v>
      </c>
      <c r="G110" s="37">
        <f>'Production by Company'!G52</f>
        <v>19.686</v>
      </c>
      <c r="H110" s="37">
        <f>'Production by Company'!H52</f>
        <v>19.9923</v>
      </c>
      <c r="I110" s="37">
        <f>'Production by Company'!I52</f>
        <v>18.688800000000001</v>
      </c>
      <c r="J110" s="37">
        <f>'Production by Company'!J52</f>
        <v>19.915299999999998</v>
      </c>
      <c r="K110" s="37">
        <f>'Production by Company'!K52</f>
        <v>19.991700000000002</v>
      </c>
      <c r="L110" s="37">
        <f>'Production by Company'!L52</f>
        <v>20.068199999999997</v>
      </c>
      <c r="M110" s="37">
        <f>'Production by Company'!M52</f>
        <v>20.144600000000001</v>
      </c>
      <c r="N110" s="37">
        <f>'Production by Company'!N52</f>
        <v>20.2211</v>
      </c>
      <c r="O110" s="37">
        <f>'Production by Company'!O52</f>
        <v>20.297499999999999</v>
      </c>
      <c r="P110" s="37">
        <f>'Production by Company'!P52</f>
        <v>20.393999999999998</v>
      </c>
      <c r="Q110" s="37">
        <f>'Production by Company'!Q52</f>
        <v>20.450499999999998</v>
      </c>
      <c r="R110" s="37">
        <f>'Production by Company'!R52</f>
        <v>20.526900000000001</v>
      </c>
      <c r="S110" s="37">
        <f>'Production by Company'!S52</f>
        <v>20.603300000000001</v>
      </c>
    </row>
    <row r="111" spans="1:31" x14ac:dyDescent="0.2">
      <c r="A111" s="73" t="s">
        <v>39</v>
      </c>
      <c r="B111" s="73" t="s">
        <v>42</v>
      </c>
      <c r="C111" s="91" t="s">
        <v>45</v>
      </c>
      <c r="D111" s="36">
        <f t="shared" ref="D111:S111" si="156">(D110/D109)</f>
        <v>0.84593478260869559</v>
      </c>
      <c r="E111" s="36">
        <f t="shared" si="156"/>
        <v>0.8592608695652173</v>
      </c>
      <c r="F111" s="36">
        <f t="shared" si="156"/>
        <v>0.86258695652173922</v>
      </c>
      <c r="G111" s="36">
        <f t="shared" si="156"/>
        <v>0.85591304347826092</v>
      </c>
      <c r="H111" s="36">
        <f t="shared" si="156"/>
        <v>0.86923043478260875</v>
      </c>
      <c r="I111" s="36">
        <f t="shared" si="156"/>
        <v>0.81255652173913051</v>
      </c>
      <c r="J111" s="36">
        <f t="shared" si="156"/>
        <v>0.86588260869565215</v>
      </c>
      <c r="K111" s="36">
        <f t="shared" si="156"/>
        <v>0.86920434782608702</v>
      </c>
      <c r="L111" s="36">
        <f t="shared" si="156"/>
        <v>0.87253043478260861</v>
      </c>
      <c r="M111" s="36">
        <f t="shared" si="156"/>
        <v>0.87585217391304349</v>
      </c>
      <c r="N111" s="36">
        <f t="shared" si="156"/>
        <v>0.87917826086956519</v>
      </c>
      <c r="O111" s="36">
        <f t="shared" si="156"/>
        <v>0.88249999999999995</v>
      </c>
      <c r="P111" s="36">
        <f t="shared" si="156"/>
        <v>0.886695652173913</v>
      </c>
      <c r="Q111" s="36">
        <f t="shared" si="156"/>
        <v>0.88915217391304335</v>
      </c>
      <c r="R111" s="36">
        <f t="shared" si="156"/>
        <v>0.89247391304347834</v>
      </c>
      <c r="S111" s="36">
        <f t="shared" si="156"/>
        <v>0.8957956521739131</v>
      </c>
    </row>
    <row r="112" spans="1:31" x14ac:dyDescent="0.2">
      <c r="A112" s="73" t="s">
        <v>39</v>
      </c>
      <c r="B112" s="73" t="s">
        <v>42</v>
      </c>
      <c r="C112" s="91" t="s">
        <v>46</v>
      </c>
      <c r="D112" s="92">
        <f>'Foreign Trade'!J10</f>
        <v>1.3456341199999999</v>
      </c>
      <c r="E112" s="92">
        <f>'Foreign Trade'!K10</f>
        <v>1.40990328</v>
      </c>
      <c r="F112" s="92">
        <f>'Foreign Trade'!L10</f>
        <v>1.4786779400000001</v>
      </c>
      <c r="G112" s="92">
        <f>'Foreign Trade'!M10</f>
        <v>1.3178717</v>
      </c>
      <c r="H112" s="92">
        <f>'Foreign Trade'!N10</f>
        <v>1.29156848</v>
      </c>
      <c r="I112" s="92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17">
        <v>4.3099999999999999E-2</v>
      </c>
    </row>
    <row r="113" spans="1:23" x14ac:dyDescent="0.2">
      <c r="A113" s="73" t="s">
        <v>39</v>
      </c>
      <c r="B113" s="73" t="s">
        <v>42</v>
      </c>
      <c r="C113" s="91" t="s">
        <v>47</v>
      </c>
      <c r="D113" s="92">
        <f>'Foreign Trade'!AK10</f>
        <v>0.76477835999999999</v>
      </c>
      <c r="E113" s="92">
        <f>'Foreign Trade'!AL10</f>
        <v>0.82777508</v>
      </c>
      <c r="F113" s="92">
        <f>'Foreign Trade'!AM10</f>
        <v>0.85878631999999999</v>
      </c>
      <c r="G113" s="92">
        <f>'Foreign Trade'!AN10</f>
        <v>0.78515795999999993</v>
      </c>
      <c r="H113" s="92">
        <f>'Foreign Trade'!AO10</f>
        <v>0.70017205999999999</v>
      </c>
      <c r="I113" s="92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x14ac:dyDescent="0.2">
      <c r="A114" s="73" t="s">
        <v>39</v>
      </c>
      <c r="B114" s="73" t="s">
        <v>42</v>
      </c>
      <c r="C114" s="91" t="s">
        <v>25</v>
      </c>
      <c r="D114" s="37">
        <f>2%*D110</f>
        <v>0.38912999999999998</v>
      </c>
      <c r="E114" s="37">
        <f t="shared" ref="E114:S114" si="157">2%*E110</f>
        <v>0.39525999999999994</v>
      </c>
      <c r="F114" s="37">
        <f t="shared" si="157"/>
        <v>0.39679000000000003</v>
      </c>
      <c r="G114" s="37">
        <f t="shared" si="157"/>
        <v>0.39372000000000001</v>
      </c>
      <c r="H114" s="37">
        <f t="shared" si="157"/>
        <v>0.39984600000000003</v>
      </c>
      <c r="I114" s="37">
        <f t="shared" si="157"/>
        <v>0.373776</v>
      </c>
      <c r="J114" s="37">
        <f t="shared" si="157"/>
        <v>0.39830599999999999</v>
      </c>
      <c r="K114" s="37">
        <f t="shared" si="157"/>
        <v>0.39983400000000002</v>
      </c>
      <c r="L114" s="37">
        <f t="shared" si="157"/>
        <v>0.40136399999999994</v>
      </c>
      <c r="M114" s="37">
        <f t="shared" si="157"/>
        <v>0.40289200000000003</v>
      </c>
      <c r="N114" s="37">
        <f t="shared" si="157"/>
        <v>0.404422</v>
      </c>
      <c r="O114" s="37">
        <f t="shared" si="157"/>
        <v>0.40594999999999998</v>
      </c>
      <c r="P114" s="37">
        <f t="shared" si="157"/>
        <v>0.40787999999999996</v>
      </c>
      <c r="Q114" s="37">
        <f t="shared" si="157"/>
        <v>0.40900999999999998</v>
      </c>
      <c r="R114" s="37">
        <f t="shared" si="157"/>
        <v>0.41053800000000001</v>
      </c>
      <c r="S114" s="37">
        <f t="shared" si="157"/>
        <v>0.41206600000000004</v>
      </c>
    </row>
    <row r="115" spans="1:23" x14ac:dyDescent="0.2">
      <c r="A115" s="73" t="s">
        <v>39</v>
      </c>
      <c r="B115" s="73" t="s">
        <v>42</v>
      </c>
      <c r="C115" s="91" t="s">
        <v>48</v>
      </c>
      <c r="D115" s="37">
        <f>D110+D112-D113-D114</f>
        <v>19.648225759999995</v>
      </c>
      <c r="E115" s="37">
        <f t="shared" ref="E115" si="158">E110+E112-E113-E114</f>
        <v>19.949868200000001</v>
      </c>
      <c r="F115" s="37">
        <f t="shared" ref="F115" si="159">F110+F112-F113-F114</f>
        <v>20.062601620000002</v>
      </c>
      <c r="G115" s="37">
        <f t="shared" ref="G115" si="160">G110+G112-G113-G114</f>
        <v>19.824993740000004</v>
      </c>
      <c r="H115" s="37">
        <f t="shared" ref="H115:I115" si="161">H110+H112-H113-H114</f>
        <v>20.183850419999999</v>
      </c>
      <c r="I115" s="309">
        <f t="shared" si="161"/>
        <v>18.734924000000003</v>
      </c>
      <c r="J115" s="37">
        <f t="shared" ref="J115" si="162">I115+I115*J116</f>
        <v>19.042176753600003</v>
      </c>
      <c r="K115" s="37">
        <f t="shared" ref="K115" si="163">J115+J115*K116</f>
        <v>19.565836614324002</v>
      </c>
      <c r="L115" s="37">
        <f t="shared" ref="L115" si="164">K115+K115*L116</f>
        <v>20.219335557242424</v>
      </c>
      <c r="M115" s="37">
        <f t="shared" ref="M115" si="165">L115+L115*M116</f>
        <v>21.082701185536674</v>
      </c>
      <c r="N115" s="37">
        <f t="shared" ref="N115" si="166">M115+M115*N116</f>
        <v>22.063046790664128</v>
      </c>
      <c r="O115" s="37">
        <f t="shared" ref="O115" si="167">N115+N115*O116</f>
        <v>23.177230653592666</v>
      </c>
      <c r="P115" s="37">
        <f t="shared" ref="P115" si="168">O115+O115*P116</f>
        <v>24.373175755318048</v>
      </c>
      <c r="Q115" s="37">
        <f t="shared" ref="Q115" si="169">P115+P115*Q116</f>
        <v>25.530901603695654</v>
      </c>
      <c r="R115" s="37">
        <f t="shared" ref="R115" si="170">Q115+Q115*R116</f>
        <v>26.89680483949337</v>
      </c>
      <c r="S115" s="37">
        <f t="shared" ref="S115" si="171">R115+R115*S116</f>
        <v>28.44337111776424</v>
      </c>
      <c r="T115" s="186">
        <f>(S115/J115)^(1/9)-1</f>
        <v>4.5593126273371531E-2</v>
      </c>
      <c r="U115" s="317">
        <v>2.4299999999999999E-2</v>
      </c>
    </row>
    <row r="116" spans="1:23" x14ac:dyDescent="0.2">
      <c r="A116" s="73" t="s">
        <v>39</v>
      </c>
      <c r="B116" s="73" t="s">
        <v>42</v>
      </c>
      <c r="C116" s="93" t="s">
        <v>293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72">G115/F115-1</f>
        <v>-1.1843323438328723E-2</v>
      </c>
      <c r="H116" s="36">
        <f t="shared" ref="H116:I116" si="173">H115/G115-1</f>
        <v>1.8101225387826769E-2</v>
      </c>
      <c r="I116" s="308">
        <f t="shared" si="173"/>
        <v>-7.1786422800887761E-2</v>
      </c>
      <c r="J116" s="308">
        <v>1.6399999999999998E-2</v>
      </c>
      <c r="K116" s="308">
        <v>2.75E-2</v>
      </c>
      <c r="L116" s="308">
        <v>3.3399999999999999E-2</v>
      </c>
      <c r="M116" s="308">
        <v>4.2700000000000002E-2</v>
      </c>
      <c r="N116" s="308">
        <v>4.65E-2</v>
      </c>
      <c r="O116" s="308">
        <v>5.0500000000000003E-2</v>
      </c>
      <c r="P116" s="308">
        <v>5.16E-2</v>
      </c>
      <c r="Q116" s="308">
        <v>4.7500000000000001E-2</v>
      </c>
      <c r="R116" s="308">
        <v>5.3499999999999999E-2</v>
      </c>
      <c r="S116" s="308">
        <v>5.7499999999999996E-2</v>
      </c>
    </row>
    <row r="117" spans="1:23" ht="13.5" thickBot="1" x14ac:dyDescent="0.25">
      <c r="A117" s="248" t="s">
        <v>39</v>
      </c>
      <c r="B117" s="248" t="s">
        <v>42</v>
      </c>
      <c r="C117" s="94" t="s">
        <v>294</v>
      </c>
      <c r="D117" s="47">
        <f>D110-D115</f>
        <v>-0.19172575999999708</v>
      </c>
      <c r="E117" s="47">
        <f t="shared" ref="E117:S117" si="174">E110-E115</f>
        <v>-0.18686820000000282</v>
      </c>
      <c r="F117" s="47">
        <f t="shared" si="174"/>
        <v>-0.22310162000000133</v>
      </c>
      <c r="G117" s="47">
        <f t="shared" si="174"/>
        <v>-0.13899374000000364</v>
      </c>
      <c r="H117" s="47">
        <f t="shared" si="174"/>
        <v>-0.19155041999999867</v>
      </c>
      <c r="I117" s="47">
        <f t="shared" si="174"/>
        <v>-4.6124000000002496E-2</v>
      </c>
      <c r="J117" s="47">
        <f t="shared" si="174"/>
        <v>0.87312324639999517</v>
      </c>
      <c r="K117" s="47">
        <f t="shared" si="174"/>
        <v>0.42586338567599924</v>
      </c>
      <c r="L117" s="47">
        <f t="shared" si="174"/>
        <v>-0.15113555724242644</v>
      </c>
      <c r="M117" s="47">
        <f t="shared" si="174"/>
        <v>-0.93810118553667365</v>
      </c>
      <c r="N117" s="47">
        <f t="shared" si="174"/>
        <v>-1.841946790664128</v>
      </c>
      <c r="O117" s="47">
        <f t="shared" si="174"/>
        <v>-2.8797306535926666</v>
      </c>
      <c r="P117" s="47">
        <f t="shared" si="174"/>
        <v>-3.9791757553180496</v>
      </c>
      <c r="Q117" s="47">
        <f t="shared" si="174"/>
        <v>-5.0804016036956554</v>
      </c>
      <c r="R117" s="47">
        <f t="shared" si="174"/>
        <v>-6.3699048394933691</v>
      </c>
      <c r="S117" s="47">
        <f t="shared" si="174"/>
        <v>-7.8400711177642393</v>
      </c>
    </row>
    <row r="118" spans="1:23" x14ac:dyDescent="0.2">
      <c r="A118" s="73" t="s">
        <v>39</v>
      </c>
      <c r="B118" s="73" t="s">
        <v>109</v>
      </c>
      <c r="C118" s="91" t="s">
        <v>43</v>
      </c>
      <c r="D118" s="35">
        <f>' Capacity by Company'!D55</f>
        <v>5</v>
      </c>
      <c r="E118" s="35">
        <f>' Capacity by Company'!E55</f>
        <v>5</v>
      </c>
      <c r="F118" s="35">
        <f>' Capacity by Company'!F55</f>
        <v>5</v>
      </c>
      <c r="G118" s="35">
        <f>' Capacity by Company'!G55</f>
        <v>5</v>
      </c>
      <c r="H118" s="35">
        <f>' Capacity by Company'!H55</f>
        <v>5</v>
      </c>
      <c r="I118" s="35">
        <f>' Capacity by Company'!I55</f>
        <v>5</v>
      </c>
      <c r="J118" s="35">
        <f>' Capacity by Company'!J55</f>
        <v>5</v>
      </c>
      <c r="K118" s="35">
        <f>' Capacity by Company'!K55</f>
        <v>5</v>
      </c>
      <c r="L118" s="35">
        <f>' Capacity by Company'!L55</f>
        <v>5</v>
      </c>
      <c r="M118" s="35">
        <f>' Capacity by Company'!M55</f>
        <v>5</v>
      </c>
      <c r="N118" s="35">
        <f>' Capacity by Company'!N55</f>
        <v>5</v>
      </c>
      <c r="O118" s="35">
        <f>' Capacity by Company'!O55</f>
        <v>5</v>
      </c>
      <c r="P118" s="35">
        <f>' Capacity by Company'!P55</f>
        <v>5</v>
      </c>
      <c r="Q118" s="35">
        <f>' Capacity by Company'!Q55</f>
        <v>5</v>
      </c>
      <c r="R118" s="35">
        <f>' Capacity by Company'!R55</f>
        <v>5</v>
      </c>
      <c r="S118" s="35">
        <f>' Capacity by Company'!S55</f>
        <v>5</v>
      </c>
    </row>
    <row r="119" spans="1:23" x14ac:dyDescent="0.2">
      <c r="A119" s="73" t="s">
        <v>39</v>
      </c>
      <c r="B119" s="73" t="s">
        <v>109</v>
      </c>
      <c r="C119" s="91" t="s">
        <v>44</v>
      </c>
      <c r="D119" s="37">
        <f>'Production by Company'!D55</f>
        <v>4.0876999999999999</v>
      </c>
      <c r="E119" s="37">
        <f>'Production by Company'!E55</f>
        <v>4.1871999999999998</v>
      </c>
      <c r="F119" s="37">
        <f>'Production by Company'!F55</f>
        <v>4.2366000000000001</v>
      </c>
      <c r="G119" s="37">
        <f>'Production by Company'!G55</f>
        <v>4.2361000000000004</v>
      </c>
      <c r="H119" s="37">
        <f>'Production by Company'!H55</f>
        <v>4.2946999999999997</v>
      </c>
      <c r="I119" s="37">
        <f>'Production by Company'!I55</f>
        <v>4.1032999999999999</v>
      </c>
      <c r="J119" s="37">
        <f>'Production by Company'!J55</f>
        <v>4.2618999999999998</v>
      </c>
      <c r="K119" s="37">
        <f>'Production by Company'!K55</f>
        <v>4.2704000000000004</v>
      </c>
      <c r="L119" s="37">
        <f>'Production by Company'!L55</f>
        <v>4.2789999999999999</v>
      </c>
      <c r="M119" s="37">
        <f>'Production by Company'!M55</f>
        <v>4.2876000000000003</v>
      </c>
      <c r="N119" s="37">
        <f>'Production by Company'!N55</f>
        <v>4.2961999999999998</v>
      </c>
      <c r="O119" s="37">
        <f>'Production by Company'!O55</f>
        <v>4.3048000000000002</v>
      </c>
      <c r="P119" s="37">
        <f>'Production by Company'!P55</f>
        <v>4.3133999999999997</v>
      </c>
      <c r="Q119" s="37">
        <f>'Production by Company'!Q55</f>
        <v>4.3220000000000001</v>
      </c>
      <c r="R119" s="37">
        <f>'Production by Company'!R55</f>
        <v>4.3305999999999996</v>
      </c>
      <c r="S119" s="37">
        <f>'Production by Company'!S55</f>
        <v>4.3391999999999999</v>
      </c>
    </row>
    <row r="120" spans="1:23" x14ac:dyDescent="0.2">
      <c r="A120" s="73" t="s">
        <v>39</v>
      </c>
      <c r="B120" s="73" t="s">
        <v>109</v>
      </c>
      <c r="C120" s="91" t="s">
        <v>45</v>
      </c>
      <c r="D120" s="36">
        <f t="shared" ref="D120:S120" si="175">(D119/D118)</f>
        <v>0.81753999999999993</v>
      </c>
      <c r="E120" s="36">
        <f t="shared" si="175"/>
        <v>0.83743999999999996</v>
      </c>
      <c r="F120" s="36">
        <f t="shared" si="175"/>
        <v>0.84732000000000007</v>
      </c>
      <c r="G120" s="36">
        <f t="shared" si="175"/>
        <v>0.84722000000000008</v>
      </c>
      <c r="H120" s="36">
        <f t="shared" si="175"/>
        <v>0.85893999999999993</v>
      </c>
      <c r="I120" s="36">
        <f t="shared" si="175"/>
        <v>0.82065999999999995</v>
      </c>
      <c r="J120" s="36">
        <f t="shared" si="175"/>
        <v>0.85237999999999992</v>
      </c>
      <c r="K120" s="36">
        <f t="shared" si="175"/>
        <v>0.85408000000000006</v>
      </c>
      <c r="L120" s="36">
        <f t="shared" si="175"/>
        <v>0.85580000000000001</v>
      </c>
      <c r="M120" s="36">
        <f t="shared" si="175"/>
        <v>0.85752000000000006</v>
      </c>
      <c r="N120" s="36">
        <f t="shared" si="175"/>
        <v>0.85924</v>
      </c>
      <c r="O120" s="36">
        <f t="shared" si="175"/>
        <v>0.86096000000000006</v>
      </c>
      <c r="P120" s="36">
        <f t="shared" si="175"/>
        <v>0.86267999999999989</v>
      </c>
      <c r="Q120" s="36">
        <f t="shared" si="175"/>
        <v>0.86440000000000006</v>
      </c>
      <c r="R120" s="36">
        <f t="shared" si="175"/>
        <v>0.86611999999999989</v>
      </c>
      <c r="S120" s="36">
        <f t="shared" si="175"/>
        <v>0.86783999999999994</v>
      </c>
    </row>
    <row r="121" spans="1:23" x14ac:dyDescent="0.2">
      <c r="A121" s="73" t="s">
        <v>39</v>
      </c>
      <c r="B121" s="73" t="s">
        <v>109</v>
      </c>
      <c r="C121" s="91" t="s">
        <v>46</v>
      </c>
      <c r="D121" s="92">
        <f>'Foreign Trade'!J11</f>
        <v>0.25534852000000002</v>
      </c>
      <c r="E121" s="92">
        <f>'Foreign Trade'!K11</f>
        <v>0.25875492</v>
      </c>
      <c r="F121" s="92">
        <f>'Foreign Trade'!L11</f>
        <v>0.26836004000000002</v>
      </c>
      <c r="G121" s="92">
        <f>'Foreign Trade'!M11</f>
        <v>0.27483128000000001</v>
      </c>
      <c r="H121" s="92">
        <f>'Foreign Trade'!N11</f>
        <v>0.32925648000000002</v>
      </c>
      <c r="I121" s="92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x14ac:dyDescent="0.2">
      <c r="A122" s="73" t="s">
        <v>39</v>
      </c>
      <c r="B122" s="73" t="s">
        <v>109</v>
      </c>
      <c r="C122" s="91" t="s">
        <v>47</v>
      </c>
      <c r="D122" s="92">
        <f>'Foreign Trade'!AK11</f>
        <v>1.1200464999999999</v>
      </c>
      <c r="E122" s="92">
        <f>'Foreign Trade'!AL11</f>
        <v>1.06758946</v>
      </c>
      <c r="F122" s="92">
        <f>'Foreign Trade'!AM11</f>
        <v>1.1634676000000002</v>
      </c>
      <c r="G122" s="92">
        <f>'Foreign Trade'!AN11</f>
        <v>1.26410366</v>
      </c>
      <c r="H122" s="92">
        <f>'Foreign Trade'!AO11</f>
        <v>1.11920438</v>
      </c>
      <c r="I122" s="92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x14ac:dyDescent="0.2">
      <c r="A123" s="73" t="s">
        <v>39</v>
      </c>
      <c r="B123" s="73" t="s">
        <v>109</v>
      </c>
      <c r="C123" s="91" t="s">
        <v>25</v>
      </c>
      <c r="D123" s="37">
        <f>2%*D119</f>
        <v>8.1753999999999993E-2</v>
      </c>
      <c r="E123" s="37">
        <f t="shared" ref="E123:S123" si="176">2%*E119</f>
        <v>8.3743999999999999E-2</v>
      </c>
      <c r="F123" s="37">
        <f t="shared" si="176"/>
        <v>8.4732000000000002E-2</v>
      </c>
      <c r="G123" s="37">
        <f t="shared" si="176"/>
        <v>8.4722000000000006E-2</v>
      </c>
      <c r="H123" s="37">
        <f t="shared" si="176"/>
        <v>8.5893999999999998E-2</v>
      </c>
      <c r="I123" s="37">
        <f t="shared" si="176"/>
        <v>8.2066E-2</v>
      </c>
      <c r="J123" s="37">
        <f t="shared" si="176"/>
        <v>8.5237999999999994E-2</v>
      </c>
      <c r="K123" s="37">
        <f t="shared" si="176"/>
        <v>8.5408000000000012E-2</v>
      </c>
      <c r="L123" s="37">
        <f t="shared" si="176"/>
        <v>8.5580000000000003E-2</v>
      </c>
      <c r="M123" s="37">
        <f t="shared" si="176"/>
        <v>8.5752000000000009E-2</v>
      </c>
      <c r="N123" s="37">
        <f t="shared" si="176"/>
        <v>8.5924E-2</v>
      </c>
      <c r="O123" s="37">
        <f t="shared" si="176"/>
        <v>8.6096000000000006E-2</v>
      </c>
      <c r="P123" s="37">
        <f t="shared" si="176"/>
        <v>8.6267999999999997E-2</v>
      </c>
      <c r="Q123" s="37">
        <f t="shared" si="176"/>
        <v>8.6440000000000003E-2</v>
      </c>
      <c r="R123" s="37">
        <f t="shared" si="176"/>
        <v>8.6611999999999995E-2</v>
      </c>
      <c r="S123" s="37">
        <f t="shared" si="176"/>
        <v>8.6784E-2</v>
      </c>
    </row>
    <row r="124" spans="1:23" x14ac:dyDescent="0.2">
      <c r="A124" s="73" t="s">
        <v>39</v>
      </c>
      <c r="B124" s="73" t="s">
        <v>109</v>
      </c>
      <c r="C124" s="91" t="s">
        <v>48</v>
      </c>
      <c r="D124" s="37">
        <f>D119+D121-D122-D123</f>
        <v>3.1412480199999999</v>
      </c>
      <c r="E124" s="37">
        <f t="shared" ref="E124" si="177">E119+E121-E122-E123</f>
        <v>3.2946214600000006</v>
      </c>
      <c r="F124" s="37">
        <f t="shared" ref="F124" si="178">F119+F121-F122-F123</f>
        <v>3.2567604400000003</v>
      </c>
      <c r="G124" s="37">
        <f t="shared" ref="G124" si="179">G119+G121-G122-G123</f>
        <v>3.1621056200000002</v>
      </c>
      <c r="H124" s="37">
        <f>H119+H121-H122-H123</f>
        <v>3.4188580999999991</v>
      </c>
      <c r="I124" s="309">
        <f>I119+I121-I122-I123</f>
        <v>3.3788139999999993</v>
      </c>
      <c r="J124" s="37">
        <f t="shared" ref="J124" si="180">I124+I124*J125</f>
        <v>3.4338886681999994</v>
      </c>
      <c r="K124" s="37">
        <f t="shared" ref="K124" si="181">J124+J124*K125</f>
        <v>3.5279772177086794</v>
      </c>
      <c r="L124" s="37">
        <f t="shared" ref="L124" si="182">K124+K124*L125</f>
        <v>3.6454588590583783</v>
      </c>
      <c r="M124" s="37">
        <f t="shared" ref="M124" si="183">L124+L124*M125</f>
        <v>3.800755406454265</v>
      </c>
      <c r="N124" s="37">
        <f t="shared" ref="N124" si="184">M124+M124*N125</f>
        <v>3.977110457313743</v>
      </c>
      <c r="O124" s="37">
        <f t="shared" ref="O124" si="185">N124+N124*O125</f>
        <v>4.1775568243623553</v>
      </c>
      <c r="P124" s="37">
        <f t="shared" ref="P124" si="186">O124+O124*P125</f>
        <v>4.3927010008170164</v>
      </c>
      <c r="Q124" s="37">
        <f t="shared" ref="Q124" si="187">P124+P124*Q125</f>
        <v>4.6009150282557432</v>
      </c>
      <c r="R124" s="37">
        <f t="shared" ref="R124" si="188">Q124+Q124*R125</f>
        <v>4.8466038907645999</v>
      </c>
      <c r="S124" s="37">
        <f t="shared" ref="S124" si="189">R124+R124*S125</f>
        <v>5.124798954094488</v>
      </c>
      <c r="T124" s="186">
        <f>(S124/J124)^(1/9)-1</f>
        <v>4.5493122409923759E-2</v>
      </c>
      <c r="U124" s="317">
        <v>2.81E-2</v>
      </c>
    </row>
    <row r="125" spans="1:23" x14ac:dyDescent="0.2">
      <c r="A125" s="73" t="s">
        <v>39</v>
      </c>
      <c r="B125" s="73" t="s">
        <v>109</v>
      </c>
      <c r="C125" s="93" t="s">
        <v>293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90">G124/F124-1</f>
        <v>-2.9064102731486186E-2</v>
      </c>
      <c r="H125" s="36">
        <f t="shared" ref="H125:I125" si="191">H124/G124-1</f>
        <v>8.1196680583996095E-2</v>
      </c>
      <c r="I125" s="308">
        <f t="shared" si="191"/>
        <v>-1.1712711913957397E-2</v>
      </c>
      <c r="J125" s="308">
        <v>1.6299999999999995E-2</v>
      </c>
      <c r="K125" s="308">
        <v>2.7400000000000001E-2</v>
      </c>
      <c r="L125" s="308">
        <v>3.3299999999999996E-2</v>
      </c>
      <c r="M125" s="308">
        <v>4.2599999999999999E-2</v>
      </c>
      <c r="N125" s="308">
        <v>4.6399999999999997E-2</v>
      </c>
      <c r="O125" s="308">
        <v>5.04E-2</v>
      </c>
      <c r="P125" s="308">
        <v>5.1499999999999997E-2</v>
      </c>
      <c r="Q125" s="308">
        <v>4.7399999999999998E-2</v>
      </c>
      <c r="R125" s="308">
        <v>5.3400000000000003E-2</v>
      </c>
      <c r="S125" s="308">
        <v>5.7399999999999993E-2</v>
      </c>
      <c r="T125" s="186"/>
    </row>
    <row r="126" spans="1:23" ht="13.5" thickBot="1" x14ac:dyDescent="0.25">
      <c r="A126" s="248" t="s">
        <v>39</v>
      </c>
      <c r="B126" s="248" t="s">
        <v>109</v>
      </c>
      <c r="C126" s="94" t="s">
        <v>294</v>
      </c>
      <c r="D126" s="47">
        <f>D119-D124</f>
        <v>0.94645197999999997</v>
      </c>
      <c r="E126" s="47">
        <f t="shared" ref="E126:S126" si="192">E119-E124</f>
        <v>0.89257853999999925</v>
      </c>
      <c r="F126" s="47">
        <f t="shared" si="192"/>
        <v>0.97983955999999983</v>
      </c>
      <c r="G126" s="47">
        <f t="shared" si="192"/>
        <v>1.0739943800000002</v>
      </c>
      <c r="H126" s="47">
        <f t="shared" si="192"/>
        <v>0.87584190000000062</v>
      </c>
      <c r="I126" s="47">
        <f t="shared" si="192"/>
        <v>0.72448600000000063</v>
      </c>
      <c r="J126" s="47">
        <f t="shared" si="192"/>
        <v>0.82801133180000042</v>
      </c>
      <c r="K126" s="47">
        <f t="shared" si="192"/>
        <v>0.74242278229132097</v>
      </c>
      <c r="L126" s="47">
        <f t="shared" si="192"/>
        <v>0.63354114094162162</v>
      </c>
      <c r="M126" s="47">
        <f t="shared" si="192"/>
        <v>0.48684459354573528</v>
      </c>
      <c r="N126" s="47">
        <f t="shared" si="192"/>
        <v>0.31908954268625678</v>
      </c>
      <c r="O126" s="47">
        <f t="shared" si="192"/>
        <v>0.12724317563764487</v>
      </c>
      <c r="P126" s="47">
        <f t="shared" si="192"/>
        <v>-7.9301000817016742E-2</v>
      </c>
      <c r="Q126" s="47">
        <f t="shared" si="192"/>
        <v>-0.2789150282557431</v>
      </c>
      <c r="R126" s="47">
        <f t="shared" si="192"/>
        <v>-0.51600389076460029</v>
      </c>
      <c r="S126" s="47">
        <f t="shared" si="192"/>
        <v>-0.7855989540944881</v>
      </c>
      <c r="W126" s="317">
        <v>3.0999999999999999E-3</v>
      </c>
    </row>
    <row r="127" spans="1:23" x14ac:dyDescent="0.2">
      <c r="A127" s="73" t="s">
        <v>39</v>
      </c>
      <c r="B127" s="73" t="s">
        <v>106</v>
      </c>
      <c r="C127" s="91" t="s">
        <v>43</v>
      </c>
      <c r="D127" s="35">
        <f>' Capacity by Company'!D58</f>
        <v>30</v>
      </c>
      <c r="E127" s="35">
        <f>' Capacity by Company'!E58</f>
        <v>30</v>
      </c>
      <c r="F127" s="35">
        <f>' Capacity by Company'!F58</f>
        <v>30</v>
      </c>
      <c r="G127" s="35">
        <f>' Capacity by Company'!G58</f>
        <v>30</v>
      </c>
      <c r="H127" s="35">
        <f>' Capacity by Company'!H58</f>
        <v>30</v>
      </c>
      <c r="I127" s="35">
        <f>' Capacity by Company'!I58</f>
        <v>30</v>
      </c>
      <c r="J127" s="35">
        <f>' Capacity by Company'!J58</f>
        <v>30</v>
      </c>
      <c r="K127" s="35">
        <f>' Capacity by Company'!K58</f>
        <v>30</v>
      </c>
      <c r="L127" s="35">
        <f>' Capacity by Company'!L58</f>
        <v>30</v>
      </c>
      <c r="M127" s="35">
        <f>' Capacity by Company'!M58</f>
        <v>30</v>
      </c>
      <c r="N127" s="35">
        <f>' Capacity by Company'!N58</f>
        <v>30</v>
      </c>
      <c r="O127" s="35">
        <f>' Capacity by Company'!O58</f>
        <v>30</v>
      </c>
      <c r="P127" s="35">
        <f>' Capacity by Company'!P58</f>
        <v>30</v>
      </c>
      <c r="Q127" s="35">
        <f>' Capacity by Company'!Q58</f>
        <v>30</v>
      </c>
      <c r="R127" s="35">
        <f>' Capacity by Company'!R58</f>
        <v>30</v>
      </c>
      <c r="S127" s="35">
        <f>' Capacity by Company'!S58</f>
        <v>30</v>
      </c>
    </row>
    <row r="128" spans="1:23" x14ac:dyDescent="0.2">
      <c r="A128" s="73" t="s">
        <v>39</v>
      </c>
      <c r="B128" s="73" t="s">
        <v>106</v>
      </c>
      <c r="C128" s="91" t="s">
        <v>44</v>
      </c>
      <c r="D128" s="37">
        <f>'Production by Company'!D58</f>
        <v>23.8247</v>
      </c>
      <c r="E128" s="37">
        <f>'Production by Company'!E58</f>
        <v>24.308700000000002</v>
      </c>
      <c r="F128" s="37">
        <f>'Production by Company'!F58</f>
        <v>24.492799999999999</v>
      </c>
      <c r="G128" s="37">
        <f>'Production by Company'!G58</f>
        <v>24.376799999999999</v>
      </c>
      <c r="H128" s="37">
        <f>'Production by Company'!H58</f>
        <v>25.037600000000001</v>
      </c>
      <c r="I128" s="37">
        <f>'Production by Company'!I58</f>
        <v>23.899699999999999</v>
      </c>
      <c r="J128" s="37">
        <f>'Production by Company'!J58</f>
        <v>24.861799999999999</v>
      </c>
      <c r="K128" s="37">
        <f>'Production by Company'!K58</f>
        <v>24.9239</v>
      </c>
      <c r="L128" s="37">
        <f>'Production by Company'!L58</f>
        <v>24.986000000000001</v>
      </c>
      <c r="M128" s="37">
        <f>'Production by Company'!M58</f>
        <v>25.048100000000002</v>
      </c>
      <c r="N128" s="37">
        <f>'Production by Company'!N58</f>
        <v>25.110199999999999</v>
      </c>
      <c r="O128" s="37">
        <f>'Production by Company'!O58</f>
        <v>25.1723</v>
      </c>
      <c r="P128" s="37">
        <f>'Production by Company'!P58</f>
        <v>25.234400000000001</v>
      </c>
      <c r="Q128" s="37">
        <f>'Production by Company'!Q58</f>
        <v>25.296500000000002</v>
      </c>
      <c r="R128" s="37">
        <f>'Production by Company'!R58</f>
        <v>25.358599999999999</v>
      </c>
      <c r="S128" s="37">
        <f>'Production by Company'!S58</f>
        <v>25.4207</v>
      </c>
    </row>
    <row r="129" spans="1:22" x14ac:dyDescent="0.2">
      <c r="A129" s="73" t="s">
        <v>39</v>
      </c>
      <c r="B129" s="73" t="s">
        <v>106</v>
      </c>
      <c r="C129" s="91" t="s">
        <v>45</v>
      </c>
      <c r="D129" s="36">
        <f t="shared" ref="D129:S129" si="193">(D128/D127)</f>
        <v>0.79415666666666662</v>
      </c>
      <c r="E129" s="36">
        <f t="shared" si="193"/>
        <v>0.81029000000000007</v>
      </c>
      <c r="F129" s="36">
        <f t="shared" si="193"/>
        <v>0.81642666666666663</v>
      </c>
      <c r="G129" s="36">
        <f t="shared" si="193"/>
        <v>0.81255999999999995</v>
      </c>
      <c r="H129" s="36">
        <f t="shared" si="193"/>
        <v>0.8345866666666667</v>
      </c>
      <c r="I129" s="36">
        <f t="shared" si="193"/>
        <v>0.79665666666666668</v>
      </c>
      <c r="J129" s="36">
        <f t="shared" si="193"/>
        <v>0.82872666666666661</v>
      </c>
      <c r="K129" s="36">
        <f t="shared" si="193"/>
        <v>0.83079666666666663</v>
      </c>
      <c r="L129" s="36">
        <f t="shared" si="193"/>
        <v>0.83286666666666664</v>
      </c>
      <c r="M129" s="36">
        <f t="shared" si="193"/>
        <v>0.83493666666666677</v>
      </c>
      <c r="N129" s="36">
        <f t="shared" si="193"/>
        <v>0.83700666666666668</v>
      </c>
      <c r="O129" s="36">
        <f t="shared" si="193"/>
        <v>0.83907666666666669</v>
      </c>
      <c r="P129" s="36">
        <f t="shared" si="193"/>
        <v>0.84114666666666671</v>
      </c>
      <c r="Q129" s="36">
        <f t="shared" si="193"/>
        <v>0.84321666666666673</v>
      </c>
      <c r="R129" s="36">
        <f t="shared" si="193"/>
        <v>0.84528666666666663</v>
      </c>
      <c r="S129" s="36">
        <f t="shared" si="193"/>
        <v>0.84735666666666665</v>
      </c>
    </row>
    <row r="130" spans="1:22" x14ac:dyDescent="0.2">
      <c r="A130" s="73" t="s">
        <v>39</v>
      </c>
      <c r="B130" s="73" t="s">
        <v>106</v>
      </c>
      <c r="C130" s="91" t="s">
        <v>46</v>
      </c>
      <c r="D130" s="92">
        <f>'Foreign Trade'!J12</f>
        <v>0.67369338000000001</v>
      </c>
      <c r="E130" s="92">
        <f>'Foreign Trade'!K12</f>
        <v>0.83955846000000001</v>
      </c>
      <c r="F130" s="92">
        <f>'Foreign Trade'!L12</f>
        <v>0.86489251999999994</v>
      </c>
      <c r="G130" s="92">
        <f>'Foreign Trade'!M12</f>
        <v>0.95159559999999999</v>
      </c>
      <c r="H130" s="92">
        <f>'Foreign Trade'!N12</f>
        <v>0.85379362000000003</v>
      </c>
      <c r="I130" s="92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x14ac:dyDescent="0.2">
      <c r="A131" s="73" t="s">
        <v>39</v>
      </c>
      <c r="B131" s="73" t="s">
        <v>106</v>
      </c>
      <c r="C131" s="91" t="s">
        <v>47</v>
      </c>
      <c r="D131" s="92">
        <f>'Foreign Trade'!AK12</f>
        <v>2.9823408599999999</v>
      </c>
      <c r="E131" s="92">
        <f>'Foreign Trade'!AL12</f>
        <v>2.8732657000000001</v>
      </c>
      <c r="F131" s="92">
        <f>'Foreign Trade'!AM12</f>
        <v>2.9090561799999999</v>
      </c>
      <c r="G131" s="92">
        <f>'Foreign Trade'!AN12</f>
        <v>2.6465434000000001</v>
      </c>
      <c r="H131" s="92">
        <f>'Foreign Trade'!AO12</f>
        <v>2.6683931000000003</v>
      </c>
      <c r="I131" s="92">
        <f>'Foreign Trade'!AP12</f>
        <v>2.4788399999999999</v>
      </c>
      <c r="J131" s="92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x14ac:dyDescent="0.2">
      <c r="A132" s="73" t="s">
        <v>39</v>
      </c>
      <c r="B132" s="73" t="s">
        <v>106</v>
      </c>
      <c r="C132" s="91" t="s">
        <v>25</v>
      </c>
      <c r="D132" s="37">
        <f>2%*D128</f>
        <v>0.47649400000000003</v>
      </c>
      <c r="E132" s="37">
        <f t="shared" ref="E132:S132" si="194">2%*E128</f>
        <v>0.48617400000000005</v>
      </c>
      <c r="F132" s="37">
        <f t="shared" si="194"/>
        <v>0.48985600000000001</v>
      </c>
      <c r="G132" s="37">
        <f t="shared" si="194"/>
        <v>0.48753600000000002</v>
      </c>
      <c r="H132" s="37">
        <f t="shared" si="194"/>
        <v>0.50075200000000009</v>
      </c>
      <c r="I132" s="37">
        <f t="shared" si="194"/>
        <v>0.47799399999999997</v>
      </c>
      <c r="J132" s="37">
        <f t="shared" si="194"/>
        <v>0.49723600000000001</v>
      </c>
      <c r="K132" s="37">
        <f t="shared" si="194"/>
        <v>0.49847800000000003</v>
      </c>
      <c r="L132" s="37">
        <f t="shared" si="194"/>
        <v>0.49972</v>
      </c>
      <c r="M132" s="37">
        <f t="shared" si="194"/>
        <v>0.50096200000000002</v>
      </c>
      <c r="N132" s="37">
        <f t="shared" si="194"/>
        <v>0.50220399999999998</v>
      </c>
      <c r="O132" s="37">
        <f t="shared" si="194"/>
        <v>0.50344600000000006</v>
      </c>
      <c r="P132" s="37">
        <f t="shared" si="194"/>
        <v>0.50468800000000003</v>
      </c>
      <c r="Q132" s="37">
        <f t="shared" si="194"/>
        <v>0.50592999999999999</v>
      </c>
      <c r="R132" s="37">
        <f t="shared" si="194"/>
        <v>0.50717199999999996</v>
      </c>
      <c r="S132" s="37">
        <f t="shared" si="194"/>
        <v>0.50841400000000003</v>
      </c>
    </row>
    <row r="133" spans="1:22" x14ac:dyDescent="0.2">
      <c r="A133" s="73" t="s">
        <v>39</v>
      </c>
      <c r="B133" s="73" t="s">
        <v>106</v>
      </c>
      <c r="C133" s="91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95">F128+F130-F131-F132</f>
        <v>21.958780340000001</v>
      </c>
      <c r="G133" s="37">
        <f t="shared" si="195"/>
        <v>22.194316200000003</v>
      </c>
      <c r="H133" s="37">
        <f t="shared" si="195"/>
        <v>22.722248520000004</v>
      </c>
      <c r="I133" s="309">
        <f t="shared" si="195"/>
        <v>21.858245999999998</v>
      </c>
      <c r="J133" s="37">
        <f t="shared" ref="J133" si="196">I133+I133*J134</f>
        <v>22.505250081599996</v>
      </c>
      <c r="K133" s="37">
        <f t="shared" ref="K133" si="197">J133+J133*K134</f>
        <v>23.421213759921116</v>
      </c>
      <c r="L133" s="37">
        <f t="shared" ref="L133" si="198">K133+K133*L134</f>
        <v>24.512642321133441</v>
      </c>
      <c r="M133" s="37">
        <f t="shared" ref="M133" si="199">L133+L133*M134</f>
        <v>25.8828990268848</v>
      </c>
      <c r="N133" s="37">
        <f t="shared" ref="N133" si="200">M133+M133*N134</f>
        <v>27.428108098789824</v>
      </c>
      <c r="O133" s="37">
        <f t="shared" ref="O133" si="201">N133+N133*O134</f>
        <v>29.175278584682736</v>
      </c>
      <c r="P133" s="37">
        <f t="shared" ref="P133" si="202">O133+O133*P134</f>
        <v>31.065836636970179</v>
      </c>
      <c r="Q133" s="37">
        <f t="shared" ref="Q133" si="203">P133+P133*Q134</f>
        <v>32.951532920834268</v>
      </c>
      <c r="R133" s="37">
        <f t="shared" ref="R133" si="204">Q133+Q133*R134</f>
        <v>35.149400166653912</v>
      </c>
      <c r="S133" s="37">
        <f t="shared" ref="S133" si="205">R133+R133*S134</f>
        <v>37.634462758436342</v>
      </c>
      <c r="T133" s="186">
        <f>(S133/J133)^(1/9)-1</f>
        <v>5.8793629812993409E-2</v>
      </c>
      <c r="U133" s="317">
        <v>2.92E-2</v>
      </c>
    </row>
    <row r="134" spans="1:22" x14ac:dyDescent="0.2">
      <c r="A134" s="73" t="s">
        <v>39</v>
      </c>
      <c r="B134" s="73" t="s">
        <v>106</v>
      </c>
      <c r="C134" s="93" t="s">
        <v>293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206">G133/F133-1</f>
        <v>1.0726272422833638E-2</v>
      </c>
      <c r="H134" s="36">
        <f t="shared" ref="H134:I134" si="207">H133/G133-1</f>
        <v>2.3786825205274864E-2</v>
      </c>
      <c r="I134" s="308">
        <f t="shared" si="207"/>
        <v>-3.8024516774363915E-2</v>
      </c>
      <c r="J134" s="308">
        <v>2.9599999999999994E-2</v>
      </c>
      <c r="K134" s="308">
        <v>4.07E-2</v>
      </c>
      <c r="L134" s="308">
        <v>4.6599999999999996E-2</v>
      </c>
      <c r="M134" s="308">
        <v>5.5899999999999998E-2</v>
      </c>
      <c r="N134" s="308">
        <v>5.9699999999999996E-2</v>
      </c>
      <c r="O134" s="308">
        <v>6.3700000000000007E-2</v>
      </c>
      <c r="P134" s="308">
        <v>6.4799999999999996E-2</v>
      </c>
      <c r="Q134" s="308">
        <v>6.0699999999999997E-2</v>
      </c>
      <c r="R134" s="308">
        <v>6.6700000000000009E-2</v>
      </c>
      <c r="S134" s="308">
        <v>7.0699999999999999E-2</v>
      </c>
    </row>
    <row r="135" spans="1:22" ht="13.5" thickBot="1" x14ac:dyDescent="0.25">
      <c r="A135" s="248" t="s">
        <v>39</v>
      </c>
      <c r="B135" s="248" t="s">
        <v>106</v>
      </c>
      <c r="C135" s="94" t="s">
        <v>294</v>
      </c>
      <c r="D135" s="47">
        <f>D128-D133</f>
        <v>2.7851414800000001</v>
      </c>
      <c r="E135" s="47">
        <f t="shared" ref="E135:S135" si="208">E128-E133</f>
        <v>2.5198812400000001</v>
      </c>
      <c r="F135" s="47">
        <f t="shared" si="208"/>
        <v>2.5340196599999985</v>
      </c>
      <c r="G135" s="47">
        <f t="shared" si="208"/>
        <v>2.1824837999999964</v>
      </c>
      <c r="H135" s="47">
        <f t="shared" si="208"/>
        <v>2.3153514799999968</v>
      </c>
      <c r="I135" s="47">
        <f t="shared" si="208"/>
        <v>2.0414540000000017</v>
      </c>
      <c r="J135" s="47">
        <f t="shared" si="208"/>
        <v>2.3565499184000025</v>
      </c>
      <c r="K135" s="47">
        <f t="shared" si="208"/>
        <v>1.5026862400788836</v>
      </c>
      <c r="L135" s="47">
        <f t="shared" si="208"/>
        <v>0.47335767886655944</v>
      </c>
      <c r="M135" s="47">
        <f t="shared" si="208"/>
        <v>-0.83479902688479868</v>
      </c>
      <c r="N135" s="47">
        <f t="shared" si="208"/>
        <v>-2.3179080987898253</v>
      </c>
      <c r="O135" s="47">
        <f t="shared" si="208"/>
        <v>-4.0029785846827366</v>
      </c>
      <c r="P135" s="47">
        <f t="shared" si="208"/>
        <v>-5.831436636970178</v>
      </c>
      <c r="Q135" s="47">
        <f t="shared" si="208"/>
        <v>-7.655032920834266</v>
      </c>
      <c r="R135" s="47">
        <f t="shared" si="208"/>
        <v>-9.7908001666539128</v>
      </c>
      <c r="S135" s="47">
        <f t="shared" si="208"/>
        <v>-12.213762758436342</v>
      </c>
    </row>
    <row r="136" spans="1:22" x14ac:dyDescent="0.2">
      <c r="A136" s="73" t="s">
        <v>39</v>
      </c>
      <c r="B136" s="73" t="s">
        <v>225</v>
      </c>
      <c r="C136" s="91" t="s">
        <v>43</v>
      </c>
      <c r="D136" s="35">
        <f>' Capacity by Company'!D61</f>
        <v>15</v>
      </c>
      <c r="E136" s="35">
        <f>' Capacity by Company'!E61</f>
        <v>15</v>
      </c>
      <c r="F136" s="35">
        <f>' Capacity by Company'!F61</f>
        <v>15</v>
      </c>
      <c r="G136" s="35">
        <f>' Capacity by Company'!G61</f>
        <v>15</v>
      </c>
      <c r="H136" s="35">
        <f>' Capacity by Company'!H61</f>
        <v>15</v>
      </c>
      <c r="I136" s="35">
        <f>' Capacity by Company'!I61</f>
        <v>15</v>
      </c>
      <c r="J136" s="35">
        <f>' Capacity by Company'!J61</f>
        <v>15</v>
      </c>
      <c r="K136" s="35">
        <f>' Capacity by Company'!K61</f>
        <v>15</v>
      </c>
      <c r="L136" s="35">
        <f>' Capacity by Company'!L61</f>
        <v>15</v>
      </c>
      <c r="M136" s="35">
        <f>' Capacity by Company'!M61</f>
        <v>15</v>
      </c>
      <c r="N136" s="35">
        <f>' Capacity by Company'!N61</f>
        <v>15</v>
      </c>
      <c r="O136" s="35">
        <f>' Capacity by Company'!O61</f>
        <v>15</v>
      </c>
      <c r="P136" s="35">
        <f>' Capacity by Company'!P61</f>
        <v>15</v>
      </c>
      <c r="Q136" s="35">
        <f>' Capacity by Company'!Q61</f>
        <v>15</v>
      </c>
      <c r="R136" s="35">
        <f>' Capacity by Company'!R61</f>
        <v>15</v>
      </c>
      <c r="S136" s="35">
        <f>' Capacity by Company'!S61</f>
        <v>15</v>
      </c>
    </row>
    <row r="137" spans="1:22" x14ac:dyDescent="0.2">
      <c r="A137" s="73" t="s">
        <v>39</v>
      </c>
      <c r="B137" s="73" t="s">
        <v>225</v>
      </c>
      <c r="C137" s="91" t="s">
        <v>44</v>
      </c>
      <c r="D137" s="37">
        <f>'Production by Company'!D61</f>
        <v>13.229699999999999</v>
      </c>
      <c r="E137" s="37">
        <f>'Production by Company'!E61</f>
        <v>13.237</v>
      </c>
      <c r="F137" s="37">
        <f>'Production by Company'!F61</f>
        <v>13.244300000000001</v>
      </c>
      <c r="G137" s="37">
        <f>'Production by Company'!G61</f>
        <v>13.2517</v>
      </c>
      <c r="H137" s="37">
        <f>'Production by Company'!H61</f>
        <v>13.409000000000001</v>
      </c>
      <c r="I137" s="37">
        <f>'Production by Company'!I61</f>
        <v>12.8163</v>
      </c>
      <c r="J137" s="37">
        <f>'Production by Company'!J61</f>
        <v>13.2736</v>
      </c>
      <c r="K137" s="37">
        <f>'Production by Company'!K61</f>
        <v>13.280900000000001</v>
      </c>
      <c r="L137" s="37">
        <f>'Production by Company'!L61</f>
        <v>13.2883</v>
      </c>
      <c r="M137" s="37">
        <f>'Production by Company'!M61</f>
        <v>13.2956</v>
      </c>
      <c r="N137" s="37">
        <f>'Production by Company'!N61</f>
        <v>13.302899999999999</v>
      </c>
      <c r="O137" s="37">
        <f>'Production by Company'!O61</f>
        <v>13.3102</v>
      </c>
      <c r="P137" s="37">
        <f>'Production by Company'!P61</f>
        <v>13.317600000000001</v>
      </c>
      <c r="Q137" s="37">
        <f>'Production by Company'!Q61</f>
        <v>13.3249</v>
      </c>
      <c r="R137" s="37">
        <f>'Production by Company'!R61</f>
        <v>13.3322</v>
      </c>
      <c r="S137" s="37">
        <f>'Production by Company'!S61</f>
        <v>13.339499999999999</v>
      </c>
    </row>
    <row r="138" spans="1:22" x14ac:dyDescent="0.2">
      <c r="A138" s="73" t="s">
        <v>39</v>
      </c>
      <c r="B138" s="73" t="s">
        <v>225</v>
      </c>
      <c r="C138" s="91" t="s">
        <v>45</v>
      </c>
      <c r="D138" s="36">
        <f t="shared" ref="D138:S138" si="209">(D137/D136)</f>
        <v>0.88197999999999999</v>
      </c>
      <c r="E138" s="36">
        <f t="shared" si="209"/>
        <v>0.88246666666666662</v>
      </c>
      <c r="F138" s="36">
        <f t="shared" si="209"/>
        <v>0.88295333333333337</v>
      </c>
      <c r="G138" s="36">
        <f t="shared" si="209"/>
        <v>0.8834466666666666</v>
      </c>
      <c r="H138" s="36">
        <f t="shared" si="209"/>
        <v>0.89393333333333336</v>
      </c>
      <c r="I138" s="36">
        <f t="shared" si="209"/>
        <v>0.85441999999999996</v>
      </c>
      <c r="J138" s="36">
        <f t="shared" si="209"/>
        <v>0.88490666666666662</v>
      </c>
      <c r="K138" s="36">
        <f t="shared" si="209"/>
        <v>0.88539333333333337</v>
      </c>
      <c r="L138" s="36">
        <f t="shared" si="209"/>
        <v>0.8858866666666666</v>
      </c>
      <c r="M138" s="36">
        <f t="shared" si="209"/>
        <v>0.88637333333333335</v>
      </c>
      <c r="N138" s="36">
        <f t="shared" si="209"/>
        <v>0.88685999999999998</v>
      </c>
      <c r="O138" s="36">
        <f t="shared" si="209"/>
        <v>0.88734666666666662</v>
      </c>
      <c r="P138" s="36">
        <f t="shared" si="209"/>
        <v>0.88784000000000007</v>
      </c>
      <c r="Q138" s="36">
        <f t="shared" si="209"/>
        <v>0.8883266666666666</v>
      </c>
      <c r="R138" s="36">
        <f t="shared" si="209"/>
        <v>0.88881333333333334</v>
      </c>
      <c r="S138" s="36">
        <f t="shared" si="209"/>
        <v>0.88929999999999998</v>
      </c>
    </row>
    <row r="139" spans="1:22" x14ac:dyDescent="0.2">
      <c r="A139" s="73" t="s">
        <v>39</v>
      </c>
      <c r="B139" s="73" t="s">
        <v>225</v>
      </c>
      <c r="C139" s="91" t="s">
        <v>46</v>
      </c>
      <c r="D139" s="92">
        <f>'Foreign Trade'!J13</f>
        <v>0.77005999999999997</v>
      </c>
      <c r="E139" s="92">
        <f>'Foreign Trade'!K13</f>
        <v>0.77678000000000003</v>
      </c>
      <c r="F139" s="92">
        <f>'Foreign Trade'!L13</f>
        <v>0.90191999999999994</v>
      </c>
      <c r="G139" s="92">
        <f>'Foreign Trade'!M13</f>
        <v>0.90427999999999997</v>
      </c>
      <c r="H139" s="92">
        <f>'Foreign Trade'!N13</f>
        <v>0.95798000000000005</v>
      </c>
      <c r="I139" s="92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x14ac:dyDescent="0.2">
      <c r="A140" s="73" t="s">
        <v>39</v>
      </c>
      <c r="B140" s="73" t="s">
        <v>225</v>
      </c>
      <c r="C140" s="91" t="s">
        <v>47</v>
      </c>
      <c r="D140" s="92">
        <f>'Foreign Trade'!AK13</f>
        <v>2.6700000000000002E-2</v>
      </c>
      <c r="E140" s="92">
        <f>'Foreign Trade'!AL13</f>
        <v>3.1379999999999998E-2</v>
      </c>
      <c r="F140" s="92">
        <f>'Foreign Trade'!AM13</f>
        <v>4.0480000000000002E-2</v>
      </c>
      <c r="G140" s="92">
        <f>'Foreign Trade'!AN13</f>
        <v>4.9640000000000004E-2</v>
      </c>
      <c r="H140" s="92">
        <f>'Foreign Trade'!AO13</f>
        <v>4.8659999999999995E-2</v>
      </c>
      <c r="I140" s="92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17">
        <v>2.5000000000000001E-3</v>
      </c>
    </row>
    <row r="141" spans="1:22" x14ac:dyDescent="0.2">
      <c r="A141" s="73" t="s">
        <v>39</v>
      </c>
      <c r="B141" s="73" t="s">
        <v>225</v>
      </c>
      <c r="C141" s="91" t="s">
        <v>25</v>
      </c>
      <c r="D141" s="37">
        <f>2%*D137</f>
        <v>0.264594</v>
      </c>
      <c r="E141" s="37">
        <f t="shared" ref="E141:S141" si="210">2%*E137</f>
        <v>0.26474000000000003</v>
      </c>
      <c r="F141" s="37">
        <f t="shared" si="210"/>
        <v>0.26488600000000001</v>
      </c>
      <c r="G141" s="37">
        <f t="shared" si="210"/>
        <v>0.26503399999999999</v>
      </c>
      <c r="H141" s="37">
        <f t="shared" si="210"/>
        <v>0.26818000000000003</v>
      </c>
      <c r="I141" s="37">
        <f t="shared" si="210"/>
        <v>0.256326</v>
      </c>
      <c r="J141" s="37">
        <f t="shared" si="210"/>
        <v>0.26547199999999999</v>
      </c>
      <c r="K141" s="37">
        <f t="shared" si="210"/>
        <v>0.26561800000000002</v>
      </c>
      <c r="L141" s="37">
        <f t="shared" si="210"/>
        <v>0.265766</v>
      </c>
      <c r="M141" s="37">
        <f t="shared" si="210"/>
        <v>0.26591200000000004</v>
      </c>
      <c r="N141" s="37">
        <f t="shared" si="210"/>
        <v>0.26605800000000002</v>
      </c>
      <c r="O141" s="37">
        <f t="shared" si="210"/>
        <v>0.266204</v>
      </c>
      <c r="P141" s="37">
        <f t="shared" si="210"/>
        <v>0.26635200000000003</v>
      </c>
      <c r="Q141" s="37">
        <f t="shared" si="210"/>
        <v>0.26649800000000001</v>
      </c>
      <c r="R141" s="37">
        <f t="shared" si="210"/>
        <v>0.26664399999999999</v>
      </c>
      <c r="S141" s="37">
        <f t="shared" si="210"/>
        <v>0.26678999999999997</v>
      </c>
    </row>
    <row r="142" spans="1:22" x14ac:dyDescent="0.2">
      <c r="A142" s="73" t="s">
        <v>39</v>
      </c>
      <c r="B142" s="73" t="s">
        <v>225</v>
      </c>
      <c r="C142" s="91" t="s">
        <v>48</v>
      </c>
      <c r="D142" s="37">
        <f>D137+D139-D140-D141</f>
        <v>13.708465999999998</v>
      </c>
      <c r="E142" s="37">
        <f t="shared" ref="E142" si="211">E137+E139-E140-E141</f>
        <v>13.71766</v>
      </c>
      <c r="F142" s="37">
        <f t="shared" ref="F142" si="212">F137+F139-F140-F141</f>
        <v>13.840854</v>
      </c>
      <c r="G142" s="37">
        <f t="shared" ref="G142" si="213">G137+G139-G140-G141</f>
        <v>13.841305999999999</v>
      </c>
      <c r="H142" s="37">
        <f t="shared" ref="H142:I142" si="214">H137+H139-H140-H141</f>
        <v>14.050140000000003</v>
      </c>
      <c r="I142" s="309">
        <f t="shared" si="214"/>
        <v>13.426133999999999</v>
      </c>
      <c r="J142" s="37">
        <f t="shared" ref="J142" si="215">I142+I142*J143</f>
        <v>13.7738708706</v>
      </c>
      <c r="K142" s="37">
        <f t="shared" ref="K142" si="216">J142+J142*K143</f>
        <v>14.283504092812199</v>
      </c>
      <c r="L142" s="37">
        <f t="shared" ref="L142" si="217">K142+K142*L143</f>
        <v>14.896266418393843</v>
      </c>
      <c r="M142" s="37">
        <f t="shared" ref="M142" si="218">L142+L142*M143</f>
        <v>15.673851525434001</v>
      </c>
      <c r="N142" s="37">
        <f t="shared" ref="N142" si="219">M142+M142*N143</f>
        <v>16.551587210858305</v>
      </c>
      <c r="O142" s="37">
        <f t="shared" ref="O142" si="220">N142+N142*O143</f>
        <v>17.544682443509803</v>
      </c>
      <c r="P142" s="37">
        <f t="shared" ref="P142" si="221">O142+O142*P143</f>
        <v>18.616662540808253</v>
      </c>
      <c r="Q142" s="37">
        <f t="shared" ref="Q142" si="222">P142+P142*Q143</f>
        <v>19.677812305634323</v>
      </c>
      <c r="R142" s="37">
        <f t="shared" ref="R142" si="223">Q142+Q142*R143</f>
        <v>20.917514480889285</v>
      </c>
      <c r="S142" s="37">
        <f t="shared" ref="S142" si="224">R142+R142*S143</f>
        <v>22.318987951108866</v>
      </c>
      <c r="T142" s="186">
        <f>(S142/J142)^(1/9)-1</f>
        <v>5.5093489946024699E-2</v>
      </c>
    </row>
    <row r="143" spans="1:22" x14ac:dyDescent="0.2">
      <c r="A143" s="73" t="s">
        <v>39</v>
      </c>
      <c r="B143" s="73" t="s">
        <v>225</v>
      </c>
      <c r="C143" s="93" t="s">
        <v>293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25">G142/F142-1</f>
        <v>3.2656944434217294E-5</v>
      </c>
      <c r="H143" s="36">
        <f t="shared" ref="H143:I143" si="226">H142/G142-1</f>
        <v>1.5087738107950388E-2</v>
      </c>
      <c r="I143" s="308">
        <f t="shared" si="226"/>
        <v>-4.4412795886731637E-2</v>
      </c>
      <c r="J143" s="308">
        <v>2.5899999999999999E-2</v>
      </c>
      <c r="K143" s="308">
        <v>3.7000000000000005E-2</v>
      </c>
      <c r="L143" s="308">
        <v>4.2900000000000001E-2</v>
      </c>
      <c r="M143" s="308">
        <v>5.2200000000000003E-2</v>
      </c>
      <c r="N143" s="308">
        <v>5.6000000000000001E-2</v>
      </c>
      <c r="O143" s="308">
        <v>6.0000000000000005E-2</v>
      </c>
      <c r="P143" s="308">
        <v>6.1099999999999995E-2</v>
      </c>
      <c r="Q143" s="308">
        <v>5.6999999999999995E-2</v>
      </c>
      <c r="R143" s="308">
        <v>6.3E-2</v>
      </c>
      <c r="S143" s="308">
        <v>6.699999999999999E-2</v>
      </c>
    </row>
    <row r="144" spans="1:22" ht="13.5" thickBot="1" x14ac:dyDescent="0.25">
      <c r="A144" s="248" t="s">
        <v>39</v>
      </c>
      <c r="B144" s="248" t="s">
        <v>225</v>
      </c>
      <c r="C144" s="94" t="s">
        <v>294</v>
      </c>
      <c r="D144" s="47">
        <f>D137-D142</f>
        <v>-0.47876599999999847</v>
      </c>
      <c r="E144" s="47">
        <f t="shared" ref="E144:S144" si="227">E137-E142</f>
        <v>-0.48066000000000031</v>
      </c>
      <c r="F144" s="47">
        <f t="shared" si="227"/>
        <v>-0.59655399999999936</v>
      </c>
      <c r="G144" s="47">
        <f t="shared" si="227"/>
        <v>-0.58960599999999985</v>
      </c>
      <c r="H144" s="47">
        <f t="shared" si="227"/>
        <v>-0.64114000000000182</v>
      </c>
      <c r="I144" s="47">
        <f t="shared" si="227"/>
        <v>-0.60983399999999932</v>
      </c>
      <c r="J144" s="47">
        <f t="shared" si="227"/>
        <v>-0.50027087059999964</v>
      </c>
      <c r="K144" s="47">
        <f t="shared" si="227"/>
        <v>-1.0026040928121986</v>
      </c>
      <c r="L144" s="47">
        <f t="shared" si="227"/>
        <v>-1.6079664183938434</v>
      </c>
      <c r="M144" s="47">
        <f t="shared" si="227"/>
        <v>-2.3782515254340009</v>
      </c>
      <c r="N144" s="47">
        <f t="shared" si="227"/>
        <v>-3.2486872108583054</v>
      </c>
      <c r="O144" s="47">
        <f t="shared" si="227"/>
        <v>-4.234482443509803</v>
      </c>
      <c r="P144" s="47">
        <f t="shared" si="227"/>
        <v>-5.2990625408082526</v>
      </c>
      <c r="Q144" s="47">
        <f t="shared" si="227"/>
        <v>-6.3529123056343231</v>
      </c>
      <c r="R144" s="47">
        <f t="shared" si="227"/>
        <v>-7.5853144808892843</v>
      </c>
      <c r="S144" s="47">
        <f t="shared" si="227"/>
        <v>-8.979487951108867</v>
      </c>
    </row>
    <row r="145" spans="1:25" x14ac:dyDescent="0.2">
      <c r="A145" s="73" t="s">
        <v>39</v>
      </c>
      <c r="B145" s="73" t="s">
        <v>107</v>
      </c>
      <c r="C145" s="91" t="s">
        <v>43</v>
      </c>
      <c r="D145" s="35">
        <f>' Capacity by Company'!D64</f>
        <v>20</v>
      </c>
      <c r="E145" s="35">
        <f>' Capacity by Company'!E64</f>
        <v>20</v>
      </c>
      <c r="F145" s="35">
        <f>' Capacity by Company'!F64</f>
        <v>20</v>
      </c>
      <c r="G145" s="35">
        <f>' Capacity by Company'!G64</f>
        <v>20</v>
      </c>
      <c r="H145" s="35">
        <f>' Capacity by Company'!H64</f>
        <v>20</v>
      </c>
      <c r="I145" s="35">
        <f>' Capacity by Company'!I64</f>
        <v>20</v>
      </c>
      <c r="J145" s="35">
        <f>' Capacity by Company'!J64</f>
        <v>20</v>
      </c>
      <c r="K145" s="35">
        <f>' Capacity by Company'!K64</f>
        <v>20</v>
      </c>
      <c r="L145" s="35">
        <f>' Capacity by Company'!L64</f>
        <v>20</v>
      </c>
      <c r="M145" s="35">
        <f>' Capacity by Company'!M64</f>
        <v>20</v>
      </c>
      <c r="N145" s="35">
        <f>' Capacity by Company'!N64</f>
        <v>20</v>
      </c>
      <c r="O145" s="35">
        <f>' Capacity by Company'!O64</f>
        <v>20</v>
      </c>
      <c r="P145" s="35">
        <f>' Capacity by Company'!P64</f>
        <v>20</v>
      </c>
      <c r="Q145" s="35">
        <f>' Capacity by Company'!Q64</f>
        <v>20</v>
      </c>
      <c r="R145" s="35">
        <f>' Capacity by Company'!R64</f>
        <v>20</v>
      </c>
      <c r="S145" s="35">
        <f>' Capacity by Company'!S64</f>
        <v>20</v>
      </c>
    </row>
    <row r="146" spans="1:25" x14ac:dyDescent="0.2">
      <c r="A146" s="73" t="s">
        <v>39</v>
      </c>
      <c r="B146" s="73" t="s">
        <v>107</v>
      </c>
      <c r="C146" s="91" t="s">
        <v>44</v>
      </c>
      <c r="D146" s="37">
        <f>'Production by Company'!D64</f>
        <v>17.714300000000001</v>
      </c>
      <c r="E146" s="37">
        <f>'Production by Company'!E64</f>
        <v>17.769200000000001</v>
      </c>
      <c r="F146" s="37">
        <f>'Production by Company'!F64</f>
        <v>17.824000000000002</v>
      </c>
      <c r="G146" s="37">
        <f>'Production by Company'!G64</f>
        <v>17.878799999999998</v>
      </c>
      <c r="H146" s="37">
        <f>'Production by Company'!H64</f>
        <v>18.1462</v>
      </c>
      <c r="I146" s="37">
        <f>'Production by Company'!I64</f>
        <v>17.008700000000001</v>
      </c>
      <c r="J146" s="37">
        <f>'Production by Company'!J64</f>
        <v>17.671299999999999</v>
      </c>
      <c r="K146" s="37">
        <f>'Production by Company'!K64</f>
        <v>17.733799999999999</v>
      </c>
      <c r="L146" s="37">
        <f>'Production by Company'!L64</f>
        <v>17.796399999999998</v>
      </c>
      <c r="M146" s="37">
        <f>'Production by Company'!M64</f>
        <v>17.858899999999998</v>
      </c>
      <c r="N146" s="37">
        <f>'Production by Company'!N64</f>
        <v>17.921500000000002</v>
      </c>
      <c r="O146" s="37">
        <f>'Production by Company'!O64</f>
        <v>17.984000000000002</v>
      </c>
      <c r="P146" s="37">
        <f>'Production by Company'!P64</f>
        <v>18.046600000000002</v>
      </c>
      <c r="Q146" s="37">
        <f>'Production by Company'!Q64</f>
        <v>18.109100000000002</v>
      </c>
      <c r="R146" s="37">
        <f>'Production by Company'!R64</f>
        <v>18.171700000000001</v>
      </c>
      <c r="S146" s="37">
        <f>'Production by Company'!S64</f>
        <v>18.234200000000001</v>
      </c>
    </row>
    <row r="147" spans="1:25" x14ac:dyDescent="0.2">
      <c r="A147" s="73" t="s">
        <v>39</v>
      </c>
      <c r="B147" s="73" t="s">
        <v>107</v>
      </c>
      <c r="C147" s="91" t="s">
        <v>45</v>
      </c>
      <c r="D147" s="36">
        <f t="shared" ref="D147:S147" si="228">(D146/D145)</f>
        <v>0.88571500000000003</v>
      </c>
      <c r="E147" s="36">
        <f t="shared" si="228"/>
        <v>0.88846000000000003</v>
      </c>
      <c r="F147" s="36">
        <f t="shared" si="228"/>
        <v>0.8912000000000001</v>
      </c>
      <c r="G147" s="36">
        <f t="shared" si="228"/>
        <v>0.89393999999999996</v>
      </c>
      <c r="H147" s="36">
        <f t="shared" si="228"/>
        <v>0.90731000000000006</v>
      </c>
      <c r="I147" s="36">
        <f t="shared" si="228"/>
        <v>0.85043500000000005</v>
      </c>
      <c r="J147" s="36">
        <f t="shared" si="228"/>
        <v>0.88356499999999993</v>
      </c>
      <c r="K147" s="36">
        <f t="shared" si="228"/>
        <v>0.88668999999999998</v>
      </c>
      <c r="L147" s="36">
        <f t="shared" si="228"/>
        <v>0.88981999999999994</v>
      </c>
      <c r="M147" s="36">
        <f t="shared" si="228"/>
        <v>0.89294499999999988</v>
      </c>
      <c r="N147" s="36">
        <f t="shared" si="228"/>
        <v>0.89607500000000007</v>
      </c>
      <c r="O147" s="36">
        <f t="shared" si="228"/>
        <v>0.89920000000000011</v>
      </c>
      <c r="P147" s="36">
        <f t="shared" si="228"/>
        <v>0.90233000000000008</v>
      </c>
      <c r="Q147" s="36">
        <f t="shared" si="228"/>
        <v>0.90545500000000012</v>
      </c>
      <c r="R147" s="36">
        <f t="shared" si="228"/>
        <v>0.90858500000000009</v>
      </c>
      <c r="S147" s="36">
        <f t="shared" si="228"/>
        <v>0.91171000000000002</v>
      </c>
    </row>
    <row r="148" spans="1:25" x14ac:dyDescent="0.2">
      <c r="A148" s="73" t="s">
        <v>39</v>
      </c>
      <c r="B148" s="73" t="s">
        <v>107</v>
      </c>
      <c r="C148" s="91" t="s">
        <v>46</v>
      </c>
      <c r="D148" s="92">
        <f>'Foreign Trade'!J14</f>
        <v>1.06344802</v>
      </c>
      <c r="E148" s="92">
        <f>'Foreign Trade'!K14</f>
        <v>1.12423502</v>
      </c>
      <c r="F148" s="92">
        <f>'Foreign Trade'!L14</f>
        <v>1.14688908</v>
      </c>
      <c r="G148" s="92">
        <f>'Foreign Trade'!M14</f>
        <v>1.08094756</v>
      </c>
      <c r="H148" s="92">
        <f>'Foreign Trade'!N14</f>
        <v>1.11122648</v>
      </c>
      <c r="I148" s="92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x14ac:dyDescent="0.2">
      <c r="A149" s="73" t="s">
        <v>39</v>
      </c>
      <c r="B149" s="73" t="s">
        <v>107</v>
      </c>
      <c r="C149" s="91" t="s">
        <v>47</v>
      </c>
      <c r="D149" s="92">
        <f>'Foreign Trade'!AK14</f>
        <v>0.32638136000000001</v>
      </c>
      <c r="E149" s="92">
        <f>'Foreign Trade'!AL14</f>
        <v>0.27999866000000001</v>
      </c>
      <c r="F149" s="92">
        <f>'Foreign Trade'!AM14</f>
        <v>0.25172823999999999</v>
      </c>
      <c r="G149" s="92">
        <f>'Foreign Trade'!AN14</f>
        <v>0.25229750000000001</v>
      </c>
      <c r="H149" s="92">
        <f>'Foreign Trade'!AO14</f>
        <v>0.24822079999999999</v>
      </c>
      <c r="I149" s="92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x14ac:dyDescent="0.2">
      <c r="A150" s="73" t="s">
        <v>39</v>
      </c>
      <c r="B150" s="73" t="s">
        <v>107</v>
      </c>
      <c r="C150" s="91" t="s">
        <v>25</v>
      </c>
      <c r="D150" s="37">
        <f>2%*D146</f>
        <v>0.35428600000000005</v>
      </c>
      <c r="E150" s="37">
        <f t="shared" ref="E150:S150" si="229">2%*E146</f>
        <v>0.35538400000000003</v>
      </c>
      <c r="F150" s="37">
        <f t="shared" si="229"/>
        <v>0.35648000000000002</v>
      </c>
      <c r="G150" s="37">
        <f t="shared" si="229"/>
        <v>0.35757599999999995</v>
      </c>
      <c r="H150" s="37">
        <f t="shared" si="229"/>
        <v>0.36292400000000002</v>
      </c>
      <c r="I150" s="37">
        <f t="shared" si="229"/>
        <v>0.34017400000000003</v>
      </c>
      <c r="J150" s="37">
        <f t="shared" si="229"/>
        <v>0.35342599999999996</v>
      </c>
      <c r="K150" s="37">
        <f t="shared" si="229"/>
        <v>0.35467599999999999</v>
      </c>
      <c r="L150" s="37">
        <f t="shared" si="229"/>
        <v>0.35592799999999997</v>
      </c>
      <c r="M150" s="37">
        <f t="shared" si="229"/>
        <v>0.357178</v>
      </c>
      <c r="N150" s="37">
        <f t="shared" si="229"/>
        <v>0.35843000000000003</v>
      </c>
      <c r="O150" s="37">
        <f t="shared" si="229"/>
        <v>0.35968000000000006</v>
      </c>
      <c r="P150" s="37">
        <f t="shared" si="229"/>
        <v>0.36093200000000003</v>
      </c>
      <c r="Q150" s="37">
        <f t="shared" si="229"/>
        <v>0.36218200000000006</v>
      </c>
      <c r="R150" s="37">
        <f t="shared" si="229"/>
        <v>0.36343400000000003</v>
      </c>
      <c r="S150" s="37">
        <f t="shared" si="229"/>
        <v>0.36468400000000001</v>
      </c>
    </row>
    <row r="151" spans="1:25" x14ac:dyDescent="0.2">
      <c r="A151" s="73" t="s">
        <v>39</v>
      </c>
      <c r="B151" s="73" t="s">
        <v>107</v>
      </c>
      <c r="C151" s="91" t="s">
        <v>48</v>
      </c>
      <c r="D151" s="37">
        <f>D146+D148-D149-D150</f>
        <v>18.097080660000003</v>
      </c>
      <c r="E151" s="37">
        <f t="shared" ref="E151" si="230">E146+E148-E149-E150</f>
        <v>18.258052360000001</v>
      </c>
      <c r="F151" s="37">
        <f t="shared" ref="F151" si="231">F146+F148-F149-F150</f>
        <v>18.362680840000003</v>
      </c>
      <c r="G151" s="37">
        <f t="shared" ref="G151" si="232">G146+G148-G149-G150</f>
        <v>18.349874059999994</v>
      </c>
      <c r="H151" s="37">
        <f t="shared" ref="H151:I151" si="233">H146+H148-H149-H150</f>
        <v>18.646281680000001</v>
      </c>
      <c r="I151" s="309">
        <f t="shared" si="233"/>
        <v>17.369365999999999</v>
      </c>
      <c r="J151" s="37">
        <f t="shared" ref="J151:S151" si="234">I151+I151*J152</f>
        <v>17.576061455399998</v>
      </c>
      <c r="K151" s="37">
        <f t="shared" si="234"/>
        <v>17.980310868874199</v>
      </c>
      <c r="L151" s="37">
        <f t="shared" si="234"/>
        <v>18.499941852984662</v>
      </c>
      <c r="M151" s="37">
        <f t="shared" si="234"/>
        <v>19.206639631768677</v>
      </c>
      <c r="N151" s="37">
        <f t="shared" si="234"/>
        <v>20.013318496302961</v>
      </c>
      <c r="O151" s="37">
        <f t="shared" si="234"/>
        <v>20.933931147132899</v>
      </c>
      <c r="P151" s="37">
        <f t="shared" si="234"/>
        <v>21.91991930416286</v>
      </c>
      <c r="Q151" s="37">
        <f t="shared" si="234"/>
        <v>22.862475834241863</v>
      </c>
      <c r="R151" s="37">
        <f t="shared" si="234"/>
        <v>23.982737150119714</v>
      </c>
      <c r="S151" s="37">
        <f t="shared" si="234"/>
        <v>25.25382221907606</v>
      </c>
      <c r="T151" s="186">
        <f>(S151/J151)^(1/9)-1</f>
        <v>4.1092951680013146E-2</v>
      </c>
      <c r="V151" s="333">
        <v>0.02</v>
      </c>
    </row>
    <row r="152" spans="1:25" x14ac:dyDescent="0.2">
      <c r="A152" s="73" t="s">
        <v>39</v>
      </c>
      <c r="B152" s="73" t="s">
        <v>107</v>
      </c>
      <c r="C152" s="93" t="s">
        <v>293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35">G151/F151-1</f>
        <v>-6.974352008619622E-4</v>
      </c>
      <c r="H152" s="36">
        <f t="shared" ref="H152:I152" si="236">H151/G151-1</f>
        <v>1.6153114677017522E-2</v>
      </c>
      <c r="I152" s="308">
        <f t="shared" si="236"/>
        <v>-6.848098199490471E-2</v>
      </c>
      <c r="J152" s="308">
        <v>1.1899999999999997E-2</v>
      </c>
      <c r="K152" s="308">
        <v>2.3000000000000003E-2</v>
      </c>
      <c r="L152" s="308">
        <v>2.8899999999999999E-2</v>
      </c>
      <c r="M152" s="308">
        <v>3.8199999999999998E-2</v>
      </c>
      <c r="N152" s="308">
        <v>4.1999999999999996E-2</v>
      </c>
      <c r="O152" s="308">
        <v>4.6000000000000013E-2</v>
      </c>
      <c r="P152" s="308">
        <v>4.7100000000000003E-2</v>
      </c>
      <c r="Q152" s="308">
        <v>4.2999999999999997E-2</v>
      </c>
      <c r="R152" s="308">
        <v>4.9000000000000016E-2</v>
      </c>
      <c r="S152" s="308">
        <v>5.3000000000000005E-2</v>
      </c>
      <c r="U152" s="317">
        <v>2.0199999999999999E-2</v>
      </c>
      <c r="V152" s="53">
        <v>1000</v>
      </c>
    </row>
    <row r="153" spans="1:25" ht="13.5" thickBot="1" x14ac:dyDescent="0.25">
      <c r="A153" s="248" t="s">
        <v>39</v>
      </c>
      <c r="B153" s="248" t="s">
        <v>107</v>
      </c>
      <c r="C153" s="94" t="s">
        <v>294</v>
      </c>
      <c r="D153" s="47">
        <f>D146-D151</f>
        <v>-0.38278066000000166</v>
      </c>
      <c r="E153" s="47">
        <f t="shared" ref="E153:S153" si="237">E146-E151</f>
        <v>-0.48885235999999921</v>
      </c>
      <c r="F153" s="47">
        <f t="shared" si="237"/>
        <v>-0.53868084000000138</v>
      </c>
      <c r="G153" s="47">
        <f t="shared" si="237"/>
        <v>-0.47107405999999585</v>
      </c>
      <c r="H153" s="47">
        <f t="shared" si="237"/>
        <v>-0.50008168000000097</v>
      </c>
      <c r="I153" s="47">
        <f t="shared" si="237"/>
        <v>-0.36066599999999838</v>
      </c>
      <c r="J153" s="47">
        <f t="shared" si="237"/>
        <v>9.5238544600000807E-2</v>
      </c>
      <c r="K153" s="47">
        <f t="shared" si="237"/>
        <v>-0.24651086887419993</v>
      </c>
      <c r="L153" s="47">
        <f t="shared" si="237"/>
        <v>-0.70354185298466376</v>
      </c>
      <c r="M153" s="47">
        <f t="shared" si="237"/>
        <v>-1.3477396317686789</v>
      </c>
      <c r="N153" s="47">
        <f t="shared" si="237"/>
        <v>-2.0918184963029596</v>
      </c>
      <c r="O153" s="47">
        <f t="shared" si="237"/>
        <v>-2.9499311471328973</v>
      </c>
      <c r="P153" s="47">
        <f t="shared" si="237"/>
        <v>-3.8733193041628589</v>
      </c>
      <c r="Q153" s="47">
        <f t="shared" si="237"/>
        <v>-4.7533758342418615</v>
      </c>
      <c r="R153" s="47">
        <f t="shared" si="237"/>
        <v>-5.8110371501197129</v>
      </c>
      <c r="S153" s="47">
        <f t="shared" si="237"/>
        <v>-7.0196222190760587</v>
      </c>
    </row>
    <row r="154" spans="1:25" x14ac:dyDescent="0.2">
      <c r="A154" s="73" t="s">
        <v>39</v>
      </c>
      <c r="B154" s="73" t="s">
        <v>54</v>
      </c>
      <c r="C154" s="91" t="s">
        <v>43</v>
      </c>
      <c r="D154" s="35">
        <f>' Capacity by Company'!D65</f>
        <v>40</v>
      </c>
      <c r="E154" s="307">
        <f>' Capacity by Company'!E65</f>
        <v>40</v>
      </c>
      <c r="F154" s="307">
        <f>' Capacity by Company'!F65</f>
        <v>40</v>
      </c>
      <c r="G154" s="307">
        <f>' Capacity by Company'!G65</f>
        <v>40</v>
      </c>
      <c r="H154" s="307">
        <f>' Capacity by Company'!H65</f>
        <v>40</v>
      </c>
      <c r="I154" s="307">
        <f>' Capacity by Company'!I65</f>
        <v>40</v>
      </c>
      <c r="J154" s="307">
        <f>' Capacity by Company'!J65</f>
        <v>40</v>
      </c>
      <c r="K154" s="307">
        <f>' Capacity by Company'!K65</f>
        <v>40</v>
      </c>
      <c r="L154" s="307">
        <f>' Capacity by Company'!L65</f>
        <v>40</v>
      </c>
      <c r="M154" s="307">
        <f>' Capacity by Company'!M65</f>
        <v>40</v>
      </c>
      <c r="N154" s="307">
        <f>' Capacity by Company'!N65</f>
        <v>40</v>
      </c>
      <c r="O154" s="307">
        <f>' Capacity by Company'!O65</f>
        <v>40</v>
      </c>
      <c r="P154" s="307">
        <f>' Capacity by Company'!P65</f>
        <v>40</v>
      </c>
      <c r="Q154" s="307">
        <f>' Capacity by Company'!Q65</f>
        <v>40</v>
      </c>
      <c r="R154" s="307">
        <f>' Capacity by Company'!R65</f>
        <v>40</v>
      </c>
      <c r="S154" s="307">
        <f>' Capacity by Company'!S65</f>
        <v>40</v>
      </c>
    </row>
    <row r="155" spans="1:25" x14ac:dyDescent="0.2">
      <c r="A155" s="73" t="s">
        <v>39</v>
      </c>
      <c r="B155" s="73" t="s">
        <v>54</v>
      </c>
      <c r="C155" s="91" t="s">
        <v>44</v>
      </c>
      <c r="D155" s="37">
        <f>'Production by Company'!D65</f>
        <v>35.428699999999999</v>
      </c>
      <c r="E155" s="37">
        <f>'Production by Company'!E65</f>
        <v>35.5383</v>
      </c>
      <c r="F155" s="37">
        <f>'Production by Company'!F65</f>
        <v>35.648000000000003</v>
      </c>
      <c r="G155" s="37">
        <f>'Production by Company'!G65</f>
        <v>35.757599999999996</v>
      </c>
      <c r="H155" s="37">
        <f>'Production by Company'!H65</f>
        <v>35.492400000000004</v>
      </c>
      <c r="I155" s="37">
        <f>'Production by Company'!I65</f>
        <v>34.017499999999998</v>
      </c>
      <c r="J155" s="37">
        <f>'Production by Company'!J65</f>
        <v>35.342599999999997</v>
      </c>
      <c r="K155" s="37">
        <f>'Production by Company'!K65</f>
        <v>35.467700000000001</v>
      </c>
      <c r="L155" s="37">
        <f>'Production by Company'!L65</f>
        <v>35.592799999999997</v>
      </c>
      <c r="M155" s="37">
        <f>'Production by Company'!M65</f>
        <v>35.7179</v>
      </c>
      <c r="N155" s="37">
        <f>'Production by Company'!N65</f>
        <v>35.843000000000004</v>
      </c>
      <c r="O155" s="37">
        <f>'Production by Company'!O65</f>
        <v>35.9681</v>
      </c>
      <c r="P155" s="37">
        <f>'Production by Company'!P65</f>
        <v>36.093200000000003</v>
      </c>
      <c r="Q155" s="37">
        <f>'Production by Company'!Q65</f>
        <v>36.218299999999999</v>
      </c>
      <c r="R155" s="37">
        <f>'Production by Company'!R65</f>
        <v>36.343400000000003</v>
      </c>
      <c r="S155" s="37">
        <f>'Production by Company'!S65</f>
        <v>36.468499999999999</v>
      </c>
    </row>
    <row r="156" spans="1:25" x14ac:dyDescent="0.2">
      <c r="A156" s="73" t="s">
        <v>39</v>
      </c>
      <c r="B156" s="73" t="s">
        <v>54</v>
      </c>
      <c r="C156" s="91" t="s">
        <v>45</v>
      </c>
      <c r="D156" s="36">
        <f t="shared" ref="D156:S156" si="238">(D155/D154)</f>
        <v>0.88571749999999994</v>
      </c>
      <c r="E156" s="36">
        <f t="shared" si="238"/>
        <v>0.88845750000000001</v>
      </c>
      <c r="F156" s="36">
        <f t="shared" si="238"/>
        <v>0.8912000000000001</v>
      </c>
      <c r="G156" s="36">
        <f t="shared" si="238"/>
        <v>0.89393999999999996</v>
      </c>
      <c r="H156" s="36">
        <f t="shared" si="238"/>
        <v>0.88731000000000004</v>
      </c>
      <c r="I156" s="36">
        <f t="shared" si="238"/>
        <v>0.85043749999999996</v>
      </c>
      <c r="J156" s="36">
        <f t="shared" si="238"/>
        <v>0.88356499999999993</v>
      </c>
      <c r="K156" s="36">
        <f t="shared" si="238"/>
        <v>0.88669249999999999</v>
      </c>
      <c r="L156" s="36">
        <f t="shared" si="238"/>
        <v>0.88981999999999994</v>
      </c>
      <c r="M156" s="36">
        <f t="shared" si="238"/>
        <v>0.89294750000000001</v>
      </c>
      <c r="N156" s="36">
        <f t="shared" si="238"/>
        <v>0.89607500000000007</v>
      </c>
      <c r="O156" s="36">
        <f t="shared" si="238"/>
        <v>0.89920250000000002</v>
      </c>
      <c r="P156" s="36">
        <f t="shared" si="238"/>
        <v>0.90233000000000008</v>
      </c>
      <c r="Q156" s="36">
        <f t="shared" si="238"/>
        <v>0.90545750000000003</v>
      </c>
      <c r="R156" s="36">
        <f t="shared" si="238"/>
        <v>0.90858500000000009</v>
      </c>
      <c r="S156" s="36">
        <f t="shared" si="238"/>
        <v>0.91171249999999993</v>
      </c>
    </row>
    <row r="157" spans="1:25" x14ac:dyDescent="0.2">
      <c r="A157" s="73" t="s">
        <v>39</v>
      </c>
      <c r="B157" s="73" t="s">
        <v>54</v>
      </c>
      <c r="C157" s="91" t="s">
        <v>46</v>
      </c>
      <c r="D157" s="312">
        <f t="shared" ref="D157:I158" si="239">T157-SUM(D148,D139,D130,D121,D112,D103,D94)</f>
        <v>2.0319827999999998</v>
      </c>
      <c r="E157" s="312">
        <f t="shared" si="239"/>
        <v>2.0783157200000009</v>
      </c>
      <c r="F157" s="312">
        <f t="shared" si="239"/>
        <v>1.8711942000000015</v>
      </c>
      <c r="G157" s="312">
        <f t="shared" si="239"/>
        <v>1.6777338600000018</v>
      </c>
      <c r="H157" s="312">
        <f t="shared" si="239"/>
        <v>1.5568582000000006</v>
      </c>
      <c r="I157" s="312">
        <f t="shared" si="239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27">
        <v>10.31644</v>
      </c>
      <c r="U157" s="327">
        <v>10.668760000000001</v>
      </c>
      <c r="V157" s="327">
        <v>10.889980000000001</v>
      </c>
      <c r="W157" s="327">
        <v>10.591700000000001</v>
      </c>
      <c r="X157" s="327">
        <v>9.9817600000000013</v>
      </c>
      <c r="Y157" s="327">
        <v>9.1356400000000004</v>
      </c>
    </row>
    <row r="158" spans="1:25" x14ac:dyDescent="0.2">
      <c r="A158" s="73" t="s">
        <v>39</v>
      </c>
      <c r="B158" s="73" t="s">
        <v>54</v>
      </c>
      <c r="C158" s="91" t="s">
        <v>47</v>
      </c>
      <c r="D158" s="312">
        <f t="shared" si="239"/>
        <v>1.4102744800000018</v>
      </c>
      <c r="E158" s="312">
        <f t="shared" si="239"/>
        <v>1.3565005199999991</v>
      </c>
      <c r="F158" s="312">
        <f t="shared" si="239"/>
        <v>1.2114942800000001</v>
      </c>
      <c r="G158" s="312">
        <f t="shared" si="239"/>
        <v>1.1703028999999976</v>
      </c>
      <c r="H158" s="312">
        <f t="shared" si="239"/>
        <v>1.5805409200000025</v>
      </c>
      <c r="I158" s="312">
        <f t="shared" si="239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x14ac:dyDescent="0.2">
      <c r="A159" s="73" t="s">
        <v>39</v>
      </c>
      <c r="B159" s="73" t="s">
        <v>54</v>
      </c>
      <c r="C159" s="91" t="s">
        <v>25</v>
      </c>
      <c r="D159" s="37">
        <f>2%*D155</f>
        <v>0.70857400000000004</v>
      </c>
      <c r="E159" s="37">
        <f t="shared" ref="E159:S159" si="240">2%*E155</f>
        <v>0.71076600000000001</v>
      </c>
      <c r="F159" s="37">
        <f t="shared" si="240"/>
        <v>0.71296000000000004</v>
      </c>
      <c r="G159" s="37">
        <f t="shared" si="240"/>
        <v>0.7151519999999999</v>
      </c>
      <c r="H159" s="37">
        <f t="shared" si="240"/>
        <v>0.70984800000000003</v>
      </c>
      <c r="I159" s="37">
        <f t="shared" si="240"/>
        <v>0.68035000000000001</v>
      </c>
      <c r="J159" s="37">
        <f t="shared" si="240"/>
        <v>0.70685199999999992</v>
      </c>
      <c r="K159" s="37">
        <f t="shared" si="240"/>
        <v>0.70935400000000004</v>
      </c>
      <c r="L159" s="37">
        <f t="shared" si="240"/>
        <v>0.71185599999999993</v>
      </c>
      <c r="M159" s="37">
        <f t="shared" si="240"/>
        <v>0.71435800000000005</v>
      </c>
      <c r="N159" s="37">
        <f t="shared" si="240"/>
        <v>0.71686000000000005</v>
      </c>
      <c r="O159" s="37">
        <f t="shared" si="240"/>
        <v>0.71936200000000006</v>
      </c>
      <c r="P159" s="37">
        <f t="shared" si="240"/>
        <v>0.72186400000000006</v>
      </c>
      <c r="Q159" s="37">
        <f t="shared" si="240"/>
        <v>0.72436599999999995</v>
      </c>
      <c r="R159" s="37">
        <f t="shared" si="240"/>
        <v>0.72686800000000007</v>
      </c>
      <c r="S159" s="37">
        <f t="shared" si="240"/>
        <v>0.72936999999999996</v>
      </c>
      <c r="T159" s="186"/>
    </row>
    <row r="160" spans="1:25" x14ac:dyDescent="0.2">
      <c r="A160" s="73" t="s">
        <v>39</v>
      </c>
      <c r="B160" s="73" t="s">
        <v>54</v>
      </c>
      <c r="C160" s="91" t="s">
        <v>48</v>
      </c>
      <c r="D160" s="37">
        <f>D155+D157-D158-D159</f>
        <v>35.341834320000004</v>
      </c>
      <c r="E160" s="309">
        <f t="shared" ref="E160:I160" si="241">E155+E157-E158-E159</f>
        <v>35.549349200000002</v>
      </c>
      <c r="F160" s="309">
        <f t="shared" si="241"/>
        <v>35.594739920000002</v>
      </c>
      <c r="G160" s="309">
        <f t="shared" si="241"/>
        <v>35.549878960000001</v>
      </c>
      <c r="H160" s="309">
        <f t="shared" si="241"/>
        <v>34.758869279999999</v>
      </c>
      <c r="I160" s="309">
        <f t="shared" si="241"/>
        <v>33.303470000000004</v>
      </c>
      <c r="J160" s="37">
        <f t="shared" ref="J160" si="242">J155+J157-J158-J159</f>
        <v>34.635748</v>
      </c>
      <c r="K160" s="37">
        <f t="shared" ref="K160" si="243">K155+K157-K158-K159</f>
        <v>34.758346000000003</v>
      </c>
      <c r="L160" s="37">
        <f t="shared" ref="L160" si="244">L155+L157-L158-L159</f>
        <v>34.880944</v>
      </c>
      <c r="M160" s="37">
        <f t="shared" ref="M160" si="245">M155+M157-M158-M159</f>
        <v>35.003542000000003</v>
      </c>
      <c r="N160" s="37">
        <f t="shared" ref="N160" si="246">N155+N157-N158-N159</f>
        <v>35.126140000000007</v>
      </c>
      <c r="O160" s="37">
        <f t="shared" ref="O160" si="247">O155+O157-O158-O159</f>
        <v>35.248738000000003</v>
      </c>
      <c r="P160" s="37">
        <f t="shared" ref="P160" si="248">P155+P157-P158-P159</f>
        <v>35.371335999999999</v>
      </c>
      <c r="Q160" s="37">
        <f t="shared" ref="Q160" si="249">Q155+Q157-Q158-Q159</f>
        <v>35.493933999999996</v>
      </c>
      <c r="R160" s="37">
        <f t="shared" ref="R160" si="250">R155+R157-R158-R159</f>
        <v>35.616531999999999</v>
      </c>
      <c r="S160" s="37">
        <f t="shared" ref="S160" si="251">S155+S157-S158-S159</f>
        <v>35.739129999999996</v>
      </c>
      <c r="T160" s="186"/>
    </row>
    <row r="161" spans="1:21" x14ac:dyDescent="0.2">
      <c r="A161" s="73" t="s">
        <v>39</v>
      </c>
      <c r="B161" s="73" t="s">
        <v>54</v>
      </c>
      <c r="C161" s="93" t="s">
        <v>293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52">G160/F160-1</f>
        <v>-1.2603255453145223E-3</v>
      </c>
      <c r="H161" s="36">
        <f t="shared" ref="H161:I161" si="253">H160/G160-1</f>
        <v>-2.2250699668767693E-2</v>
      </c>
      <c r="I161" s="308">
        <f t="shared" si="253"/>
        <v>-4.1871306810242537E-2</v>
      </c>
      <c r="J161" s="308">
        <v>8.7999999999999971E-3</v>
      </c>
      <c r="K161" s="308">
        <v>1.9900000000000004E-2</v>
      </c>
      <c r="L161" s="308">
        <v>2.58E-2</v>
      </c>
      <c r="M161" s="308">
        <v>3.5099999999999999E-2</v>
      </c>
      <c r="N161" s="308">
        <v>3.8899999999999997E-2</v>
      </c>
      <c r="O161" s="308">
        <v>4.2900000000000015E-2</v>
      </c>
      <c r="P161" s="308">
        <v>4.4000000000000004E-2</v>
      </c>
      <c r="Q161" s="308">
        <v>3.9899999999999998E-2</v>
      </c>
      <c r="R161" s="308">
        <v>4.5900000000000017E-2</v>
      </c>
      <c r="S161" s="308">
        <v>4.9900000000000007E-2</v>
      </c>
      <c r="U161" s="317">
        <v>2.41E-2</v>
      </c>
    </row>
    <row r="162" spans="1:21" ht="13.5" thickBot="1" x14ac:dyDescent="0.25">
      <c r="A162" s="248" t="s">
        <v>39</v>
      </c>
      <c r="B162" s="248" t="s">
        <v>54</v>
      </c>
      <c r="C162" s="94" t="s">
        <v>294</v>
      </c>
      <c r="D162" s="47">
        <f>D155-D160</f>
        <v>8.6865679999995393E-2</v>
      </c>
      <c r="E162" s="47">
        <f t="shared" ref="E162:S162" si="254">E155-E160</f>
        <v>-1.1049200000002202E-2</v>
      </c>
      <c r="F162" s="47">
        <f t="shared" si="254"/>
        <v>5.3260080000001153E-2</v>
      </c>
      <c r="G162" s="47">
        <f t="shared" si="254"/>
        <v>0.20772103999999558</v>
      </c>
      <c r="H162" s="47">
        <f t="shared" si="254"/>
        <v>0.73353072000000452</v>
      </c>
      <c r="I162" s="47">
        <f t="shared" si="254"/>
        <v>0.71402999999999395</v>
      </c>
      <c r="J162" s="47">
        <f t="shared" si="254"/>
        <v>0.70685199999999782</v>
      </c>
      <c r="K162" s="47">
        <f t="shared" si="254"/>
        <v>0.7093539999999976</v>
      </c>
      <c r="L162" s="47">
        <f t="shared" si="254"/>
        <v>0.71185599999999738</v>
      </c>
      <c r="M162" s="47">
        <f t="shared" si="254"/>
        <v>0.71435799999999716</v>
      </c>
      <c r="N162" s="47">
        <f t="shared" si="254"/>
        <v>0.71685999999999694</v>
      </c>
      <c r="O162" s="47">
        <f t="shared" si="254"/>
        <v>0.71936199999999673</v>
      </c>
      <c r="P162" s="47">
        <f t="shared" si="254"/>
        <v>0.72186400000000361</v>
      </c>
      <c r="Q162" s="47">
        <f t="shared" si="254"/>
        <v>0.7243660000000034</v>
      </c>
      <c r="R162" s="47">
        <f t="shared" si="254"/>
        <v>0.72686800000000318</v>
      </c>
      <c r="S162" s="47">
        <f t="shared" si="254"/>
        <v>0.72937000000000296</v>
      </c>
    </row>
    <row r="163" spans="1:21" x14ac:dyDescent="0.2">
      <c r="A163" s="253" t="s">
        <v>39</v>
      </c>
      <c r="B163" s="31" t="s">
        <v>58</v>
      </c>
      <c r="C163" s="254" t="s">
        <v>43</v>
      </c>
      <c r="D163" s="252">
        <f>' Capacity by Company'!D66</f>
        <v>208</v>
      </c>
      <c r="E163" s="252">
        <f>' Capacity by Company'!E66</f>
        <v>208</v>
      </c>
      <c r="F163" s="252">
        <f>' Capacity by Company'!F66</f>
        <v>208</v>
      </c>
      <c r="G163" s="252">
        <f>' Capacity by Company'!G66</f>
        <v>208</v>
      </c>
      <c r="H163" s="252">
        <f>' Capacity by Company'!H66</f>
        <v>208</v>
      </c>
      <c r="I163" s="252">
        <f>' Capacity by Company'!I66</f>
        <v>213</v>
      </c>
      <c r="J163" s="252">
        <f>' Capacity by Company'!J66</f>
        <v>213</v>
      </c>
      <c r="K163" s="252">
        <f>' Capacity by Company'!K66</f>
        <v>213</v>
      </c>
      <c r="L163" s="252">
        <f>' Capacity by Company'!L66</f>
        <v>213</v>
      </c>
      <c r="M163" s="252">
        <f>' Capacity by Company'!M66</f>
        <v>213</v>
      </c>
      <c r="N163" s="252">
        <f>' Capacity by Company'!N66</f>
        <v>213</v>
      </c>
      <c r="O163" s="252">
        <f>' Capacity by Company'!O66</f>
        <v>213</v>
      </c>
      <c r="P163" s="252">
        <f>' Capacity by Company'!P66</f>
        <v>213</v>
      </c>
      <c r="Q163" s="252">
        <f>' Capacity by Company'!Q66</f>
        <v>213</v>
      </c>
      <c r="R163" s="252">
        <f>' Capacity by Company'!R66</f>
        <v>213</v>
      </c>
      <c r="S163" s="252">
        <f>' Capacity by Company'!S66</f>
        <v>213</v>
      </c>
    </row>
    <row r="164" spans="1:21" x14ac:dyDescent="0.2">
      <c r="A164" s="253" t="s">
        <v>39</v>
      </c>
      <c r="B164" s="31" t="s">
        <v>58</v>
      </c>
      <c r="C164" s="254" t="s">
        <v>44</v>
      </c>
      <c r="D164" s="258">
        <f>'Production by Company'!D66</f>
        <v>169.59909999999999</v>
      </c>
      <c r="E164" s="258">
        <f>'Production by Company'!E66</f>
        <v>172.07190000000003</v>
      </c>
      <c r="F164" s="258">
        <f>'Production by Company'!F66</f>
        <v>172.40120000000002</v>
      </c>
      <c r="G164" s="258">
        <f>'Production by Company'!G66</f>
        <v>172.50200000000001</v>
      </c>
      <c r="H164" s="258">
        <f>'Production by Company'!H66</f>
        <v>174.49020000000002</v>
      </c>
      <c r="I164" s="258">
        <f>'Production by Company'!I66</f>
        <v>169.9503</v>
      </c>
      <c r="J164" s="258">
        <f>'Production by Company'!J66</f>
        <v>176.39449999999999</v>
      </c>
      <c r="K164" s="258">
        <f>'Production by Company'!K66</f>
        <v>177.66839999999999</v>
      </c>
      <c r="L164" s="258">
        <f>'Production by Company'!L66</f>
        <v>178.61069999999998</v>
      </c>
      <c r="M164" s="258">
        <f>'Production by Company'!M66</f>
        <v>180.15269999999998</v>
      </c>
      <c r="N164" s="258">
        <f>'Production by Company'!N66</f>
        <v>181.09490000000002</v>
      </c>
      <c r="O164" s="258">
        <f>'Production by Company'!O66</f>
        <v>183.13689999999997</v>
      </c>
      <c r="P164" s="258">
        <f>'Production by Company'!P66</f>
        <v>183.89920000000001</v>
      </c>
      <c r="Q164" s="258">
        <f>'Production by Company'!Q66</f>
        <v>186.62130000000002</v>
      </c>
      <c r="R164" s="258">
        <f>'Production by Company'!R66</f>
        <v>188.46340000000001</v>
      </c>
      <c r="S164" s="258">
        <f>'Production by Company'!S66</f>
        <v>189.6054</v>
      </c>
    </row>
    <row r="165" spans="1:21" x14ac:dyDescent="0.2">
      <c r="A165" s="253" t="s">
        <v>39</v>
      </c>
      <c r="B165" s="31" t="s">
        <v>58</v>
      </c>
      <c r="C165" s="254" t="s">
        <v>45</v>
      </c>
      <c r="D165" s="255">
        <f t="shared" ref="D165:S165" si="255">(D164/D163)</f>
        <v>0.81538028846153843</v>
      </c>
      <c r="E165" s="255">
        <f t="shared" si="255"/>
        <v>0.82726875000000011</v>
      </c>
      <c r="F165" s="255">
        <f t="shared" si="255"/>
        <v>0.82885192307692312</v>
      </c>
      <c r="G165" s="255">
        <f t="shared" si="255"/>
        <v>0.82933653846153854</v>
      </c>
      <c r="H165" s="255">
        <f t="shared" si="255"/>
        <v>0.83889519230769238</v>
      </c>
      <c r="I165" s="255">
        <f t="shared" si="255"/>
        <v>0.7978887323943662</v>
      </c>
      <c r="J165" s="255">
        <f t="shared" si="255"/>
        <v>0.82814319248826285</v>
      </c>
      <c r="K165" s="255">
        <f t="shared" si="255"/>
        <v>0.83412394366197185</v>
      </c>
      <c r="L165" s="255">
        <f t="shared" si="255"/>
        <v>0.83854788732394359</v>
      </c>
      <c r="M165" s="255">
        <f t="shared" si="255"/>
        <v>0.84578732394366185</v>
      </c>
      <c r="N165" s="255">
        <f t="shared" si="255"/>
        <v>0.85021079812206579</v>
      </c>
      <c r="O165" s="255">
        <f t="shared" si="255"/>
        <v>0.85979765258215946</v>
      </c>
      <c r="P165" s="255">
        <f t="shared" si="255"/>
        <v>0.8633765258215963</v>
      </c>
      <c r="Q165" s="255">
        <f t="shared" si="255"/>
        <v>0.87615633802816906</v>
      </c>
      <c r="R165" s="255">
        <f t="shared" si="255"/>
        <v>0.88480469483568081</v>
      </c>
      <c r="S165" s="255">
        <f t="shared" si="255"/>
        <v>0.89016619718309864</v>
      </c>
    </row>
    <row r="166" spans="1:21" x14ac:dyDescent="0.2">
      <c r="A166" s="253" t="s">
        <v>39</v>
      </c>
      <c r="B166" s="31" t="s">
        <v>58</v>
      </c>
      <c r="C166" s="254" t="s">
        <v>46</v>
      </c>
      <c r="D166" s="256">
        <v>33.25</v>
      </c>
      <c r="E166" s="256">
        <v>35.72</v>
      </c>
      <c r="F166" s="256">
        <v>37.43</v>
      </c>
      <c r="G166" s="256">
        <v>40.56</v>
      </c>
      <c r="H166" s="256">
        <v>44.73</v>
      </c>
      <c r="I166" s="256">
        <v>35.61</v>
      </c>
      <c r="J166" s="256"/>
      <c r="K166" s="256"/>
      <c r="L166" s="256"/>
      <c r="M166" s="256"/>
      <c r="N166" s="256"/>
      <c r="O166" s="256"/>
      <c r="P166" s="256"/>
      <c r="Q166" s="256"/>
      <c r="R166" s="256"/>
      <c r="S166" s="257"/>
    </row>
    <row r="167" spans="1:21" x14ac:dyDescent="0.2">
      <c r="A167" s="253" t="s">
        <v>39</v>
      </c>
      <c r="B167" s="31" t="s">
        <v>58</v>
      </c>
      <c r="C167" s="254" t="s">
        <v>47</v>
      </c>
      <c r="D167" s="256">
        <v>28.05</v>
      </c>
      <c r="E167" s="256">
        <v>28.15</v>
      </c>
      <c r="F167" s="256">
        <v>26.4</v>
      </c>
      <c r="G167" s="256">
        <v>23.71</v>
      </c>
      <c r="H167" s="256">
        <v>25.55</v>
      </c>
      <c r="I167" s="256">
        <v>24.25</v>
      </c>
      <c r="J167" s="256"/>
      <c r="K167" s="256"/>
      <c r="L167" s="256"/>
      <c r="M167" s="256"/>
      <c r="N167" s="256"/>
      <c r="O167" s="256"/>
      <c r="P167" s="256"/>
      <c r="Q167" s="256"/>
      <c r="R167" s="256"/>
      <c r="S167" s="257"/>
    </row>
    <row r="168" spans="1:21" x14ac:dyDescent="0.2">
      <c r="A168" s="253" t="s">
        <v>39</v>
      </c>
      <c r="B168" s="31" t="s">
        <v>58</v>
      </c>
      <c r="C168" s="254" t="s">
        <v>25</v>
      </c>
      <c r="D168" s="256">
        <f>D150+D141+D132+D123+D114+D96+D159+D105</f>
        <v>3.7087920000000008</v>
      </c>
      <c r="E168" s="256">
        <f t="shared" ref="E168:I168" si="256">E150+E141+E132+E123+E114+E96+E159+E105</f>
        <v>3.7644880000000001</v>
      </c>
      <c r="F168" s="256">
        <f t="shared" si="256"/>
        <v>3.773584</v>
      </c>
      <c r="G168" s="256">
        <f t="shared" si="256"/>
        <v>3.7744999999999997</v>
      </c>
      <c r="H168" s="256">
        <f t="shared" si="256"/>
        <v>3.8210540000000002</v>
      </c>
      <c r="I168" s="256">
        <f t="shared" si="256"/>
        <v>3.7143760000000001</v>
      </c>
      <c r="J168" s="258"/>
      <c r="K168" s="258"/>
      <c r="L168" s="258"/>
      <c r="M168" s="258"/>
      <c r="N168" s="258"/>
      <c r="O168" s="258"/>
      <c r="P168" s="258"/>
      <c r="Q168" s="258"/>
      <c r="R168" s="258"/>
      <c r="S168" s="258"/>
    </row>
    <row r="169" spans="1:21" x14ac:dyDescent="0.2">
      <c r="A169" s="253" t="s">
        <v>39</v>
      </c>
      <c r="B169" s="31" t="s">
        <v>58</v>
      </c>
      <c r="C169" s="254" t="s">
        <v>393</v>
      </c>
      <c r="D169" s="495">
        <f>D164+D166-D167-D168</f>
        <v>171.09030799999999</v>
      </c>
      <c r="E169" s="495">
        <f t="shared" ref="E169:I169" si="257">E164+E166-E167-E168</f>
        <v>175.87741200000002</v>
      </c>
      <c r="F169" s="495">
        <f t="shared" si="257"/>
        <v>179.65761600000002</v>
      </c>
      <c r="G169" s="495">
        <f t="shared" si="257"/>
        <v>185.57750000000001</v>
      </c>
      <c r="H169" s="495">
        <f t="shared" si="257"/>
        <v>189.84914599999999</v>
      </c>
      <c r="I169" s="495">
        <f t="shared" si="257"/>
        <v>177.595924</v>
      </c>
      <c r="J169" s="495">
        <f>I169+I169*J170</f>
        <v>187.09730593399999</v>
      </c>
      <c r="K169" s="495">
        <f t="shared" ref="K169:S169" si="258">J169+J169*K170</f>
        <v>196.545719883667</v>
      </c>
      <c r="L169" s="495">
        <f t="shared" si="258"/>
        <v>206.86437017755952</v>
      </c>
      <c r="M169" s="495">
        <f t="shared" si="258"/>
        <v>218.24191053732528</v>
      </c>
      <c r="N169" s="495">
        <f t="shared" si="258"/>
        <v>228.54292871468704</v>
      </c>
      <c r="O169" s="495">
        <f t="shared" si="258"/>
        <v>239.4444264143776</v>
      </c>
      <c r="P169" s="495">
        <f t="shared" si="258"/>
        <v>250.26731448830748</v>
      </c>
      <c r="Q169" s="495">
        <f t="shared" si="258"/>
        <v>260.90367535406057</v>
      </c>
      <c r="R169" s="495">
        <f t="shared" si="258"/>
        <v>271.47027420590001</v>
      </c>
      <c r="S169" s="495">
        <f t="shared" si="258"/>
        <v>281.94902679024773</v>
      </c>
      <c r="T169" s="496">
        <f>(S169/J169)^(1/9)-1</f>
        <v>4.6620482142266662E-2</v>
      </c>
      <c r="U169" s="496">
        <f>(I169/D169)^(1/5)-1</f>
        <v>7.4917932595566228E-3</v>
      </c>
    </row>
    <row r="170" spans="1:21" x14ac:dyDescent="0.2">
      <c r="A170" s="253" t="s">
        <v>39</v>
      </c>
      <c r="B170" s="31" t="s">
        <v>58</v>
      </c>
      <c r="C170" s="259" t="s">
        <v>293</v>
      </c>
      <c r="D170" s="255"/>
      <c r="E170" s="494">
        <f>E169/D169-1</f>
        <v>2.7979983530101782E-2</v>
      </c>
      <c r="F170" s="494">
        <f>F169/E169-1</f>
        <v>2.1493402461482569E-2</v>
      </c>
      <c r="G170" s="494">
        <f t="shared" ref="G170" si="259">G169/F169-1</f>
        <v>3.2950921490575658E-2</v>
      </c>
      <c r="H170" s="494">
        <f t="shared" ref="H170" si="260">H169/G169-1</f>
        <v>2.3018124503239701E-2</v>
      </c>
      <c r="I170" s="494">
        <f t="shared" ref="I170" si="261">I169/H169-1</f>
        <v>-6.4541886324840259E-2</v>
      </c>
      <c r="J170" s="494">
        <v>5.3499999999999999E-2</v>
      </c>
      <c r="K170" s="494">
        <v>5.0500000000000003E-2</v>
      </c>
      <c r="L170" s="494">
        <v>5.2499999999999998E-2</v>
      </c>
      <c r="M170" s="494">
        <v>5.5E-2</v>
      </c>
      <c r="N170" s="494">
        <v>4.7199999999999999E-2</v>
      </c>
      <c r="O170" s="494">
        <v>4.7699999999999999E-2</v>
      </c>
      <c r="P170" s="494">
        <v>4.5199999999999997E-2</v>
      </c>
      <c r="Q170" s="494">
        <v>4.2500000000000003E-2</v>
      </c>
      <c r="R170" s="494">
        <v>4.0500000000000001E-2</v>
      </c>
      <c r="S170" s="494">
        <v>3.8600000000000002E-2</v>
      </c>
    </row>
    <row r="171" spans="1:21" s="314" customFormat="1" x14ac:dyDescent="0.2">
      <c r="A171" s="481"/>
      <c r="B171" s="482"/>
      <c r="C171" s="254" t="s">
        <v>394</v>
      </c>
      <c r="D171" s="483"/>
      <c r="E171" s="483"/>
      <c r="F171" s="483"/>
      <c r="G171" s="483"/>
      <c r="H171" s="483"/>
      <c r="I171" s="483"/>
      <c r="J171" s="484">
        <f>I169+I169*J172</f>
        <v>182.60412905679999</v>
      </c>
      <c r="K171" s="484">
        <f>J171+J171*K172</f>
        <v>187.20575310903135</v>
      </c>
      <c r="L171" s="484">
        <f t="shared" ref="L171:S171" si="262">K171+K171*L172</f>
        <v>192.29774959359699</v>
      </c>
      <c r="M171" s="484">
        <f t="shared" si="262"/>
        <v>198.00899275652682</v>
      </c>
      <c r="N171" s="484">
        <f t="shared" si="262"/>
        <v>202.34538969789475</v>
      </c>
      <c r="O171" s="484">
        <f t="shared" si="262"/>
        <v>206.87792642712759</v>
      </c>
      <c r="P171" s="484">
        <f t="shared" si="262"/>
        <v>210.99479716302744</v>
      </c>
      <c r="Q171" s="484">
        <f t="shared" si="262"/>
        <v>214.6239076742315</v>
      </c>
      <c r="R171" s="484">
        <f t="shared" si="262"/>
        <v>217.88619107087982</v>
      </c>
      <c r="S171" s="484">
        <f t="shared" si="262"/>
        <v>220.78407741212251</v>
      </c>
      <c r="T171" s="186">
        <f>(S171/J171)^(1/9)-1</f>
        <v>2.1320163808030923E-2</v>
      </c>
    </row>
    <row r="172" spans="1:21" s="314" customFormat="1" x14ac:dyDescent="0.2">
      <c r="A172" s="481"/>
      <c r="B172" s="482"/>
      <c r="C172" s="259" t="s">
        <v>293</v>
      </c>
      <c r="D172" s="483"/>
      <c r="E172" s="483"/>
      <c r="F172" s="483"/>
      <c r="G172" s="483"/>
      <c r="H172" s="483"/>
      <c r="I172" s="483"/>
      <c r="J172" s="483">
        <f>J170-2.53%</f>
        <v>2.8199999999999999E-2</v>
      </c>
      <c r="K172" s="483">
        <f t="shared" ref="K172:S172" si="263">K170-2.53%</f>
        <v>2.5200000000000004E-2</v>
      </c>
      <c r="L172" s="483">
        <f t="shared" si="263"/>
        <v>2.7199999999999998E-2</v>
      </c>
      <c r="M172" s="483">
        <f t="shared" si="263"/>
        <v>2.9700000000000001E-2</v>
      </c>
      <c r="N172" s="483">
        <f t="shared" si="263"/>
        <v>2.1899999999999999E-2</v>
      </c>
      <c r="O172" s="483">
        <f t="shared" si="263"/>
        <v>2.24E-2</v>
      </c>
      <c r="P172" s="483">
        <f t="shared" si="263"/>
        <v>1.9899999999999998E-2</v>
      </c>
      <c r="Q172" s="483">
        <f t="shared" si="263"/>
        <v>1.7200000000000003E-2</v>
      </c>
      <c r="R172" s="483">
        <f t="shared" si="263"/>
        <v>1.5200000000000002E-2</v>
      </c>
      <c r="S172" s="483">
        <f t="shared" si="263"/>
        <v>1.3300000000000003E-2</v>
      </c>
    </row>
    <row r="173" spans="1:21" s="314" customFormat="1" x14ac:dyDescent="0.2">
      <c r="A173" s="481"/>
      <c r="B173" s="482"/>
      <c r="C173" s="254" t="s">
        <v>395</v>
      </c>
      <c r="D173" s="483"/>
      <c r="E173" s="483"/>
      <c r="F173" s="483"/>
      <c r="G173" s="483"/>
      <c r="H173" s="483"/>
      <c r="I173" s="483"/>
      <c r="J173" s="484">
        <f>I169+I169*J174</f>
        <v>181.71614943680001</v>
      </c>
      <c r="K173" s="484">
        <f>J173+J173*K174</f>
        <v>185.38681565542336</v>
      </c>
      <c r="L173" s="484">
        <f t="shared" ref="L173:S173" si="264">K173+K173*L174</f>
        <v>189.50240296297375</v>
      </c>
      <c r="M173" s="484">
        <f t="shared" si="264"/>
        <v>194.1831123161592</v>
      </c>
      <c r="N173" s="484">
        <f t="shared" si="264"/>
        <v>197.4648069143023</v>
      </c>
      <c r="O173" s="484">
        <f t="shared" si="264"/>
        <v>200.90069455461116</v>
      </c>
      <c r="P173" s="484">
        <f t="shared" si="264"/>
        <v>203.89411490347487</v>
      </c>
      <c r="Q173" s="484">
        <f t="shared" si="264"/>
        <v>206.38162310529728</v>
      </c>
      <c r="R173" s="484">
        <f t="shared" si="264"/>
        <v>208.4867156609713</v>
      </c>
      <c r="S173" s="484">
        <f t="shared" si="264"/>
        <v>210.21715540095735</v>
      </c>
      <c r="T173" s="186">
        <f>(S173/J173)^(1/9)-1</f>
        <v>1.6320099020553869E-2</v>
      </c>
    </row>
    <row r="174" spans="1:21" s="314" customFormat="1" x14ac:dyDescent="0.2">
      <c r="A174" s="481"/>
      <c r="B174" s="482"/>
      <c r="C174" s="259" t="s">
        <v>293</v>
      </c>
      <c r="D174" s="483"/>
      <c r="E174" s="483"/>
      <c r="F174" s="483"/>
      <c r="G174" s="483"/>
      <c r="H174" s="483"/>
      <c r="I174" s="483"/>
      <c r="J174" s="483">
        <f>J170-3.03%</f>
        <v>2.3200000000000002E-2</v>
      </c>
      <c r="K174" s="483">
        <f t="shared" ref="K174:S174" si="265">K170-3.03%</f>
        <v>2.0200000000000006E-2</v>
      </c>
      <c r="L174" s="483">
        <f t="shared" si="265"/>
        <v>2.2200000000000001E-2</v>
      </c>
      <c r="M174" s="483">
        <f t="shared" si="265"/>
        <v>2.4700000000000003E-2</v>
      </c>
      <c r="N174" s="483">
        <f t="shared" si="265"/>
        <v>1.6900000000000002E-2</v>
      </c>
      <c r="O174" s="483">
        <f t="shared" si="265"/>
        <v>1.7400000000000002E-2</v>
      </c>
      <c r="P174" s="483">
        <f t="shared" si="265"/>
        <v>1.49E-2</v>
      </c>
      <c r="Q174" s="483">
        <f t="shared" si="265"/>
        <v>1.2200000000000006E-2</v>
      </c>
      <c r="R174" s="483">
        <f t="shared" si="265"/>
        <v>1.0200000000000004E-2</v>
      </c>
      <c r="S174" s="483">
        <f t="shared" si="265"/>
        <v>8.3000000000000053E-3</v>
      </c>
    </row>
    <row r="175" spans="1:21" ht="13.5" thickBot="1" x14ac:dyDescent="0.25">
      <c r="A175" s="260" t="s">
        <v>39</v>
      </c>
      <c r="B175" s="261" t="s">
        <v>58</v>
      </c>
      <c r="C175" s="262" t="s">
        <v>294</v>
      </c>
      <c r="D175" s="263">
        <v>0</v>
      </c>
      <c r="E175" s="263">
        <v>0</v>
      </c>
      <c r="F175" s="263">
        <v>0</v>
      </c>
      <c r="G175" s="263">
        <v>0</v>
      </c>
      <c r="H175" s="263">
        <v>0</v>
      </c>
      <c r="I175" s="263">
        <v>0</v>
      </c>
      <c r="J175" s="263">
        <f t="shared" ref="J175:S175" si="266">J164-J169</f>
        <v>-10.702805933999997</v>
      </c>
      <c r="K175" s="263">
        <f t="shared" si="266"/>
        <v>-18.877319883667013</v>
      </c>
      <c r="L175" s="263">
        <f t="shared" si="266"/>
        <v>-28.253670177559542</v>
      </c>
      <c r="M175" s="263">
        <f t="shared" si="266"/>
        <v>-38.0892105373253</v>
      </c>
      <c r="N175" s="263">
        <f t="shared" si="266"/>
        <v>-47.448028714687013</v>
      </c>
      <c r="O175" s="263">
        <f t="shared" si="266"/>
        <v>-56.307526414377634</v>
      </c>
      <c r="P175" s="263">
        <f t="shared" si="266"/>
        <v>-66.368114488307469</v>
      </c>
      <c r="Q175" s="263">
        <f t="shared" si="266"/>
        <v>-74.282375354060548</v>
      </c>
      <c r="R175" s="263">
        <f t="shared" si="266"/>
        <v>-83.006874205900004</v>
      </c>
      <c r="S175" s="263">
        <f t="shared" si="266"/>
        <v>-92.343626790247725</v>
      </c>
    </row>
    <row r="176" spans="1:21" x14ac:dyDescent="0.2">
      <c r="A176" s="73" t="s">
        <v>38</v>
      </c>
      <c r="B176" s="73" t="s">
        <v>34</v>
      </c>
      <c r="C176" s="91" t="s">
        <v>43</v>
      </c>
      <c r="D176" s="35">
        <f>' Capacity by Company'!D73</f>
        <v>185</v>
      </c>
      <c r="E176" s="35">
        <f>' Capacity by Company'!E73</f>
        <v>185</v>
      </c>
      <c r="F176" s="35">
        <f>' Capacity by Company'!F73</f>
        <v>200</v>
      </c>
      <c r="G176" s="35">
        <f>' Capacity by Company'!G73</f>
        <v>210</v>
      </c>
      <c r="H176" s="35">
        <f>' Capacity by Company'!H73</f>
        <v>210</v>
      </c>
      <c r="I176" s="35">
        <f>' Capacity by Company'!I73</f>
        <v>210</v>
      </c>
      <c r="J176" s="35">
        <f>' Capacity by Company'!J73</f>
        <v>210</v>
      </c>
      <c r="K176" s="35">
        <f>' Capacity by Company'!K73</f>
        <v>210</v>
      </c>
      <c r="L176" s="35">
        <f>' Capacity by Company'!L73</f>
        <v>210</v>
      </c>
      <c r="M176" s="35">
        <f>' Capacity by Company'!M73</f>
        <v>210</v>
      </c>
      <c r="N176" s="35">
        <f>' Capacity by Company'!N73</f>
        <v>210</v>
      </c>
      <c r="O176" s="35">
        <f>' Capacity by Company'!O73</f>
        <v>210</v>
      </c>
      <c r="P176" s="35">
        <f>' Capacity by Company'!P73</f>
        <v>210</v>
      </c>
      <c r="Q176" s="35">
        <f>' Capacity by Company'!Q73</f>
        <v>210</v>
      </c>
      <c r="R176" s="35">
        <f>' Capacity by Company'!R73</f>
        <v>210</v>
      </c>
      <c r="S176" s="35">
        <f>' Capacity by Company'!S73</f>
        <v>210</v>
      </c>
    </row>
    <row r="177" spans="1:23" x14ac:dyDescent="0.2">
      <c r="A177" s="73" t="s">
        <v>38</v>
      </c>
      <c r="B177" s="73" t="s">
        <v>34</v>
      </c>
      <c r="C177" s="91" t="s">
        <v>44</v>
      </c>
      <c r="D177" s="37">
        <f>'Production by Company'!D73</f>
        <v>156.7467</v>
      </c>
      <c r="E177" s="37">
        <f>'Production by Company'!E73</f>
        <v>157.3725</v>
      </c>
      <c r="F177" s="37">
        <f>'Production by Company'!F73</f>
        <v>169.785</v>
      </c>
      <c r="G177" s="37">
        <f>'Production by Company'!G73</f>
        <v>179.8749</v>
      </c>
      <c r="H177" s="37">
        <f>'Production by Company'!H73</f>
        <v>181.27719999999999</v>
      </c>
      <c r="I177" s="37">
        <f>'Production by Company'!I73</f>
        <v>169.2834</v>
      </c>
      <c r="J177" s="37">
        <f>'Production by Company'!J73</f>
        <v>166.23750000000001</v>
      </c>
      <c r="K177" s="37">
        <f>'Production by Company'!K73</f>
        <v>182.3022</v>
      </c>
      <c r="L177" s="37">
        <f>'Production by Company'!L73</f>
        <v>182.60840000000002</v>
      </c>
      <c r="M177" s="37">
        <f>'Production by Company'!M73</f>
        <v>183.50949999999997</v>
      </c>
      <c r="N177" s="37">
        <f>'Production by Company'!N73</f>
        <v>183.81580000000002</v>
      </c>
      <c r="O177" s="37">
        <f>'Production by Company'!O73</f>
        <v>184.33189999999999</v>
      </c>
      <c r="P177" s="37">
        <f>'Production by Company'!P73</f>
        <v>184.91810000000001</v>
      </c>
      <c r="Q177" s="37">
        <f>'Production by Company'!Q73</f>
        <v>185.43419999999998</v>
      </c>
      <c r="R177" s="37">
        <f>'Production by Company'!R73</f>
        <v>186.16039999999998</v>
      </c>
      <c r="S177" s="37">
        <f>'Production by Company'!S73</f>
        <v>186.7816</v>
      </c>
    </row>
    <row r="178" spans="1:23" x14ac:dyDescent="0.2">
      <c r="A178" s="73" t="s">
        <v>38</v>
      </c>
      <c r="B178" s="73" t="s">
        <v>34</v>
      </c>
      <c r="C178" s="91" t="s">
        <v>45</v>
      </c>
      <c r="D178" s="36">
        <f t="shared" ref="D178:S178" si="267">(D177/D176)</f>
        <v>0.84727945945945948</v>
      </c>
      <c r="E178" s="36">
        <f t="shared" si="267"/>
        <v>0.85066216216216217</v>
      </c>
      <c r="F178" s="36">
        <f t="shared" si="267"/>
        <v>0.84892499999999993</v>
      </c>
      <c r="G178" s="36">
        <f t="shared" si="267"/>
        <v>0.85654714285714284</v>
      </c>
      <c r="H178" s="36">
        <f t="shared" si="267"/>
        <v>0.86322476190476183</v>
      </c>
      <c r="I178" s="36">
        <f t="shared" si="267"/>
        <v>0.80611142857142859</v>
      </c>
      <c r="J178" s="36">
        <f t="shared" si="267"/>
        <v>0.79160714285714295</v>
      </c>
      <c r="K178" s="36">
        <f t="shared" si="267"/>
        <v>0.86810571428571426</v>
      </c>
      <c r="L178" s="36">
        <f t="shared" si="267"/>
        <v>0.86956380952380963</v>
      </c>
      <c r="M178" s="36">
        <f t="shared" si="267"/>
        <v>0.87385476190476175</v>
      </c>
      <c r="N178" s="36">
        <f t="shared" si="267"/>
        <v>0.8753133333333335</v>
      </c>
      <c r="O178" s="36">
        <f t="shared" si="267"/>
        <v>0.87777095238095237</v>
      </c>
      <c r="P178" s="36">
        <f t="shared" si="267"/>
        <v>0.88056238095238104</v>
      </c>
      <c r="Q178" s="36">
        <f t="shared" si="267"/>
        <v>0.88301999999999992</v>
      </c>
      <c r="R178" s="36">
        <f t="shared" si="267"/>
        <v>0.88647809523809518</v>
      </c>
      <c r="S178" s="36">
        <f t="shared" si="267"/>
        <v>0.88943619047619049</v>
      </c>
    </row>
    <row r="179" spans="1:23" x14ac:dyDescent="0.2">
      <c r="A179" s="73" t="s">
        <v>38</v>
      </c>
      <c r="B179" s="73" t="s">
        <v>34</v>
      </c>
      <c r="C179" s="91" t="s">
        <v>46</v>
      </c>
      <c r="D179" s="92">
        <f>'Foreign Trade'!J15</f>
        <v>2.2085498600000002</v>
      </c>
      <c r="E179" s="92">
        <f>'Foreign Trade'!K15</f>
        <v>1.8995350400000002</v>
      </c>
      <c r="F179" s="92">
        <f>'Foreign Trade'!L15</f>
        <v>2.11488232</v>
      </c>
      <c r="G179" s="92">
        <f>'Foreign Trade'!M15</f>
        <v>2.3093683200000004</v>
      </c>
      <c r="H179" s="92">
        <f>'Foreign Trade'!N15</f>
        <v>2.17231774</v>
      </c>
      <c r="I179" s="92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17">
        <v>4.5199999999999997E-2</v>
      </c>
    </row>
    <row r="180" spans="1:23" x14ac:dyDescent="0.2">
      <c r="A180" s="73" t="s">
        <v>38</v>
      </c>
      <c r="B180" s="73" t="s">
        <v>34</v>
      </c>
      <c r="C180" s="91" t="s">
        <v>47</v>
      </c>
      <c r="D180" s="92">
        <f>'Foreign Trade'!AK15</f>
        <v>3.0905612200000001</v>
      </c>
      <c r="E180" s="92">
        <f>'Foreign Trade'!AL15</f>
        <v>3.13</v>
      </c>
      <c r="F180" s="92">
        <f>'Foreign Trade'!AM15</f>
        <v>3.27</v>
      </c>
      <c r="G180" s="92">
        <f>'Foreign Trade'!AN15</f>
        <v>3.38</v>
      </c>
      <c r="H180" s="92">
        <f>'Foreign Trade'!AO15</f>
        <v>3.43</v>
      </c>
      <c r="I180" s="92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x14ac:dyDescent="0.2">
      <c r="A181" s="73" t="s">
        <v>38</v>
      </c>
      <c r="B181" s="73" t="s">
        <v>34</v>
      </c>
      <c r="C181" s="91" t="s">
        <v>25</v>
      </c>
      <c r="D181" s="37">
        <f>2%*D177</f>
        <v>3.1349340000000003</v>
      </c>
      <c r="E181" s="37">
        <f t="shared" ref="E181:S181" si="268">2%*E177</f>
        <v>3.1474500000000001</v>
      </c>
      <c r="F181" s="37">
        <f t="shared" si="268"/>
        <v>3.3957000000000002</v>
      </c>
      <c r="G181" s="37">
        <f t="shared" si="268"/>
        <v>3.5974979999999999</v>
      </c>
      <c r="H181" s="37">
        <f t="shared" si="268"/>
        <v>3.6255440000000001</v>
      </c>
      <c r="I181" s="37">
        <f t="shared" si="268"/>
        <v>3.3856679999999999</v>
      </c>
      <c r="J181" s="37">
        <f t="shared" si="268"/>
        <v>3.3247500000000003</v>
      </c>
      <c r="K181" s="37">
        <f t="shared" si="268"/>
        <v>3.6460439999999998</v>
      </c>
      <c r="L181" s="37">
        <f t="shared" si="268"/>
        <v>3.6521680000000005</v>
      </c>
      <c r="M181" s="37">
        <f t="shared" si="268"/>
        <v>3.6701899999999994</v>
      </c>
      <c r="N181" s="37">
        <f t="shared" si="268"/>
        <v>3.6763160000000004</v>
      </c>
      <c r="O181" s="37">
        <f t="shared" si="268"/>
        <v>3.6866379999999999</v>
      </c>
      <c r="P181" s="37">
        <f t="shared" si="268"/>
        <v>3.6983620000000004</v>
      </c>
      <c r="Q181" s="37">
        <f t="shared" si="268"/>
        <v>3.7086839999999994</v>
      </c>
      <c r="R181" s="37">
        <f t="shared" si="268"/>
        <v>3.7232079999999996</v>
      </c>
      <c r="S181" s="37">
        <f t="shared" si="268"/>
        <v>3.7356319999999998</v>
      </c>
    </row>
    <row r="182" spans="1:23" x14ac:dyDescent="0.2">
      <c r="A182" s="73" t="s">
        <v>38</v>
      </c>
      <c r="B182" s="73" t="s">
        <v>34</v>
      </c>
      <c r="C182" s="91" t="s">
        <v>48</v>
      </c>
      <c r="D182" s="37">
        <f>D177+D179-D180-D181</f>
        <v>152.72975464000001</v>
      </c>
      <c r="E182" s="37">
        <f t="shared" ref="E182" si="269">E177+E179-E180-E181</f>
        <v>152.99458504</v>
      </c>
      <c r="F182" s="37">
        <f t="shared" ref="F182" si="270">F177+F179-F180-F181</f>
        <v>165.23418231999997</v>
      </c>
      <c r="G182" s="37">
        <f t="shared" ref="G182" si="271">G177+G179-G180-G181</f>
        <v>175.20677032</v>
      </c>
      <c r="H182" s="37">
        <f t="shared" ref="H182:I182" si="272">H177+H179-H180-H181</f>
        <v>176.39397374000001</v>
      </c>
      <c r="I182" s="309">
        <f t="shared" si="272"/>
        <v>164.13893199999998</v>
      </c>
      <c r="J182" s="37">
        <f t="shared" ref="J182:S182" si="273">I182+I182*J183</f>
        <v>167.61867735839999</v>
      </c>
      <c r="K182" s="37">
        <f t="shared" si="273"/>
        <v>173.03276063707631</v>
      </c>
      <c r="L182" s="37">
        <f t="shared" si="273"/>
        <v>179.64261209341262</v>
      </c>
      <c r="M182" s="37">
        <f t="shared" si="273"/>
        <v>188.17563616784972</v>
      </c>
      <c r="N182" s="37">
        <f t="shared" si="273"/>
        <v>197.82904630326041</v>
      </c>
      <c r="O182" s="37">
        <f t="shared" si="273"/>
        <v>208.76899256383072</v>
      </c>
      <c r="P182" s="37">
        <f t="shared" si="273"/>
        <v>220.54356374443077</v>
      </c>
      <c r="Q182" s="37">
        <f t="shared" si="273"/>
        <v>232.0779921282645</v>
      </c>
      <c r="R182" s="37">
        <f t="shared" si="273"/>
        <v>245.60813906934231</v>
      </c>
      <c r="S182" s="37">
        <f t="shared" si="273"/>
        <v>260.90952613336236</v>
      </c>
      <c r="T182" s="186">
        <f>(S182/J182)^(1/9)-1</f>
        <v>5.039331084976939E-2</v>
      </c>
      <c r="W182" s="317">
        <v>1.32E-2</v>
      </c>
    </row>
    <row r="183" spans="1:23" x14ac:dyDescent="0.2">
      <c r="A183" s="73" t="s">
        <v>38</v>
      </c>
      <c r="B183" s="73" t="s">
        <v>34</v>
      </c>
      <c r="C183" s="93" t="s">
        <v>293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74">G182/F182-1</f>
        <v>6.0354267258615257E-2</v>
      </c>
      <c r="H183" s="36">
        <f t="shared" ref="H183:I183" si="275">H182/G182-1</f>
        <v>6.7760133802574618E-3</v>
      </c>
      <c r="I183" s="308">
        <f t="shared" si="275"/>
        <v>-6.9475399188317133E-2</v>
      </c>
      <c r="J183" s="308">
        <v>2.12E-2</v>
      </c>
      <c r="K183" s="308">
        <v>3.2300000000000002E-2</v>
      </c>
      <c r="L183" s="308">
        <v>3.8200000000000005E-2</v>
      </c>
      <c r="M183" s="308">
        <v>4.7499999999999994E-2</v>
      </c>
      <c r="N183" s="308">
        <v>5.1299999999999991E-2</v>
      </c>
      <c r="O183" s="308">
        <v>5.5300000000000009E-2</v>
      </c>
      <c r="P183" s="308">
        <v>5.6399999999999999E-2</v>
      </c>
      <c r="Q183" s="308">
        <v>5.2299999999999992E-2</v>
      </c>
      <c r="R183" s="308">
        <v>5.8300000000000012E-2</v>
      </c>
      <c r="S183" s="308">
        <v>6.2300000000000001E-2</v>
      </c>
      <c r="W183" s="317">
        <v>3.5999999999999999E-3</v>
      </c>
    </row>
    <row r="184" spans="1:23" ht="13.5" thickBot="1" x14ac:dyDescent="0.25">
      <c r="A184" s="248" t="s">
        <v>38</v>
      </c>
      <c r="B184" s="248" t="s">
        <v>34</v>
      </c>
      <c r="C184" s="94" t="s">
        <v>294</v>
      </c>
      <c r="D184" s="47">
        <f>D177-D182</f>
        <v>4.016945359999994</v>
      </c>
      <c r="E184" s="47">
        <f t="shared" ref="E184:S184" si="276">E177-E182</f>
        <v>4.3779149599999982</v>
      </c>
      <c r="F184" s="47">
        <f t="shared" si="276"/>
        <v>4.5508176800000228</v>
      </c>
      <c r="G184" s="47">
        <f t="shared" si="276"/>
        <v>4.6681296799999927</v>
      </c>
      <c r="H184" s="47">
        <f t="shared" si="276"/>
        <v>4.8832262599999865</v>
      </c>
      <c r="I184" s="47">
        <f t="shared" si="276"/>
        <v>5.1444680000000176</v>
      </c>
      <c r="J184" s="47">
        <f t="shared" si="276"/>
        <v>-1.3811773583999809</v>
      </c>
      <c r="K184" s="47">
        <f t="shared" si="276"/>
        <v>9.2694393629236913</v>
      </c>
      <c r="L184" s="47">
        <f t="shared" si="276"/>
        <v>2.9657879065873942</v>
      </c>
      <c r="M184" s="47">
        <f t="shared" si="276"/>
        <v>-4.6661361678497428</v>
      </c>
      <c r="N184" s="47">
        <f t="shared" si="276"/>
        <v>-14.013246303260388</v>
      </c>
      <c r="O184" s="47">
        <f t="shared" si="276"/>
        <v>-24.437092563830731</v>
      </c>
      <c r="P184" s="47">
        <f t="shared" si="276"/>
        <v>-35.62546374443076</v>
      </c>
      <c r="Q184" s="47">
        <f t="shared" si="276"/>
        <v>-46.643792128264522</v>
      </c>
      <c r="R184" s="47">
        <f t="shared" si="276"/>
        <v>-59.447739069342333</v>
      </c>
      <c r="S184" s="47">
        <f t="shared" si="276"/>
        <v>-74.127926133362365</v>
      </c>
    </row>
    <row r="185" spans="1:23" x14ac:dyDescent="0.2">
      <c r="A185" s="73" t="s">
        <v>38</v>
      </c>
      <c r="B185" s="73" t="s">
        <v>105</v>
      </c>
      <c r="C185" s="91" t="s">
        <v>43</v>
      </c>
      <c r="D185" s="35">
        <f>' Capacity by Company'!D75</f>
        <v>5</v>
      </c>
      <c r="E185" s="35">
        <f>' Capacity by Company'!E75</f>
        <v>5</v>
      </c>
      <c r="F185" s="35">
        <f>' Capacity by Company'!F75</f>
        <v>5</v>
      </c>
      <c r="G185" s="35">
        <f>' Capacity by Company'!G75</f>
        <v>5</v>
      </c>
      <c r="H185" s="35">
        <f>' Capacity by Company'!H75</f>
        <v>5</v>
      </c>
      <c r="I185" s="35">
        <f>' Capacity by Company'!I75</f>
        <v>5</v>
      </c>
      <c r="J185" s="35">
        <f>' Capacity by Company'!J75</f>
        <v>5</v>
      </c>
      <c r="K185" s="35">
        <f>' Capacity by Company'!K75</f>
        <v>5</v>
      </c>
      <c r="L185" s="35">
        <f>' Capacity by Company'!L75</f>
        <v>5</v>
      </c>
      <c r="M185" s="35">
        <f>' Capacity by Company'!M75</f>
        <v>5</v>
      </c>
      <c r="N185" s="35">
        <f>' Capacity by Company'!N75</f>
        <v>5</v>
      </c>
      <c r="O185" s="35">
        <f>' Capacity by Company'!O75</f>
        <v>5</v>
      </c>
      <c r="P185" s="35">
        <f>' Capacity by Company'!P75</f>
        <v>5</v>
      </c>
      <c r="Q185" s="35">
        <f>' Capacity by Company'!Q75</f>
        <v>5</v>
      </c>
      <c r="R185" s="35">
        <f>' Capacity by Company'!R75</f>
        <v>5</v>
      </c>
      <c r="S185" s="35">
        <f>' Capacity by Company'!S75</f>
        <v>5</v>
      </c>
    </row>
    <row r="186" spans="1:23" x14ac:dyDescent="0.2">
      <c r="A186" s="73" t="s">
        <v>38</v>
      </c>
      <c r="B186" s="73" t="s">
        <v>105</v>
      </c>
      <c r="C186" s="91" t="s">
        <v>44</v>
      </c>
      <c r="D186" s="37">
        <f>'Production by Company'!D75</f>
        <v>4.4286000000000003</v>
      </c>
      <c r="E186" s="37">
        <f>'Production by Company'!E75</f>
        <v>4.4423000000000004</v>
      </c>
      <c r="F186" s="37">
        <f>'Production by Company'!F75</f>
        <v>4.4560000000000004</v>
      </c>
      <c r="G186" s="37">
        <f>'Production by Company'!G75</f>
        <v>4.4196999999999997</v>
      </c>
      <c r="H186" s="37">
        <f>'Production by Company'!H75</f>
        <v>4.3865999999999996</v>
      </c>
      <c r="I186" s="37">
        <f>'Production by Company'!I75</f>
        <v>3.7021999999999999</v>
      </c>
      <c r="J186" s="37">
        <f>'Production by Company'!J75</f>
        <v>4.1677999999999997</v>
      </c>
      <c r="K186" s="37">
        <f>'Production by Company'!K75</f>
        <v>4.4335000000000004</v>
      </c>
      <c r="L186" s="37">
        <f>'Production by Company'!L75</f>
        <v>4.4490999999999996</v>
      </c>
      <c r="M186" s="37">
        <f>'Production by Company'!M75</f>
        <v>4.4646999999999997</v>
      </c>
      <c r="N186" s="37">
        <f>'Production by Company'!N75</f>
        <v>4.4804000000000004</v>
      </c>
      <c r="O186" s="37">
        <f>'Production by Company'!O75</f>
        <v>4.4960000000000004</v>
      </c>
      <c r="P186" s="37">
        <f>'Production by Company'!P75</f>
        <v>4.5115999999999996</v>
      </c>
      <c r="Q186" s="37">
        <f>'Production by Company'!Q75</f>
        <v>4.5273000000000003</v>
      </c>
      <c r="R186" s="37">
        <f>'Production by Company'!R75</f>
        <v>4.5429000000000004</v>
      </c>
      <c r="S186" s="37">
        <f>'Production by Company'!S75</f>
        <v>4.5586000000000002</v>
      </c>
    </row>
    <row r="187" spans="1:23" x14ac:dyDescent="0.2">
      <c r="A187" s="73" t="s">
        <v>38</v>
      </c>
      <c r="B187" s="73" t="s">
        <v>105</v>
      </c>
      <c r="C187" s="91" t="s">
        <v>45</v>
      </c>
      <c r="D187" s="36">
        <f>D186/D185</f>
        <v>0.88572000000000006</v>
      </c>
      <c r="E187" s="308">
        <f t="shared" ref="E187:S187" si="277">E186/E185</f>
        <v>0.88846000000000003</v>
      </c>
      <c r="F187" s="308">
        <f t="shared" si="277"/>
        <v>0.8912000000000001</v>
      </c>
      <c r="G187" s="308">
        <f t="shared" si="277"/>
        <v>0.88393999999999995</v>
      </c>
      <c r="H187" s="308">
        <f t="shared" si="277"/>
        <v>0.87731999999999988</v>
      </c>
      <c r="I187" s="308">
        <f t="shared" si="277"/>
        <v>0.74043999999999999</v>
      </c>
      <c r="J187" s="308">
        <f t="shared" si="277"/>
        <v>0.83355999999999997</v>
      </c>
      <c r="K187" s="308">
        <f t="shared" si="277"/>
        <v>0.88670000000000004</v>
      </c>
      <c r="L187" s="308">
        <f t="shared" si="277"/>
        <v>0.88981999999999994</v>
      </c>
      <c r="M187" s="308">
        <f t="shared" si="277"/>
        <v>0.89293999999999996</v>
      </c>
      <c r="N187" s="308">
        <f t="shared" si="277"/>
        <v>0.8960800000000001</v>
      </c>
      <c r="O187" s="308">
        <f t="shared" si="277"/>
        <v>0.89920000000000011</v>
      </c>
      <c r="P187" s="308">
        <f t="shared" si="277"/>
        <v>0.9023199999999999</v>
      </c>
      <c r="Q187" s="308">
        <f t="shared" si="277"/>
        <v>0.90546000000000004</v>
      </c>
      <c r="R187" s="308">
        <f t="shared" si="277"/>
        <v>0.90858000000000005</v>
      </c>
      <c r="S187" s="308">
        <f t="shared" si="277"/>
        <v>0.91172000000000009</v>
      </c>
    </row>
    <row r="188" spans="1:23" x14ac:dyDescent="0.2">
      <c r="A188" s="73" t="s">
        <v>38</v>
      </c>
      <c r="B188" s="73" t="s">
        <v>105</v>
      </c>
      <c r="C188" s="91" t="s">
        <v>46</v>
      </c>
      <c r="D188" s="92">
        <f>'Foreign Trade'!J16</f>
        <v>0.95573606</v>
      </c>
      <c r="E188" s="92">
        <f>'Foreign Trade'!K16</f>
        <v>0.94860628000000002</v>
      </c>
      <c r="F188" s="92">
        <f>'Foreign Trade'!L16</f>
        <v>0</v>
      </c>
      <c r="G188" s="92">
        <f>'Foreign Trade'!M16</f>
        <v>0</v>
      </c>
      <c r="H188" s="92">
        <f>'Foreign Trade'!N16</f>
        <v>0.81381354000000006</v>
      </c>
      <c r="I188" s="92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x14ac:dyDescent="0.2">
      <c r="A189" s="73" t="s">
        <v>38</v>
      </c>
      <c r="B189" s="73" t="s">
        <v>105</v>
      </c>
      <c r="C189" s="91" t="s">
        <v>47</v>
      </c>
      <c r="D189" s="92">
        <f>'Foreign Trade'!AK16</f>
        <v>0.21943298</v>
      </c>
      <c r="E189" s="92">
        <f>'Foreign Trade'!AL16</f>
        <v>0.17310510000000001</v>
      </c>
      <c r="F189" s="92">
        <f>'Foreign Trade'!AM16</f>
        <v>0.17259342</v>
      </c>
      <c r="G189" s="92">
        <f>'Foreign Trade'!AN16</f>
        <v>0.16300961999999999</v>
      </c>
      <c r="H189" s="92">
        <f>'Foreign Trade'!AO16</f>
        <v>0.16660128000000002</v>
      </c>
      <c r="I189" s="92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x14ac:dyDescent="0.2">
      <c r="A190" s="73" t="s">
        <v>38</v>
      </c>
      <c r="B190" s="73" t="s">
        <v>105</v>
      </c>
      <c r="C190" s="91" t="s">
        <v>25</v>
      </c>
      <c r="D190" s="37">
        <f>2%*D186</f>
        <v>8.8572000000000012E-2</v>
      </c>
      <c r="E190" s="37">
        <f t="shared" ref="E190:S190" si="278">2%*E186</f>
        <v>8.8846000000000008E-2</v>
      </c>
      <c r="F190" s="37">
        <f t="shared" si="278"/>
        <v>8.9120000000000005E-2</v>
      </c>
      <c r="G190" s="37">
        <f t="shared" si="278"/>
        <v>8.8394E-2</v>
      </c>
      <c r="H190" s="37">
        <f t="shared" si="278"/>
        <v>8.7731999999999991E-2</v>
      </c>
      <c r="I190" s="37">
        <f t="shared" si="278"/>
        <v>7.4043999999999999E-2</v>
      </c>
      <c r="J190" s="37">
        <f t="shared" si="278"/>
        <v>8.3356E-2</v>
      </c>
      <c r="K190" s="37">
        <f t="shared" si="278"/>
        <v>8.8670000000000013E-2</v>
      </c>
      <c r="L190" s="37">
        <f t="shared" si="278"/>
        <v>8.8981999999999992E-2</v>
      </c>
      <c r="M190" s="37">
        <f t="shared" si="278"/>
        <v>8.9293999999999998E-2</v>
      </c>
      <c r="N190" s="37">
        <f t="shared" si="278"/>
        <v>8.9608000000000007E-2</v>
      </c>
      <c r="O190" s="37">
        <f t="shared" si="278"/>
        <v>8.9920000000000014E-2</v>
      </c>
      <c r="P190" s="37">
        <f t="shared" si="278"/>
        <v>9.0231999999999993E-2</v>
      </c>
      <c r="Q190" s="37">
        <f t="shared" si="278"/>
        <v>9.0546000000000001E-2</v>
      </c>
      <c r="R190" s="37">
        <f t="shared" si="278"/>
        <v>9.0858000000000008E-2</v>
      </c>
      <c r="S190" s="37">
        <f t="shared" si="278"/>
        <v>9.1172000000000003E-2</v>
      </c>
    </row>
    <row r="191" spans="1:23" x14ac:dyDescent="0.2">
      <c r="A191" s="73" t="s">
        <v>38</v>
      </c>
      <c r="B191" s="73" t="s">
        <v>105</v>
      </c>
      <c r="C191" s="91" t="s">
        <v>48</v>
      </c>
      <c r="D191" s="37">
        <f>D186+D188-D189-D190</f>
        <v>5.076331080000001</v>
      </c>
      <c r="E191" s="37">
        <f t="shared" ref="E191" si="279">E186+E188-E189-E190</f>
        <v>5.1289551800000002</v>
      </c>
      <c r="F191" s="37">
        <f t="shared" ref="F191" si="280">F186+F188-F189-F190</f>
        <v>4.19428658</v>
      </c>
      <c r="G191" s="37">
        <f t="shared" ref="G191" si="281">G186+G188-G189-G190</f>
        <v>4.1682963799999992</v>
      </c>
      <c r="H191" s="37">
        <f t="shared" ref="H191:I191" si="282">H186+H188-H189-H190</f>
        <v>4.9460802599999996</v>
      </c>
      <c r="I191" s="309">
        <f t="shared" si="282"/>
        <v>5.6223360000000007</v>
      </c>
      <c r="J191" s="37">
        <f t="shared" ref="J191:S191" si="283">I191+I191*J192</f>
        <v>5.6813705280000004</v>
      </c>
      <c r="K191" s="37">
        <f t="shared" si="283"/>
        <v>5.8040881314048001</v>
      </c>
      <c r="L191" s="37">
        <f t="shared" si="283"/>
        <v>5.9637005550184323</v>
      </c>
      <c r="M191" s="37">
        <f t="shared" si="283"/>
        <v>6.1831647354431105</v>
      </c>
      <c r="N191" s="37">
        <f t="shared" si="283"/>
        <v>6.4342012237021011</v>
      </c>
      <c r="O191" s="37">
        <f t="shared" si="283"/>
        <v>6.7211665982792148</v>
      </c>
      <c r="P191" s="37">
        <f t="shared" si="283"/>
        <v>7.0283239118205749</v>
      </c>
      <c r="Q191" s="37">
        <f t="shared" si="283"/>
        <v>7.3207021865523112</v>
      </c>
      <c r="R191" s="37">
        <f t="shared" si="283"/>
        <v>7.6691676106322015</v>
      </c>
      <c r="S191" s="37">
        <f t="shared" si="283"/>
        <v>8.0648966593408229</v>
      </c>
      <c r="T191" s="186">
        <f>(S191/J191)^(1/9)-1</f>
        <v>3.9692897052394649E-2</v>
      </c>
    </row>
    <row r="192" spans="1:23" x14ac:dyDescent="0.2">
      <c r="A192" s="73" t="s">
        <v>38</v>
      </c>
      <c r="B192" s="73" t="s">
        <v>105</v>
      </c>
      <c r="C192" s="93" t="s">
        <v>293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84">G191/F191-1</f>
        <v>-6.1965722904896436E-3</v>
      </c>
      <c r="H192" s="36">
        <f t="shared" ref="H192:I192" si="285">H191/G191-1</f>
        <v>0.18659514801584254</v>
      </c>
      <c r="I192" s="308">
        <f t="shared" si="285"/>
        <v>0.13672558964904491</v>
      </c>
      <c r="J192" s="308">
        <v>1.0499999999999999E-2</v>
      </c>
      <c r="K192" s="308">
        <v>2.1600000000000005E-2</v>
      </c>
      <c r="L192" s="308">
        <v>2.75E-2</v>
      </c>
      <c r="M192" s="308">
        <v>3.6799999999999999E-2</v>
      </c>
      <c r="N192" s="308">
        <v>4.0599999999999997E-2</v>
      </c>
      <c r="O192" s="308">
        <v>4.4600000000000015E-2</v>
      </c>
      <c r="P192" s="308">
        <v>4.5700000000000005E-2</v>
      </c>
      <c r="Q192" s="308">
        <v>4.1599999999999998E-2</v>
      </c>
      <c r="R192" s="308">
        <v>4.7600000000000017E-2</v>
      </c>
      <c r="S192" s="308">
        <v>5.1599999999999993E-2</v>
      </c>
    </row>
    <row r="193" spans="1:21" ht="13.5" thickBot="1" x14ac:dyDescent="0.25">
      <c r="A193" s="248" t="s">
        <v>38</v>
      </c>
      <c r="B193" s="248" t="s">
        <v>105</v>
      </c>
      <c r="C193" s="94" t="s">
        <v>294</v>
      </c>
      <c r="D193" s="47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47">
        <f t="shared" ref="J193:S193" si="286">J186-J191</f>
        <v>-1.5135705280000007</v>
      </c>
      <c r="K193" s="47">
        <f t="shared" si="286"/>
        <v>-1.3705881314047996</v>
      </c>
      <c r="L193" s="47">
        <f t="shared" si="286"/>
        <v>-1.5146005550184327</v>
      </c>
      <c r="M193" s="47">
        <f t="shared" si="286"/>
        <v>-1.7184647354431108</v>
      </c>
      <c r="N193" s="47">
        <f t="shared" si="286"/>
        <v>-1.9538012237021007</v>
      </c>
      <c r="O193" s="47">
        <f t="shared" si="286"/>
        <v>-2.2251665982792144</v>
      </c>
      <c r="P193" s="47">
        <f t="shared" si="286"/>
        <v>-2.5167239118205753</v>
      </c>
      <c r="Q193" s="47">
        <f t="shared" si="286"/>
        <v>-2.7934021865523109</v>
      </c>
      <c r="R193" s="47">
        <f t="shared" si="286"/>
        <v>-3.1262676106322012</v>
      </c>
      <c r="S193" s="47">
        <f t="shared" si="286"/>
        <v>-3.5062966593408227</v>
      </c>
    </row>
    <row r="194" spans="1:21" s="314" customFormat="1" x14ac:dyDescent="0.2">
      <c r="A194" s="321" t="s">
        <v>38</v>
      </c>
      <c r="B194" s="350" t="s">
        <v>110</v>
      </c>
      <c r="C194" s="324" t="s">
        <v>43</v>
      </c>
      <c r="D194" s="353">
        <f>' Capacity by Company'!D77</f>
        <v>10</v>
      </c>
      <c r="E194" s="353">
        <f>' Capacity by Company'!E77</f>
        <v>10</v>
      </c>
      <c r="F194" s="353">
        <f>' Capacity by Company'!F77</f>
        <v>10</v>
      </c>
      <c r="G194" s="353">
        <f>' Capacity by Company'!G77</f>
        <v>10</v>
      </c>
      <c r="H194" s="353">
        <f>' Capacity by Company'!H77</f>
        <v>10</v>
      </c>
      <c r="I194" s="353">
        <f>' Capacity by Company'!I77</f>
        <v>10</v>
      </c>
      <c r="J194" s="353">
        <f>' Capacity by Company'!J77</f>
        <v>10</v>
      </c>
      <c r="K194" s="353">
        <f>' Capacity by Company'!K77</f>
        <v>10</v>
      </c>
      <c r="L194" s="353">
        <f>' Capacity by Company'!L77</f>
        <v>10</v>
      </c>
      <c r="M194" s="353">
        <f>' Capacity by Company'!M77</f>
        <v>10</v>
      </c>
      <c r="N194" s="353">
        <f>' Capacity by Company'!N77</f>
        <v>10</v>
      </c>
      <c r="O194" s="353">
        <f>' Capacity by Company'!O77</f>
        <v>10</v>
      </c>
      <c r="P194" s="353">
        <f>' Capacity by Company'!P77</f>
        <v>10</v>
      </c>
      <c r="Q194" s="353">
        <f>' Capacity by Company'!Q77</f>
        <v>10</v>
      </c>
      <c r="R194" s="353">
        <f>' Capacity by Company'!R77</f>
        <v>10</v>
      </c>
      <c r="S194" s="353">
        <f>' Capacity by Company'!S77</f>
        <v>10</v>
      </c>
    </row>
    <row r="195" spans="1:21" s="314" customFormat="1" x14ac:dyDescent="0.2">
      <c r="A195" s="321" t="s">
        <v>38</v>
      </c>
      <c r="B195" s="350" t="s">
        <v>110</v>
      </c>
      <c r="C195" s="324" t="s">
        <v>44</v>
      </c>
      <c r="D195" s="353">
        <f>'Production by Company'!D77</f>
        <v>8.5970176470588235</v>
      </c>
      <c r="E195" s="353">
        <f>'Production by Company'!E77</f>
        <v>8.6170028235294129</v>
      </c>
      <c r="F195" s="353">
        <f>'Production by Company'!F77</f>
        <v>8.6369880000000006</v>
      </c>
      <c r="G195" s="353">
        <f>'Production by Company'!G77</f>
        <v>8.3569731764705892</v>
      </c>
      <c r="H195" s="353">
        <f>'Production by Company'!H77</f>
        <v>8.6769583529411758</v>
      </c>
      <c r="I195" s="353">
        <f>'Production by Company'!I77</f>
        <v>8.2969435294117702</v>
      </c>
      <c r="J195" s="353">
        <f>'Production by Company'!J77</f>
        <v>8.7169287058823546</v>
      </c>
      <c r="K195" s="353">
        <f>'Production by Company'!K77</f>
        <v>8.7369138823529404</v>
      </c>
      <c r="L195" s="353">
        <f>'Production by Company'!L77</f>
        <v>8.7568990588235316</v>
      </c>
      <c r="M195" s="353">
        <f>'Production by Company'!M77</f>
        <v>8.7768842352941192</v>
      </c>
      <c r="N195" s="353">
        <f>'Production by Company'!N77</f>
        <v>8.7968694117647068</v>
      </c>
      <c r="O195" s="353">
        <f>'Production by Company'!O77</f>
        <v>8.8168545882352962</v>
      </c>
      <c r="P195" s="353">
        <f>'Production by Company'!P77</f>
        <v>8.8368397647058821</v>
      </c>
      <c r="Q195" s="353">
        <f>'Production by Company'!Q77</f>
        <v>8.8568249411764715</v>
      </c>
      <c r="R195" s="353">
        <f>'Production by Company'!R77</f>
        <v>8.8768101176470608</v>
      </c>
      <c r="S195" s="353">
        <f>'Production by Company'!S77</f>
        <v>8.8967952941176485</v>
      </c>
      <c r="U195" s="333">
        <v>0.02</v>
      </c>
    </row>
    <row r="196" spans="1:21" s="314" customFormat="1" x14ac:dyDescent="0.2">
      <c r="A196" s="321" t="s">
        <v>38</v>
      </c>
      <c r="B196" s="350" t="s">
        <v>110</v>
      </c>
      <c r="C196" s="324" t="s">
        <v>45</v>
      </c>
      <c r="D196" s="308">
        <f>D195/D194</f>
        <v>0.85970176470588233</v>
      </c>
      <c r="E196" s="308">
        <f t="shared" ref="E196:S196" si="287">E195/E194</f>
        <v>0.86170028235294127</v>
      </c>
      <c r="F196" s="308">
        <f t="shared" si="287"/>
        <v>0.8636988000000001</v>
      </c>
      <c r="G196" s="308">
        <f t="shared" si="287"/>
        <v>0.8356973176470589</v>
      </c>
      <c r="H196" s="308">
        <f t="shared" si="287"/>
        <v>0.86769583529411753</v>
      </c>
      <c r="I196" s="308">
        <f t="shared" si="287"/>
        <v>0.82969435294117699</v>
      </c>
      <c r="J196" s="308">
        <f t="shared" si="287"/>
        <v>0.87169287058823541</v>
      </c>
      <c r="K196" s="308">
        <f t="shared" si="287"/>
        <v>0.87369138823529402</v>
      </c>
      <c r="L196" s="308">
        <f t="shared" si="287"/>
        <v>0.87568990588235318</v>
      </c>
      <c r="M196" s="308">
        <f t="shared" si="287"/>
        <v>0.8776884235294119</v>
      </c>
      <c r="N196" s="308">
        <f t="shared" si="287"/>
        <v>0.87968694117647073</v>
      </c>
      <c r="O196" s="308">
        <f t="shared" si="287"/>
        <v>0.88168545882352967</v>
      </c>
      <c r="P196" s="308">
        <f t="shared" si="287"/>
        <v>0.88368397647058816</v>
      </c>
      <c r="Q196" s="308">
        <f t="shared" si="287"/>
        <v>0.8856824941176471</v>
      </c>
      <c r="R196" s="308">
        <f t="shared" si="287"/>
        <v>0.88768101176470604</v>
      </c>
      <c r="S196" s="308">
        <f t="shared" si="287"/>
        <v>0.88967952941176487</v>
      </c>
      <c r="U196" s="314">
        <v>1000</v>
      </c>
    </row>
    <row r="197" spans="1:21" s="314" customFormat="1" x14ac:dyDescent="0.2">
      <c r="A197" s="321" t="s">
        <v>38</v>
      </c>
      <c r="B197" s="350" t="s">
        <v>110</v>
      </c>
      <c r="C197" s="324" t="s">
        <v>46</v>
      </c>
      <c r="D197" s="353">
        <v>0.86932000000000009</v>
      </c>
      <c r="E197" s="353">
        <v>0.83488000000000007</v>
      </c>
      <c r="F197" s="353">
        <v>0.88073999999999997</v>
      </c>
      <c r="G197" s="353">
        <v>0.97459999999999991</v>
      </c>
      <c r="H197" s="353">
        <v>0.98</v>
      </c>
      <c r="I197" s="353">
        <v>0.60396000000000005</v>
      </c>
      <c r="J197" s="353"/>
      <c r="K197" s="353"/>
      <c r="L197" s="353"/>
      <c r="M197" s="353"/>
      <c r="N197" s="353"/>
      <c r="O197" s="353"/>
      <c r="P197" s="353"/>
      <c r="Q197" s="353"/>
      <c r="R197" s="353"/>
      <c r="S197" s="353"/>
    </row>
    <row r="198" spans="1:21" s="314" customFormat="1" x14ac:dyDescent="0.2">
      <c r="A198" s="321" t="s">
        <v>38</v>
      </c>
      <c r="B198" s="350" t="s">
        <v>110</v>
      </c>
      <c r="C198" s="324" t="s">
        <v>47</v>
      </c>
      <c r="D198" s="353">
        <v>0.08</v>
      </c>
      <c r="E198" s="353">
        <v>4.8780000000000004E-2</v>
      </c>
      <c r="F198" s="353">
        <v>6.9120000000000001E-2</v>
      </c>
      <c r="G198" s="353">
        <v>3.7400000000000003E-2</v>
      </c>
      <c r="H198" s="353">
        <v>2.0299999999999999E-2</v>
      </c>
      <c r="I198" s="353">
        <v>1.3120000000000001E-2</v>
      </c>
      <c r="J198" s="353"/>
      <c r="K198" s="353"/>
      <c r="L198" s="353"/>
      <c r="M198" s="353"/>
      <c r="N198" s="353"/>
      <c r="O198" s="353"/>
      <c r="P198" s="353"/>
      <c r="Q198" s="353"/>
      <c r="R198" s="353"/>
      <c r="S198" s="353"/>
    </row>
    <row r="199" spans="1:21" s="314" customFormat="1" x14ac:dyDescent="0.2">
      <c r="A199" s="321" t="s">
        <v>38</v>
      </c>
      <c r="B199" s="350" t="s">
        <v>110</v>
      </c>
      <c r="C199" s="324" t="s">
        <v>25</v>
      </c>
      <c r="D199" s="309">
        <f>2%*D195</f>
        <v>0.17194035294117646</v>
      </c>
      <c r="E199" s="309">
        <f t="shared" ref="E199:S199" si="288">2%*E195</f>
        <v>0.17234005647058825</v>
      </c>
      <c r="F199" s="309">
        <f t="shared" si="288"/>
        <v>0.17273976000000002</v>
      </c>
      <c r="G199" s="309">
        <f t="shared" si="288"/>
        <v>0.16713946352941178</v>
      </c>
      <c r="H199" s="309">
        <f t="shared" si="288"/>
        <v>0.17353916705882352</v>
      </c>
      <c r="I199" s="309">
        <f t="shared" si="288"/>
        <v>0.16593887058823539</v>
      </c>
      <c r="J199" s="309">
        <f t="shared" si="288"/>
        <v>0.17433857411764708</v>
      </c>
      <c r="K199" s="309">
        <f t="shared" si="288"/>
        <v>0.17473827764705882</v>
      </c>
      <c r="L199" s="309">
        <f t="shared" si="288"/>
        <v>0.17513798117647064</v>
      </c>
      <c r="M199" s="309">
        <f t="shared" si="288"/>
        <v>0.17553768470588238</v>
      </c>
      <c r="N199" s="309">
        <f t="shared" si="288"/>
        <v>0.17593738823529415</v>
      </c>
      <c r="O199" s="309">
        <f t="shared" si="288"/>
        <v>0.17633709176470594</v>
      </c>
      <c r="P199" s="309">
        <f t="shared" si="288"/>
        <v>0.17673679529411765</v>
      </c>
      <c r="Q199" s="309">
        <f t="shared" si="288"/>
        <v>0.17713649882352944</v>
      </c>
      <c r="R199" s="309">
        <f t="shared" si="288"/>
        <v>0.17753620235294121</v>
      </c>
      <c r="S199" s="309">
        <f t="shared" si="288"/>
        <v>0.17793590588235297</v>
      </c>
      <c r="U199" s="317">
        <v>1.0200000000000001E-2</v>
      </c>
    </row>
    <row r="200" spans="1:21" s="314" customFormat="1" x14ac:dyDescent="0.2">
      <c r="A200" s="321" t="s">
        <v>38</v>
      </c>
      <c r="B200" s="350" t="s">
        <v>110</v>
      </c>
      <c r="C200" s="324" t="s">
        <v>48</v>
      </c>
      <c r="D200" s="309">
        <f>D195+D197-D198-D199</f>
        <v>9.2143972941176475</v>
      </c>
      <c r="E200" s="309">
        <f t="shared" ref="E200:I200" si="289">E195+E197-E198-E199</f>
        <v>9.2307627670588239</v>
      </c>
      <c r="F200" s="309">
        <f t="shared" si="289"/>
        <v>9.2758682399999994</v>
      </c>
      <c r="G200" s="309">
        <f t="shared" si="289"/>
        <v>9.1270337129411789</v>
      </c>
      <c r="H200" s="309">
        <f t="shared" si="289"/>
        <v>9.463119185882352</v>
      </c>
      <c r="I200" s="309">
        <f t="shared" si="289"/>
        <v>8.7218446588235352</v>
      </c>
      <c r="J200" s="309">
        <f t="shared" ref="J200" si="290">I200+I200*J201</f>
        <v>8.9782668917929467</v>
      </c>
      <c r="K200" s="309">
        <f t="shared" ref="K200" si="291">J200+J200*K201</f>
        <v>9.2485127252359138</v>
      </c>
      <c r="L200" s="309">
        <f t="shared" ref="L200" si="292">K200+K200*L201</f>
        <v>9.5305923633556091</v>
      </c>
      <c r="M200" s="309">
        <f t="shared" ref="M200" si="293">L200+L200*M201</f>
        <v>9.8298529635649743</v>
      </c>
      <c r="N200" s="309">
        <f t="shared" ref="N200" si="294">M200+M200*N201</f>
        <v>10.140476317213627</v>
      </c>
      <c r="O200" s="309">
        <f t="shared" ref="O200" si="295">N200+N200*O201</f>
        <v>10.46294346410102</v>
      </c>
      <c r="P200" s="309">
        <f t="shared" ref="P200" si="296">O200+O200*P201</f>
        <v>10.799850243645073</v>
      </c>
      <c r="Q200" s="309">
        <f t="shared" ref="Q200" si="297">P200+P200*Q201</f>
        <v>11.153005346612266</v>
      </c>
      <c r="R200" s="309">
        <f t="shared" ref="R200" si="298">Q200+Q200*R201</f>
        <v>11.518823921981149</v>
      </c>
      <c r="S200" s="309">
        <f t="shared" ref="S200" si="299">R200+R200*S201</f>
        <v>11.90240075858312</v>
      </c>
      <c r="T200" s="186">
        <f>(S200/J200)^(1/9)-1</f>
        <v>3.1821737790645788E-2</v>
      </c>
      <c r="U200" s="317">
        <v>1.52E-2</v>
      </c>
    </row>
    <row r="201" spans="1:21" s="314" customFormat="1" x14ac:dyDescent="0.2">
      <c r="A201" s="321" t="s">
        <v>38</v>
      </c>
      <c r="B201" s="350" t="s">
        <v>110</v>
      </c>
      <c r="C201" s="325" t="s">
        <v>293</v>
      </c>
      <c r="D201" s="353"/>
      <c r="E201" s="308">
        <f>E200/D200-1</f>
        <v>1.7760763312890671E-3</v>
      </c>
      <c r="F201" s="308">
        <f t="shared" ref="F201:I201" si="300">F200/E200-1</f>
        <v>4.8864296569444132E-3</v>
      </c>
      <c r="G201" s="308">
        <f t="shared" si="300"/>
        <v>-1.6045347261079757E-2</v>
      </c>
      <c r="H201" s="308">
        <f t="shared" si="300"/>
        <v>3.6823077848900487E-2</v>
      </c>
      <c r="I201" s="308">
        <f t="shared" si="300"/>
        <v>-7.8333001254458967E-2</v>
      </c>
      <c r="J201" s="308">
        <v>2.9399999999999989E-2</v>
      </c>
      <c r="K201" s="308">
        <v>3.0099999999999981E-2</v>
      </c>
      <c r="L201" s="308">
        <v>3.0499999999999992E-2</v>
      </c>
      <c r="M201" s="308">
        <v>3.139999999999999E-2</v>
      </c>
      <c r="N201" s="308">
        <v>3.1599999999999982E-2</v>
      </c>
      <c r="O201" s="308">
        <v>3.1799999999999988E-2</v>
      </c>
      <c r="P201" s="308">
        <v>3.2199999999999999E-2</v>
      </c>
      <c r="Q201" s="308">
        <v>3.2699999999999986E-2</v>
      </c>
      <c r="R201" s="308">
        <v>3.2799999999999989E-2</v>
      </c>
      <c r="S201" s="308">
        <v>3.3299999999999989E-2</v>
      </c>
    </row>
    <row r="202" spans="1:21" s="314" customFormat="1" ht="13.5" thickBot="1" x14ac:dyDescent="0.25">
      <c r="A202" s="248" t="s">
        <v>38</v>
      </c>
      <c r="B202" s="248" t="s">
        <v>110</v>
      </c>
      <c r="C202" s="326" t="s">
        <v>294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f t="shared" ref="J202:S202" si="301">J195-J200</f>
        <v>-0.2613381859105921</v>
      </c>
      <c r="K202" s="313">
        <f t="shared" si="301"/>
        <v>-0.51159884288297341</v>
      </c>
      <c r="L202" s="313">
        <f t="shared" si="301"/>
        <v>-0.77369330453207752</v>
      </c>
      <c r="M202" s="313">
        <f t="shared" si="301"/>
        <v>-1.0529687282708551</v>
      </c>
      <c r="N202" s="313">
        <f t="shared" si="301"/>
        <v>-1.3436069054489206</v>
      </c>
      <c r="O202" s="313">
        <f t="shared" si="301"/>
        <v>-1.6460888758657237</v>
      </c>
      <c r="P202" s="313">
        <f t="shared" si="301"/>
        <v>-1.9630104789391911</v>
      </c>
      <c r="Q202" s="313">
        <f t="shared" si="301"/>
        <v>-2.2961804054357948</v>
      </c>
      <c r="R202" s="313">
        <f t="shared" si="301"/>
        <v>-2.6420138043340877</v>
      </c>
      <c r="S202" s="313">
        <f t="shared" si="301"/>
        <v>-3.0056054644654715</v>
      </c>
    </row>
    <row r="203" spans="1:21" x14ac:dyDescent="0.2">
      <c r="A203" s="249" t="s">
        <v>38</v>
      </c>
      <c r="B203" s="250" t="s">
        <v>58</v>
      </c>
      <c r="C203" s="356" t="s">
        <v>43</v>
      </c>
      <c r="D203" s="355">
        <f>' Capacity by Company'!D78</f>
        <v>200</v>
      </c>
      <c r="E203" s="355">
        <f>' Capacity by Company'!E78</f>
        <v>200</v>
      </c>
      <c r="F203" s="355">
        <f>' Capacity by Company'!F78</f>
        <v>215</v>
      </c>
      <c r="G203" s="355">
        <f>' Capacity by Company'!G78</f>
        <v>225</v>
      </c>
      <c r="H203" s="355">
        <f>' Capacity by Company'!H78</f>
        <v>225</v>
      </c>
      <c r="I203" s="355">
        <f>' Capacity by Company'!I78</f>
        <v>225</v>
      </c>
      <c r="J203" s="355">
        <f>' Capacity by Company'!J78</f>
        <v>225</v>
      </c>
      <c r="K203" s="355">
        <f>' Capacity by Company'!K78</f>
        <v>225</v>
      </c>
      <c r="L203" s="355">
        <f>' Capacity by Company'!L78</f>
        <v>225</v>
      </c>
      <c r="M203" s="355">
        <f>' Capacity by Company'!M78</f>
        <v>225</v>
      </c>
      <c r="N203" s="355">
        <f>' Capacity by Company'!N78</f>
        <v>225</v>
      </c>
      <c r="O203" s="355">
        <f>' Capacity by Company'!O78</f>
        <v>225</v>
      </c>
      <c r="P203" s="355">
        <f>' Capacity by Company'!P78</f>
        <v>225</v>
      </c>
      <c r="Q203" s="355">
        <f>' Capacity by Company'!Q78</f>
        <v>225</v>
      </c>
      <c r="R203" s="355">
        <f>' Capacity by Company'!R78</f>
        <v>225</v>
      </c>
      <c r="S203" s="355">
        <f>' Capacity by Company'!S78</f>
        <v>225</v>
      </c>
    </row>
    <row r="204" spans="1:21" x14ac:dyDescent="0.2">
      <c r="A204" s="253" t="s">
        <v>38</v>
      </c>
      <c r="B204" s="31" t="s">
        <v>58</v>
      </c>
      <c r="C204" s="254" t="s">
        <v>44</v>
      </c>
      <c r="D204" s="355">
        <f>'Production by Company'!D78</f>
        <v>169.77231764705883</v>
      </c>
      <c r="E204" s="355">
        <f>'Production by Company'!E78</f>
        <v>170.43180282352941</v>
      </c>
      <c r="F204" s="355">
        <f>'Production by Company'!F78</f>
        <v>182.87798799999999</v>
      </c>
      <c r="G204" s="355">
        <f>'Production by Company'!G78</f>
        <v>192.65157317647061</v>
      </c>
      <c r="H204" s="355">
        <f>'Production by Company'!H78</f>
        <v>194.34075835294115</v>
      </c>
      <c r="I204" s="355">
        <f>'Production by Company'!I78</f>
        <v>181.28254352941178</v>
      </c>
      <c r="J204" s="355">
        <f>'Production by Company'!J78</f>
        <v>179.12222870588238</v>
      </c>
      <c r="K204" s="355">
        <f>'Production by Company'!K78</f>
        <v>195.47261388235296</v>
      </c>
      <c r="L204" s="355">
        <f>'Production by Company'!L78</f>
        <v>195.81439905882354</v>
      </c>
      <c r="M204" s="355">
        <f>'Production by Company'!M78</f>
        <v>196.75108423529409</v>
      </c>
      <c r="N204" s="355">
        <f>'Production by Company'!N78</f>
        <v>197.09306941176473</v>
      </c>
      <c r="O204" s="355">
        <f>'Production by Company'!O78</f>
        <v>197.64475458823529</v>
      </c>
      <c r="P204" s="355">
        <f>'Production by Company'!P78</f>
        <v>198.26653976470587</v>
      </c>
      <c r="Q204" s="355">
        <f>'Production by Company'!Q78</f>
        <v>198.81832494117646</v>
      </c>
      <c r="R204" s="355">
        <f>'Production by Company'!R78</f>
        <v>199.58011011764705</v>
      </c>
      <c r="S204" s="355">
        <f>'Production by Company'!S78</f>
        <v>200.23699529411766</v>
      </c>
    </row>
    <row r="205" spans="1:21" x14ac:dyDescent="0.2">
      <c r="A205" s="253" t="s">
        <v>38</v>
      </c>
      <c r="B205" s="31" t="s">
        <v>58</v>
      </c>
      <c r="C205" s="254" t="s">
        <v>45</v>
      </c>
      <c r="D205" s="255">
        <f t="shared" ref="D205:S205" si="302">(D204/D203)</f>
        <v>0.84886158823529412</v>
      </c>
      <c r="E205" s="255">
        <f t="shared" si="302"/>
        <v>0.85215901411764705</v>
      </c>
      <c r="F205" s="255">
        <f t="shared" si="302"/>
        <v>0.85059529302325576</v>
      </c>
      <c r="G205" s="255">
        <f t="shared" si="302"/>
        <v>0.85622921411764719</v>
      </c>
      <c r="H205" s="255">
        <f t="shared" si="302"/>
        <v>0.86373670379084955</v>
      </c>
      <c r="I205" s="255">
        <f t="shared" si="302"/>
        <v>0.80570019346405242</v>
      </c>
      <c r="J205" s="255">
        <f t="shared" si="302"/>
        <v>0.79609879424836616</v>
      </c>
      <c r="K205" s="255">
        <f t="shared" si="302"/>
        <v>0.86876717281045757</v>
      </c>
      <c r="L205" s="255">
        <f t="shared" si="302"/>
        <v>0.87028621803921569</v>
      </c>
      <c r="M205" s="255">
        <f t="shared" si="302"/>
        <v>0.87444926326797368</v>
      </c>
      <c r="N205" s="255">
        <f t="shared" si="302"/>
        <v>0.87596919738562107</v>
      </c>
      <c r="O205" s="255">
        <f t="shared" si="302"/>
        <v>0.87842113150326795</v>
      </c>
      <c r="P205" s="255">
        <f t="shared" si="302"/>
        <v>0.88118462117647056</v>
      </c>
      <c r="Q205" s="255">
        <f t="shared" si="302"/>
        <v>0.88363699973856202</v>
      </c>
      <c r="R205" s="255">
        <f t="shared" si="302"/>
        <v>0.88702271163398694</v>
      </c>
      <c r="S205" s="255">
        <f t="shared" si="302"/>
        <v>0.8899422013071896</v>
      </c>
    </row>
    <row r="206" spans="1:21" x14ac:dyDescent="0.2">
      <c r="A206" s="253" t="s">
        <v>38</v>
      </c>
      <c r="B206" s="31" t="s">
        <v>58</v>
      </c>
      <c r="C206" s="254" t="s">
        <v>46</v>
      </c>
      <c r="D206" s="256">
        <v>18.34</v>
      </c>
      <c r="E206" s="256">
        <v>22.81</v>
      </c>
      <c r="F206" s="256">
        <v>18.05</v>
      </c>
      <c r="G206" s="256">
        <v>20.25</v>
      </c>
      <c r="H206" s="256">
        <v>21.93</v>
      </c>
      <c r="I206" s="256">
        <v>21.72</v>
      </c>
      <c r="J206" s="256"/>
      <c r="K206" s="256"/>
      <c r="L206" s="256"/>
      <c r="M206" s="256"/>
      <c r="N206" s="256"/>
      <c r="O206" s="256"/>
      <c r="P206" s="256"/>
      <c r="Q206" s="256"/>
      <c r="R206" s="256"/>
      <c r="S206" s="257"/>
    </row>
    <row r="207" spans="1:21" x14ac:dyDescent="0.2">
      <c r="A207" s="253" t="s">
        <v>38</v>
      </c>
      <c r="B207" s="31" t="s">
        <v>58</v>
      </c>
      <c r="C207" s="254" t="s">
        <v>47</v>
      </c>
      <c r="D207" s="256">
        <v>32.130000000000003</v>
      </c>
      <c r="E207" s="256">
        <v>32.520000000000003</v>
      </c>
      <c r="F207" s="256">
        <v>35.159999999999997</v>
      </c>
      <c r="G207" s="256">
        <v>39.909999999999997</v>
      </c>
      <c r="H207" s="256">
        <v>37.94</v>
      </c>
      <c r="I207" s="256">
        <v>35.843000000000004</v>
      </c>
      <c r="J207" s="256"/>
      <c r="K207" s="256"/>
      <c r="L207" s="256"/>
      <c r="M207" s="256"/>
      <c r="N207" s="256"/>
      <c r="O207" s="256"/>
      <c r="P207" s="256"/>
      <c r="Q207" s="256"/>
      <c r="R207" s="256"/>
      <c r="S207" s="257"/>
    </row>
    <row r="208" spans="1:21" x14ac:dyDescent="0.2">
      <c r="A208" s="253" t="s">
        <v>38</v>
      </c>
      <c r="B208" s="31" t="s">
        <v>58</v>
      </c>
      <c r="C208" s="254" t="s">
        <v>25</v>
      </c>
      <c r="D208" s="256">
        <f>D190+D181+D199</f>
        <v>3.3954463529411769</v>
      </c>
      <c r="E208" s="256">
        <f t="shared" ref="E208:I208" si="303">E190+E181+E199</f>
        <v>3.4086360564705886</v>
      </c>
      <c r="F208" s="256">
        <f t="shared" si="303"/>
        <v>3.6575597599999998</v>
      </c>
      <c r="G208" s="256">
        <f t="shared" si="303"/>
        <v>3.8530314635294118</v>
      </c>
      <c r="H208" s="256">
        <f t="shared" si="303"/>
        <v>3.8868151670588236</v>
      </c>
      <c r="I208" s="256">
        <f t="shared" si="303"/>
        <v>3.6256508705882351</v>
      </c>
      <c r="J208" s="258"/>
      <c r="K208" s="258"/>
      <c r="L208" s="258"/>
      <c r="M208" s="258"/>
      <c r="N208" s="258"/>
      <c r="O208" s="258"/>
      <c r="P208" s="258"/>
      <c r="Q208" s="258"/>
      <c r="R208" s="258"/>
      <c r="S208" s="258"/>
    </row>
    <row r="209" spans="1:21" x14ac:dyDescent="0.2">
      <c r="A209" s="253" t="s">
        <v>38</v>
      </c>
      <c r="B209" s="31" t="s">
        <v>58</v>
      </c>
      <c r="C209" s="254" t="s">
        <v>393</v>
      </c>
      <c r="D209" s="495">
        <f>D204+D206-D207-D208</f>
        <v>152.58687129411766</v>
      </c>
      <c r="E209" s="495">
        <f t="shared" ref="E209:I209" si="304">E204+E206-E207-E208</f>
        <v>157.31316676705882</v>
      </c>
      <c r="F209" s="495">
        <f t="shared" si="304"/>
        <v>162.11042824</v>
      </c>
      <c r="G209" s="495">
        <f t="shared" si="304"/>
        <v>169.13854171294119</v>
      </c>
      <c r="H209" s="495">
        <f t="shared" si="304"/>
        <v>174.44394318588235</v>
      </c>
      <c r="I209" s="495">
        <f t="shared" si="304"/>
        <v>163.53389265882356</v>
      </c>
      <c r="J209" s="495">
        <f>I209+I209*J210</f>
        <v>172.74085081551533</v>
      </c>
      <c r="K209" s="495">
        <f t="shared" ref="K209:S209" si="305">J209+J209*K210</f>
        <v>182.62162748216281</v>
      </c>
      <c r="L209" s="495">
        <f t="shared" si="305"/>
        <v>193.23194403887646</v>
      </c>
      <c r="M209" s="495">
        <f t="shared" si="305"/>
        <v>203.85970096101468</v>
      </c>
      <c r="N209" s="495">
        <f t="shared" si="305"/>
        <v>214.78658093252506</v>
      </c>
      <c r="O209" s="495">
        <f t="shared" si="305"/>
        <v>226.01991911529612</v>
      </c>
      <c r="P209" s="495">
        <f t="shared" si="305"/>
        <v>237.70514893355693</v>
      </c>
      <c r="Q209" s="495">
        <f t="shared" si="305"/>
        <v>249.80434101427497</v>
      </c>
      <c r="R209" s="495">
        <f t="shared" si="305"/>
        <v>262.24459719678589</v>
      </c>
      <c r="S209" s="495">
        <f t="shared" si="305"/>
        <v>274.88478678167098</v>
      </c>
      <c r="T209" s="496">
        <f>(S209/J209)^(1/9)-1</f>
        <v>5.2973143589687854E-2</v>
      </c>
      <c r="U209" s="496">
        <f>(I209/D209)^(1/5)-1</f>
        <v>1.3953692867672451E-2</v>
      </c>
    </row>
    <row r="210" spans="1:21" x14ac:dyDescent="0.2">
      <c r="A210" s="253" t="s">
        <v>38</v>
      </c>
      <c r="B210" s="31" t="s">
        <v>58</v>
      </c>
      <c r="C210" s="259" t="s">
        <v>293</v>
      </c>
      <c r="D210" s="255"/>
      <c r="E210" s="494">
        <f>E209/D209-1</f>
        <v>3.0974456929725225E-2</v>
      </c>
      <c r="F210" s="494">
        <f>F209/E209-1</f>
        <v>3.0494977448675575E-2</v>
      </c>
      <c r="G210" s="494">
        <f t="shared" ref="G210" si="306">G209/F209-1</f>
        <v>4.3353864086622895E-2</v>
      </c>
      <c r="H210" s="494">
        <f t="shared" ref="H210:I210" si="307">H209/G209-1</f>
        <v>3.1367194130982767E-2</v>
      </c>
      <c r="I210" s="494">
        <f t="shared" si="307"/>
        <v>-6.2541870630804075E-2</v>
      </c>
      <c r="J210" s="494">
        <v>5.6300000000000003E-2</v>
      </c>
      <c r="K210" s="494">
        <v>5.7200000000000001E-2</v>
      </c>
      <c r="L210" s="494">
        <v>5.8099999999999999E-2</v>
      </c>
      <c r="M210" s="494">
        <v>5.5E-2</v>
      </c>
      <c r="N210" s="494">
        <v>5.3600000000000002E-2</v>
      </c>
      <c r="O210" s="494">
        <v>5.2299999999999999E-2</v>
      </c>
      <c r="P210" s="494">
        <v>5.1700000000000003E-2</v>
      </c>
      <c r="Q210" s="494">
        <v>5.0900000000000001E-2</v>
      </c>
      <c r="R210" s="494">
        <v>4.9799999999999997E-2</v>
      </c>
      <c r="S210" s="494">
        <v>4.82E-2</v>
      </c>
    </row>
    <row r="211" spans="1:21" s="314" customFormat="1" x14ac:dyDescent="0.2">
      <c r="A211" s="481"/>
      <c r="B211" s="482"/>
      <c r="C211" s="254" t="s">
        <v>394</v>
      </c>
      <c r="D211" s="483"/>
      <c r="E211" s="483"/>
      <c r="F211" s="483"/>
      <c r="G211" s="483"/>
      <c r="H211" s="483"/>
      <c r="I211" s="483"/>
      <c r="J211" s="484">
        <f>I209+I209*J212</f>
        <v>168.57073655271532</v>
      </c>
      <c r="K211" s="484">
        <f>J211+J211*K212</f>
        <v>173.91442890143639</v>
      </c>
      <c r="L211" s="484">
        <f t="shared" ref="L211:S211" si="308">K211+K211*L212</f>
        <v>179.58403928362321</v>
      </c>
      <c r="M211" s="484">
        <f t="shared" si="308"/>
        <v>184.88176844249008</v>
      </c>
      <c r="N211" s="484">
        <f t="shared" si="308"/>
        <v>190.07694613572406</v>
      </c>
      <c r="O211" s="484">
        <f t="shared" si="308"/>
        <v>195.17100829216147</v>
      </c>
      <c r="P211" s="484">
        <f t="shared" si="308"/>
        <v>200.28448870941611</v>
      </c>
      <c r="Q211" s="484">
        <f t="shared" si="308"/>
        <v>205.37171472263529</v>
      </c>
      <c r="R211" s="484">
        <f t="shared" si="308"/>
        <v>210.36224739039534</v>
      </c>
      <c r="S211" s="484">
        <f t="shared" si="308"/>
        <v>215.13747040615732</v>
      </c>
      <c r="T211" s="186">
        <f>(S211/J211)^(1/9)-1</f>
        <v>2.7473028632415408E-2</v>
      </c>
    </row>
    <row r="212" spans="1:21" s="314" customFormat="1" x14ac:dyDescent="0.2">
      <c r="A212" s="481"/>
      <c r="B212" s="482"/>
      <c r="C212" s="259" t="s">
        <v>293</v>
      </c>
      <c r="D212" s="483"/>
      <c r="E212" s="483"/>
      <c r="F212" s="483"/>
      <c r="G212" s="483"/>
      <c r="H212" s="483"/>
      <c r="I212" s="483"/>
      <c r="J212" s="483">
        <f>J210-2.55%</f>
        <v>3.0800000000000004E-2</v>
      </c>
      <c r="K212" s="483">
        <f t="shared" ref="K212:S212" si="309">K210-2.55%</f>
        <v>3.1700000000000006E-2</v>
      </c>
      <c r="L212" s="483">
        <f t="shared" si="309"/>
        <v>3.2600000000000004E-2</v>
      </c>
      <c r="M212" s="483">
        <f t="shared" si="309"/>
        <v>2.9500000000000002E-2</v>
      </c>
      <c r="N212" s="483">
        <f t="shared" si="309"/>
        <v>2.8100000000000003E-2</v>
      </c>
      <c r="O212" s="483">
        <f t="shared" si="309"/>
        <v>2.6800000000000001E-2</v>
      </c>
      <c r="P212" s="483">
        <f t="shared" si="309"/>
        <v>2.6200000000000005E-2</v>
      </c>
      <c r="Q212" s="483">
        <f t="shared" si="309"/>
        <v>2.5400000000000002E-2</v>
      </c>
      <c r="R212" s="483">
        <f t="shared" si="309"/>
        <v>2.4299999999999999E-2</v>
      </c>
      <c r="S212" s="483">
        <f t="shared" si="309"/>
        <v>2.2700000000000001E-2</v>
      </c>
    </row>
    <row r="213" spans="1:21" s="314" customFormat="1" x14ac:dyDescent="0.2">
      <c r="A213" s="481"/>
      <c r="B213" s="482"/>
      <c r="C213" s="254" t="s">
        <v>395</v>
      </c>
      <c r="D213" s="483"/>
      <c r="E213" s="483"/>
      <c r="F213" s="483"/>
      <c r="G213" s="483"/>
      <c r="H213" s="483"/>
      <c r="I213" s="483"/>
      <c r="J213" s="484">
        <f>I209+I209*J214</f>
        <v>167.75306708942122</v>
      </c>
      <c r="K213" s="484">
        <f>J213+J213*K214</f>
        <v>172.23207398070878</v>
      </c>
      <c r="L213" s="484">
        <f t="shared" ref="L213:S213" si="310">K213+K213*L214</f>
        <v>176.98567922257635</v>
      </c>
      <c r="M213" s="484">
        <f t="shared" si="310"/>
        <v>181.32182836352948</v>
      </c>
      <c r="N213" s="484">
        <f t="shared" si="310"/>
        <v>185.510362598727</v>
      </c>
      <c r="O213" s="484">
        <f t="shared" si="310"/>
        <v>189.55448850337925</v>
      </c>
      <c r="P213" s="484">
        <f t="shared" si="310"/>
        <v>193.57304365965089</v>
      </c>
      <c r="Q213" s="484">
        <f t="shared" si="310"/>
        <v>197.52193375030777</v>
      </c>
      <c r="R213" s="484">
        <f t="shared" si="310"/>
        <v>201.33410707168872</v>
      </c>
      <c r="S213" s="484">
        <f t="shared" si="310"/>
        <v>204.89772076685762</v>
      </c>
      <c r="T213" s="186">
        <f>(S213/J213)^(1/9)-1</f>
        <v>2.2473005419711978E-2</v>
      </c>
    </row>
    <row r="214" spans="1:21" s="314" customFormat="1" x14ac:dyDescent="0.2">
      <c r="A214" s="481"/>
      <c r="B214" s="482"/>
      <c r="C214" s="259" t="s">
        <v>293</v>
      </c>
      <c r="D214" s="483"/>
      <c r="E214" s="483"/>
      <c r="F214" s="483"/>
      <c r="G214" s="483"/>
      <c r="H214" s="483"/>
      <c r="I214" s="483"/>
      <c r="J214" s="483">
        <f>J210-3.05%</f>
        <v>2.5800000000000003E-2</v>
      </c>
      <c r="K214" s="483">
        <f t="shared" ref="K214:S214" si="311">K210-3.05%</f>
        <v>2.6700000000000002E-2</v>
      </c>
      <c r="L214" s="483">
        <f t="shared" si="311"/>
        <v>2.76E-2</v>
      </c>
      <c r="M214" s="483">
        <f t="shared" si="311"/>
        <v>2.4500000000000001E-2</v>
      </c>
      <c r="N214" s="483">
        <f t="shared" si="311"/>
        <v>2.3100000000000002E-2</v>
      </c>
      <c r="O214" s="483">
        <f t="shared" si="311"/>
        <v>2.18E-2</v>
      </c>
      <c r="P214" s="483">
        <f t="shared" si="311"/>
        <v>2.1200000000000004E-2</v>
      </c>
      <c r="Q214" s="483">
        <f t="shared" si="311"/>
        <v>2.0400000000000001E-2</v>
      </c>
      <c r="R214" s="483">
        <f t="shared" si="311"/>
        <v>1.9299999999999998E-2</v>
      </c>
      <c r="S214" s="483">
        <f t="shared" si="311"/>
        <v>1.77E-2</v>
      </c>
    </row>
    <row r="215" spans="1:21" ht="13.5" thickBot="1" x14ac:dyDescent="0.25">
      <c r="A215" s="260" t="s">
        <v>38</v>
      </c>
      <c r="B215" s="261" t="s">
        <v>58</v>
      </c>
      <c r="C215" s="262" t="s">
        <v>294</v>
      </c>
      <c r="D215" s="263">
        <v>0</v>
      </c>
      <c r="E215" s="263">
        <v>0</v>
      </c>
      <c r="F215" s="263">
        <v>0</v>
      </c>
      <c r="G215" s="263">
        <v>0</v>
      </c>
      <c r="H215" s="263">
        <v>0</v>
      </c>
      <c r="I215" s="263">
        <v>0</v>
      </c>
      <c r="J215" s="263">
        <f t="shared" ref="J215:S215" si="312">J204-J209</f>
        <v>6.3813778903670482</v>
      </c>
      <c r="K215" s="263">
        <f t="shared" si="312"/>
        <v>12.850986400190152</v>
      </c>
      <c r="L215" s="263">
        <f t="shared" si="312"/>
        <v>2.5824550199470764</v>
      </c>
      <c r="M215" s="263">
        <f t="shared" si="312"/>
        <v>-7.1086167257205943</v>
      </c>
      <c r="N215" s="263">
        <f t="shared" si="312"/>
        <v>-17.693511520760325</v>
      </c>
      <c r="O215" s="263">
        <f t="shared" si="312"/>
        <v>-28.375164527060832</v>
      </c>
      <c r="P215" s="263">
        <f t="shared" si="312"/>
        <v>-39.438609168851059</v>
      </c>
      <c r="Q215" s="263">
        <f t="shared" si="312"/>
        <v>-50.986016073098511</v>
      </c>
      <c r="R215" s="263">
        <f t="shared" si="312"/>
        <v>-62.664487079138837</v>
      </c>
      <c r="S215" s="263">
        <f t="shared" si="312"/>
        <v>-74.64779148755332</v>
      </c>
    </row>
    <row r="216" spans="1:21" x14ac:dyDescent="0.2">
      <c r="A216" s="73" t="s">
        <v>40</v>
      </c>
      <c r="B216" s="73" t="s">
        <v>18</v>
      </c>
      <c r="C216" s="91" t="s">
        <v>43</v>
      </c>
      <c r="D216" s="35">
        <f>' Capacity by Company'!D80</f>
        <v>15</v>
      </c>
      <c r="E216" s="35">
        <f>' Capacity by Company'!E80</f>
        <v>15</v>
      </c>
      <c r="F216" s="35">
        <f>' Capacity by Company'!F80</f>
        <v>15</v>
      </c>
      <c r="G216" s="35">
        <f>' Capacity by Company'!G80</f>
        <v>15</v>
      </c>
      <c r="H216" s="35">
        <f>' Capacity by Company'!H80</f>
        <v>15</v>
      </c>
      <c r="I216" s="35">
        <f>' Capacity by Company'!I80</f>
        <v>15</v>
      </c>
      <c r="J216" s="35">
        <f>' Capacity by Company'!J80</f>
        <v>15</v>
      </c>
      <c r="K216" s="35">
        <f>' Capacity by Company'!K80</f>
        <v>15</v>
      </c>
      <c r="L216" s="35">
        <f>' Capacity by Company'!L80</f>
        <v>15</v>
      </c>
      <c r="M216" s="35">
        <f>' Capacity by Company'!M80</f>
        <v>15</v>
      </c>
      <c r="N216" s="35">
        <f>' Capacity by Company'!N80</f>
        <v>15</v>
      </c>
      <c r="O216" s="35">
        <f>' Capacity by Company'!O80</f>
        <v>15</v>
      </c>
      <c r="P216" s="35">
        <f>' Capacity by Company'!P80</f>
        <v>15</v>
      </c>
      <c r="Q216" s="35">
        <f>' Capacity by Company'!Q80</f>
        <v>15</v>
      </c>
      <c r="R216" s="35">
        <f>' Capacity by Company'!R80</f>
        <v>15</v>
      </c>
      <c r="S216" s="35">
        <f>' Capacity by Company'!S80</f>
        <v>15</v>
      </c>
    </row>
    <row r="217" spans="1:21" x14ac:dyDescent="0.2">
      <c r="A217" s="73" t="s">
        <v>40</v>
      </c>
      <c r="B217" s="73" t="s">
        <v>18</v>
      </c>
      <c r="C217" s="91" t="s">
        <v>44</v>
      </c>
      <c r="D217" s="37">
        <f>'Production by Company'!D80</f>
        <v>11.898</v>
      </c>
      <c r="E217" s="37">
        <f>'Production by Company'!E80</f>
        <v>12.5655</v>
      </c>
      <c r="F217" s="37">
        <f>'Production by Company'!F80</f>
        <v>12.824999999999999</v>
      </c>
      <c r="G217" s="37">
        <f>'Production by Company'!G80</f>
        <v>12.4665</v>
      </c>
      <c r="H217" s="37">
        <f>'Production by Company'!H80</f>
        <v>12.606</v>
      </c>
      <c r="I217" s="37">
        <f>'Production by Company'!I80</f>
        <v>11.0715</v>
      </c>
      <c r="J217" s="37">
        <f>'Production by Company'!J80</f>
        <v>11.835000000000001</v>
      </c>
      <c r="K217" s="37">
        <f>'Production by Company'!K80</f>
        <v>12</v>
      </c>
      <c r="L217" s="37">
        <f>'Production by Company'!L80</f>
        <v>12</v>
      </c>
      <c r="M217" s="37">
        <f>'Production by Company'!M80</f>
        <v>12.3</v>
      </c>
      <c r="N217" s="37">
        <f>'Production by Company'!N80</f>
        <v>12.3</v>
      </c>
      <c r="O217" s="37">
        <f>'Production by Company'!O80</f>
        <v>12.6</v>
      </c>
      <c r="P217" s="37">
        <f>'Production by Company'!P80</f>
        <v>12.6</v>
      </c>
      <c r="Q217" s="37">
        <f>'Production by Company'!Q80</f>
        <v>13.05</v>
      </c>
      <c r="R217" s="37">
        <f>'Production by Company'!R80</f>
        <v>13.05</v>
      </c>
      <c r="S217" s="37">
        <f>'Production by Company'!S80</f>
        <v>13.5</v>
      </c>
    </row>
    <row r="218" spans="1:21" x14ac:dyDescent="0.2">
      <c r="A218" s="73" t="s">
        <v>40</v>
      </c>
      <c r="B218" s="73" t="s">
        <v>18</v>
      </c>
      <c r="C218" s="91" t="s">
        <v>45</v>
      </c>
      <c r="D218" s="36">
        <f>(D217/D216)</f>
        <v>0.79320000000000002</v>
      </c>
      <c r="E218" s="36">
        <f t="shared" ref="E218:S218" si="313">(E217/E216)</f>
        <v>0.8377</v>
      </c>
      <c r="F218" s="36">
        <f t="shared" si="313"/>
        <v>0.85499999999999998</v>
      </c>
      <c r="G218" s="36">
        <f t="shared" si="313"/>
        <v>0.83109999999999995</v>
      </c>
      <c r="H218" s="36">
        <f t="shared" si="313"/>
        <v>0.84040000000000004</v>
      </c>
      <c r="I218" s="36">
        <f t="shared" si="313"/>
        <v>0.73809999999999998</v>
      </c>
      <c r="J218" s="36">
        <f t="shared" si="313"/>
        <v>0.78900000000000003</v>
      </c>
      <c r="K218" s="36">
        <f t="shared" si="313"/>
        <v>0.8</v>
      </c>
      <c r="L218" s="36">
        <f t="shared" si="313"/>
        <v>0.8</v>
      </c>
      <c r="M218" s="36">
        <f t="shared" si="313"/>
        <v>0.82000000000000006</v>
      </c>
      <c r="N218" s="36">
        <f t="shared" si="313"/>
        <v>0.82000000000000006</v>
      </c>
      <c r="O218" s="36">
        <f t="shared" si="313"/>
        <v>0.84</v>
      </c>
      <c r="P218" s="36">
        <f t="shared" si="313"/>
        <v>0.84</v>
      </c>
      <c r="Q218" s="36">
        <f t="shared" si="313"/>
        <v>0.87</v>
      </c>
      <c r="R218" s="36">
        <f t="shared" si="313"/>
        <v>0.87</v>
      </c>
      <c r="S218" s="36">
        <f t="shared" si="313"/>
        <v>0.9</v>
      </c>
    </row>
    <row r="219" spans="1:21" x14ac:dyDescent="0.2">
      <c r="A219" s="73" t="s">
        <v>40</v>
      </c>
      <c r="B219" s="73" t="s">
        <v>18</v>
      </c>
      <c r="C219" s="91" t="s">
        <v>46</v>
      </c>
      <c r="D219" s="92">
        <f>'Foreign Trade'!J17</f>
        <v>0.84701490000000013</v>
      </c>
      <c r="E219" s="92">
        <f>'Foreign Trade'!K17</f>
        <v>0.62146678</v>
      </c>
      <c r="F219" s="92">
        <f>'Foreign Trade'!L17</f>
        <v>0.54130769999999995</v>
      </c>
      <c r="G219" s="92">
        <f>'Foreign Trade'!M17</f>
        <v>0.55659520000000007</v>
      </c>
      <c r="H219" s="92">
        <f>'Foreign Trade'!N17</f>
        <v>0.59855822000000003</v>
      </c>
      <c r="I219" s="92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17">
        <v>1.03E-2</v>
      </c>
    </row>
    <row r="220" spans="1:21" x14ac:dyDescent="0.2">
      <c r="A220" s="73" t="s">
        <v>40</v>
      </c>
      <c r="B220" s="73" t="s">
        <v>18</v>
      </c>
      <c r="C220" s="91" t="s">
        <v>47</v>
      </c>
      <c r="D220" s="92">
        <f>'Foreign Trade'!AK17</f>
        <v>8.1630540000000015E-2</v>
      </c>
      <c r="E220" s="92">
        <f>'Foreign Trade'!AL17</f>
        <v>0.10644313999999999</v>
      </c>
      <c r="F220" s="92">
        <f>'Foreign Trade'!AM17</f>
        <v>0</v>
      </c>
      <c r="G220" s="92">
        <f>'Foreign Trade'!AN17</f>
        <v>0.10598028</v>
      </c>
      <c r="H220" s="92">
        <f>'Foreign Trade'!AO17</f>
        <v>7.8812320000000005E-2</v>
      </c>
      <c r="I220" s="92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x14ac:dyDescent="0.2">
      <c r="A221" s="73" t="s">
        <v>40</v>
      </c>
      <c r="B221" s="73" t="s">
        <v>18</v>
      </c>
      <c r="C221" s="91" t="s">
        <v>25</v>
      </c>
      <c r="D221" s="37">
        <f>2%*D217</f>
        <v>0.23796</v>
      </c>
      <c r="E221" s="37">
        <f t="shared" ref="E221:S221" si="314">2%*E217</f>
        <v>0.25131000000000003</v>
      </c>
      <c r="F221" s="37">
        <f t="shared" si="314"/>
        <v>0.25650000000000001</v>
      </c>
      <c r="G221" s="37">
        <f t="shared" si="314"/>
        <v>0.24933</v>
      </c>
      <c r="H221" s="37">
        <f t="shared" si="314"/>
        <v>0.25212000000000001</v>
      </c>
      <c r="I221" s="37">
        <f t="shared" si="314"/>
        <v>0.22143000000000002</v>
      </c>
      <c r="J221" s="37">
        <f t="shared" si="314"/>
        <v>0.23670000000000002</v>
      </c>
      <c r="K221" s="37">
        <f t="shared" si="314"/>
        <v>0.24</v>
      </c>
      <c r="L221" s="37">
        <f t="shared" si="314"/>
        <v>0.24</v>
      </c>
      <c r="M221" s="37">
        <f t="shared" si="314"/>
        <v>0.24600000000000002</v>
      </c>
      <c r="N221" s="37">
        <f t="shared" si="314"/>
        <v>0.24600000000000002</v>
      </c>
      <c r="O221" s="37">
        <f t="shared" si="314"/>
        <v>0.252</v>
      </c>
      <c r="P221" s="37">
        <f t="shared" si="314"/>
        <v>0.252</v>
      </c>
      <c r="Q221" s="37">
        <f t="shared" si="314"/>
        <v>0.26100000000000001</v>
      </c>
      <c r="R221" s="37">
        <f t="shared" si="314"/>
        <v>0.26100000000000001</v>
      </c>
      <c r="S221" s="37">
        <f t="shared" si="314"/>
        <v>0.27</v>
      </c>
    </row>
    <row r="222" spans="1:21" x14ac:dyDescent="0.2">
      <c r="A222" s="73" t="s">
        <v>40</v>
      </c>
      <c r="B222" s="73" t="s">
        <v>18</v>
      </c>
      <c r="C222" s="91" t="s">
        <v>48</v>
      </c>
      <c r="D222" s="37">
        <f>D217+D219-D220-D221</f>
        <v>12.425424359999999</v>
      </c>
      <c r="E222" s="37">
        <f t="shared" ref="E222" si="315">E217+E219-E220-E221</f>
        <v>12.829213640000001</v>
      </c>
      <c r="F222" s="37">
        <f t="shared" ref="F222" si="316">F217+F219-F220-F221</f>
        <v>13.109807699999999</v>
      </c>
      <c r="G222" s="37">
        <f t="shared" ref="G222" si="317">G217+G219-G220-G221</f>
        <v>12.667784919999999</v>
      </c>
      <c r="H222" s="37">
        <f t="shared" ref="H222:I222" si="318">H217+H219-H220-H221</f>
        <v>12.873625899999999</v>
      </c>
      <c r="I222" s="309">
        <f t="shared" si="318"/>
        <v>11.443770000000001</v>
      </c>
      <c r="J222" s="37">
        <f t="shared" ref="J222:S222" si="319">I222+I222*J223</f>
        <v>11.549052684000001</v>
      </c>
      <c r="K222" s="37">
        <f t="shared" si="319"/>
        <v>11.783498453485201</v>
      </c>
      <c r="L222" s="37">
        <f t="shared" si="319"/>
        <v>12.092226112966513</v>
      </c>
      <c r="M222" s="37">
        <f t="shared" si="319"/>
        <v>12.521500139976824</v>
      </c>
      <c r="N222" s="37">
        <f t="shared" si="319"/>
        <v>13.013595095477914</v>
      </c>
      <c r="O222" s="37">
        <f t="shared" si="319"/>
        <v>13.577083763112109</v>
      </c>
      <c r="P222" s="37">
        <f t="shared" si="319"/>
        <v>14.179906282194287</v>
      </c>
      <c r="Q222" s="37">
        <f t="shared" si="319"/>
        <v>14.751356505366717</v>
      </c>
      <c r="R222" s="37">
        <f t="shared" si="319"/>
        <v>15.434344311565196</v>
      </c>
      <c r="S222" s="37">
        <f t="shared" si="319"/>
        <v>16.210691830436925</v>
      </c>
      <c r="T222" s="186">
        <f>(S222/J222)^(1/9)-1</f>
        <v>3.8392846194235108E-2</v>
      </c>
      <c r="U222" s="317">
        <v>4.7600000000000003E-2</v>
      </c>
    </row>
    <row r="223" spans="1:21" x14ac:dyDescent="0.2">
      <c r="A223" s="73" t="s">
        <v>40</v>
      </c>
      <c r="B223" s="73" t="s">
        <v>18</v>
      </c>
      <c r="C223" s="93" t="s">
        <v>293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20">G222/F222-1</f>
        <v>-3.3716953758215706E-2</v>
      </c>
      <c r="H223" s="36">
        <f t="shared" ref="H223:I223" si="321">H222/G222-1</f>
        <v>1.6249169156244303E-2</v>
      </c>
      <c r="I223" s="308">
        <f t="shared" si="321"/>
        <v>-0.11106862286560604</v>
      </c>
      <c r="J223" s="308">
        <v>9.1999999999999998E-3</v>
      </c>
      <c r="K223" s="308">
        <v>2.0300000000000006E-2</v>
      </c>
      <c r="L223" s="308">
        <v>2.6200000000000001E-2</v>
      </c>
      <c r="M223" s="308">
        <v>3.5499999999999997E-2</v>
      </c>
      <c r="N223" s="308">
        <v>3.9299999999999995E-2</v>
      </c>
      <c r="O223" s="308">
        <v>4.3300000000000012E-2</v>
      </c>
      <c r="P223" s="308">
        <v>4.4400000000000002E-2</v>
      </c>
      <c r="Q223" s="308">
        <v>4.0299999999999996E-2</v>
      </c>
      <c r="R223" s="308">
        <v>4.6300000000000015E-2</v>
      </c>
      <c r="S223" s="308">
        <v>5.0299999999999991E-2</v>
      </c>
    </row>
    <row r="224" spans="1:21" ht="13.5" thickBot="1" x14ac:dyDescent="0.25">
      <c r="A224" s="248" t="s">
        <v>40</v>
      </c>
      <c r="B224" s="248" t="s">
        <v>18</v>
      </c>
      <c r="C224" s="94" t="s">
        <v>294</v>
      </c>
      <c r="D224" s="47">
        <f>D217-D222</f>
        <v>-0.52742435999999948</v>
      </c>
      <c r="E224" s="47">
        <f t="shared" ref="E224:S224" si="322">E217-E222</f>
        <v>-0.26371364000000064</v>
      </c>
      <c r="F224" s="47">
        <f t="shared" si="322"/>
        <v>-0.2848077</v>
      </c>
      <c r="G224" s="47">
        <f t="shared" si="322"/>
        <v>-0.20128491999999909</v>
      </c>
      <c r="H224" s="47">
        <f t="shared" si="322"/>
        <v>-0.26762589999999875</v>
      </c>
      <c r="I224" s="47">
        <f t="shared" si="322"/>
        <v>-0.37227000000000032</v>
      </c>
      <c r="J224" s="47">
        <f t="shared" si="322"/>
        <v>0.28594731599999967</v>
      </c>
      <c r="K224" s="47">
        <f t="shared" si="322"/>
        <v>0.2165015465147988</v>
      </c>
      <c r="L224" s="47">
        <f t="shared" si="322"/>
        <v>-9.222611296651273E-2</v>
      </c>
      <c r="M224" s="47">
        <f t="shared" si="322"/>
        <v>-0.22150013997682372</v>
      </c>
      <c r="N224" s="47">
        <f t="shared" si="322"/>
        <v>-0.71359509547791333</v>
      </c>
      <c r="O224" s="47">
        <f t="shared" si="322"/>
        <v>-0.97708376311210898</v>
      </c>
      <c r="P224" s="47">
        <f t="shared" si="322"/>
        <v>-1.5799062821942869</v>
      </c>
      <c r="Q224" s="47">
        <f t="shared" si="322"/>
        <v>-1.7013565053667161</v>
      </c>
      <c r="R224" s="47">
        <f t="shared" si="322"/>
        <v>-2.3843443115651954</v>
      </c>
      <c r="S224" s="47">
        <f t="shared" si="322"/>
        <v>-2.7106918304369252</v>
      </c>
    </row>
    <row r="225" spans="1:30" x14ac:dyDescent="0.2">
      <c r="A225" s="73" t="s">
        <v>40</v>
      </c>
      <c r="B225" s="73" t="s">
        <v>103</v>
      </c>
      <c r="C225" s="91" t="s">
        <v>43</v>
      </c>
      <c r="D225" s="35">
        <f>' Capacity by Company'!D81</f>
        <v>0</v>
      </c>
      <c r="E225" s="35">
        <f>' Capacity by Company'!E81</f>
        <v>0</v>
      </c>
      <c r="F225" s="35">
        <f>' Capacity by Company'!F81</f>
        <v>0</v>
      </c>
      <c r="G225" s="35">
        <f>' Capacity by Company'!G81</f>
        <v>2</v>
      </c>
      <c r="H225" s="35">
        <f>' Capacity by Company'!H81</f>
        <v>2</v>
      </c>
      <c r="I225" s="35">
        <f>' Capacity by Company'!I81</f>
        <v>2</v>
      </c>
      <c r="J225" s="35">
        <f>' Capacity by Company'!J81</f>
        <v>2</v>
      </c>
      <c r="K225" s="35">
        <f>' Capacity by Company'!K81</f>
        <v>2</v>
      </c>
      <c r="L225" s="35">
        <f>' Capacity by Company'!L81</f>
        <v>2</v>
      </c>
      <c r="M225" s="35">
        <f>' Capacity by Company'!M81</f>
        <v>2</v>
      </c>
      <c r="N225" s="35">
        <f>' Capacity by Company'!N81</f>
        <v>2</v>
      </c>
      <c r="O225" s="35">
        <f>' Capacity by Company'!O81</f>
        <v>2</v>
      </c>
      <c r="P225" s="35">
        <f>' Capacity by Company'!P81</f>
        <v>2</v>
      </c>
      <c r="Q225" s="35">
        <f>' Capacity by Company'!Q81</f>
        <v>2</v>
      </c>
      <c r="R225" s="35">
        <f>' Capacity by Company'!R81</f>
        <v>2</v>
      </c>
      <c r="S225" s="35">
        <f>' Capacity by Company'!S81</f>
        <v>2</v>
      </c>
    </row>
    <row r="226" spans="1:30" x14ac:dyDescent="0.2">
      <c r="A226" s="73" t="s">
        <v>40</v>
      </c>
      <c r="B226" s="73" t="s">
        <v>103</v>
      </c>
      <c r="C226" s="91" t="s">
        <v>44</v>
      </c>
      <c r="D226" s="37">
        <f>'Production by Company'!D81</f>
        <v>0</v>
      </c>
      <c r="E226" s="37">
        <f>'Production by Company'!E81</f>
        <v>0</v>
      </c>
      <c r="F226" s="37">
        <f>'Production by Company'!F81</f>
        <v>0</v>
      </c>
      <c r="G226" s="37">
        <f>'Production by Company'!G81</f>
        <v>1.62</v>
      </c>
      <c r="H226" s="37">
        <f>'Production by Company'!H81</f>
        <v>1.6744000000000001</v>
      </c>
      <c r="I226" s="37">
        <f>'Production by Company'!I81</f>
        <v>1.6092</v>
      </c>
      <c r="J226" s="37">
        <f>'Production by Company'!J81</f>
        <v>1.6581999999999999</v>
      </c>
      <c r="K226" s="37">
        <f>'Production by Company'!K81</f>
        <v>1.6734</v>
      </c>
      <c r="L226" s="37">
        <f>'Production by Company'!L81</f>
        <v>1.6654</v>
      </c>
      <c r="M226" s="37">
        <f>'Production by Company'!M81</f>
        <v>1.6883999999999999</v>
      </c>
      <c r="N226" s="37">
        <f>'Production by Company'!N81</f>
        <v>1.64</v>
      </c>
      <c r="O226" s="37">
        <f>'Production by Company'!O81</f>
        <v>1.7174</v>
      </c>
      <c r="P226" s="37">
        <f>'Production by Company'!P81</f>
        <v>1.7604</v>
      </c>
      <c r="Q226" s="37">
        <f>'Production by Company'!Q81</f>
        <v>1.8033999999999999</v>
      </c>
      <c r="R226" s="37">
        <f>'Production by Company'!R81</f>
        <v>1.8464</v>
      </c>
      <c r="S226" s="37">
        <f>'Production by Company'!S81</f>
        <v>1.8894</v>
      </c>
    </row>
    <row r="227" spans="1:30" x14ac:dyDescent="0.2">
      <c r="A227" s="73" t="s">
        <v>40</v>
      </c>
      <c r="B227" s="73" t="s">
        <v>103</v>
      </c>
      <c r="C227" s="91" t="s">
        <v>45</v>
      </c>
      <c r="D227" s="36" t="e">
        <f>(D226/D225)</f>
        <v>#DIV/0!</v>
      </c>
      <c r="E227" s="36" t="e">
        <f t="shared" ref="E227:S227" si="323">(E226/E225)</f>
        <v>#DIV/0!</v>
      </c>
      <c r="F227" s="36" t="e">
        <f t="shared" si="323"/>
        <v>#DIV/0!</v>
      </c>
      <c r="G227" s="36">
        <f t="shared" si="323"/>
        <v>0.81</v>
      </c>
      <c r="H227" s="36">
        <f t="shared" si="323"/>
        <v>0.83720000000000006</v>
      </c>
      <c r="I227" s="36">
        <f t="shared" si="323"/>
        <v>0.80459999999999998</v>
      </c>
      <c r="J227" s="36">
        <f t="shared" si="323"/>
        <v>0.82909999999999995</v>
      </c>
      <c r="K227" s="36">
        <f t="shared" si="323"/>
        <v>0.8367</v>
      </c>
      <c r="L227" s="36">
        <f t="shared" si="323"/>
        <v>0.8327</v>
      </c>
      <c r="M227" s="36">
        <f t="shared" si="323"/>
        <v>0.84419999999999995</v>
      </c>
      <c r="N227" s="36">
        <f t="shared" si="323"/>
        <v>0.82</v>
      </c>
      <c r="O227" s="36">
        <f t="shared" si="323"/>
        <v>0.85870000000000002</v>
      </c>
      <c r="P227" s="36">
        <f t="shared" si="323"/>
        <v>0.88019999999999998</v>
      </c>
      <c r="Q227" s="36">
        <f t="shared" si="323"/>
        <v>0.90169999999999995</v>
      </c>
      <c r="R227" s="36">
        <f t="shared" si="323"/>
        <v>0.92320000000000002</v>
      </c>
      <c r="S227" s="36">
        <f t="shared" si="323"/>
        <v>0.94469999999999998</v>
      </c>
    </row>
    <row r="228" spans="1:30" x14ac:dyDescent="0.2">
      <c r="A228" s="73" t="s">
        <v>40</v>
      </c>
      <c r="B228" s="73" t="s">
        <v>103</v>
      </c>
      <c r="C228" s="91" t="s">
        <v>46</v>
      </c>
      <c r="D228" s="92">
        <f>'Foreign Trade'!J18</f>
        <v>0.19149073999999999</v>
      </c>
      <c r="E228" s="92">
        <f>'Foreign Trade'!K18</f>
        <v>0.13510804000000001</v>
      </c>
      <c r="F228" s="92">
        <f>'Foreign Trade'!L18</f>
        <v>0.1439019</v>
      </c>
      <c r="G228" s="92">
        <f>'Foreign Trade'!M18</f>
        <v>0.15016852</v>
      </c>
      <c r="H228" s="92">
        <f>'Foreign Trade'!N18</f>
        <v>0.14053442000000002</v>
      </c>
      <c r="I228" s="92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x14ac:dyDescent="0.2">
      <c r="A229" s="73" t="s">
        <v>40</v>
      </c>
      <c r="B229" s="73" t="s">
        <v>103</v>
      </c>
      <c r="C229" s="91" t="s">
        <v>47</v>
      </c>
      <c r="D229" s="92">
        <f>'Foreign Trade'!AK18</f>
        <v>3.8811800000000001E-3</v>
      </c>
      <c r="E229" s="92">
        <f>'Foreign Trade'!AL18</f>
        <v>2.0402200000000001E-3</v>
      </c>
      <c r="F229" s="92">
        <f>'Foreign Trade'!AM18</f>
        <v>1.48072E-3</v>
      </c>
      <c r="G229" s="92">
        <f>'Foreign Trade'!AN18</f>
        <v>1.7379600000000002E-3</v>
      </c>
      <c r="H229" s="92">
        <f>'Foreign Trade'!AO18</f>
        <v>1.42004E-3</v>
      </c>
      <c r="I229" s="92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69"/>
      <c r="W229" s="369"/>
      <c r="X229" s="186">
        <v>3.3999999999999998E-3</v>
      </c>
      <c r="Y229" s="369"/>
      <c r="Z229" s="369"/>
    </row>
    <row r="230" spans="1:30" x14ac:dyDescent="0.2">
      <c r="A230" s="73" t="s">
        <v>40</v>
      </c>
      <c r="B230" s="73" t="s">
        <v>103</v>
      </c>
      <c r="C230" s="91" t="s">
        <v>25</v>
      </c>
      <c r="D230" s="37">
        <f>2%*D226</f>
        <v>0</v>
      </c>
      <c r="E230" s="37">
        <f t="shared" ref="E230:S230" si="324">2%*E226</f>
        <v>0</v>
      </c>
      <c r="F230" s="37">
        <f t="shared" si="324"/>
        <v>0</v>
      </c>
      <c r="G230" s="37">
        <f t="shared" si="324"/>
        <v>3.2400000000000005E-2</v>
      </c>
      <c r="H230" s="37">
        <f t="shared" si="324"/>
        <v>3.3488000000000004E-2</v>
      </c>
      <c r="I230" s="37">
        <f t="shared" si="324"/>
        <v>3.2183999999999997E-2</v>
      </c>
      <c r="J230" s="37">
        <f t="shared" si="324"/>
        <v>3.3163999999999999E-2</v>
      </c>
      <c r="K230" s="37">
        <f t="shared" si="324"/>
        <v>3.3467999999999998E-2</v>
      </c>
      <c r="L230" s="37">
        <f t="shared" si="324"/>
        <v>3.3307999999999997E-2</v>
      </c>
      <c r="M230" s="37">
        <f t="shared" si="324"/>
        <v>3.3767999999999999E-2</v>
      </c>
      <c r="N230" s="37">
        <f t="shared" si="324"/>
        <v>3.2799999999999996E-2</v>
      </c>
      <c r="O230" s="37">
        <f t="shared" si="324"/>
        <v>3.4348000000000004E-2</v>
      </c>
      <c r="P230" s="37">
        <f t="shared" si="324"/>
        <v>3.5208000000000003E-2</v>
      </c>
      <c r="Q230" s="37">
        <f t="shared" si="324"/>
        <v>3.6067999999999996E-2</v>
      </c>
      <c r="R230" s="37">
        <f t="shared" si="324"/>
        <v>3.6928000000000002E-2</v>
      </c>
      <c r="S230" s="37">
        <f t="shared" si="324"/>
        <v>3.7788000000000002E-2</v>
      </c>
      <c r="U230" s="317">
        <v>3.1199999999999999E-2</v>
      </c>
      <c r="V230" s="369"/>
      <c r="W230" s="369"/>
      <c r="Y230" s="369"/>
      <c r="Z230" s="369"/>
    </row>
    <row r="231" spans="1:30" x14ac:dyDescent="0.2">
      <c r="A231" s="73" t="s">
        <v>40</v>
      </c>
      <c r="B231" s="73" t="s">
        <v>103</v>
      </c>
      <c r="C231" s="91" t="s">
        <v>48</v>
      </c>
      <c r="D231" s="37">
        <f>D226+D228-D229-D230</f>
        <v>0.18760955999999998</v>
      </c>
      <c r="E231" s="37">
        <f t="shared" ref="E231:I231" si="325">E226+E228-E229-E230</f>
        <v>0.13306782</v>
      </c>
      <c r="F231" s="37">
        <f t="shared" si="325"/>
        <v>0.14242118000000001</v>
      </c>
      <c r="G231" s="37">
        <f t="shared" si="325"/>
        <v>1.7360305600000001</v>
      </c>
      <c r="H231" s="37">
        <f t="shared" si="325"/>
        <v>1.7800263800000002</v>
      </c>
      <c r="I231" s="309">
        <f t="shared" si="325"/>
        <v>1.6881760000000001</v>
      </c>
      <c r="J231" s="37">
        <f t="shared" ref="J231:S231" si="326">I231+I231*J232</f>
        <v>1.6986426912000001</v>
      </c>
      <c r="K231" s="37">
        <f t="shared" si="326"/>
        <v>1.7280292097577601</v>
      </c>
      <c r="L231" s="37">
        <f t="shared" si="326"/>
        <v>1.7681194874241402</v>
      </c>
      <c r="M231" s="37">
        <f t="shared" si="326"/>
        <v>1.8255833707654248</v>
      </c>
      <c r="N231" s="37">
        <f t="shared" si="326"/>
        <v>1.8918520471242097</v>
      </c>
      <c r="O231" s="37">
        <f t="shared" si="326"/>
        <v>1.9680936846233155</v>
      </c>
      <c r="P231" s="37">
        <f t="shared" si="326"/>
        <v>2.0495727631667209</v>
      </c>
      <c r="Q231" s="37">
        <f t="shared" si="326"/>
        <v>2.1260218272328397</v>
      </c>
      <c r="R231" s="37">
        <f t="shared" si="326"/>
        <v>2.2180785723520215</v>
      </c>
      <c r="S231" s="37">
        <f t="shared" si="326"/>
        <v>2.3229936888242722</v>
      </c>
      <c r="T231" s="186">
        <f>(S231/J231)^(1/9)-1</f>
        <v>3.5392728339540103E-2</v>
      </c>
      <c r="V231" s="352"/>
      <c r="W231" s="352"/>
      <c r="X231" s="352"/>
      <c r="Y231" s="352"/>
      <c r="Z231" s="352"/>
    </row>
    <row r="232" spans="1:30" x14ac:dyDescent="0.2">
      <c r="A232" s="73" t="s">
        <v>40</v>
      </c>
      <c r="B232" s="73" t="s">
        <v>103</v>
      </c>
      <c r="C232" s="93" t="s">
        <v>293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27">G231/F231-1</f>
        <v>11.189412838736486</v>
      </c>
      <c r="H232" s="36">
        <f t="shared" ref="H232:I232" si="328">H231/G231-1</f>
        <v>2.5342768159565265E-2</v>
      </c>
      <c r="I232" s="308">
        <f t="shared" si="328"/>
        <v>-5.1600572346573892E-2</v>
      </c>
      <c r="J232" s="308">
        <v>6.1999999999999972E-3</v>
      </c>
      <c r="K232" s="308">
        <v>1.7300000000000006E-2</v>
      </c>
      <c r="L232" s="308">
        <v>2.3199999999999998E-2</v>
      </c>
      <c r="M232" s="308">
        <v>3.2499999999999994E-2</v>
      </c>
      <c r="N232" s="308">
        <v>3.6299999999999992E-2</v>
      </c>
      <c r="O232" s="308">
        <v>4.0300000000000009E-2</v>
      </c>
      <c r="P232" s="308">
        <v>4.1399999999999999E-2</v>
      </c>
      <c r="Q232" s="308">
        <v>3.7299999999999993E-2</v>
      </c>
      <c r="R232" s="308">
        <v>4.3300000000000012E-2</v>
      </c>
      <c r="S232" s="308">
        <v>4.7299999999999988E-2</v>
      </c>
      <c r="T232" s="186"/>
    </row>
    <row r="233" spans="1:30" ht="13.5" thickBot="1" x14ac:dyDescent="0.25">
      <c r="A233" s="248" t="s">
        <v>40</v>
      </c>
      <c r="B233" s="248" t="s">
        <v>103</v>
      </c>
      <c r="C233" s="94" t="s">
        <v>294</v>
      </c>
      <c r="D233" s="47">
        <f>D226-D231</f>
        <v>-0.18760955999999998</v>
      </c>
      <c r="E233" s="47">
        <f t="shared" ref="E233:S233" si="329">E226-E231</f>
        <v>-0.13306782</v>
      </c>
      <c r="F233" s="47">
        <f t="shared" si="329"/>
        <v>-0.14242118000000001</v>
      </c>
      <c r="G233" s="47">
        <f t="shared" si="329"/>
        <v>-0.11603056</v>
      </c>
      <c r="H233" s="47">
        <f t="shared" si="329"/>
        <v>-0.10562638000000013</v>
      </c>
      <c r="I233" s="47">
        <f t="shared" si="329"/>
        <v>-7.8976000000000157E-2</v>
      </c>
      <c r="J233" s="47">
        <f t="shared" si="329"/>
        <v>-4.0442691200000214E-2</v>
      </c>
      <c r="K233" s="47">
        <f t="shared" si="329"/>
        <v>-5.4629209757760089E-2</v>
      </c>
      <c r="L233" s="47">
        <f t="shared" si="329"/>
        <v>-0.10271948742414017</v>
      </c>
      <c r="M233" s="47">
        <f t="shared" si="329"/>
        <v>-0.13718337076542486</v>
      </c>
      <c r="N233" s="47">
        <f t="shared" si="329"/>
        <v>-0.25185204712420983</v>
      </c>
      <c r="O233" s="47">
        <f t="shared" si="329"/>
        <v>-0.25069368462331543</v>
      </c>
      <c r="P233" s="47">
        <f t="shared" si="329"/>
        <v>-0.28917276316672091</v>
      </c>
      <c r="Q233" s="47">
        <f t="shared" si="329"/>
        <v>-0.32262182723283983</v>
      </c>
      <c r="R233" s="47">
        <f t="shared" si="329"/>
        <v>-0.37167857235202151</v>
      </c>
      <c r="S233" s="359">
        <f t="shared" si="329"/>
        <v>-0.43359368882427218</v>
      </c>
      <c r="T233" s="315"/>
      <c r="U233" s="315"/>
      <c r="V233" s="315"/>
      <c r="W233" s="315"/>
      <c r="X233" s="315"/>
      <c r="Y233" s="315"/>
      <c r="Z233" s="315"/>
      <c r="AA233" s="316"/>
      <c r="AB233" s="315"/>
      <c r="AC233" s="315"/>
      <c r="AD233" s="315"/>
    </row>
    <row r="234" spans="1:30" x14ac:dyDescent="0.2">
      <c r="A234" s="73" t="s">
        <v>40</v>
      </c>
      <c r="B234" s="73" t="s">
        <v>56</v>
      </c>
      <c r="C234" s="91" t="s">
        <v>43</v>
      </c>
      <c r="D234" s="35">
        <f>' Capacity by Company'!D82</f>
        <v>5</v>
      </c>
      <c r="E234" s="35">
        <f>' Capacity by Company'!E82</f>
        <v>5</v>
      </c>
      <c r="F234" s="35">
        <f>' Capacity by Company'!F82</f>
        <v>5</v>
      </c>
      <c r="G234" s="35">
        <f>' Capacity by Company'!G82</f>
        <v>5</v>
      </c>
      <c r="H234" s="35">
        <f>' Capacity by Company'!H82</f>
        <v>5</v>
      </c>
      <c r="I234" s="35">
        <f>' Capacity by Company'!I82</f>
        <v>5</v>
      </c>
      <c r="J234" s="35">
        <f>' Capacity by Company'!J82</f>
        <v>5</v>
      </c>
      <c r="K234" s="35">
        <f>' Capacity by Company'!K82</f>
        <v>5</v>
      </c>
      <c r="L234" s="35">
        <f>' Capacity by Company'!L82</f>
        <v>5</v>
      </c>
      <c r="M234" s="35">
        <f>' Capacity by Company'!M82</f>
        <v>5</v>
      </c>
      <c r="N234" s="35">
        <f>' Capacity by Company'!N82</f>
        <v>5</v>
      </c>
      <c r="O234" s="35">
        <f>' Capacity by Company'!O82</f>
        <v>5</v>
      </c>
      <c r="P234" s="35">
        <f>' Capacity by Company'!P82</f>
        <v>5</v>
      </c>
      <c r="Q234" s="35">
        <f>' Capacity by Company'!Q82</f>
        <v>5</v>
      </c>
      <c r="R234" s="35">
        <f>' Capacity by Company'!R82</f>
        <v>5</v>
      </c>
      <c r="S234" s="307">
        <f>' Capacity by Company'!S82</f>
        <v>5</v>
      </c>
      <c r="T234" s="315"/>
      <c r="U234" s="315"/>
      <c r="V234" s="315"/>
      <c r="W234" s="315"/>
      <c r="X234" s="315"/>
      <c r="Y234" s="315"/>
      <c r="Z234" s="315"/>
      <c r="AA234" s="315"/>
      <c r="AB234" s="315"/>
      <c r="AC234" s="315"/>
      <c r="AD234" s="315"/>
    </row>
    <row r="235" spans="1:30" x14ac:dyDescent="0.2">
      <c r="A235" s="73" t="s">
        <v>40</v>
      </c>
      <c r="B235" s="73" t="s">
        <v>56</v>
      </c>
      <c r="C235" s="91" t="s">
        <v>44</v>
      </c>
      <c r="D235" s="37">
        <f>'Production by Company'!D82</f>
        <v>4.1475</v>
      </c>
      <c r="E235" s="37">
        <f>'Production by Company'!E82</f>
        <v>4.2450000000000001</v>
      </c>
      <c r="F235" s="37">
        <f>'Production by Company'!F82</f>
        <v>4.2309999999999999</v>
      </c>
      <c r="G235" s="37">
        <f>'Production by Company'!G82</f>
        <v>4.2365000000000004</v>
      </c>
      <c r="H235" s="37">
        <f>'Production by Company'!H82</f>
        <v>4.3144999999999998</v>
      </c>
      <c r="I235" s="37">
        <f>'Production by Company'!I82</f>
        <v>3.75</v>
      </c>
      <c r="J235" s="37">
        <f>'Production by Company'!J82</f>
        <v>3.95</v>
      </c>
      <c r="K235" s="37">
        <f>'Production by Company'!K82</f>
        <v>4.0854999999999997</v>
      </c>
      <c r="L235" s="37">
        <f>'Production by Company'!L82</f>
        <v>4.1310000000000002</v>
      </c>
      <c r="M235" s="37">
        <f>'Production by Company'!M82</f>
        <v>4.05</v>
      </c>
      <c r="N235" s="37">
        <f>'Production by Company'!N82</f>
        <v>4.0999999999999996</v>
      </c>
      <c r="O235" s="37">
        <f>'Production by Company'!O82</f>
        <v>3.95</v>
      </c>
      <c r="P235" s="37">
        <f>'Production by Company'!P82</f>
        <v>4.0999999999999996</v>
      </c>
      <c r="Q235" s="37">
        <f>'Production by Company'!Q82</f>
        <v>4.2</v>
      </c>
      <c r="R235" s="37">
        <f>'Production by Company'!R82</f>
        <v>4.3</v>
      </c>
      <c r="S235" s="309">
        <f>'Production by Company'!S82</f>
        <v>4.4000000000000004</v>
      </c>
      <c r="T235" s="315"/>
      <c r="U235" s="315"/>
      <c r="V235" s="315"/>
      <c r="W235" s="59">
        <v>4.1999999999999997E-3</v>
      </c>
      <c r="X235" s="315"/>
      <c r="Y235" s="315"/>
      <c r="Z235" s="315"/>
      <c r="AA235" s="315"/>
      <c r="AB235" s="315"/>
      <c r="AC235" s="315"/>
      <c r="AD235" s="315"/>
    </row>
    <row r="236" spans="1:30" x14ac:dyDescent="0.2">
      <c r="A236" s="73" t="s">
        <v>40</v>
      </c>
      <c r="B236" s="73" t="s">
        <v>56</v>
      </c>
      <c r="C236" s="91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08">
        <v>0</v>
      </c>
      <c r="T236" s="315"/>
      <c r="U236" s="315"/>
      <c r="V236" s="315"/>
      <c r="W236" s="315"/>
      <c r="X236" s="315"/>
      <c r="Y236" s="315"/>
      <c r="Z236" s="315"/>
      <c r="AA236" s="315"/>
      <c r="AB236" s="315"/>
      <c r="AC236" s="315"/>
      <c r="AD236" s="315"/>
    </row>
    <row r="237" spans="1:30" x14ac:dyDescent="0.2">
      <c r="A237" s="73" t="s">
        <v>40</v>
      </c>
      <c r="B237" s="73" t="s">
        <v>56</v>
      </c>
      <c r="C237" s="91" t="s">
        <v>46</v>
      </c>
      <c r="D237" s="312">
        <v>0.12</v>
      </c>
      <c r="E237" s="312">
        <v>0.14000000000000001</v>
      </c>
      <c r="F237" s="312">
        <v>0.17</v>
      </c>
      <c r="G237" s="312">
        <v>0.16</v>
      </c>
      <c r="H237" s="312">
        <v>0.19</v>
      </c>
      <c r="I237" s="312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12"/>
      <c r="T237" s="351"/>
      <c r="U237" s="351"/>
      <c r="V237" s="351"/>
      <c r="W237" s="358"/>
      <c r="X237" s="351"/>
      <c r="Y237" s="315"/>
      <c r="Z237" s="363"/>
      <c r="AA237" s="360"/>
      <c r="AB237" s="360"/>
      <c r="AC237" s="364"/>
      <c r="AD237" s="360"/>
    </row>
    <row r="238" spans="1:30" x14ac:dyDescent="0.2">
      <c r="A238" s="73" t="s">
        <v>40</v>
      </c>
      <c r="B238" s="73" t="s">
        <v>56</v>
      </c>
      <c r="C238" s="91" t="s">
        <v>47</v>
      </c>
      <c r="D238" s="312">
        <v>0.01</v>
      </c>
      <c r="E238" s="312">
        <v>0.02</v>
      </c>
      <c r="F238" s="312">
        <v>0.02</v>
      </c>
      <c r="G238" s="312">
        <v>0.03</v>
      </c>
      <c r="H238" s="312">
        <v>0.03</v>
      </c>
      <c r="I238" s="312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12"/>
      <c r="T238" s="351"/>
      <c r="U238" s="351"/>
      <c r="V238" s="351"/>
      <c r="W238" s="351"/>
      <c r="X238" s="351"/>
      <c r="Y238" s="315"/>
      <c r="Z238" s="360"/>
      <c r="AA238" s="360"/>
      <c r="AB238" s="360"/>
      <c r="AC238" s="371"/>
      <c r="AD238" s="357"/>
    </row>
    <row r="239" spans="1:30" x14ac:dyDescent="0.2">
      <c r="A239" s="73" t="s">
        <v>40</v>
      </c>
      <c r="B239" s="73" t="s">
        <v>56</v>
      </c>
      <c r="C239" s="91" t="s">
        <v>25</v>
      </c>
      <c r="D239" s="37">
        <f>2%*D235</f>
        <v>8.2949999999999996E-2</v>
      </c>
      <c r="E239" s="37">
        <f t="shared" ref="E239:S239" si="330">2%*E235</f>
        <v>8.4900000000000003E-2</v>
      </c>
      <c r="F239" s="37">
        <f t="shared" si="330"/>
        <v>8.4620000000000001E-2</v>
      </c>
      <c r="G239" s="37">
        <f t="shared" si="330"/>
        <v>8.4730000000000014E-2</v>
      </c>
      <c r="H239" s="37">
        <f t="shared" si="330"/>
        <v>8.6289999999999992E-2</v>
      </c>
      <c r="I239" s="37">
        <f t="shared" si="330"/>
        <v>7.4999999999999997E-2</v>
      </c>
      <c r="J239" s="37">
        <f t="shared" si="330"/>
        <v>7.9000000000000001E-2</v>
      </c>
      <c r="K239" s="37">
        <f t="shared" si="330"/>
        <v>8.1709999999999991E-2</v>
      </c>
      <c r="L239" s="37">
        <f t="shared" si="330"/>
        <v>8.2620000000000013E-2</v>
      </c>
      <c r="M239" s="37">
        <f t="shared" si="330"/>
        <v>8.1000000000000003E-2</v>
      </c>
      <c r="N239" s="37">
        <f t="shared" si="330"/>
        <v>8.199999999999999E-2</v>
      </c>
      <c r="O239" s="37">
        <f t="shared" si="330"/>
        <v>7.9000000000000001E-2</v>
      </c>
      <c r="P239" s="37">
        <f t="shared" si="330"/>
        <v>8.199999999999999E-2</v>
      </c>
      <c r="Q239" s="37">
        <f t="shared" si="330"/>
        <v>8.4000000000000005E-2</v>
      </c>
      <c r="R239" s="37">
        <f t="shared" si="330"/>
        <v>8.5999999999999993E-2</v>
      </c>
      <c r="S239" s="309">
        <f t="shared" si="330"/>
        <v>8.8000000000000009E-2</v>
      </c>
      <c r="T239" s="59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</row>
    <row r="240" spans="1:30" x14ac:dyDescent="0.2">
      <c r="A240" s="73" t="s">
        <v>40</v>
      </c>
      <c r="B240" s="73" t="s">
        <v>56</v>
      </c>
      <c r="C240" s="91" t="s">
        <v>48</v>
      </c>
      <c r="D240" s="37">
        <f t="shared" ref="D240:I240" si="331">D235+E237-E238-D239</f>
        <v>4.1845499999999998</v>
      </c>
      <c r="E240" s="37">
        <f t="shared" si="331"/>
        <v>4.3101000000000003</v>
      </c>
      <c r="F240" s="37">
        <f t="shared" si="331"/>
        <v>4.2763799999999996</v>
      </c>
      <c r="G240" s="37">
        <f t="shared" si="331"/>
        <v>4.3117700000000001</v>
      </c>
      <c r="H240" s="37">
        <f t="shared" si="331"/>
        <v>4.3582099999999997</v>
      </c>
      <c r="I240" s="309">
        <f t="shared" si="331"/>
        <v>3.6749999999999998</v>
      </c>
      <c r="J240" s="37">
        <f t="shared" ref="J240:S240" si="332">I240+I240*J241</f>
        <v>3.71028</v>
      </c>
      <c r="K240" s="37">
        <f t="shared" si="332"/>
        <v>3.787082796</v>
      </c>
      <c r="L240" s="37">
        <f t="shared" si="332"/>
        <v>3.8878191983736001</v>
      </c>
      <c r="M240" s="37">
        <f t="shared" si="332"/>
        <v>4.027391907595212</v>
      </c>
      <c r="N240" s="37">
        <f t="shared" si="332"/>
        <v>4.1872793663267416</v>
      </c>
      <c r="O240" s="37">
        <f t="shared" si="332"/>
        <v>4.3702634746352205</v>
      </c>
      <c r="P240" s="37">
        <f t="shared" si="332"/>
        <v>4.566051278298878</v>
      </c>
      <c r="Q240" s="37">
        <f t="shared" si="332"/>
        <v>4.7518895653256426</v>
      </c>
      <c r="R240" s="37">
        <f t="shared" si="332"/>
        <v>4.9738028080263499</v>
      </c>
      <c r="S240" s="309">
        <f t="shared" si="332"/>
        <v>5.225974610393286</v>
      </c>
      <c r="T240" s="186">
        <f>(S240/J240)^(1/9)-1</f>
        <v>3.8792861856520977E-2</v>
      </c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</row>
    <row r="241" spans="1:30" x14ac:dyDescent="0.2">
      <c r="A241" s="73" t="s">
        <v>40</v>
      </c>
      <c r="B241" s="73" t="s">
        <v>56</v>
      </c>
      <c r="C241" s="93" t="s">
        <v>293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33">G240/F240-1</f>
        <v>8.2756911219303841E-3</v>
      </c>
      <c r="H241" s="36">
        <f t="shared" ref="H241:I241" si="334">H240/G240-1</f>
        <v>1.0770518835652165E-2</v>
      </c>
      <c r="I241" s="308">
        <f t="shared" si="334"/>
        <v>-0.15676390077577718</v>
      </c>
      <c r="J241" s="308">
        <v>9.5999999999999974E-3</v>
      </c>
      <c r="K241" s="308">
        <v>2.0700000000000007E-2</v>
      </c>
      <c r="L241" s="308">
        <v>2.6599999999999999E-2</v>
      </c>
      <c r="M241" s="308">
        <v>3.5899999999999994E-2</v>
      </c>
      <c r="N241" s="308">
        <v>3.9699999999999992E-2</v>
      </c>
      <c r="O241" s="308">
        <v>4.370000000000001E-2</v>
      </c>
      <c r="P241" s="308">
        <v>4.48E-2</v>
      </c>
      <c r="Q241" s="308">
        <v>4.0699999999999993E-2</v>
      </c>
      <c r="R241" s="308">
        <v>4.6700000000000012E-2</v>
      </c>
      <c r="S241" s="308">
        <v>5.0699999999999988E-2</v>
      </c>
      <c r="T241" s="315"/>
      <c r="U241" s="315"/>
      <c r="V241" s="315"/>
      <c r="W241" s="361"/>
      <c r="X241" s="361"/>
      <c r="Y241" s="361"/>
      <c r="Z241" s="361"/>
      <c r="AA241" s="361"/>
      <c r="AB241" s="315"/>
      <c r="AC241" s="315"/>
      <c r="AD241" s="315"/>
    </row>
    <row r="242" spans="1:30" ht="13.5" thickBot="1" x14ac:dyDescent="0.25">
      <c r="A242" s="248" t="s">
        <v>40</v>
      </c>
      <c r="B242" s="248" t="s">
        <v>56</v>
      </c>
      <c r="C242" s="94" t="s">
        <v>294</v>
      </c>
      <c r="D242" s="47">
        <f>D235-D240</f>
        <v>-3.7049999999999805E-2</v>
      </c>
      <c r="E242" s="47">
        <f t="shared" ref="E242:S242" si="335">E235-E240</f>
        <v>-6.5100000000000158E-2</v>
      </c>
      <c r="F242" s="47">
        <f t="shared" si="335"/>
        <v>-4.5379999999999754E-2</v>
      </c>
      <c r="G242" s="47">
        <f t="shared" si="335"/>
        <v>-7.5269999999999726E-2</v>
      </c>
      <c r="H242" s="47">
        <f t="shared" si="335"/>
        <v>-4.3709999999999916E-2</v>
      </c>
      <c r="I242" s="47">
        <f t="shared" si="335"/>
        <v>7.5000000000000178E-2</v>
      </c>
      <c r="J242" s="47">
        <f t="shared" si="335"/>
        <v>0.23972000000000016</v>
      </c>
      <c r="K242" s="47">
        <f t="shared" si="335"/>
        <v>0.29841720399999971</v>
      </c>
      <c r="L242" s="47">
        <f t="shared" si="335"/>
        <v>0.2431808016264001</v>
      </c>
      <c r="M242" s="47">
        <f t="shared" si="335"/>
        <v>2.2608092404787783E-2</v>
      </c>
      <c r="N242" s="47">
        <f t="shared" si="335"/>
        <v>-8.7279366326741936E-2</v>
      </c>
      <c r="O242" s="47">
        <f t="shared" si="335"/>
        <v>-0.42026347463522029</v>
      </c>
      <c r="P242" s="47">
        <f t="shared" si="335"/>
        <v>-0.46605127829887838</v>
      </c>
      <c r="Q242" s="47">
        <f t="shared" si="335"/>
        <v>-0.55188956532564237</v>
      </c>
      <c r="R242" s="47">
        <f t="shared" si="335"/>
        <v>-0.67380280802635006</v>
      </c>
      <c r="S242" s="362">
        <f t="shared" si="335"/>
        <v>-0.82597461039328568</v>
      </c>
      <c r="T242" s="315"/>
      <c r="U242" s="315"/>
      <c r="V242" s="315"/>
      <c r="W242" s="361"/>
      <c r="X242" s="361"/>
      <c r="Y242" s="361"/>
      <c r="Z242" s="361"/>
      <c r="AA242" s="361"/>
      <c r="AB242" s="315"/>
      <c r="AC242" s="315"/>
      <c r="AD242" s="315"/>
    </row>
    <row r="243" spans="1:30" x14ac:dyDescent="0.2">
      <c r="A243" s="249" t="s">
        <v>40</v>
      </c>
      <c r="B243" s="250" t="s">
        <v>58</v>
      </c>
      <c r="C243" s="254" t="s">
        <v>43</v>
      </c>
      <c r="D243" s="252">
        <f>D234+D225+D216</f>
        <v>20</v>
      </c>
      <c r="E243" s="252">
        <f t="shared" ref="E243:S243" si="336">E234+E225+E216</f>
        <v>20</v>
      </c>
      <c r="F243" s="252">
        <f t="shared" si="336"/>
        <v>20</v>
      </c>
      <c r="G243" s="252">
        <f t="shared" si="336"/>
        <v>22</v>
      </c>
      <c r="H243" s="252">
        <f t="shared" si="336"/>
        <v>22</v>
      </c>
      <c r="I243" s="252">
        <f t="shared" si="336"/>
        <v>22</v>
      </c>
      <c r="J243" s="252">
        <f t="shared" si="336"/>
        <v>22</v>
      </c>
      <c r="K243" s="252">
        <f t="shared" si="336"/>
        <v>22</v>
      </c>
      <c r="L243" s="252">
        <f t="shared" si="336"/>
        <v>22</v>
      </c>
      <c r="M243" s="252">
        <f t="shared" si="336"/>
        <v>22</v>
      </c>
      <c r="N243" s="252">
        <f t="shared" si="336"/>
        <v>22</v>
      </c>
      <c r="O243" s="252">
        <f t="shared" si="336"/>
        <v>22</v>
      </c>
      <c r="P243" s="252">
        <f t="shared" si="336"/>
        <v>22</v>
      </c>
      <c r="Q243" s="252">
        <f t="shared" si="336"/>
        <v>22</v>
      </c>
      <c r="R243" s="252">
        <f t="shared" si="336"/>
        <v>22</v>
      </c>
      <c r="S243" s="370">
        <f t="shared" si="336"/>
        <v>22</v>
      </c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</row>
    <row r="244" spans="1:30" x14ac:dyDescent="0.2">
      <c r="A244" s="253" t="s">
        <v>40</v>
      </c>
      <c r="B244" s="31" t="s">
        <v>58</v>
      </c>
      <c r="C244" s="254" t="s">
        <v>44</v>
      </c>
      <c r="D244" s="252">
        <f>'Production by Company'!D83</f>
        <v>16.045500000000001</v>
      </c>
      <c r="E244" s="252">
        <f>'Production by Company'!E83</f>
        <v>16.810500000000001</v>
      </c>
      <c r="F244" s="252">
        <f>'Production by Company'!F83</f>
        <v>17.055999999999997</v>
      </c>
      <c r="G244" s="252">
        <f>'Production by Company'!G83</f>
        <v>18.323</v>
      </c>
      <c r="H244" s="252">
        <f>'Production by Company'!H83</f>
        <v>18.594899999999999</v>
      </c>
      <c r="I244" s="252">
        <f>'Production by Company'!I83</f>
        <v>16.430700000000002</v>
      </c>
      <c r="J244" s="252">
        <f>'Production by Company'!J83</f>
        <v>17.443200000000001</v>
      </c>
      <c r="K244" s="252">
        <f>'Production by Company'!K83</f>
        <v>17.758900000000001</v>
      </c>
      <c r="L244" s="252">
        <f>'Production by Company'!L83</f>
        <v>17.796399999999998</v>
      </c>
      <c r="M244" s="252">
        <f>'Production by Company'!M83</f>
        <v>18.038399999999999</v>
      </c>
      <c r="N244" s="252">
        <f>'Production by Company'!N83</f>
        <v>18.04</v>
      </c>
      <c r="O244" s="252">
        <f>'Production by Company'!O83</f>
        <v>18.267400000000002</v>
      </c>
      <c r="P244" s="252">
        <f>'Production by Company'!P83</f>
        <v>18.4604</v>
      </c>
      <c r="Q244" s="252">
        <f>'Production by Company'!Q83</f>
        <v>19.0534</v>
      </c>
      <c r="R244" s="252">
        <f>'Production by Company'!R83</f>
        <v>19.196400000000001</v>
      </c>
      <c r="S244" s="252">
        <f>'Production by Company'!S83</f>
        <v>19.789400000000001</v>
      </c>
      <c r="T244" s="315"/>
      <c r="U244" s="315"/>
      <c r="V244" s="315"/>
      <c r="W244" s="315"/>
      <c r="X244" s="315"/>
      <c r="Y244" s="315"/>
      <c r="Z244" s="315"/>
      <c r="AA244" s="315"/>
      <c r="AB244" s="315"/>
      <c r="AC244" s="315"/>
      <c r="AD244" s="315"/>
    </row>
    <row r="245" spans="1:30" x14ac:dyDescent="0.2">
      <c r="A245" s="253" t="s">
        <v>40</v>
      </c>
      <c r="B245" s="31" t="s">
        <v>58</v>
      </c>
      <c r="C245" s="254" t="s">
        <v>45</v>
      </c>
      <c r="D245" s="255">
        <f t="shared" ref="D245:S245" si="337">(D244/D243)</f>
        <v>0.80227500000000007</v>
      </c>
      <c r="E245" s="255">
        <f t="shared" si="337"/>
        <v>0.84052500000000008</v>
      </c>
      <c r="F245" s="255">
        <f t="shared" si="337"/>
        <v>0.85279999999999989</v>
      </c>
      <c r="G245" s="255">
        <f t="shared" si="337"/>
        <v>0.83286363636363636</v>
      </c>
      <c r="H245" s="255">
        <f t="shared" si="337"/>
        <v>0.84522272727272718</v>
      </c>
      <c r="I245" s="255">
        <f t="shared" si="337"/>
        <v>0.74685000000000012</v>
      </c>
      <c r="J245" s="255">
        <f t="shared" si="337"/>
        <v>0.79287272727272728</v>
      </c>
      <c r="K245" s="255">
        <f t="shared" si="337"/>
        <v>0.80722272727272726</v>
      </c>
      <c r="L245" s="255">
        <f t="shared" si="337"/>
        <v>0.80892727272727261</v>
      </c>
      <c r="M245" s="255">
        <f t="shared" si="337"/>
        <v>0.81992727272727273</v>
      </c>
      <c r="N245" s="255">
        <f t="shared" si="337"/>
        <v>0.82</v>
      </c>
      <c r="O245" s="255">
        <f t="shared" si="337"/>
        <v>0.83033636363636376</v>
      </c>
      <c r="P245" s="255">
        <f t="shared" si="337"/>
        <v>0.83910909090909092</v>
      </c>
      <c r="Q245" s="255">
        <f t="shared" si="337"/>
        <v>0.86606363636363637</v>
      </c>
      <c r="R245" s="255">
        <f t="shared" si="337"/>
        <v>0.87256363636363643</v>
      </c>
      <c r="S245" s="255">
        <f t="shared" si="337"/>
        <v>0.89951818181818188</v>
      </c>
    </row>
    <row r="246" spans="1:30" x14ac:dyDescent="0.2">
      <c r="A246" s="253" t="s">
        <v>40</v>
      </c>
      <c r="B246" s="31" t="s">
        <v>58</v>
      </c>
      <c r="C246" s="254" t="s">
        <v>46</v>
      </c>
      <c r="D246" s="256">
        <v>9.34</v>
      </c>
      <c r="E246" s="256">
        <v>9.4600000000000009</v>
      </c>
      <c r="F246" s="256">
        <v>9.67</v>
      </c>
      <c r="G246" s="256">
        <v>9.73</v>
      </c>
      <c r="H246" s="256">
        <v>10.31</v>
      </c>
      <c r="I246" s="256">
        <v>9.2100000000000009</v>
      </c>
      <c r="J246" s="256"/>
      <c r="K246" s="256"/>
      <c r="L246" s="256"/>
      <c r="M246" s="256"/>
      <c r="N246" s="256"/>
      <c r="O246" s="256"/>
      <c r="P246" s="256"/>
      <c r="Q246" s="256"/>
      <c r="R246" s="256"/>
      <c r="S246" s="257"/>
    </row>
    <row r="247" spans="1:30" x14ac:dyDescent="0.2">
      <c r="A247" s="253" t="s">
        <v>40</v>
      </c>
      <c r="B247" s="31" t="s">
        <v>58</v>
      </c>
      <c r="C247" s="254" t="s">
        <v>47</v>
      </c>
      <c r="D247" s="256">
        <v>5.45</v>
      </c>
      <c r="E247" s="256">
        <v>5.47</v>
      </c>
      <c r="F247" s="256">
        <v>5.48</v>
      </c>
      <c r="G247" s="256">
        <v>6.02</v>
      </c>
      <c r="H247" s="256">
        <v>6.07</v>
      </c>
      <c r="I247" s="256">
        <v>5.03</v>
      </c>
      <c r="J247" s="256"/>
      <c r="K247" s="256"/>
      <c r="L247" s="256"/>
      <c r="M247" s="256"/>
      <c r="N247" s="256"/>
      <c r="O247" s="256"/>
      <c r="P247" s="256"/>
      <c r="Q247" s="256"/>
      <c r="R247" s="256"/>
      <c r="S247" s="257"/>
    </row>
    <row r="248" spans="1:30" x14ac:dyDescent="0.2">
      <c r="A248" s="253" t="s">
        <v>40</v>
      </c>
      <c r="B248" s="31" t="s">
        <v>58</v>
      </c>
      <c r="C248" s="254" t="s">
        <v>25</v>
      </c>
      <c r="D248" s="256">
        <f t="shared" ref="D248:I248" si="338">D239+D230+D221</f>
        <v>0.32091000000000003</v>
      </c>
      <c r="E248" s="256">
        <f t="shared" si="338"/>
        <v>0.33621000000000001</v>
      </c>
      <c r="F248" s="256">
        <f t="shared" si="338"/>
        <v>0.34111999999999998</v>
      </c>
      <c r="G248" s="256">
        <f t="shared" si="338"/>
        <v>0.36646000000000001</v>
      </c>
      <c r="H248" s="256">
        <f t="shared" si="338"/>
        <v>0.37189800000000001</v>
      </c>
      <c r="I248" s="256">
        <f t="shared" si="338"/>
        <v>0.32861400000000002</v>
      </c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</row>
    <row r="249" spans="1:30" x14ac:dyDescent="0.2">
      <c r="A249" s="253" t="s">
        <v>40</v>
      </c>
      <c r="B249" s="31" t="s">
        <v>58</v>
      </c>
      <c r="C249" s="254" t="s">
        <v>393</v>
      </c>
      <c r="D249" s="495">
        <f>D244+D246-D247-D248</f>
        <v>19.61459</v>
      </c>
      <c r="E249" s="495">
        <f t="shared" ref="E249:I249" si="339">E244+E246-E247-E248</f>
        <v>20.464290000000002</v>
      </c>
      <c r="F249" s="495">
        <f t="shared" si="339"/>
        <v>20.904879999999999</v>
      </c>
      <c r="G249" s="495">
        <f t="shared" si="339"/>
        <v>21.666540000000001</v>
      </c>
      <c r="H249" s="495">
        <f t="shared" si="339"/>
        <v>22.463001999999996</v>
      </c>
      <c r="I249" s="495">
        <f t="shared" si="339"/>
        <v>20.282086</v>
      </c>
      <c r="J249" s="495">
        <f>I249+I249*J250</f>
        <v>20.9371973778</v>
      </c>
      <c r="K249" s="495">
        <f t="shared" ref="K249:S249" si="340">J249+J249*K250</f>
        <v>21.914964495343259</v>
      </c>
      <c r="L249" s="495">
        <f t="shared" si="340"/>
        <v>22.907712386982308</v>
      </c>
      <c r="M249" s="495">
        <f t="shared" si="340"/>
        <v>23.931687130680416</v>
      </c>
      <c r="N249" s="495">
        <f t="shared" si="340"/>
        <v>24.96553601472581</v>
      </c>
      <c r="O249" s="495">
        <f t="shared" si="340"/>
        <v>26.034060956156075</v>
      </c>
      <c r="P249" s="495">
        <f t="shared" si="340"/>
        <v>27.130094922410247</v>
      </c>
      <c r="Q249" s="495">
        <f t="shared" si="340"/>
        <v>28.258706871182515</v>
      </c>
      <c r="R249" s="495">
        <f t="shared" si="340"/>
        <v>29.425791464962352</v>
      </c>
      <c r="S249" s="495">
        <f t="shared" si="340"/>
        <v>30.617536019293325</v>
      </c>
      <c r="T249" s="496">
        <f>(S249/J249)^(1/9)-1</f>
        <v>4.3131539551008125E-2</v>
      </c>
      <c r="U249" s="497"/>
      <c r="V249" s="496">
        <f>(I249/D249)^(1/5)-1</f>
        <v>6.7153185782082847E-3</v>
      </c>
    </row>
    <row r="250" spans="1:30" x14ac:dyDescent="0.2">
      <c r="A250" s="253" t="s">
        <v>40</v>
      </c>
      <c r="B250" s="31" t="s">
        <v>58</v>
      </c>
      <c r="C250" s="259" t="s">
        <v>293</v>
      </c>
      <c r="D250" s="494"/>
      <c r="E250" s="494">
        <f>E249/D249-1</f>
        <v>4.3319794092050889E-2</v>
      </c>
      <c r="F250" s="494">
        <f>F249/E249-1</f>
        <v>2.1529698807043696E-2</v>
      </c>
      <c r="G250" s="494">
        <f t="shared" ref="G250" si="341">G249/F249-1</f>
        <v>3.6434554993858059E-2</v>
      </c>
      <c r="H250" s="494">
        <f t="shared" ref="H250" si="342">H249/G249-1</f>
        <v>3.6759999519996978E-2</v>
      </c>
      <c r="I250" s="494">
        <f t="shared" ref="I250" si="343">I249/H249-1</f>
        <v>-9.7089249246382847E-2</v>
      </c>
      <c r="J250" s="494">
        <v>3.2300000000000002E-2</v>
      </c>
      <c r="K250" s="494">
        <v>4.6699999999999998E-2</v>
      </c>
      <c r="L250" s="494">
        <v>4.53E-2</v>
      </c>
      <c r="M250" s="494">
        <v>4.4699999999999997E-2</v>
      </c>
      <c r="N250" s="494">
        <v>4.3200000000000002E-2</v>
      </c>
      <c r="O250" s="494">
        <v>4.2799999999999998E-2</v>
      </c>
      <c r="P250" s="494">
        <v>4.2099999999999999E-2</v>
      </c>
      <c r="Q250" s="494">
        <v>4.1599999999999998E-2</v>
      </c>
      <c r="R250" s="494">
        <v>4.1300000000000003E-2</v>
      </c>
      <c r="S250" s="494">
        <v>4.0500000000000001E-2</v>
      </c>
    </row>
    <row r="251" spans="1:30" s="314" customFormat="1" x14ac:dyDescent="0.2">
      <c r="A251" s="481"/>
      <c r="B251" s="482"/>
      <c r="C251" s="254" t="s">
        <v>394</v>
      </c>
      <c r="D251" s="483"/>
      <c r="E251" s="483"/>
      <c r="F251" s="483"/>
      <c r="G251" s="483"/>
      <c r="H251" s="483"/>
      <c r="I251" s="483"/>
      <c r="J251" s="484">
        <f>I249+I249*J252</f>
        <v>20.4200041848</v>
      </c>
      <c r="K251" s="484">
        <f>J251+J251*K252</f>
        <v>20.852908273517759</v>
      </c>
      <c r="L251" s="484">
        <f t="shared" ref="L251:S251" si="344">K251+K251*L252</f>
        <v>21.265795857333412</v>
      </c>
      <c r="M251" s="484">
        <f t="shared" si="344"/>
        <v>21.674099137794215</v>
      </c>
      <c r="N251" s="484">
        <f t="shared" si="344"/>
        <v>22.057730692533173</v>
      </c>
      <c r="O251" s="484">
        <f t="shared" si="344"/>
        <v>22.439329433513997</v>
      </c>
      <c r="P251" s="484">
        <f t="shared" si="344"/>
        <v>22.811822302110329</v>
      </c>
      <c r="Q251" s="484">
        <f t="shared" si="344"/>
        <v>23.179092641174304</v>
      </c>
      <c r="R251" s="484">
        <f t="shared" si="344"/>
        <v>23.545322304904857</v>
      </c>
      <c r="S251" s="484">
        <f t="shared" si="344"/>
        <v>23.898502139478431</v>
      </c>
      <c r="T251" s="186">
        <f>(S251/J251)^(1/9)-1</f>
        <v>1.7631494628333355E-2</v>
      </c>
      <c r="V251" s="186"/>
    </row>
    <row r="252" spans="1:30" s="314" customFormat="1" x14ac:dyDescent="0.2">
      <c r="A252" s="481"/>
      <c r="B252" s="482"/>
      <c r="C252" s="259" t="s">
        <v>293</v>
      </c>
      <c r="D252" s="483"/>
      <c r="E252" s="483"/>
      <c r="F252" s="483"/>
      <c r="G252" s="483"/>
      <c r="H252" s="483"/>
      <c r="I252" s="483"/>
      <c r="J252" s="483">
        <f>J250-2.55%</f>
        <v>6.800000000000004E-3</v>
      </c>
      <c r="K252" s="483">
        <f t="shared" ref="K252:S252" si="345">K250-2.55%</f>
        <v>2.12E-2</v>
      </c>
      <c r="L252" s="483">
        <f t="shared" si="345"/>
        <v>1.9800000000000002E-2</v>
      </c>
      <c r="M252" s="483">
        <f t="shared" si="345"/>
        <v>1.9199999999999998E-2</v>
      </c>
      <c r="N252" s="483">
        <f t="shared" si="345"/>
        <v>1.7700000000000004E-2</v>
      </c>
      <c r="O252" s="483">
        <f t="shared" si="345"/>
        <v>1.7299999999999999E-2</v>
      </c>
      <c r="P252" s="483">
        <f t="shared" si="345"/>
        <v>1.66E-2</v>
      </c>
      <c r="Q252" s="483">
        <f t="shared" si="345"/>
        <v>1.61E-2</v>
      </c>
      <c r="R252" s="483">
        <f t="shared" si="345"/>
        <v>1.5800000000000005E-2</v>
      </c>
      <c r="S252" s="483">
        <f t="shared" si="345"/>
        <v>1.5000000000000003E-2</v>
      </c>
    </row>
    <row r="253" spans="1:30" s="314" customFormat="1" x14ac:dyDescent="0.2">
      <c r="A253" s="481"/>
      <c r="B253" s="482"/>
      <c r="C253" s="254" t="s">
        <v>395</v>
      </c>
      <c r="D253" s="483"/>
      <c r="E253" s="483"/>
      <c r="F253" s="483"/>
      <c r="G253" s="483"/>
      <c r="H253" s="483"/>
      <c r="I253" s="483"/>
      <c r="J253" s="484">
        <f>I249+I249*J254</f>
        <v>20.308452711800001</v>
      </c>
      <c r="K253" s="484">
        <f>J253+J253*K254</f>
        <v>20.627295419375262</v>
      </c>
      <c r="L253" s="484">
        <f t="shared" ref="L253:S253" si="346">K253+K253*L254</f>
        <v>20.922265743872327</v>
      </c>
      <c r="M253" s="484">
        <f t="shared" si="346"/>
        <v>21.208900784563376</v>
      </c>
      <c r="N253" s="484">
        <f t="shared" si="346"/>
        <v>21.46764937413505</v>
      </c>
      <c r="O253" s="484">
        <f t="shared" si="346"/>
        <v>21.720967636749844</v>
      </c>
      <c r="P253" s="484">
        <f t="shared" si="346"/>
        <v>21.962070377517769</v>
      </c>
      <c r="Q253" s="484">
        <f t="shared" si="346"/>
        <v>22.194868323519458</v>
      </c>
      <c r="R253" s="484">
        <f t="shared" si="346"/>
        <v>22.423475467251709</v>
      </c>
      <c r="S253" s="484">
        <f t="shared" si="346"/>
        <v>22.6364984841906</v>
      </c>
      <c r="T253" s="186">
        <f>(S253/J253)^(1/9)-1</f>
        <v>1.2131484642537549E-2</v>
      </c>
    </row>
    <row r="254" spans="1:30" s="314" customFormat="1" x14ac:dyDescent="0.2">
      <c r="A254" s="481"/>
      <c r="B254" s="482"/>
      <c r="C254" s="259" t="s">
        <v>293</v>
      </c>
      <c r="D254" s="483"/>
      <c r="E254" s="483"/>
      <c r="F254" s="483"/>
      <c r="G254" s="483"/>
      <c r="H254" s="483"/>
      <c r="I254" s="483"/>
      <c r="J254" s="483">
        <f>J250-3.1%</f>
        <v>1.3000000000000025E-3</v>
      </c>
      <c r="K254" s="483">
        <f t="shared" ref="K254:S254" si="347">K250-3.1%</f>
        <v>1.5699999999999999E-2</v>
      </c>
      <c r="L254" s="483">
        <f t="shared" si="347"/>
        <v>1.43E-2</v>
      </c>
      <c r="M254" s="483">
        <f t="shared" si="347"/>
        <v>1.3699999999999997E-2</v>
      </c>
      <c r="N254" s="483">
        <f t="shared" si="347"/>
        <v>1.2200000000000003E-2</v>
      </c>
      <c r="O254" s="483">
        <f t="shared" si="347"/>
        <v>1.1799999999999998E-2</v>
      </c>
      <c r="P254" s="483">
        <f t="shared" si="347"/>
        <v>1.1099999999999999E-2</v>
      </c>
      <c r="Q254" s="483">
        <f t="shared" si="347"/>
        <v>1.0599999999999998E-2</v>
      </c>
      <c r="R254" s="483">
        <f t="shared" si="347"/>
        <v>1.0300000000000004E-2</v>
      </c>
      <c r="S254" s="483">
        <f t="shared" si="347"/>
        <v>9.5000000000000015E-3</v>
      </c>
    </row>
    <row r="255" spans="1:30" ht="13.5" thickBot="1" x14ac:dyDescent="0.25">
      <c r="A255" s="260" t="s">
        <v>40</v>
      </c>
      <c r="B255" s="261" t="s">
        <v>58</v>
      </c>
      <c r="C255" s="262" t="s">
        <v>294</v>
      </c>
      <c r="D255" s="263">
        <v>0</v>
      </c>
      <c r="E255" s="263">
        <v>0</v>
      </c>
      <c r="F255" s="263">
        <v>0</v>
      </c>
      <c r="G255" s="263">
        <v>0</v>
      </c>
      <c r="H255" s="263">
        <v>0</v>
      </c>
      <c r="I255" s="263">
        <v>0</v>
      </c>
      <c r="J255" s="263">
        <f t="shared" ref="J255:S255" si="348">J244-J249</f>
        <v>-3.4939973777999995</v>
      </c>
      <c r="K255" s="263">
        <f t="shared" si="348"/>
        <v>-4.1560644953432586</v>
      </c>
      <c r="L255" s="263">
        <f t="shared" si="348"/>
        <v>-5.1113123869823092</v>
      </c>
      <c r="M255" s="263">
        <f t="shared" si="348"/>
        <v>-5.8932871306804167</v>
      </c>
      <c r="N255" s="263">
        <f t="shared" si="348"/>
        <v>-6.9255360147258109</v>
      </c>
      <c r="O255" s="263">
        <f t="shared" si="348"/>
        <v>-7.7666609561560733</v>
      </c>
      <c r="P255" s="263">
        <f t="shared" si="348"/>
        <v>-8.6696949224102475</v>
      </c>
      <c r="Q255" s="263">
        <f t="shared" si="348"/>
        <v>-9.2053068711825148</v>
      </c>
      <c r="R255" s="263">
        <f t="shared" si="348"/>
        <v>-10.229391464962351</v>
      </c>
      <c r="S255" s="263">
        <f t="shared" si="348"/>
        <v>-10.828136019293325</v>
      </c>
    </row>
    <row r="256" spans="1:30" x14ac:dyDescent="0.2">
      <c r="A256" s="195" t="s">
        <v>37</v>
      </c>
      <c r="B256" s="195" t="s">
        <v>278</v>
      </c>
      <c r="C256" s="91" t="s">
        <v>43</v>
      </c>
      <c r="D256" s="35">
        <f>' Capacity by Company'!D86</f>
        <v>20</v>
      </c>
      <c r="E256" s="35">
        <f>' Capacity by Company'!E86</f>
        <v>20</v>
      </c>
      <c r="F256" s="35">
        <f>' Capacity by Company'!F86</f>
        <v>20</v>
      </c>
      <c r="G256" s="35">
        <f>' Capacity by Company'!G86</f>
        <v>20</v>
      </c>
      <c r="H256" s="35">
        <f>' Capacity by Company'!H86</f>
        <v>20</v>
      </c>
      <c r="I256" s="35">
        <f>' Capacity by Company'!I86</f>
        <v>20</v>
      </c>
      <c r="J256" s="35">
        <f>' Capacity by Company'!J86</f>
        <v>20</v>
      </c>
      <c r="K256" s="35">
        <f>' Capacity by Company'!K86</f>
        <v>20</v>
      </c>
      <c r="L256" s="35">
        <f>' Capacity by Company'!L86</f>
        <v>20</v>
      </c>
      <c r="M256" s="35">
        <f>' Capacity by Company'!M86</f>
        <v>20</v>
      </c>
      <c r="N256" s="35">
        <f>' Capacity by Company'!N86</f>
        <v>20</v>
      </c>
      <c r="O256" s="35">
        <f>' Capacity by Company'!O86</f>
        <v>20</v>
      </c>
      <c r="P256" s="35">
        <f>' Capacity by Company'!P86</f>
        <v>20</v>
      </c>
      <c r="Q256" s="35">
        <f>' Capacity by Company'!Q86</f>
        <v>20</v>
      </c>
      <c r="R256" s="35">
        <f>' Capacity by Company'!R86</f>
        <v>20</v>
      </c>
      <c r="S256" s="35">
        <f>' Capacity by Company'!S86</f>
        <v>20</v>
      </c>
    </row>
    <row r="257" spans="1:23" x14ac:dyDescent="0.2">
      <c r="A257" s="73" t="s">
        <v>37</v>
      </c>
      <c r="B257" s="73" t="s">
        <v>278</v>
      </c>
      <c r="C257" s="91" t="s">
        <v>44</v>
      </c>
      <c r="D257" s="37">
        <f>'Production by Company'!D86</f>
        <v>15.246</v>
      </c>
      <c r="E257" s="37">
        <f>'Production by Company'!E86</f>
        <v>15.512</v>
      </c>
      <c r="F257" s="37">
        <f>'Production by Company'!F86</f>
        <v>15.555999999999999</v>
      </c>
      <c r="G257" s="37">
        <f>'Production by Company'!G86</f>
        <v>15.667999999999999</v>
      </c>
      <c r="H257" s="37">
        <f>'Production by Company'!H86</f>
        <v>15.907999999999999</v>
      </c>
      <c r="I257" s="37">
        <f>'Production by Company'!I86</f>
        <v>15.46</v>
      </c>
      <c r="J257" s="37">
        <f>'Production by Company'!J86</f>
        <v>15.766</v>
      </c>
      <c r="K257" s="37">
        <f>'Production by Company'!K86</f>
        <v>16</v>
      </c>
      <c r="L257" s="37">
        <f>'Production by Company'!L86</f>
        <v>16</v>
      </c>
      <c r="M257" s="37">
        <f>'Production by Company'!M86</f>
        <v>16.399999999999999</v>
      </c>
      <c r="N257" s="37">
        <f>'Production by Company'!N86</f>
        <v>16.399999999999999</v>
      </c>
      <c r="O257" s="37">
        <f>'Production by Company'!O86</f>
        <v>16.399999999999999</v>
      </c>
      <c r="P257" s="37">
        <f>'Production by Company'!P86</f>
        <v>16.8</v>
      </c>
      <c r="Q257" s="37">
        <f>'Production by Company'!Q86</f>
        <v>16.8</v>
      </c>
      <c r="R257" s="37">
        <f>'Production by Company'!R86</f>
        <v>17.399999999999999</v>
      </c>
      <c r="S257" s="37">
        <f>'Production by Company'!S86</f>
        <v>17.399999999999999</v>
      </c>
    </row>
    <row r="258" spans="1:23" x14ac:dyDescent="0.2">
      <c r="A258" s="73" t="s">
        <v>37</v>
      </c>
      <c r="B258" s="73" t="s">
        <v>278</v>
      </c>
      <c r="C258" s="91" t="s">
        <v>45</v>
      </c>
      <c r="D258" s="36">
        <f t="shared" ref="D258:S258" si="349">(D257/D256)</f>
        <v>0.76229999999999998</v>
      </c>
      <c r="E258" s="36">
        <f t="shared" si="349"/>
        <v>0.77560000000000007</v>
      </c>
      <c r="F258" s="36">
        <f t="shared" si="349"/>
        <v>0.77779999999999994</v>
      </c>
      <c r="G258" s="36">
        <f t="shared" si="349"/>
        <v>0.78339999999999999</v>
      </c>
      <c r="H258" s="36">
        <f t="shared" si="349"/>
        <v>0.7954</v>
      </c>
      <c r="I258" s="36">
        <f t="shared" si="349"/>
        <v>0.77300000000000002</v>
      </c>
      <c r="J258" s="36">
        <f t="shared" si="349"/>
        <v>0.7883</v>
      </c>
      <c r="K258" s="36">
        <f t="shared" si="349"/>
        <v>0.8</v>
      </c>
      <c r="L258" s="36">
        <f t="shared" si="349"/>
        <v>0.8</v>
      </c>
      <c r="M258" s="36">
        <f t="shared" si="349"/>
        <v>0.82</v>
      </c>
      <c r="N258" s="36">
        <f t="shared" si="349"/>
        <v>0.82</v>
      </c>
      <c r="O258" s="36">
        <f t="shared" si="349"/>
        <v>0.82</v>
      </c>
      <c r="P258" s="36">
        <f t="shared" si="349"/>
        <v>0.84000000000000008</v>
      </c>
      <c r="Q258" s="36">
        <f t="shared" si="349"/>
        <v>0.84000000000000008</v>
      </c>
      <c r="R258" s="36">
        <f t="shared" si="349"/>
        <v>0.86999999999999988</v>
      </c>
      <c r="S258" s="36">
        <f t="shared" si="349"/>
        <v>0.86999999999999988</v>
      </c>
    </row>
    <row r="259" spans="1:23" x14ac:dyDescent="0.2">
      <c r="A259" s="73" t="s">
        <v>37</v>
      </c>
      <c r="B259" s="73" t="s">
        <v>278</v>
      </c>
      <c r="C259" s="91" t="s">
        <v>46</v>
      </c>
      <c r="D259" s="92">
        <f>'Foreign Trade'!J19</f>
        <v>0.46938000000000002</v>
      </c>
      <c r="E259" s="92">
        <f>'Foreign Trade'!K19</f>
        <v>0.58257999999999999</v>
      </c>
      <c r="F259" s="92">
        <f>'Foreign Trade'!L19</f>
        <v>0.89525999999999994</v>
      </c>
      <c r="G259" s="92">
        <f>'Foreign Trade'!M19</f>
        <v>0.77388000000000012</v>
      </c>
      <c r="H259" s="92">
        <f>'Foreign Trade'!N19</f>
        <v>0.69622000000000006</v>
      </c>
      <c r="I259" s="92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x14ac:dyDescent="0.2">
      <c r="A260" s="73" t="s">
        <v>37</v>
      </c>
      <c r="B260" s="73" t="s">
        <v>278</v>
      </c>
      <c r="C260" s="91" t="s">
        <v>47</v>
      </c>
      <c r="D260" s="92">
        <f>'Foreign Trade'!AK19</f>
        <v>0.10846</v>
      </c>
      <c r="E260" s="92">
        <f>'Foreign Trade'!AL19</f>
        <v>0.13474</v>
      </c>
      <c r="F260" s="92">
        <f>'Foreign Trade'!AM19</f>
        <v>0.25472</v>
      </c>
      <c r="G260" s="92">
        <f>'Foreign Trade'!AN19</f>
        <v>0.28050000000000003</v>
      </c>
      <c r="H260" s="92">
        <f>'Foreign Trade'!AO19</f>
        <v>0.20598</v>
      </c>
      <c r="I260" s="92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x14ac:dyDescent="0.2">
      <c r="A261" s="73" t="s">
        <v>37</v>
      </c>
      <c r="B261" s="73" t="s">
        <v>278</v>
      </c>
      <c r="C261" s="91" t="s">
        <v>25</v>
      </c>
      <c r="D261" s="37">
        <f>2%*D257</f>
        <v>0.30492000000000002</v>
      </c>
      <c r="E261" s="37">
        <f t="shared" ref="E261:I261" si="350">2%*E257</f>
        <v>0.31024000000000002</v>
      </c>
      <c r="F261" s="37">
        <f t="shared" si="350"/>
        <v>0.31112000000000001</v>
      </c>
      <c r="G261" s="37">
        <f t="shared" si="350"/>
        <v>0.31335999999999997</v>
      </c>
      <c r="H261" s="37">
        <f t="shared" si="350"/>
        <v>0.31816</v>
      </c>
      <c r="I261" s="37">
        <f t="shared" si="350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17">
        <v>1.72E-2</v>
      </c>
    </row>
    <row r="262" spans="1:23" x14ac:dyDescent="0.2">
      <c r="A262" s="73" t="s">
        <v>37</v>
      </c>
      <c r="B262" s="73" t="s">
        <v>278</v>
      </c>
      <c r="C262" s="91" t="s">
        <v>48</v>
      </c>
      <c r="D262" s="37">
        <f t="shared" ref="D262" si="351">D257+D259-D260-D261</f>
        <v>15.302</v>
      </c>
      <c r="E262" s="37">
        <f t="shared" ref="E262" si="352">E257+E259-E260-E261</f>
        <v>15.6496</v>
      </c>
      <c r="F262" s="37">
        <f t="shared" ref="F262" si="353">F257+F259-F260-F261</f>
        <v>15.885419999999998</v>
      </c>
      <c r="G262" s="37">
        <f t="shared" ref="G262" si="354">G257+G259-G260-G261</f>
        <v>15.848019999999998</v>
      </c>
      <c r="H262" s="37">
        <f t="shared" ref="H262:I262" si="355">H257+H259-H260-H261</f>
        <v>16.080079999999999</v>
      </c>
      <c r="I262" s="309">
        <f t="shared" si="355"/>
        <v>15.5908</v>
      </c>
      <c r="J262" s="37">
        <f t="shared" ref="J262:S262" si="356">I262+I262*J263</f>
        <v>15.707730999999999</v>
      </c>
      <c r="K262" s="37">
        <f t="shared" si="356"/>
        <v>15.9998947966</v>
      </c>
      <c r="L262" s="37">
        <f t="shared" si="356"/>
        <v>16.391892219116698</v>
      </c>
      <c r="M262" s="37">
        <f t="shared" si="356"/>
        <v>16.945938176122844</v>
      </c>
      <c r="N262" s="37">
        <f t="shared" si="356"/>
        <v>17.583105451545062</v>
      </c>
      <c r="O262" s="37">
        <f t="shared" si="356"/>
        <v>18.314562638329338</v>
      </c>
      <c r="P262" s="37">
        <f t="shared" si="356"/>
        <v>19.096594462986001</v>
      </c>
      <c r="Q262" s="37">
        <f t="shared" si="356"/>
        <v>19.833723009257263</v>
      </c>
      <c r="R262" s="37">
        <f t="shared" si="356"/>
        <v>20.718307055470138</v>
      </c>
      <c r="S262" s="37">
        <f t="shared" si="356"/>
        <v>21.725216778365986</v>
      </c>
      <c r="T262" s="186">
        <f>(S262/J262)^(1/9)-1</f>
        <v>3.6692779494048144E-2</v>
      </c>
    </row>
    <row r="263" spans="1:23" x14ac:dyDescent="0.2">
      <c r="A263" s="73" t="s">
        <v>37</v>
      </c>
      <c r="B263" s="73" t="s">
        <v>278</v>
      </c>
      <c r="C263" s="93" t="s">
        <v>293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57">G262/F262-1</f>
        <v>-2.3543601617079801E-3</v>
      </c>
      <c r="H263" s="36">
        <f t="shared" ref="H263:I263" si="358">H262/G262-1</f>
        <v>1.4642838663757374E-2</v>
      </c>
      <c r="I263" s="308">
        <f t="shared" si="358"/>
        <v>-3.0427709314878926E-2</v>
      </c>
      <c r="J263" s="308">
        <v>7.499999999999998E-3</v>
      </c>
      <c r="K263" s="308">
        <v>1.8600000000000005E-2</v>
      </c>
      <c r="L263" s="308">
        <v>2.4499999999999997E-2</v>
      </c>
      <c r="M263" s="308">
        <v>3.3799999999999997E-2</v>
      </c>
      <c r="N263" s="308">
        <v>3.7599999999999995E-2</v>
      </c>
      <c r="O263" s="308">
        <v>4.1600000000000012E-2</v>
      </c>
      <c r="P263" s="308">
        <v>4.2700000000000002E-2</v>
      </c>
      <c r="Q263" s="308">
        <v>3.8599999999999995E-2</v>
      </c>
      <c r="R263" s="308">
        <v>4.4600000000000015E-2</v>
      </c>
      <c r="S263" s="308">
        <v>4.859999999999999E-2</v>
      </c>
      <c r="W263" s="59">
        <v>4.1999999999999997E-3</v>
      </c>
    </row>
    <row r="264" spans="1:23" ht="13.5" thickBot="1" x14ac:dyDescent="0.25">
      <c r="A264" s="248" t="s">
        <v>37</v>
      </c>
      <c r="B264" s="248" t="s">
        <v>278</v>
      </c>
      <c r="C264" s="94" t="s">
        <v>294</v>
      </c>
      <c r="D264" s="47">
        <f>D257-D262</f>
        <v>-5.5999999999999162E-2</v>
      </c>
      <c r="E264" s="47">
        <f t="shared" ref="E264:S264" si="359">E257-E262</f>
        <v>-0.13759999999999906</v>
      </c>
      <c r="F264" s="47">
        <f t="shared" si="359"/>
        <v>-0.32941999999999894</v>
      </c>
      <c r="G264" s="47">
        <f t="shared" si="359"/>
        <v>-0.18001999999999896</v>
      </c>
      <c r="H264" s="47">
        <f t="shared" si="359"/>
        <v>-0.17207999999999934</v>
      </c>
      <c r="I264" s="47">
        <f t="shared" si="359"/>
        <v>-0.13079999999999892</v>
      </c>
      <c r="J264" s="47">
        <f t="shared" si="359"/>
        <v>5.8269000000001014E-2</v>
      </c>
      <c r="K264" s="47">
        <f t="shared" si="359"/>
        <v>1.0520340000041983E-4</v>
      </c>
      <c r="L264" s="47">
        <f t="shared" si="359"/>
        <v>-0.39189221911669847</v>
      </c>
      <c r="M264" s="47">
        <f t="shared" si="359"/>
        <v>-0.54593817612284568</v>
      </c>
      <c r="N264" s="47">
        <f t="shared" si="359"/>
        <v>-1.1831054515450639</v>
      </c>
      <c r="O264" s="47">
        <f t="shared" si="359"/>
        <v>-1.9145626383293397</v>
      </c>
      <c r="P264" s="47">
        <f t="shared" si="359"/>
        <v>-2.2965944629860005</v>
      </c>
      <c r="Q264" s="47">
        <f t="shared" si="359"/>
        <v>-3.0337230092572618</v>
      </c>
      <c r="R264" s="47">
        <f t="shared" si="359"/>
        <v>-3.3183070554701395</v>
      </c>
      <c r="S264" s="47">
        <f t="shared" si="359"/>
        <v>-4.3252167783659878</v>
      </c>
    </row>
    <row r="265" spans="1:23" s="314" customFormat="1" x14ac:dyDescent="0.2">
      <c r="A265" s="195" t="s">
        <v>37</v>
      </c>
      <c r="B265" s="367" t="s">
        <v>32</v>
      </c>
      <c r="C265" s="324" t="s">
        <v>43</v>
      </c>
      <c r="D265" s="353">
        <f>' Capacity by Company'!D89</f>
        <v>28</v>
      </c>
      <c r="E265" s="353">
        <f>' Capacity by Company'!E89</f>
        <v>28</v>
      </c>
      <c r="F265" s="353">
        <f>' Capacity by Company'!F89</f>
        <v>28</v>
      </c>
      <c r="G265" s="353">
        <f>' Capacity by Company'!G89</f>
        <v>28</v>
      </c>
      <c r="H265" s="353">
        <f>' Capacity by Company'!H89</f>
        <v>28</v>
      </c>
      <c r="I265" s="353">
        <f>' Capacity by Company'!I89</f>
        <v>28</v>
      </c>
      <c r="J265" s="353">
        <f>' Capacity by Company'!J89</f>
        <v>28</v>
      </c>
      <c r="K265" s="353">
        <f>' Capacity by Company'!K89</f>
        <v>28</v>
      </c>
      <c r="L265" s="353">
        <f>' Capacity by Company'!L89</f>
        <v>28</v>
      </c>
      <c r="M265" s="353">
        <f>' Capacity by Company'!M89</f>
        <v>28</v>
      </c>
      <c r="N265" s="353">
        <f>' Capacity by Company'!N89</f>
        <v>28</v>
      </c>
      <c r="O265" s="353">
        <f>' Capacity by Company'!O89</f>
        <v>28</v>
      </c>
      <c r="P265" s="353">
        <f>' Capacity by Company'!P89</f>
        <v>28</v>
      </c>
      <c r="Q265" s="353">
        <f>' Capacity by Company'!Q89</f>
        <v>28</v>
      </c>
      <c r="R265" s="353">
        <f>' Capacity by Company'!R89</f>
        <v>28</v>
      </c>
      <c r="S265" s="353">
        <f>' Capacity by Company'!S89</f>
        <v>28</v>
      </c>
      <c r="U265" s="317">
        <v>6.1999999999999998E-3</v>
      </c>
    </row>
    <row r="266" spans="1:23" s="314" customFormat="1" x14ac:dyDescent="0.2">
      <c r="A266" s="321" t="s">
        <v>37</v>
      </c>
      <c r="B266" s="367" t="s">
        <v>32</v>
      </c>
      <c r="C266" s="324" t="s">
        <v>44</v>
      </c>
      <c r="D266" s="353">
        <f>'Production by Company'!D89</f>
        <v>20.586000000000002</v>
      </c>
      <c r="E266" s="353">
        <f>'Production by Company'!E89</f>
        <v>21.780799999999999</v>
      </c>
      <c r="F266" s="353">
        <f>'Production by Company'!F89</f>
        <v>22.835999999999999</v>
      </c>
      <c r="G266" s="353">
        <f>'Production by Company'!G89</f>
        <v>22.518000000000001</v>
      </c>
      <c r="H266" s="353">
        <f>'Production by Company'!H89</f>
        <v>22.864000000000001</v>
      </c>
      <c r="I266" s="353">
        <f>'Production by Company'!I89</f>
        <v>21.304400000000001</v>
      </c>
      <c r="J266" s="353">
        <f>'Production by Company'!J89</f>
        <v>22.883199999999999</v>
      </c>
      <c r="K266" s="353">
        <f>'Production by Company'!K89</f>
        <v>23.543999999999997</v>
      </c>
      <c r="L266" s="353">
        <f>'Production by Company'!L89</f>
        <v>23.927999999999997</v>
      </c>
      <c r="M266" s="353">
        <f>'Production by Company'!M89</f>
        <v>24.558399999999999</v>
      </c>
      <c r="N266" s="353">
        <f>'Production by Company'!N89</f>
        <v>24.648</v>
      </c>
      <c r="O266" s="353">
        <f>'Production by Company'!O89</f>
        <v>25.175999999999998</v>
      </c>
      <c r="P266" s="353">
        <f>'Production by Company'!P89</f>
        <v>25.303999999999998</v>
      </c>
      <c r="Q266" s="353">
        <f>'Production by Company'!Q89</f>
        <v>26.032</v>
      </c>
      <c r="R266" s="353">
        <f>'Production by Company'!R89</f>
        <v>26.096</v>
      </c>
      <c r="S266" s="353">
        <f>'Production by Company'!S89</f>
        <v>26.772799999999997</v>
      </c>
    </row>
    <row r="267" spans="1:23" s="314" customFormat="1" x14ac:dyDescent="0.2">
      <c r="A267" s="321" t="s">
        <v>37</v>
      </c>
      <c r="B267" s="367" t="s">
        <v>32</v>
      </c>
      <c r="C267" s="324" t="s">
        <v>45</v>
      </c>
      <c r="D267" s="308">
        <f t="shared" ref="D267:S267" si="360">(D266/D265)</f>
        <v>0.73521428571428582</v>
      </c>
      <c r="E267" s="308">
        <f t="shared" si="360"/>
        <v>0.77788571428571429</v>
      </c>
      <c r="F267" s="308">
        <f t="shared" si="360"/>
        <v>0.8155714285714285</v>
      </c>
      <c r="G267" s="308">
        <f t="shared" si="360"/>
        <v>0.80421428571428577</v>
      </c>
      <c r="H267" s="308">
        <f t="shared" si="360"/>
        <v>0.81657142857142861</v>
      </c>
      <c r="I267" s="308">
        <f t="shared" si="360"/>
        <v>0.76087142857142864</v>
      </c>
      <c r="J267" s="308">
        <f t="shared" si="360"/>
        <v>0.81725714285714279</v>
      </c>
      <c r="K267" s="308">
        <f t="shared" si="360"/>
        <v>0.84085714285714275</v>
      </c>
      <c r="L267" s="308">
        <f t="shared" si="360"/>
        <v>0.85457142857142843</v>
      </c>
      <c r="M267" s="308">
        <f t="shared" si="360"/>
        <v>0.87708571428571425</v>
      </c>
      <c r="N267" s="308">
        <f t="shared" si="360"/>
        <v>0.88028571428571423</v>
      </c>
      <c r="O267" s="308">
        <f t="shared" si="360"/>
        <v>0.89914285714285713</v>
      </c>
      <c r="P267" s="308">
        <f t="shared" si="360"/>
        <v>0.90371428571428569</v>
      </c>
      <c r="Q267" s="308">
        <f t="shared" si="360"/>
        <v>0.92971428571428572</v>
      </c>
      <c r="R267" s="308">
        <f t="shared" si="360"/>
        <v>0.93200000000000005</v>
      </c>
      <c r="S267" s="308">
        <f t="shared" si="360"/>
        <v>0.95617142857142845</v>
      </c>
      <c r="U267" s="333">
        <v>0.02</v>
      </c>
    </row>
    <row r="268" spans="1:23" s="314" customFormat="1" x14ac:dyDescent="0.2">
      <c r="A268" s="321" t="s">
        <v>37</v>
      </c>
      <c r="B268" s="367" t="s">
        <v>32</v>
      </c>
      <c r="C268" s="324" t="s">
        <v>46</v>
      </c>
      <c r="D268" s="353">
        <v>0.22202000000000002</v>
      </c>
      <c r="E268" s="353">
        <v>0.19388000000000002</v>
      </c>
      <c r="F268" s="353">
        <v>0.21530000000000002</v>
      </c>
      <c r="G268" s="353">
        <v>0.19</v>
      </c>
      <c r="H268" s="353">
        <v>0.18914000000000003</v>
      </c>
      <c r="I268" s="353">
        <v>0.13906000000000002</v>
      </c>
      <c r="J268" s="353"/>
      <c r="K268" s="353"/>
      <c r="L268" s="353"/>
      <c r="M268" s="353"/>
      <c r="N268" s="353"/>
      <c r="O268" s="353"/>
      <c r="P268" s="353"/>
      <c r="Q268" s="353"/>
      <c r="R268" s="353"/>
      <c r="S268" s="353"/>
      <c r="U268" s="314">
        <v>1000</v>
      </c>
    </row>
    <row r="269" spans="1:23" s="314" customFormat="1" x14ac:dyDescent="0.2">
      <c r="A269" s="321" t="s">
        <v>37</v>
      </c>
      <c r="B269" s="367" t="s">
        <v>32</v>
      </c>
      <c r="C269" s="324" t="s">
        <v>47</v>
      </c>
      <c r="D269" s="353">
        <v>1.8779999999999998E-2</v>
      </c>
      <c r="E269" s="353">
        <v>1.644E-2</v>
      </c>
      <c r="F269" s="353">
        <v>1.6160000000000001E-2</v>
      </c>
      <c r="G269" s="353">
        <v>2.6200000000000001E-2</v>
      </c>
      <c r="H269" s="353">
        <v>3.2419999999999997E-2</v>
      </c>
      <c r="I269" s="353">
        <v>3.1560000000000005E-2</v>
      </c>
      <c r="J269" s="353"/>
      <c r="K269" s="353"/>
      <c r="L269" s="353"/>
      <c r="M269" s="353"/>
      <c r="N269" s="353"/>
      <c r="O269" s="353"/>
      <c r="P269" s="353"/>
      <c r="Q269" s="353"/>
      <c r="R269" s="353"/>
      <c r="S269" s="353"/>
    </row>
    <row r="270" spans="1:23" s="314" customFormat="1" x14ac:dyDescent="0.2">
      <c r="A270" s="321" t="s">
        <v>37</v>
      </c>
      <c r="B270" s="367" t="s">
        <v>32</v>
      </c>
      <c r="C270" s="324" t="s">
        <v>25</v>
      </c>
      <c r="D270" s="309">
        <f>2%*D266</f>
        <v>0.41172000000000003</v>
      </c>
      <c r="E270" s="309">
        <f t="shared" ref="E270:I270" si="361">2%*E266</f>
        <v>0.435616</v>
      </c>
      <c r="F270" s="309">
        <f t="shared" si="361"/>
        <v>0.45671999999999996</v>
      </c>
      <c r="G270" s="309">
        <f t="shared" si="361"/>
        <v>0.45036000000000004</v>
      </c>
      <c r="H270" s="309">
        <f t="shared" si="361"/>
        <v>0.45728000000000002</v>
      </c>
      <c r="I270" s="309">
        <f t="shared" si="361"/>
        <v>0.42608800000000002</v>
      </c>
      <c r="J270" s="353"/>
      <c r="K270" s="353"/>
      <c r="L270" s="353"/>
      <c r="M270" s="353"/>
      <c r="N270" s="353"/>
      <c r="O270" s="353"/>
      <c r="P270" s="353"/>
      <c r="Q270" s="353"/>
      <c r="R270" s="353"/>
      <c r="S270" s="353"/>
    </row>
    <row r="271" spans="1:23" s="314" customFormat="1" x14ac:dyDescent="0.2">
      <c r="A271" s="321" t="s">
        <v>37</v>
      </c>
      <c r="B271" s="367" t="s">
        <v>32</v>
      </c>
      <c r="C271" s="324" t="s">
        <v>48</v>
      </c>
      <c r="D271" s="309">
        <f t="shared" ref="D271:I271" si="362">D266+D268-D269-D270</f>
        <v>20.377520000000004</v>
      </c>
      <c r="E271" s="309">
        <f t="shared" si="362"/>
        <v>21.522624</v>
      </c>
      <c r="F271" s="309">
        <f t="shared" si="362"/>
        <v>22.578419999999998</v>
      </c>
      <c r="G271" s="309">
        <f t="shared" si="362"/>
        <v>22.231440000000003</v>
      </c>
      <c r="H271" s="309">
        <f t="shared" si="362"/>
        <v>22.56344</v>
      </c>
      <c r="I271" s="309">
        <f t="shared" si="362"/>
        <v>20.985812000000003</v>
      </c>
      <c r="J271" s="309">
        <f t="shared" ref="J271" si="363">I271+I271*J272</f>
        <v>21.057163760800002</v>
      </c>
      <c r="K271" s="309">
        <f t="shared" ref="K271" si="364">J271+J271*K272</f>
        <v>21.362492635331602</v>
      </c>
      <c r="L271" s="309">
        <f t="shared" ref="L271" si="365">K271+K271*L272</f>
        <v>21.798287485092366</v>
      </c>
      <c r="M271" s="309">
        <f t="shared" ref="M271" si="366">L271+L271*M272</f>
        <v>22.580846005807182</v>
      </c>
      <c r="N271" s="309">
        <f t="shared" ref="N271" si="367">M271+M271*N272</f>
        <v>23.477305592237727</v>
      </c>
      <c r="O271" s="309">
        <f t="shared" ref="O271" si="368">N271+N271*O272</f>
        <v>24.503263846618516</v>
      </c>
      <c r="P271" s="309">
        <f t="shared" ref="P271" si="369">O271+O271*P272</f>
        <v>25.601010066947026</v>
      </c>
      <c r="Q271" s="309">
        <f t="shared" ref="Q271" si="370">P271+P271*Q272</f>
        <v>26.622490368618212</v>
      </c>
      <c r="R271" s="309">
        <f t="shared" ref="R271" si="371">Q271+Q271*R272</f>
        <v>27.724661469879006</v>
      </c>
      <c r="S271" s="309">
        <f t="shared" ref="S271" si="372">R271+R271*S272</f>
        <v>28.961181371435611</v>
      </c>
      <c r="T271" s="186">
        <f>(S271/J271)^(1/9)-1</f>
        <v>3.6047339599580175E-2</v>
      </c>
    </row>
    <row r="272" spans="1:23" s="314" customFormat="1" x14ac:dyDescent="0.2">
      <c r="A272" s="321" t="s">
        <v>37</v>
      </c>
      <c r="B272" s="367" t="s">
        <v>32</v>
      </c>
      <c r="C272" s="325" t="s">
        <v>293</v>
      </c>
      <c r="D272" s="353"/>
      <c r="E272" s="308">
        <f>E271/D271-1</f>
        <v>5.6194473125286803E-2</v>
      </c>
      <c r="F272" s="308">
        <f t="shared" ref="F272:I272" si="373">F271/E271-1</f>
        <v>4.9055170968000716E-2</v>
      </c>
      <c r="G272" s="308">
        <f t="shared" si="373"/>
        <v>-1.5367771526971108E-2</v>
      </c>
      <c r="H272" s="308">
        <f t="shared" si="373"/>
        <v>1.4933805457496119E-2</v>
      </c>
      <c r="I272" s="308">
        <f t="shared" si="373"/>
        <v>-6.9919657640856059E-2</v>
      </c>
      <c r="J272" s="308">
        <v>3.3999999999999972E-3</v>
      </c>
      <c r="K272" s="308">
        <v>1.4500000000000008E-2</v>
      </c>
      <c r="L272" s="308">
        <v>2.0399999999999998E-2</v>
      </c>
      <c r="M272" s="308">
        <v>3.5899999999999994E-2</v>
      </c>
      <c r="N272" s="308">
        <v>3.9699999999999992E-2</v>
      </c>
      <c r="O272" s="308">
        <v>4.370000000000001E-2</v>
      </c>
      <c r="P272" s="308">
        <v>4.48E-2</v>
      </c>
      <c r="Q272" s="308">
        <v>3.9900000000000005E-2</v>
      </c>
      <c r="R272" s="308">
        <v>4.1399999999999999E-2</v>
      </c>
      <c r="S272" s="308">
        <v>4.4600000000000001E-2</v>
      </c>
      <c r="U272" s="317">
        <v>2.1899999999999999E-2</v>
      </c>
    </row>
    <row r="273" spans="1:21" s="314" customFormat="1" ht="13.5" thickBot="1" x14ac:dyDescent="0.25">
      <c r="A273" s="248" t="s">
        <v>37</v>
      </c>
      <c r="B273" s="248" t="s">
        <v>32</v>
      </c>
      <c r="C273" s="326" t="s">
        <v>294</v>
      </c>
      <c r="D273" s="313">
        <f>D266-D271</f>
        <v>0.208479999999998</v>
      </c>
      <c r="E273" s="313">
        <f t="shared" ref="E273:S273" si="374">E266-E271</f>
        <v>0.25817599999999885</v>
      </c>
      <c r="F273" s="313">
        <f t="shared" si="374"/>
        <v>0.25758000000000081</v>
      </c>
      <c r="G273" s="313">
        <f t="shared" si="374"/>
        <v>0.28655999999999793</v>
      </c>
      <c r="H273" s="313">
        <f t="shared" si="374"/>
        <v>0.30056000000000083</v>
      </c>
      <c r="I273" s="313">
        <f t="shared" si="374"/>
        <v>0.31858799999999832</v>
      </c>
      <c r="J273" s="313">
        <f t="shared" si="374"/>
        <v>1.8260362391999969</v>
      </c>
      <c r="K273" s="313">
        <f t="shared" si="374"/>
        <v>2.1815073646683949</v>
      </c>
      <c r="L273" s="313">
        <f t="shared" si="374"/>
        <v>2.1297125149076308</v>
      </c>
      <c r="M273" s="313">
        <f t="shared" si="374"/>
        <v>1.9775539941928173</v>
      </c>
      <c r="N273" s="313">
        <f t="shared" si="374"/>
        <v>1.170694407762273</v>
      </c>
      <c r="O273" s="313">
        <f t="shared" si="374"/>
        <v>0.67273615338148218</v>
      </c>
      <c r="P273" s="313">
        <f t="shared" si="374"/>
        <v>-0.2970100669470277</v>
      </c>
      <c r="Q273" s="313">
        <f t="shared" si="374"/>
        <v>-0.59049036861821236</v>
      </c>
      <c r="R273" s="313">
        <f t="shared" si="374"/>
        <v>-1.6286614698790061</v>
      </c>
      <c r="S273" s="313">
        <f t="shared" si="374"/>
        <v>-2.1883813714356144</v>
      </c>
    </row>
    <row r="274" spans="1:21" x14ac:dyDescent="0.2">
      <c r="A274" s="367" t="s">
        <v>37</v>
      </c>
      <c r="B274" s="367" t="s">
        <v>159</v>
      </c>
      <c r="C274" s="354" t="s">
        <v>43</v>
      </c>
      <c r="D274" s="366">
        <f>' Capacity by Company'!D92</f>
        <v>15</v>
      </c>
      <c r="E274" s="366">
        <f>' Capacity by Company'!E92</f>
        <v>15</v>
      </c>
      <c r="F274" s="366">
        <f>' Capacity by Company'!F92</f>
        <v>15</v>
      </c>
      <c r="G274" s="366">
        <f>' Capacity by Company'!G92</f>
        <v>15</v>
      </c>
      <c r="H274" s="366">
        <f>' Capacity by Company'!H92</f>
        <v>15</v>
      </c>
      <c r="I274" s="366">
        <f>' Capacity by Company'!I92</f>
        <v>15</v>
      </c>
      <c r="J274" s="366">
        <f>' Capacity by Company'!J92</f>
        <v>15</v>
      </c>
      <c r="K274" s="366">
        <f>' Capacity by Company'!K92</f>
        <v>15</v>
      </c>
      <c r="L274" s="366">
        <f>' Capacity by Company'!L92</f>
        <v>15</v>
      </c>
      <c r="M274" s="366">
        <f>' Capacity by Company'!M92</f>
        <v>15</v>
      </c>
      <c r="N274" s="366">
        <f>' Capacity by Company'!N92</f>
        <v>15</v>
      </c>
      <c r="O274" s="366">
        <f>' Capacity by Company'!O92</f>
        <v>15</v>
      </c>
      <c r="P274" s="366">
        <f>' Capacity by Company'!P92</f>
        <v>15</v>
      </c>
      <c r="Q274" s="366">
        <f>' Capacity by Company'!Q92</f>
        <v>15</v>
      </c>
      <c r="R274" s="366">
        <f>' Capacity by Company'!R92</f>
        <v>15</v>
      </c>
      <c r="S274" s="366">
        <f>' Capacity by Company'!S92</f>
        <v>15</v>
      </c>
    </row>
    <row r="275" spans="1:21" x14ac:dyDescent="0.2">
      <c r="A275" s="73" t="s">
        <v>37</v>
      </c>
      <c r="B275" s="73" t="s">
        <v>159</v>
      </c>
      <c r="C275" s="91" t="s">
        <v>44</v>
      </c>
      <c r="D275" s="37">
        <f>'Production by Company'!D92</f>
        <v>12.3345</v>
      </c>
      <c r="E275" s="37">
        <f>'Production by Company'!E92</f>
        <v>12.51</v>
      </c>
      <c r="F275" s="37">
        <f>'Production by Company'!F92</f>
        <v>12.645</v>
      </c>
      <c r="G275" s="37">
        <f>'Production by Company'!G92</f>
        <v>12.7905</v>
      </c>
      <c r="H275" s="37">
        <f>'Production by Company'!H92</f>
        <v>12.9345</v>
      </c>
      <c r="I275" s="37">
        <f>'Production by Company'!I92</f>
        <v>12.534000000000001</v>
      </c>
      <c r="J275" s="37">
        <f>'Production by Company'!J92</f>
        <v>12.63</v>
      </c>
      <c r="K275" s="37">
        <f>'Production by Company'!K92</f>
        <v>13.05</v>
      </c>
      <c r="L275" s="37">
        <f>'Production by Company'!L92</f>
        <v>13.05</v>
      </c>
      <c r="M275" s="37">
        <f>'Production by Company'!M92</f>
        <v>13.5</v>
      </c>
      <c r="N275" s="37">
        <f>'Production by Company'!N92</f>
        <v>13.5</v>
      </c>
      <c r="O275" s="37">
        <f>'Production by Company'!O92</f>
        <v>13.8</v>
      </c>
      <c r="P275" s="37">
        <f>'Production by Company'!P92</f>
        <v>13.8</v>
      </c>
      <c r="Q275" s="37">
        <f>'Production by Company'!Q92</f>
        <v>14.1</v>
      </c>
      <c r="R275" s="37">
        <f>'Production by Company'!R92</f>
        <v>14.1</v>
      </c>
      <c r="S275" s="37">
        <f>'Production by Company'!S92</f>
        <v>14.55</v>
      </c>
    </row>
    <row r="276" spans="1:21" x14ac:dyDescent="0.2">
      <c r="A276" s="73" t="s">
        <v>37</v>
      </c>
      <c r="B276" s="73" t="s">
        <v>159</v>
      </c>
      <c r="C276" s="91" t="s">
        <v>45</v>
      </c>
      <c r="D276" s="36">
        <f t="shared" ref="D276:S276" si="375">(D275/D274)</f>
        <v>0.82230000000000003</v>
      </c>
      <c r="E276" s="36">
        <f t="shared" si="375"/>
        <v>0.83399999999999996</v>
      </c>
      <c r="F276" s="36">
        <f t="shared" si="375"/>
        <v>0.84299999999999997</v>
      </c>
      <c r="G276" s="36">
        <f t="shared" si="375"/>
        <v>0.85270000000000001</v>
      </c>
      <c r="H276" s="36">
        <f t="shared" si="375"/>
        <v>0.86229999999999996</v>
      </c>
      <c r="I276" s="36">
        <f t="shared" si="375"/>
        <v>0.83560000000000001</v>
      </c>
      <c r="J276" s="36">
        <f t="shared" si="375"/>
        <v>0.84200000000000008</v>
      </c>
      <c r="K276" s="36">
        <f t="shared" si="375"/>
        <v>0.87</v>
      </c>
      <c r="L276" s="36">
        <f t="shared" si="375"/>
        <v>0.87</v>
      </c>
      <c r="M276" s="36">
        <f t="shared" si="375"/>
        <v>0.9</v>
      </c>
      <c r="N276" s="36">
        <f t="shared" si="375"/>
        <v>0.9</v>
      </c>
      <c r="O276" s="36">
        <f t="shared" si="375"/>
        <v>0.92</v>
      </c>
      <c r="P276" s="36">
        <f t="shared" si="375"/>
        <v>0.92</v>
      </c>
      <c r="Q276" s="36">
        <f t="shared" si="375"/>
        <v>0.94</v>
      </c>
      <c r="R276" s="36">
        <f t="shared" si="375"/>
        <v>0.94</v>
      </c>
      <c r="S276" s="36">
        <f t="shared" si="375"/>
        <v>0.97000000000000008</v>
      </c>
    </row>
    <row r="277" spans="1:21" x14ac:dyDescent="0.2">
      <c r="A277" s="73" t="s">
        <v>37</v>
      </c>
      <c r="B277" s="73" t="s">
        <v>159</v>
      </c>
      <c r="C277" s="91" t="s">
        <v>46</v>
      </c>
      <c r="D277" s="92">
        <f>'Foreign Trade'!J20</f>
        <v>0.83187540000000004</v>
      </c>
      <c r="E277" s="92">
        <f>'Foreign Trade'!K20</f>
        <v>0.88658608000000005</v>
      </c>
      <c r="F277" s="92">
        <f>'Foreign Trade'!L20</f>
        <v>0.8391128000000001</v>
      </c>
      <c r="G277" s="92">
        <f>'Foreign Trade'!M20</f>
        <v>0.78195269999999995</v>
      </c>
      <c r="H277" s="92">
        <f>'Foreign Trade'!N20</f>
        <v>1.12769688</v>
      </c>
      <c r="I277" s="92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x14ac:dyDescent="0.2">
      <c r="A278" s="73" t="s">
        <v>37</v>
      </c>
      <c r="B278" s="73" t="s">
        <v>159</v>
      </c>
      <c r="C278" s="91" t="s">
        <v>47</v>
      </c>
      <c r="D278" s="92">
        <f>'Foreign Trade'!AK20</f>
        <v>0.10949652</v>
      </c>
      <c r="E278" s="92">
        <f>'Foreign Trade'!AL20</f>
        <v>0.12844075999999999</v>
      </c>
      <c r="F278" s="92">
        <f>'Foreign Trade'!AM20</f>
        <v>0.17422035999999999</v>
      </c>
      <c r="G278" s="92">
        <f>'Foreign Trade'!AN20</f>
        <v>0.20754222</v>
      </c>
      <c r="H278" s="92">
        <f>'Foreign Trade'!AO20</f>
        <v>0.15962702000000001</v>
      </c>
      <c r="I278" s="92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x14ac:dyDescent="0.2">
      <c r="A279" s="73" t="s">
        <v>37</v>
      </c>
      <c r="B279" s="73" t="s">
        <v>159</v>
      </c>
      <c r="C279" s="91" t="s">
        <v>25</v>
      </c>
      <c r="D279" s="37">
        <f>2%*D275</f>
        <v>0.24669000000000002</v>
      </c>
      <c r="E279" s="37">
        <f t="shared" ref="E279:S279" si="376">2%*E275</f>
        <v>0.25019999999999998</v>
      </c>
      <c r="F279" s="37">
        <f t="shared" si="376"/>
        <v>0.25290000000000001</v>
      </c>
      <c r="G279" s="37">
        <f t="shared" si="376"/>
        <v>0.25580999999999998</v>
      </c>
      <c r="H279" s="37">
        <f t="shared" si="376"/>
        <v>0.25868999999999998</v>
      </c>
      <c r="I279" s="37">
        <f t="shared" si="376"/>
        <v>0.25068000000000001</v>
      </c>
      <c r="J279" s="37">
        <f t="shared" si="376"/>
        <v>0.25260000000000005</v>
      </c>
      <c r="K279" s="37">
        <f t="shared" si="376"/>
        <v>0.26100000000000001</v>
      </c>
      <c r="L279" s="37">
        <f t="shared" si="376"/>
        <v>0.26100000000000001</v>
      </c>
      <c r="M279" s="37">
        <f t="shared" si="376"/>
        <v>0.27</v>
      </c>
      <c r="N279" s="37">
        <f t="shared" si="376"/>
        <v>0.27</v>
      </c>
      <c r="O279" s="37">
        <f t="shared" si="376"/>
        <v>0.27600000000000002</v>
      </c>
      <c r="P279" s="37">
        <f t="shared" si="376"/>
        <v>0.27600000000000002</v>
      </c>
      <c r="Q279" s="37">
        <f t="shared" si="376"/>
        <v>0.28199999999999997</v>
      </c>
      <c r="R279" s="37">
        <f t="shared" si="376"/>
        <v>0.28199999999999997</v>
      </c>
      <c r="S279" s="37">
        <f t="shared" si="376"/>
        <v>0.29100000000000004</v>
      </c>
    </row>
    <row r="280" spans="1:21" x14ac:dyDescent="0.2">
      <c r="A280" s="73" t="s">
        <v>37</v>
      </c>
      <c r="B280" s="73" t="s">
        <v>159</v>
      </c>
      <c r="C280" s="91" t="s">
        <v>48</v>
      </c>
      <c r="D280" s="37">
        <f>D275+D277-D278-D279</f>
        <v>12.81018888</v>
      </c>
      <c r="E280" s="37">
        <f t="shared" ref="E280:I280" si="377">E275+E277-E278-E279</f>
        <v>13.017945320000001</v>
      </c>
      <c r="F280" s="37">
        <f t="shared" si="377"/>
        <v>13.05699244</v>
      </c>
      <c r="G280" s="37">
        <f t="shared" si="377"/>
        <v>13.109100479999999</v>
      </c>
      <c r="H280" s="37">
        <f t="shared" si="377"/>
        <v>13.64387986</v>
      </c>
      <c r="I280" s="309">
        <f t="shared" si="377"/>
        <v>13.1919</v>
      </c>
      <c r="J280" s="37">
        <f t="shared" ref="J280:S280" si="378">I280+I280*J281</f>
        <v>13.23543327</v>
      </c>
      <c r="K280" s="37">
        <f t="shared" si="378"/>
        <v>13.426023509087999</v>
      </c>
      <c r="L280" s="37">
        <f t="shared" si="378"/>
        <v>13.698571786322486</v>
      </c>
      <c r="M280" s="37">
        <f t="shared" si="378"/>
        <v>14.188980656272831</v>
      </c>
      <c r="N280" s="37">
        <f t="shared" si="378"/>
        <v>14.750864290261234</v>
      </c>
      <c r="O280" s="37">
        <f t="shared" si="378"/>
        <v>15.394001973316623</v>
      </c>
      <c r="P280" s="37">
        <f t="shared" si="378"/>
        <v>16.082113861523876</v>
      </c>
      <c r="Q280" s="37">
        <f t="shared" si="378"/>
        <v>16.722181993212526</v>
      </c>
      <c r="R280" s="37">
        <f t="shared" si="378"/>
        <v>17.412808109532204</v>
      </c>
      <c r="S280" s="37">
        <f t="shared" si="378"/>
        <v>18.187678070406388</v>
      </c>
      <c r="T280" s="186">
        <f>(S280/J280)^(1/9)-1</f>
        <v>3.5947334475423087E-2</v>
      </c>
      <c r="U280" s="317">
        <v>2.9100000000000001E-2</v>
      </c>
    </row>
    <row r="281" spans="1:21" x14ac:dyDescent="0.2">
      <c r="A281" s="73" t="s">
        <v>37</v>
      </c>
      <c r="B281" s="73" t="s">
        <v>159</v>
      </c>
      <c r="C281" s="93" t="s">
        <v>293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79">G280/F280-1</f>
        <v>3.9908149016281147E-3</v>
      </c>
      <c r="H281" s="36">
        <f t="shared" ref="H281:I281" si="380">H280/G280-1</f>
        <v>4.0794513766668539E-2</v>
      </c>
      <c r="I281" s="308">
        <f t="shared" si="380"/>
        <v>-3.312693050933968E-2</v>
      </c>
      <c r="J281" s="308">
        <v>3.2999999999999974E-3</v>
      </c>
      <c r="K281" s="308">
        <v>1.440000000000001E-2</v>
      </c>
      <c r="L281" s="308">
        <v>2.0300000000000002E-2</v>
      </c>
      <c r="M281" s="308">
        <v>3.5799999999999985E-2</v>
      </c>
      <c r="N281" s="308">
        <v>3.9599999999999982E-2</v>
      </c>
      <c r="O281" s="308">
        <v>4.36E-2</v>
      </c>
      <c r="P281" s="308">
        <v>4.469999999999999E-2</v>
      </c>
      <c r="Q281" s="308">
        <v>3.9799999999999995E-2</v>
      </c>
      <c r="R281" s="308">
        <v>4.1299999999999989E-2</v>
      </c>
      <c r="S281" s="308">
        <v>4.4499999999999991E-2</v>
      </c>
      <c r="T281" s="186"/>
    </row>
    <row r="282" spans="1:21" ht="13.5" thickBot="1" x14ac:dyDescent="0.25">
      <c r="A282" s="248" t="s">
        <v>37</v>
      </c>
      <c r="B282" s="248" t="s">
        <v>159</v>
      </c>
      <c r="C282" s="94" t="s">
        <v>294</v>
      </c>
      <c r="D282" s="47">
        <f>D275-D280</f>
        <v>-0.47568887999999987</v>
      </c>
      <c r="E282" s="47">
        <f t="shared" ref="E282:S282" si="381">E275-E280</f>
        <v>-0.50794532000000103</v>
      </c>
      <c r="F282" s="47">
        <f t="shared" si="381"/>
        <v>-0.41199244000000057</v>
      </c>
      <c r="G282" s="47">
        <f t="shared" si="381"/>
        <v>-0.31860047999999885</v>
      </c>
      <c r="H282" s="47">
        <f t="shared" si="381"/>
        <v>-0.70937986000000031</v>
      </c>
      <c r="I282" s="47">
        <f t="shared" si="381"/>
        <v>-0.65789999999999971</v>
      </c>
      <c r="J282" s="47">
        <f t="shared" si="381"/>
        <v>-0.60543326999999891</v>
      </c>
      <c r="K282" s="47">
        <f t="shared" si="381"/>
        <v>-0.37602350908799842</v>
      </c>
      <c r="L282" s="47">
        <f t="shared" si="381"/>
        <v>-0.64857178632248491</v>
      </c>
      <c r="M282" s="47">
        <f t="shared" si="381"/>
        <v>-0.68898065627283067</v>
      </c>
      <c r="N282" s="47">
        <f t="shared" si="381"/>
        <v>-1.2508642902612337</v>
      </c>
      <c r="O282" s="47">
        <f t="shared" si="381"/>
        <v>-1.5940019733166224</v>
      </c>
      <c r="P282" s="47">
        <f t="shared" si="381"/>
        <v>-2.2821138615238752</v>
      </c>
      <c r="Q282" s="47">
        <f t="shared" si="381"/>
        <v>-2.6221819932125268</v>
      </c>
      <c r="R282" s="47">
        <f t="shared" si="381"/>
        <v>-3.3128081095322042</v>
      </c>
      <c r="S282" s="47">
        <f t="shared" si="381"/>
        <v>-3.6376780704063876</v>
      </c>
    </row>
    <row r="283" spans="1:21" x14ac:dyDescent="0.2">
      <c r="A283" s="195" t="s">
        <v>37</v>
      </c>
      <c r="B283" s="195" t="s">
        <v>55</v>
      </c>
      <c r="C283" s="91" t="s">
        <v>43</v>
      </c>
      <c r="D283" s="35">
        <f>' Capacity by Company'!D93</f>
        <v>20</v>
      </c>
      <c r="E283" s="35">
        <f>' Capacity by Company'!E93</f>
        <v>20</v>
      </c>
      <c r="F283" s="35">
        <f>' Capacity by Company'!F93</f>
        <v>20</v>
      </c>
      <c r="G283" s="35">
        <f>' Capacity by Company'!G93</f>
        <v>20</v>
      </c>
      <c r="H283" s="35">
        <f>' Capacity by Company'!H93</f>
        <v>20</v>
      </c>
      <c r="I283" s="35">
        <f>' Capacity by Company'!I93</f>
        <v>20</v>
      </c>
      <c r="J283" s="35">
        <f>' Capacity by Company'!J93</f>
        <v>20</v>
      </c>
      <c r="K283" s="35">
        <f>' Capacity by Company'!K93</f>
        <v>20</v>
      </c>
      <c r="L283" s="35">
        <f>' Capacity by Company'!L93</f>
        <v>20</v>
      </c>
      <c r="M283" s="35">
        <f>' Capacity by Company'!M93</f>
        <v>20</v>
      </c>
      <c r="N283" s="35">
        <f>' Capacity by Company'!N93</f>
        <v>20</v>
      </c>
      <c r="O283" s="35">
        <f>' Capacity by Company'!O93</f>
        <v>20</v>
      </c>
      <c r="P283" s="35">
        <f>' Capacity by Company'!P93</f>
        <v>20</v>
      </c>
      <c r="Q283" s="35">
        <f>' Capacity by Company'!Q93</f>
        <v>20</v>
      </c>
      <c r="R283" s="35">
        <f>' Capacity by Company'!R93</f>
        <v>20</v>
      </c>
      <c r="S283" s="35">
        <f>' Capacity by Company'!S93</f>
        <v>20</v>
      </c>
    </row>
    <row r="284" spans="1:21" x14ac:dyDescent="0.2">
      <c r="A284" s="73" t="s">
        <v>37</v>
      </c>
      <c r="B284" s="73" t="s">
        <v>55</v>
      </c>
      <c r="C284" s="91" t="s">
        <v>44</v>
      </c>
      <c r="D284" s="37">
        <f>'Production by Company'!D93</f>
        <v>14.988</v>
      </c>
      <c r="E284" s="37">
        <f>'Production by Company'!E93</f>
        <v>15.224</v>
      </c>
      <c r="F284" s="37">
        <f>'Production by Company'!F93</f>
        <v>15.4</v>
      </c>
      <c r="G284" s="37">
        <f>'Production by Company'!G93</f>
        <v>15.694000000000001</v>
      </c>
      <c r="H284" s="37">
        <f>'Production by Company'!H93</f>
        <v>16.399999999999999</v>
      </c>
      <c r="I284" s="37">
        <f>'Production by Company'!I93</f>
        <v>14.564</v>
      </c>
      <c r="J284" s="37">
        <f>'Production by Company'!J93</f>
        <v>14.784000000000001</v>
      </c>
      <c r="K284" s="37">
        <f>'Production by Company'!K93</f>
        <v>14.8</v>
      </c>
      <c r="L284" s="37">
        <f>'Production by Company'!L93</f>
        <v>15.2</v>
      </c>
      <c r="M284" s="37">
        <f>'Production by Company'!M93</f>
        <v>16.2</v>
      </c>
      <c r="N284" s="37">
        <f>'Production by Company'!N93</f>
        <v>16.600000000000001</v>
      </c>
      <c r="O284" s="37">
        <f>'Production by Company'!O93</f>
        <v>17.2</v>
      </c>
      <c r="P284" s="37">
        <f>'Production by Company'!P93</f>
        <v>17.399999999999999</v>
      </c>
      <c r="Q284" s="37">
        <f>'Production by Company'!Q93</f>
        <v>18</v>
      </c>
      <c r="R284" s="37">
        <f>'Production by Company'!R93</f>
        <v>18.399999999999999</v>
      </c>
      <c r="S284" s="37">
        <f>'Production by Company'!S93</f>
        <v>19</v>
      </c>
    </row>
    <row r="285" spans="1:21" x14ac:dyDescent="0.2">
      <c r="A285" s="73" t="s">
        <v>37</v>
      </c>
      <c r="B285" s="73" t="s">
        <v>55</v>
      </c>
      <c r="C285" s="91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x14ac:dyDescent="0.2">
      <c r="A286" s="73" t="s">
        <v>37</v>
      </c>
      <c r="B286" s="73" t="s">
        <v>55</v>
      </c>
      <c r="C286" s="91" t="s">
        <v>46</v>
      </c>
      <c r="D286" s="45">
        <v>0.12</v>
      </c>
      <c r="E286" s="312">
        <v>0.34</v>
      </c>
      <c r="F286" s="312">
        <v>0.43</v>
      </c>
      <c r="G286" s="312">
        <v>0.47</v>
      </c>
      <c r="H286" s="312">
        <v>0.51</v>
      </c>
      <c r="I286" s="312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x14ac:dyDescent="0.2">
      <c r="A287" s="73" t="s">
        <v>37</v>
      </c>
      <c r="B287" s="73" t="s">
        <v>55</v>
      </c>
      <c r="C287" s="91" t="s">
        <v>47</v>
      </c>
      <c r="D287" s="312">
        <v>0.02</v>
      </c>
      <c r="E287" s="312">
        <v>0.01</v>
      </c>
      <c r="F287" s="312">
        <v>0.03</v>
      </c>
      <c r="G287" s="312">
        <v>0.01</v>
      </c>
      <c r="H287" s="312">
        <v>0.03</v>
      </c>
      <c r="I287" s="312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x14ac:dyDescent="0.2">
      <c r="A288" s="73" t="s">
        <v>37</v>
      </c>
      <c r="B288" s="73" t="s">
        <v>55</v>
      </c>
      <c r="C288" s="91" t="s">
        <v>25</v>
      </c>
      <c r="D288" s="37">
        <f>2%*D284</f>
        <v>0.29975999999999997</v>
      </c>
      <c r="E288" s="37">
        <f t="shared" ref="E288:S288" si="382">2%*E284</f>
        <v>0.30448000000000003</v>
      </c>
      <c r="F288" s="37">
        <f t="shared" si="382"/>
        <v>0.308</v>
      </c>
      <c r="G288" s="37">
        <f t="shared" si="382"/>
        <v>0.31388000000000005</v>
      </c>
      <c r="H288" s="37">
        <f t="shared" si="382"/>
        <v>0.32799999999999996</v>
      </c>
      <c r="I288" s="37">
        <f t="shared" si="382"/>
        <v>0.29127999999999998</v>
      </c>
      <c r="J288" s="37">
        <f t="shared" si="382"/>
        <v>0.29568</v>
      </c>
      <c r="K288" s="37">
        <f t="shared" si="382"/>
        <v>0.29600000000000004</v>
      </c>
      <c r="L288" s="37">
        <f t="shared" si="382"/>
        <v>0.30399999999999999</v>
      </c>
      <c r="M288" s="37">
        <f t="shared" si="382"/>
        <v>0.32400000000000001</v>
      </c>
      <c r="N288" s="37">
        <f t="shared" si="382"/>
        <v>0.33200000000000002</v>
      </c>
      <c r="O288" s="37">
        <f t="shared" si="382"/>
        <v>0.34399999999999997</v>
      </c>
      <c r="P288" s="37">
        <f t="shared" si="382"/>
        <v>0.34799999999999998</v>
      </c>
      <c r="Q288" s="37">
        <f t="shared" si="382"/>
        <v>0.36</v>
      </c>
      <c r="R288" s="37">
        <f t="shared" si="382"/>
        <v>0.36799999999999999</v>
      </c>
      <c r="S288" s="37">
        <f t="shared" si="382"/>
        <v>0.38</v>
      </c>
      <c r="U288" s="317">
        <v>3.61E-2</v>
      </c>
    </row>
    <row r="289" spans="1:21" x14ac:dyDescent="0.2">
      <c r="A289" s="73" t="s">
        <v>37</v>
      </c>
      <c r="B289" s="73" t="s">
        <v>55</v>
      </c>
      <c r="C289" s="91" t="s">
        <v>48</v>
      </c>
      <c r="D289" s="37">
        <f>D284+D286-D287-D288</f>
        <v>14.78824</v>
      </c>
      <c r="E289" s="37">
        <f t="shared" ref="E289" si="383">E284+E286-E287-E288</f>
        <v>15.24952</v>
      </c>
      <c r="F289" s="37">
        <f t="shared" ref="F289" si="384">F284+F286-F287-F288</f>
        <v>15.492000000000001</v>
      </c>
      <c r="G289" s="37">
        <f t="shared" ref="G289" si="385">G284+G286-G287-G288</f>
        <v>15.840120000000001</v>
      </c>
      <c r="H289" s="37">
        <f t="shared" ref="H289:I289" si="386">H284+H286-H287-H288</f>
        <v>16.552</v>
      </c>
      <c r="I289" s="309">
        <f t="shared" si="386"/>
        <v>14.66272</v>
      </c>
      <c r="J289" s="37">
        <f t="shared" ref="J289" si="387">I289+I289*J290</f>
        <v>14.680315264000001</v>
      </c>
      <c r="K289" s="37">
        <f t="shared" ref="K289" si="388">J289+J289*K290</f>
        <v>14.8608831417472</v>
      </c>
      <c r="L289" s="37">
        <f t="shared" ref="L289" si="389">K289+K289*L290</f>
        <v>15.131351214926999</v>
      </c>
      <c r="M289" s="37">
        <f t="shared" ref="M289" si="390">L289+L289*M290</f>
        <v>15.641277750870039</v>
      </c>
      <c r="N289" s="37">
        <f t="shared" ref="N289" si="391">M289+M289*N290</f>
        <v>16.227825666527664</v>
      </c>
      <c r="O289" s="37">
        <f t="shared" ref="O289" si="392">N289+N289*O290</f>
        <v>16.901280431688562</v>
      </c>
      <c r="P289" s="37">
        <f t="shared" ref="P289" si="393">O289+O289*P290</f>
        <v>17.621274978078496</v>
      </c>
      <c r="Q289" s="37">
        <f t="shared" ref="Q289" si="394">P289+P289*Q290</f>
        <v>18.285597044752055</v>
      </c>
      <c r="R289" s="37">
        <f t="shared" ref="R289" si="395">Q289+Q289*R290</f>
        <v>19.002392448906335</v>
      </c>
      <c r="S289" s="37">
        <f t="shared" ref="S289" si="396">R289+R289*S290</f>
        <v>19.808093888739965</v>
      </c>
      <c r="T289" s="186">
        <f>(S289/J289)^(1/9)-1</f>
        <v>3.38472266372849E-2</v>
      </c>
    </row>
    <row r="290" spans="1:21" x14ac:dyDescent="0.2">
      <c r="A290" s="73" t="s">
        <v>37</v>
      </c>
      <c r="B290" s="73" t="s">
        <v>55</v>
      </c>
      <c r="C290" s="93" t="s">
        <v>293</v>
      </c>
      <c r="D290" s="36"/>
      <c r="E290" s="36">
        <f>E289/D289-1</f>
        <v>3.1192352842528859E-2</v>
      </c>
      <c r="F290" s="308">
        <f t="shared" ref="F290:I290" si="397">F289/E289-1</f>
        <v>1.5900828353941687E-2</v>
      </c>
      <c r="G290" s="308">
        <f t="shared" si="397"/>
        <v>2.2470952749806372E-2</v>
      </c>
      <c r="H290" s="308">
        <f t="shared" si="397"/>
        <v>4.4941578725413711E-2</v>
      </c>
      <c r="I290" s="308">
        <f t="shared" si="397"/>
        <v>-0.11414209763170613</v>
      </c>
      <c r="J290" s="308">
        <v>1.1999999999999979E-3</v>
      </c>
      <c r="K290" s="308">
        <v>1.2300000000000009E-2</v>
      </c>
      <c r="L290" s="308">
        <v>1.8200000000000001E-2</v>
      </c>
      <c r="M290" s="308">
        <v>3.3699999999999987E-2</v>
      </c>
      <c r="N290" s="308">
        <v>3.7499999999999985E-2</v>
      </c>
      <c r="O290" s="308">
        <v>4.1500000000000002E-2</v>
      </c>
      <c r="P290" s="308">
        <v>4.2599999999999992E-2</v>
      </c>
      <c r="Q290" s="308">
        <v>3.7699999999999997E-2</v>
      </c>
      <c r="R290" s="308">
        <v>3.9199999999999992E-2</v>
      </c>
      <c r="S290" s="308">
        <v>4.2399999999999993E-2</v>
      </c>
    </row>
    <row r="291" spans="1:21" ht="13.5" thickBot="1" x14ac:dyDescent="0.25">
      <c r="A291" s="248" t="s">
        <v>37</v>
      </c>
      <c r="B291" s="248" t="s">
        <v>55</v>
      </c>
      <c r="C291" s="94" t="s">
        <v>294</v>
      </c>
      <c r="D291" s="47">
        <f>D284-D289</f>
        <v>0.19975999999999949</v>
      </c>
      <c r="E291" s="47">
        <f t="shared" ref="E291:S291" si="398">E284-E289</f>
        <v>-2.5520000000000209E-2</v>
      </c>
      <c r="F291" s="47">
        <f t="shared" si="398"/>
        <v>-9.2000000000000526E-2</v>
      </c>
      <c r="G291" s="47">
        <f t="shared" si="398"/>
        <v>-0.14611999999999981</v>
      </c>
      <c r="H291" s="47">
        <f t="shared" si="398"/>
        <v>-0.15200000000000102</v>
      </c>
      <c r="I291" s="47">
        <f t="shared" si="398"/>
        <v>-9.8720000000000141E-2</v>
      </c>
      <c r="J291" s="47">
        <f t="shared" si="398"/>
        <v>0.10368473599999994</v>
      </c>
      <c r="K291" s="47">
        <f t="shared" si="398"/>
        <v>-6.0883141747199332E-2</v>
      </c>
      <c r="L291" s="47">
        <f t="shared" si="398"/>
        <v>6.8648785072999985E-2</v>
      </c>
      <c r="M291" s="47">
        <f t="shared" si="398"/>
        <v>0.5587222491299606</v>
      </c>
      <c r="N291" s="47">
        <f t="shared" si="398"/>
        <v>0.37217433347233708</v>
      </c>
      <c r="O291" s="47">
        <f t="shared" si="398"/>
        <v>0.2987195683114372</v>
      </c>
      <c r="P291" s="47">
        <f t="shared" si="398"/>
        <v>-0.2212749780784975</v>
      </c>
      <c r="Q291" s="47">
        <f t="shared" si="398"/>
        <v>-0.2855970447520555</v>
      </c>
      <c r="R291" s="47">
        <f t="shared" si="398"/>
        <v>-0.60239244890633614</v>
      </c>
      <c r="S291" s="47">
        <f t="shared" si="398"/>
        <v>-0.80809388873996468</v>
      </c>
    </row>
    <row r="292" spans="1:21" x14ac:dyDescent="0.2">
      <c r="A292" s="249" t="s">
        <v>37</v>
      </c>
      <c r="B292" s="250" t="s">
        <v>58</v>
      </c>
      <c r="C292" s="254" t="s">
        <v>43</v>
      </c>
      <c r="D292" s="252">
        <f>D283+D274+D256+D265</f>
        <v>83</v>
      </c>
      <c r="E292" s="252">
        <f t="shared" ref="E292:S292" si="399">E283+E274+E256+E265</f>
        <v>83</v>
      </c>
      <c r="F292" s="252">
        <f t="shared" si="399"/>
        <v>83</v>
      </c>
      <c r="G292" s="252">
        <f t="shared" si="399"/>
        <v>83</v>
      </c>
      <c r="H292" s="252">
        <f t="shared" si="399"/>
        <v>83</v>
      </c>
      <c r="I292" s="252">
        <f t="shared" si="399"/>
        <v>83</v>
      </c>
      <c r="J292" s="252">
        <f t="shared" si="399"/>
        <v>83</v>
      </c>
      <c r="K292" s="252">
        <f t="shared" si="399"/>
        <v>83</v>
      </c>
      <c r="L292" s="252">
        <f t="shared" si="399"/>
        <v>83</v>
      </c>
      <c r="M292" s="252">
        <f t="shared" si="399"/>
        <v>83</v>
      </c>
      <c r="N292" s="252">
        <f t="shared" si="399"/>
        <v>83</v>
      </c>
      <c r="O292" s="252">
        <f t="shared" si="399"/>
        <v>83</v>
      </c>
      <c r="P292" s="252">
        <f t="shared" si="399"/>
        <v>83</v>
      </c>
      <c r="Q292" s="252">
        <f t="shared" si="399"/>
        <v>83</v>
      </c>
      <c r="R292" s="252">
        <f t="shared" si="399"/>
        <v>83</v>
      </c>
      <c r="S292" s="252">
        <f t="shared" si="399"/>
        <v>83</v>
      </c>
    </row>
    <row r="293" spans="1:21" x14ac:dyDescent="0.2">
      <c r="A293" s="253" t="s">
        <v>37</v>
      </c>
      <c r="B293" s="31" t="s">
        <v>58</v>
      </c>
      <c r="C293" s="254" t="s">
        <v>44</v>
      </c>
      <c r="D293" s="252">
        <f>'Production by Company'!D94</f>
        <v>63.154500000000006</v>
      </c>
      <c r="E293" s="252">
        <f>'Production by Company'!E94</f>
        <v>65.026800000000009</v>
      </c>
      <c r="F293" s="252">
        <f>'Production by Company'!F94</f>
        <v>66.436999999999998</v>
      </c>
      <c r="G293" s="252">
        <f>'Production by Company'!G94</f>
        <v>66.670500000000004</v>
      </c>
      <c r="H293" s="252">
        <f>'Production by Company'!H94</f>
        <v>68.106499999999997</v>
      </c>
      <c r="I293" s="252">
        <f>'Production by Company'!I94</f>
        <v>63.862400000000001</v>
      </c>
      <c r="J293" s="252">
        <f>'Production by Company'!J94</f>
        <v>66.063200000000009</v>
      </c>
      <c r="K293" s="252">
        <f>'Production by Company'!K94</f>
        <v>67.394000000000005</v>
      </c>
      <c r="L293" s="252">
        <f>'Production by Company'!L94</f>
        <v>68.177999999999997</v>
      </c>
      <c r="M293" s="252">
        <f>'Production by Company'!M94</f>
        <v>70.6584</v>
      </c>
      <c r="N293" s="252">
        <f>'Production by Company'!N94</f>
        <v>71.147999999999996</v>
      </c>
      <c r="O293" s="252">
        <f>'Production by Company'!O94</f>
        <v>72.575999999999993</v>
      </c>
      <c r="P293" s="252">
        <f>'Production by Company'!P94</f>
        <v>73.304000000000002</v>
      </c>
      <c r="Q293" s="252">
        <f>'Production by Company'!Q94</f>
        <v>74.932000000000002</v>
      </c>
      <c r="R293" s="252">
        <f>'Production by Company'!R94</f>
        <v>75.996000000000009</v>
      </c>
      <c r="S293" s="252">
        <f>'Production by Company'!S94</f>
        <v>77.722799999999992</v>
      </c>
    </row>
    <row r="294" spans="1:21" x14ac:dyDescent="0.2">
      <c r="A294" s="253" t="s">
        <v>37</v>
      </c>
      <c r="B294" s="31" t="s">
        <v>58</v>
      </c>
      <c r="C294" s="254" t="s">
        <v>45</v>
      </c>
      <c r="D294" s="255">
        <f t="shared" ref="D294:S294" si="400">(D293/D292)</f>
        <v>0.76089759036144589</v>
      </c>
      <c r="E294" s="255">
        <f t="shared" si="400"/>
        <v>0.78345542168674709</v>
      </c>
      <c r="F294" s="255">
        <f t="shared" si="400"/>
        <v>0.80044578313253012</v>
      </c>
      <c r="G294" s="255">
        <f t="shared" si="400"/>
        <v>0.80325903614457839</v>
      </c>
      <c r="H294" s="255">
        <f t="shared" si="400"/>
        <v>0.82056024096385538</v>
      </c>
      <c r="I294" s="255">
        <f t="shared" si="400"/>
        <v>0.76942650602409635</v>
      </c>
      <c r="J294" s="255">
        <f t="shared" si="400"/>
        <v>0.79594216867469891</v>
      </c>
      <c r="K294" s="255">
        <f t="shared" si="400"/>
        <v>0.81197590361445793</v>
      </c>
      <c r="L294" s="255">
        <f t="shared" si="400"/>
        <v>0.8214216867469879</v>
      </c>
      <c r="M294" s="255">
        <f t="shared" si="400"/>
        <v>0.85130602409638556</v>
      </c>
      <c r="N294" s="255">
        <f t="shared" si="400"/>
        <v>0.85720481927710834</v>
      </c>
      <c r="O294" s="255">
        <f t="shared" si="400"/>
        <v>0.87440963855421683</v>
      </c>
      <c r="P294" s="255">
        <f t="shared" si="400"/>
        <v>0.88318072289156624</v>
      </c>
      <c r="Q294" s="255">
        <f t="shared" si="400"/>
        <v>0.90279518072289155</v>
      </c>
      <c r="R294" s="255">
        <f t="shared" si="400"/>
        <v>0.91561445783132545</v>
      </c>
      <c r="S294" s="255">
        <f t="shared" si="400"/>
        <v>0.93641927710843365</v>
      </c>
    </row>
    <row r="295" spans="1:21" x14ac:dyDescent="0.2">
      <c r="A295" s="253" t="s">
        <v>37</v>
      </c>
      <c r="B295" s="31" t="s">
        <v>58</v>
      </c>
      <c r="C295" s="254" t="s">
        <v>46</v>
      </c>
      <c r="D295" s="495">
        <v>10.45</v>
      </c>
      <c r="E295" s="495">
        <v>11.82</v>
      </c>
      <c r="F295" s="495">
        <v>12.05</v>
      </c>
      <c r="G295" s="495">
        <v>13.72</v>
      </c>
      <c r="H295" s="495">
        <v>16.149999999999999</v>
      </c>
      <c r="I295" s="495">
        <v>11.05</v>
      </c>
      <c r="J295" s="256"/>
      <c r="K295" s="256"/>
      <c r="L295" s="256"/>
      <c r="M295" s="256"/>
      <c r="N295" s="256"/>
      <c r="O295" s="256"/>
      <c r="P295" s="256"/>
      <c r="Q295" s="256"/>
      <c r="R295" s="256"/>
      <c r="S295" s="257"/>
    </row>
    <row r="296" spans="1:21" x14ac:dyDescent="0.2">
      <c r="A296" s="253" t="s">
        <v>37</v>
      </c>
      <c r="B296" s="31" t="s">
        <v>58</v>
      </c>
      <c r="C296" s="254" t="s">
        <v>47</v>
      </c>
      <c r="D296" s="495">
        <v>21.45</v>
      </c>
      <c r="E296" s="495">
        <v>22.45</v>
      </c>
      <c r="F296" s="495">
        <v>22.21</v>
      </c>
      <c r="G296" s="495">
        <v>20.53</v>
      </c>
      <c r="H296" s="495">
        <v>21.91</v>
      </c>
      <c r="I296" s="495">
        <v>17.843</v>
      </c>
      <c r="J296" s="256"/>
      <c r="K296" s="256"/>
      <c r="L296" s="256"/>
      <c r="M296" s="256"/>
      <c r="N296" s="256"/>
      <c r="O296" s="256"/>
      <c r="P296" s="256"/>
      <c r="Q296" s="256"/>
      <c r="R296" s="256"/>
      <c r="S296" s="257"/>
    </row>
    <row r="297" spans="1:21" x14ac:dyDescent="0.2">
      <c r="A297" s="253" t="s">
        <v>37</v>
      </c>
      <c r="B297" s="31" t="s">
        <v>58</v>
      </c>
      <c r="C297" s="254" t="s">
        <v>25</v>
      </c>
      <c r="D297" s="256">
        <f>D288+D279+D261+D270</f>
        <v>1.26309</v>
      </c>
      <c r="E297" s="256">
        <f t="shared" ref="E297:I297" si="401">E288+E279+E261+E270</f>
        <v>1.3005360000000001</v>
      </c>
      <c r="F297" s="256">
        <f t="shared" si="401"/>
        <v>1.32874</v>
      </c>
      <c r="G297" s="256">
        <f t="shared" si="401"/>
        <v>1.33341</v>
      </c>
      <c r="H297" s="256">
        <f t="shared" si="401"/>
        <v>1.3621300000000001</v>
      </c>
      <c r="I297" s="256">
        <f t="shared" si="401"/>
        <v>1.2772480000000002</v>
      </c>
      <c r="J297" s="258"/>
      <c r="K297" s="258"/>
      <c r="L297" s="258"/>
      <c r="M297" s="258"/>
      <c r="N297" s="258"/>
      <c r="O297" s="258"/>
      <c r="P297" s="258"/>
      <c r="Q297" s="258"/>
      <c r="R297" s="258"/>
      <c r="S297" s="258"/>
    </row>
    <row r="298" spans="1:21" x14ac:dyDescent="0.2">
      <c r="A298" s="253" t="s">
        <v>37</v>
      </c>
      <c r="B298" s="31" t="s">
        <v>58</v>
      </c>
      <c r="C298" s="254" t="s">
        <v>393</v>
      </c>
      <c r="D298" s="495">
        <f>D293+D295-D296-D297</f>
        <v>50.89141</v>
      </c>
      <c r="E298" s="495">
        <f t="shared" ref="E298:I298" si="402">E293+E295-E296-E297</f>
        <v>53.096263999999998</v>
      </c>
      <c r="F298" s="495">
        <f t="shared" si="402"/>
        <v>54.948259999999991</v>
      </c>
      <c r="G298" s="495">
        <f t="shared" si="402"/>
        <v>58.527090000000001</v>
      </c>
      <c r="H298" s="495">
        <f t="shared" si="402"/>
        <v>60.984369999999991</v>
      </c>
      <c r="I298" s="495">
        <f t="shared" si="402"/>
        <v>55.792152000000002</v>
      </c>
      <c r="J298" s="495">
        <f>I298+I298*J299</f>
        <v>58.832824284000004</v>
      </c>
      <c r="K298" s="495">
        <f t="shared" ref="K298:S298" si="403">J298+J298*K299</f>
        <v>62.503992519321606</v>
      </c>
      <c r="L298" s="495">
        <f t="shared" si="403"/>
        <v>66.15422568244999</v>
      </c>
      <c r="M298" s="495">
        <f t="shared" si="403"/>
        <v>69.620707108210368</v>
      </c>
      <c r="N298" s="495">
        <f t="shared" si="403"/>
        <v>73.136552817174987</v>
      </c>
      <c r="O298" s="495">
        <f t="shared" si="403"/>
        <v>76.676361973526255</v>
      </c>
      <c r="P298" s="495">
        <f t="shared" si="403"/>
        <v>80.287818622479335</v>
      </c>
      <c r="Q298" s="495">
        <f t="shared" si="403"/>
        <v>83.997115842837886</v>
      </c>
      <c r="R298" s="495">
        <f t="shared" si="403"/>
        <v>87.802185190518443</v>
      </c>
      <c r="S298" s="495">
        <f t="shared" si="403"/>
        <v>91.683041775939358</v>
      </c>
      <c r="T298" s="496">
        <f>(I298/D298)^(1/5)-1</f>
        <v>1.8557910271690181E-2</v>
      </c>
      <c r="U298" s="496">
        <f>(S298/J298)^(1/9)-1</f>
        <v>5.0528168204851287E-2</v>
      </c>
    </row>
    <row r="299" spans="1:21" x14ac:dyDescent="0.2">
      <c r="A299" s="253" t="s">
        <v>37</v>
      </c>
      <c r="B299" s="31" t="s">
        <v>58</v>
      </c>
      <c r="C299" s="259" t="s">
        <v>293</v>
      </c>
      <c r="D299" s="494"/>
      <c r="E299" s="494">
        <f>E298/D298-1</f>
        <v>4.3324678958590379E-2</v>
      </c>
      <c r="F299" s="494">
        <f>F298/E298-1</f>
        <v>3.487996820265904E-2</v>
      </c>
      <c r="G299" s="494">
        <f t="shared" ref="G299" si="404">G298/F298-1</f>
        <v>6.5130906783945619E-2</v>
      </c>
      <c r="H299" s="494">
        <f t="shared" ref="H299" si="405">H298/G298-1</f>
        <v>4.198534388092745E-2</v>
      </c>
      <c r="I299" s="494">
        <f t="shared" ref="I299" si="406">I298/H298-1</f>
        <v>-8.5140143285894254E-2</v>
      </c>
      <c r="J299" s="494">
        <v>5.45E-2</v>
      </c>
      <c r="K299" s="494">
        <v>6.2399999999999997E-2</v>
      </c>
      <c r="L299" s="494">
        <v>5.8400000000000001E-2</v>
      </c>
      <c r="M299" s="494">
        <v>5.2400000000000002E-2</v>
      </c>
      <c r="N299" s="494">
        <v>5.0500000000000003E-2</v>
      </c>
      <c r="O299" s="494">
        <v>4.8399999999999999E-2</v>
      </c>
      <c r="P299" s="494">
        <v>4.7100000000000003E-2</v>
      </c>
      <c r="Q299" s="494">
        <v>4.6199999999999998E-2</v>
      </c>
      <c r="R299" s="494">
        <v>4.53E-2</v>
      </c>
      <c r="S299" s="494">
        <v>4.4200000000000003E-2</v>
      </c>
    </row>
    <row r="300" spans="1:21" s="314" customFormat="1" x14ac:dyDescent="0.2">
      <c r="A300" s="481"/>
      <c r="B300" s="482"/>
      <c r="C300" s="254" t="s">
        <v>394</v>
      </c>
      <c r="D300" s="483"/>
      <c r="E300" s="483"/>
      <c r="F300" s="483"/>
      <c r="G300" s="483"/>
      <c r="H300" s="483"/>
      <c r="I300" s="483"/>
      <c r="J300" s="484">
        <f>I298+I298*J301</f>
        <v>57.3989659776</v>
      </c>
      <c r="K300" s="484">
        <f>J300+J300*K301</f>
        <v>59.505508028977921</v>
      </c>
      <c r="L300" s="484">
        <f t="shared" ref="L300:S300" si="407">K300+K300*L301</f>
        <v>61.451338141525497</v>
      </c>
      <c r="M300" s="484">
        <f t="shared" si="407"/>
        <v>63.092088869904231</v>
      </c>
      <c r="N300" s="484">
        <f t="shared" si="407"/>
        <v>64.656772673877853</v>
      </c>
      <c r="O300" s="484">
        <f t="shared" si="407"/>
        <v>66.124481413574884</v>
      </c>
      <c r="P300" s="484">
        <f t="shared" si="407"/>
        <v>67.539545315825393</v>
      </c>
      <c r="Q300" s="484">
        <f t="shared" si="407"/>
        <v>68.924105994799817</v>
      </c>
      <c r="R300" s="484">
        <f t="shared" si="407"/>
        <v>70.275018472297887</v>
      </c>
      <c r="S300" s="484">
        <f t="shared" si="407"/>
        <v>71.575106314035395</v>
      </c>
      <c r="T300" s="186">
        <f>(S300/J300)^(1/9)-1</f>
        <v>2.482776142180998E-2</v>
      </c>
    </row>
    <row r="301" spans="1:21" s="314" customFormat="1" x14ac:dyDescent="0.2">
      <c r="A301" s="481"/>
      <c r="B301" s="482"/>
      <c r="C301" s="259" t="s">
        <v>293</v>
      </c>
      <c r="D301" s="483"/>
      <c r="E301" s="483"/>
      <c r="F301" s="483"/>
      <c r="G301" s="483"/>
      <c r="H301" s="483"/>
      <c r="I301" s="483">
        <f>(I298/D298)^(1/5)-1</f>
        <v>1.8557910271690181E-2</v>
      </c>
      <c r="J301" s="483">
        <f>J299-2.57%</f>
        <v>2.8800000000000003E-2</v>
      </c>
      <c r="K301" s="483">
        <f t="shared" ref="K301:S301" si="408">K299-2.57%</f>
        <v>3.6699999999999997E-2</v>
      </c>
      <c r="L301" s="483">
        <f t="shared" si="408"/>
        <v>3.2700000000000007E-2</v>
      </c>
      <c r="M301" s="483">
        <f t="shared" si="408"/>
        <v>2.6700000000000005E-2</v>
      </c>
      <c r="N301" s="483">
        <f t="shared" si="408"/>
        <v>2.4800000000000006E-2</v>
      </c>
      <c r="O301" s="483">
        <f t="shared" si="408"/>
        <v>2.2700000000000001E-2</v>
      </c>
      <c r="P301" s="483">
        <f t="shared" si="408"/>
        <v>2.1400000000000006E-2</v>
      </c>
      <c r="Q301" s="483">
        <f t="shared" si="408"/>
        <v>2.0500000000000001E-2</v>
      </c>
      <c r="R301" s="483">
        <f t="shared" si="408"/>
        <v>1.9600000000000003E-2</v>
      </c>
      <c r="S301" s="483">
        <f t="shared" si="408"/>
        <v>1.8500000000000006E-2</v>
      </c>
      <c r="T301" s="186"/>
    </row>
    <row r="302" spans="1:21" s="314" customFormat="1" x14ac:dyDescent="0.2">
      <c r="A302" s="481"/>
      <c r="B302" s="482"/>
      <c r="C302" s="254" t="s">
        <v>395</v>
      </c>
      <c r="D302" s="483"/>
      <c r="E302" s="483"/>
      <c r="F302" s="483"/>
      <c r="G302" s="483"/>
      <c r="H302" s="483"/>
      <c r="I302" s="483"/>
      <c r="J302" s="484">
        <f>I298+I298*J303</f>
        <v>57.097688356799999</v>
      </c>
      <c r="K302" s="484">
        <f>J302+J302*K303</f>
        <v>58.884846002367837</v>
      </c>
      <c r="L302" s="484">
        <f t="shared" ref="L302:S302" si="409">K302+K302*L303</f>
        <v>60.492402298232477</v>
      </c>
      <c r="M302" s="484">
        <f t="shared" si="409"/>
        <v>61.780890467184832</v>
      </c>
      <c r="N302" s="484">
        <f t="shared" si="409"/>
        <v>62.979439742248218</v>
      </c>
      <c r="O302" s="484">
        <f t="shared" si="409"/>
        <v>64.068984049789108</v>
      </c>
      <c r="P302" s="484">
        <f t="shared" si="409"/>
        <v>65.094087794585732</v>
      </c>
      <c r="Q302" s="484">
        <f t="shared" si="409"/>
        <v>66.077008520283982</v>
      </c>
      <c r="R302" s="484">
        <f t="shared" si="409"/>
        <v>67.015302041272008</v>
      </c>
      <c r="S302" s="484">
        <f t="shared" si="409"/>
        <v>67.89320249801267</v>
      </c>
      <c r="T302" s="186">
        <f>(S302/J302)^(1/9)-1</f>
        <v>1.9427673351191999E-2</v>
      </c>
    </row>
    <row r="303" spans="1:21" s="314" customFormat="1" x14ac:dyDescent="0.2">
      <c r="A303" s="481"/>
      <c r="B303" s="482"/>
      <c r="C303" s="259" t="s">
        <v>293</v>
      </c>
      <c r="D303" s="483"/>
      <c r="E303" s="483"/>
      <c r="F303" s="483"/>
      <c r="G303" s="483"/>
      <c r="H303" s="483"/>
      <c r="I303" s="483"/>
      <c r="J303" s="483">
        <f>J299-3.11%</f>
        <v>2.3400000000000001E-2</v>
      </c>
      <c r="K303" s="483">
        <f t="shared" ref="K303:S303" si="410">K299-3.11%</f>
        <v>3.1299999999999994E-2</v>
      </c>
      <c r="L303" s="483">
        <f t="shared" si="410"/>
        <v>2.7300000000000001E-2</v>
      </c>
      <c r="M303" s="483">
        <f t="shared" si="410"/>
        <v>2.1300000000000003E-2</v>
      </c>
      <c r="N303" s="483">
        <f t="shared" si="410"/>
        <v>1.9400000000000004E-2</v>
      </c>
      <c r="O303" s="483">
        <f t="shared" si="410"/>
        <v>1.7299999999999999E-2</v>
      </c>
      <c r="P303" s="483">
        <f t="shared" si="410"/>
        <v>1.6000000000000004E-2</v>
      </c>
      <c r="Q303" s="483">
        <f t="shared" si="410"/>
        <v>1.5099999999999999E-2</v>
      </c>
      <c r="R303" s="483">
        <f t="shared" si="410"/>
        <v>1.4200000000000001E-2</v>
      </c>
      <c r="S303" s="483">
        <f t="shared" si="410"/>
        <v>1.3100000000000004E-2</v>
      </c>
      <c r="T303" s="186"/>
    </row>
    <row r="304" spans="1:21" ht="13.5" thickBot="1" x14ac:dyDescent="0.25">
      <c r="A304" s="260" t="s">
        <v>37</v>
      </c>
      <c r="B304" s="261" t="s">
        <v>58</v>
      </c>
      <c r="C304" s="262" t="s">
        <v>294</v>
      </c>
      <c r="D304" s="263">
        <v>0</v>
      </c>
      <c r="E304" s="263">
        <v>0</v>
      </c>
      <c r="F304" s="263">
        <v>0</v>
      </c>
      <c r="G304" s="263">
        <v>0</v>
      </c>
      <c r="H304" s="263">
        <v>0</v>
      </c>
      <c r="I304" s="263">
        <v>0</v>
      </c>
      <c r="J304" s="263">
        <f t="shared" ref="J304:S304" si="411">J293-J298</f>
        <v>7.2303757160000046</v>
      </c>
      <c r="K304" s="263">
        <f t="shared" si="411"/>
        <v>4.8900074806783991</v>
      </c>
      <c r="L304" s="263">
        <f t="shared" si="411"/>
        <v>2.0237743175500071</v>
      </c>
      <c r="M304" s="263">
        <f t="shared" si="411"/>
        <v>1.0376928917896322</v>
      </c>
      <c r="N304" s="263">
        <f t="shared" si="411"/>
        <v>-1.9885528171749911</v>
      </c>
      <c r="O304" s="263">
        <f t="shared" si="411"/>
        <v>-4.1003619735262617</v>
      </c>
      <c r="P304" s="263">
        <f t="shared" si="411"/>
        <v>-6.9838186224793333</v>
      </c>
      <c r="Q304" s="263">
        <f t="shared" si="411"/>
        <v>-9.0651158428378835</v>
      </c>
      <c r="R304" s="263">
        <f t="shared" si="411"/>
        <v>-11.806185190518434</v>
      </c>
      <c r="S304" s="263">
        <f t="shared" si="411"/>
        <v>-13.960241775939366</v>
      </c>
    </row>
    <row r="305" spans="1:21" x14ac:dyDescent="0.2">
      <c r="A305" s="264" t="s">
        <v>57</v>
      </c>
      <c r="B305" s="265" t="s">
        <v>58</v>
      </c>
      <c r="C305" s="266" t="s">
        <v>43</v>
      </c>
      <c r="D305" s="267">
        <f t="shared" ref="D305:S305" si="412">D292+D243+D203+D163+D78</f>
        <v>945.72</v>
      </c>
      <c r="E305" s="267">
        <f t="shared" si="412"/>
        <v>945.72</v>
      </c>
      <c r="F305" s="267">
        <f t="shared" si="412"/>
        <v>960.72</v>
      </c>
      <c r="G305" s="267">
        <f t="shared" si="412"/>
        <v>972.72</v>
      </c>
      <c r="H305" s="267">
        <f t="shared" si="412"/>
        <v>987.72</v>
      </c>
      <c r="I305" s="267">
        <f t="shared" si="412"/>
        <v>992.72</v>
      </c>
      <c r="J305" s="267">
        <f t="shared" si="412"/>
        <v>1022.72</v>
      </c>
      <c r="K305" s="267">
        <f t="shared" si="412"/>
        <v>1022.72</v>
      </c>
      <c r="L305" s="267">
        <f t="shared" si="412"/>
        <v>1027.72</v>
      </c>
      <c r="M305" s="267">
        <f t="shared" si="412"/>
        <v>1027.72</v>
      </c>
      <c r="N305" s="267">
        <f t="shared" si="412"/>
        <v>1027.72</v>
      </c>
      <c r="O305" s="267">
        <f t="shared" si="412"/>
        <v>1027.72</v>
      </c>
      <c r="P305" s="267">
        <f t="shared" si="412"/>
        <v>1027.72</v>
      </c>
      <c r="Q305" s="267">
        <f t="shared" si="412"/>
        <v>1027.72</v>
      </c>
      <c r="R305" s="267">
        <f t="shared" si="412"/>
        <v>1027.72</v>
      </c>
      <c r="S305" s="267">
        <f t="shared" si="412"/>
        <v>1027.72</v>
      </c>
    </row>
    <row r="306" spans="1:21" x14ac:dyDescent="0.2">
      <c r="A306" s="268" t="s">
        <v>57</v>
      </c>
      <c r="B306" s="269" t="s">
        <v>58</v>
      </c>
      <c r="C306" s="266" t="s">
        <v>44</v>
      </c>
      <c r="D306" s="267">
        <f t="shared" ref="D306:S306" si="413">D293+D244+D204+D164+D79</f>
        <v>733.57141764705887</v>
      </c>
      <c r="E306" s="267">
        <f t="shared" si="413"/>
        <v>750.34100282352938</v>
      </c>
      <c r="F306" s="267">
        <f t="shared" si="413"/>
        <v>775.77218800000003</v>
      </c>
      <c r="G306" s="267">
        <f t="shared" si="413"/>
        <v>790.14707317647071</v>
      </c>
      <c r="H306" s="267">
        <f t="shared" si="413"/>
        <v>812.53235835294117</v>
      </c>
      <c r="I306" s="267">
        <f t="shared" si="413"/>
        <v>758.52594352941173</v>
      </c>
      <c r="J306" s="267">
        <f>J293+J244+J204+J164+J79</f>
        <v>808.02312870588241</v>
      </c>
      <c r="K306" s="267">
        <f t="shared" si="413"/>
        <v>835.29391388235297</v>
      </c>
      <c r="L306" s="267">
        <f t="shared" si="413"/>
        <v>847.39949905882349</v>
      </c>
      <c r="M306" s="267">
        <f t="shared" si="413"/>
        <v>852.60058423529404</v>
      </c>
      <c r="N306" s="267">
        <f t="shared" si="413"/>
        <v>866.3759694117648</v>
      </c>
      <c r="O306" s="267">
        <f t="shared" si="413"/>
        <v>883.62505458823523</v>
      </c>
      <c r="P306" s="267">
        <f t="shared" si="413"/>
        <v>895.93013976470593</v>
      </c>
      <c r="Q306" s="267">
        <f t="shared" si="413"/>
        <v>909.4250249411765</v>
      </c>
      <c r="R306" s="267">
        <f t="shared" si="413"/>
        <v>918.23591011764711</v>
      </c>
      <c r="S306" s="267">
        <f t="shared" si="413"/>
        <v>928.35459529411764</v>
      </c>
    </row>
    <row r="307" spans="1:21" x14ac:dyDescent="0.2">
      <c r="A307" s="268" t="s">
        <v>57</v>
      </c>
      <c r="B307" s="269" t="s">
        <v>58</v>
      </c>
      <c r="C307" s="266" t="s">
        <v>45</v>
      </c>
      <c r="D307" s="270">
        <f>(D306/D305)</f>
        <v>0.77567505989834074</v>
      </c>
      <c r="E307" s="270">
        <f t="shared" ref="E307:S307" si="414">(E306/E305)</f>
        <v>0.79340714251948707</v>
      </c>
      <c r="F307" s="270">
        <f t="shared" si="414"/>
        <v>0.80749041135814803</v>
      </c>
      <c r="G307" s="270">
        <f t="shared" si="414"/>
        <v>0.81230680275564471</v>
      </c>
      <c r="H307" s="270">
        <f t="shared" si="414"/>
        <v>0.82263430765089418</v>
      </c>
      <c r="I307" s="270">
        <f t="shared" si="414"/>
        <v>0.76408850786668114</v>
      </c>
      <c r="J307" s="270">
        <f t="shared" si="414"/>
        <v>0.79007267747368037</v>
      </c>
      <c r="K307" s="270">
        <f t="shared" si="414"/>
        <v>0.81673763481925932</v>
      </c>
      <c r="L307" s="270">
        <f t="shared" si="414"/>
        <v>0.8245431625917794</v>
      </c>
      <c r="M307" s="270">
        <f t="shared" si="414"/>
        <v>0.82960396239763168</v>
      </c>
      <c r="N307" s="270">
        <f t="shared" si="414"/>
        <v>0.84300779337929088</v>
      </c>
      <c r="O307" s="270">
        <f t="shared" si="414"/>
        <v>0.85979163058832675</v>
      </c>
      <c r="P307" s="270">
        <f t="shared" si="414"/>
        <v>0.87176481898251068</v>
      </c>
      <c r="Q307" s="270">
        <f t="shared" si="414"/>
        <v>0.88489571570191927</v>
      </c>
      <c r="R307" s="270">
        <f t="shared" si="414"/>
        <v>0.89346895080143141</v>
      </c>
      <c r="S307" s="270">
        <f t="shared" si="414"/>
        <v>0.90331471149157128</v>
      </c>
    </row>
    <row r="308" spans="1:21" x14ac:dyDescent="0.2">
      <c r="A308" s="268" t="s">
        <v>57</v>
      </c>
      <c r="B308" s="269" t="s">
        <v>58</v>
      </c>
      <c r="C308" s="266" t="s">
        <v>46</v>
      </c>
      <c r="D308" s="180">
        <f t="shared" ref="D308:I311" si="415">D295+D246+D206+D166+D81</f>
        <v>85.14</v>
      </c>
      <c r="E308" s="180">
        <f t="shared" si="415"/>
        <v>94.77000000000001</v>
      </c>
      <c r="F308" s="180">
        <f t="shared" si="415"/>
        <v>92.579999999999984</v>
      </c>
      <c r="G308" s="180">
        <f t="shared" si="415"/>
        <v>108.07000000000001</v>
      </c>
      <c r="H308" s="180">
        <f t="shared" si="415"/>
        <v>121.95</v>
      </c>
      <c r="I308" s="180">
        <f t="shared" si="415"/>
        <v>102.14</v>
      </c>
      <c r="J308" s="180"/>
      <c r="K308" s="180"/>
      <c r="L308" s="180"/>
      <c r="M308" s="180"/>
      <c r="N308" s="180"/>
      <c r="O308" s="180"/>
      <c r="P308" s="180"/>
      <c r="Q308" s="180"/>
      <c r="R308" s="180"/>
      <c r="S308" s="271"/>
    </row>
    <row r="309" spans="1:21" x14ac:dyDescent="0.2">
      <c r="A309" s="268" t="s">
        <v>57</v>
      </c>
      <c r="B309" s="269" t="s">
        <v>58</v>
      </c>
      <c r="C309" s="266" t="s">
        <v>47</v>
      </c>
      <c r="D309" s="180">
        <f t="shared" si="415"/>
        <v>125.99</v>
      </c>
      <c r="E309" s="180">
        <f t="shared" si="415"/>
        <v>122.12</v>
      </c>
      <c r="F309" s="180">
        <f t="shared" si="415"/>
        <v>117.69</v>
      </c>
      <c r="G309" s="180">
        <f t="shared" si="415"/>
        <v>114.66999999999999</v>
      </c>
      <c r="H309" s="180">
        <f t="shared" si="415"/>
        <v>121.38</v>
      </c>
      <c r="I309" s="180">
        <f t="shared" si="415"/>
        <v>105.96600000000001</v>
      </c>
      <c r="J309" s="180"/>
      <c r="K309" s="180"/>
      <c r="L309" s="180"/>
      <c r="M309" s="180"/>
      <c r="N309" s="180"/>
      <c r="O309" s="180"/>
      <c r="P309" s="180"/>
      <c r="Q309" s="180"/>
      <c r="R309" s="180"/>
      <c r="S309" s="271"/>
    </row>
    <row r="310" spans="1:21" x14ac:dyDescent="0.2">
      <c r="A310" s="268" t="s">
        <v>57</v>
      </c>
      <c r="B310" s="269" t="s">
        <v>58</v>
      </c>
      <c r="C310" s="266" t="s">
        <v>25</v>
      </c>
      <c r="D310" s="180">
        <f t="shared" si="415"/>
        <v>15.226856592941218</v>
      </c>
      <c r="E310" s="180">
        <f t="shared" si="415"/>
        <v>15.205825576470668</v>
      </c>
      <c r="F310" s="180">
        <f t="shared" si="415"/>
        <v>15.974601759999961</v>
      </c>
      <c r="G310" s="180">
        <f t="shared" si="415"/>
        <v>16.111697943529432</v>
      </c>
      <c r="H310" s="180">
        <f t="shared" si="415"/>
        <v>16.777516884908373</v>
      </c>
      <c r="I310" s="180">
        <f t="shared" si="415"/>
        <v>15.210761478760308</v>
      </c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</row>
    <row r="311" spans="1:21" x14ac:dyDescent="0.2">
      <c r="A311" s="268" t="s">
        <v>57</v>
      </c>
      <c r="B311" s="269" t="s">
        <v>58</v>
      </c>
      <c r="C311" s="266" t="s">
        <v>393</v>
      </c>
      <c r="D311" s="498">
        <f t="shared" si="415"/>
        <v>677.49456105411764</v>
      </c>
      <c r="E311" s="498">
        <f t="shared" si="415"/>
        <v>707.78517724705875</v>
      </c>
      <c r="F311" s="498">
        <f t="shared" si="415"/>
        <v>734.68758624000009</v>
      </c>
      <c r="G311" s="498">
        <f t="shared" si="415"/>
        <v>767.43537523294117</v>
      </c>
      <c r="H311" s="498">
        <f t="shared" si="415"/>
        <v>796.32484146803267</v>
      </c>
      <c r="I311" s="519">
        <f t="shared" si="415"/>
        <v>739.48918205065149</v>
      </c>
      <c r="J311" s="519">
        <f>J298+J249+J209+J169+J84</f>
        <v>789.09417055501353</v>
      </c>
      <c r="K311" s="519">
        <f t="shared" ref="K311:S311" si="416">K298+K249+K209+K169+K84</f>
        <v>845.25995640062752</v>
      </c>
      <c r="L311" s="519">
        <f t="shared" si="416"/>
        <v>903.65583837973259</v>
      </c>
      <c r="M311" s="519">
        <f t="shared" si="416"/>
        <v>964.30619292522954</v>
      </c>
      <c r="N311" s="519">
        <f t="shared" si="416"/>
        <v>1026.2451519544643</v>
      </c>
      <c r="O311" s="519">
        <f t="shared" si="416"/>
        <v>1090.0765587755718</v>
      </c>
      <c r="P311" s="519">
        <f t="shared" si="416"/>
        <v>1156.5391819147492</v>
      </c>
      <c r="Q311" s="519">
        <f t="shared" si="416"/>
        <v>1224.5714728671014</v>
      </c>
      <c r="R311" s="519">
        <f t="shared" si="416"/>
        <v>1295.0841415514938</v>
      </c>
      <c r="S311" s="519">
        <f t="shared" si="416"/>
        <v>1367.3349493354222</v>
      </c>
      <c r="T311" s="496">
        <f>(I311/D311)^(1/5)-1</f>
        <v>1.7665853170456769E-2</v>
      </c>
      <c r="U311" s="496">
        <f>(S311/J311)^(1/9)-1</f>
        <v>6.2985504269012615E-2</v>
      </c>
    </row>
    <row r="312" spans="1:21" x14ac:dyDescent="0.2">
      <c r="A312" s="268" t="s">
        <v>57</v>
      </c>
      <c r="B312" s="269" t="s">
        <v>58</v>
      </c>
      <c r="C312" s="273" t="s">
        <v>293</v>
      </c>
      <c r="D312" s="499"/>
      <c r="E312" s="499">
        <f>E311/D311-1</f>
        <v>4.470975552307288E-2</v>
      </c>
      <c r="F312" s="499">
        <f>F311/E311-1</f>
        <v>3.800928566712658E-2</v>
      </c>
      <c r="G312" s="499">
        <f t="shared" ref="G312" si="417">G311/F311-1</f>
        <v>4.4573761155457081E-2</v>
      </c>
      <c r="H312" s="499">
        <f t="shared" ref="H312" si="418">H311/G311-1</f>
        <v>3.7644168053007299E-2</v>
      </c>
      <c r="I312" s="499">
        <f t="shared" ref="I312" si="419">I311/H311-1</f>
        <v>-7.1372455633311738E-2</v>
      </c>
      <c r="J312" s="499">
        <f>J311/I311-1</f>
        <v>6.7080073256520434E-2</v>
      </c>
      <c r="K312" s="499">
        <f t="shared" ref="K312:S312" si="420">K311/J311-1</f>
        <v>7.1177545014823096E-2</v>
      </c>
      <c r="L312" s="499">
        <f t="shared" si="420"/>
        <v>6.9086298879900143E-2</v>
      </c>
      <c r="M312" s="499">
        <f t="shared" si="420"/>
        <v>6.7116652125264631E-2</v>
      </c>
      <c r="N312" s="499">
        <f t="shared" si="420"/>
        <v>6.423163045478586E-2</v>
      </c>
      <c r="O312" s="499">
        <f t="shared" si="420"/>
        <v>6.2198985008155017E-2</v>
      </c>
      <c r="P312" s="499">
        <f t="shared" si="420"/>
        <v>6.0970601196884244E-2</v>
      </c>
      <c r="Q312" s="499">
        <f t="shared" si="420"/>
        <v>5.8824026039238086E-2</v>
      </c>
      <c r="R312" s="499">
        <f t="shared" si="420"/>
        <v>5.7581505242238151E-2</v>
      </c>
      <c r="S312" s="499">
        <f t="shared" si="420"/>
        <v>5.5788504751029366E-2</v>
      </c>
    </row>
    <row r="313" spans="1:21" s="314" customFormat="1" x14ac:dyDescent="0.2">
      <c r="A313" s="485"/>
      <c r="B313" s="486"/>
      <c r="C313" s="487" t="s">
        <v>394</v>
      </c>
      <c r="D313" s="488"/>
      <c r="E313" s="488"/>
      <c r="F313" s="488"/>
      <c r="G313" s="488"/>
      <c r="H313" s="488"/>
      <c r="I313" s="488"/>
      <c r="J313" s="489">
        <f>I311+I311*J314</f>
        <v>770.38509424913207</v>
      </c>
      <c r="K313" s="489">
        <f>J313+J313*K314</f>
        <v>805.72847108929534</v>
      </c>
      <c r="L313" s="489">
        <f t="shared" ref="L313:S313" si="421">K313+K313*L314</f>
        <v>841.00833874045622</v>
      </c>
      <c r="M313" s="489">
        <f t="shared" si="421"/>
        <v>876.17649187601262</v>
      </c>
      <c r="N313" s="489">
        <f t="shared" si="421"/>
        <v>910.28747127090026</v>
      </c>
      <c r="O313" s="489">
        <f t="shared" si="421"/>
        <v>943.87615502643655</v>
      </c>
      <c r="P313" s="489">
        <f t="shared" si="421"/>
        <v>977.5447849316331</v>
      </c>
      <c r="Q313" s="489">
        <f t="shared" si="421"/>
        <v>1010.3160217562025</v>
      </c>
      <c r="R313" s="489">
        <f t="shared" si="421"/>
        <v>1042.9305437088426</v>
      </c>
      <c r="S313" s="489">
        <f t="shared" si="421"/>
        <v>1074.7279365457032</v>
      </c>
      <c r="T313" s="186">
        <f>(S313/J313)^(1/9)-1</f>
        <v>3.7685216726300874E-2</v>
      </c>
    </row>
    <row r="314" spans="1:21" s="314" customFormat="1" x14ac:dyDescent="0.2">
      <c r="A314" s="485"/>
      <c r="B314" s="486"/>
      <c r="C314" s="487" t="s">
        <v>293</v>
      </c>
      <c r="D314" s="488"/>
      <c r="E314" s="488"/>
      <c r="F314" s="488"/>
      <c r="G314" s="488"/>
      <c r="H314" s="488"/>
      <c r="I314" s="488"/>
      <c r="J314" s="488">
        <f>J312-2.53%</f>
        <v>4.1780073256520431E-2</v>
      </c>
      <c r="K314" s="488">
        <f t="shared" ref="K314:S314" si="422">K312-2.53%</f>
        <v>4.5877545014823093E-2</v>
      </c>
      <c r="L314" s="488">
        <f t="shared" si="422"/>
        <v>4.378629887990014E-2</v>
      </c>
      <c r="M314" s="488">
        <f t="shared" si="422"/>
        <v>4.1816652125264628E-2</v>
      </c>
      <c r="N314" s="488">
        <f t="shared" si="422"/>
        <v>3.8931630454785857E-2</v>
      </c>
      <c r="O314" s="488">
        <f t="shared" si="422"/>
        <v>3.6898985008155014E-2</v>
      </c>
      <c r="P314" s="488">
        <f t="shared" si="422"/>
        <v>3.5670601196884241E-2</v>
      </c>
      <c r="Q314" s="488">
        <f t="shared" si="422"/>
        <v>3.3524026039238083E-2</v>
      </c>
      <c r="R314" s="488">
        <f t="shared" si="422"/>
        <v>3.2281505242238148E-2</v>
      </c>
      <c r="S314" s="488">
        <f t="shared" si="422"/>
        <v>3.0488504751029367E-2</v>
      </c>
    </row>
    <row r="315" spans="1:21" s="314" customFormat="1" x14ac:dyDescent="0.2">
      <c r="A315" s="485"/>
      <c r="B315" s="486"/>
      <c r="C315" s="487" t="s">
        <v>395</v>
      </c>
      <c r="D315" s="488"/>
      <c r="E315" s="488"/>
      <c r="F315" s="488"/>
      <c r="G315" s="488"/>
      <c r="H315" s="488"/>
      <c r="I315" s="488"/>
      <c r="J315" s="489">
        <f>I311+I311*J316</f>
        <v>766.68764833887883</v>
      </c>
      <c r="K315" s="489">
        <f>J315+J315*K316</f>
        <v>798.02795719616017</v>
      </c>
      <c r="L315" s="489">
        <f t="shared" ref="L315:S315" si="423">K315+K315*L316</f>
        <v>828.98050805848663</v>
      </c>
      <c r="M315" s="489">
        <f t="shared" si="423"/>
        <v>859.50079504230109</v>
      </c>
      <c r="N315" s="489">
        <f t="shared" si="423"/>
        <v>888.6650583952711</v>
      </c>
      <c r="O315" s="489">
        <f t="shared" si="423"/>
        <v>917.01257177029311</v>
      </c>
      <c r="P315" s="489">
        <f t="shared" si="423"/>
        <v>945.13789865158901</v>
      </c>
      <c r="Q315" s="489">
        <f t="shared" si="423"/>
        <v>972.09703668339773</v>
      </c>
      <c r="R315" s="489">
        <f t="shared" si="423"/>
        <v>998.61730708564005</v>
      </c>
      <c r="S315" s="489">
        <f t="shared" si="423"/>
        <v>1024.0705690617526</v>
      </c>
      <c r="T315" s="186">
        <f>(S315/J315)^(1/9)-1</f>
        <v>3.2685158233371592E-2</v>
      </c>
    </row>
    <row r="316" spans="1:21" s="314" customFormat="1" x14ac:dyDescent="0.2">
      <c r="A316" s="485"/>
      <c r="B316" s="486"/>
      <c r="C316" s="487" t="s">
        <v>293</v>
      </c>
      <c r="D316" s="488"/>
      <c r="E316" s="488"/>
      <c r="F316" s="488"/>
      <c r="G316" s="488"/>
      <c r="H316" s="488"/>
      <c r="I316" s="488"/>
      <c r="J316" s="488">
        <f>J312-3.03%</f>
        <v>3.678007325652044E-2</v>
      </c>
      <c r="K316" s="488">
        <f t="shared" ref="K316:S316" si="424">K312-3.03%</f>
        <v>4.0877545014823102E-2</v>
      </c>
      <c r="L316" s="488">
        <f t="shared" si="424"/>
        <v>3.878629887990015E-2</v>
      </c>
      <c r="M316" s="488">
        <f t="shared" si="424"/>
        <v>3.6816652125264637E-2</v>
      </c>
      <c r="N316" s="488">
        <f t="shared" si="424"/>
        <v>3.3931630454785866E-2</v>
      </c>
      <c r="O316" s="488">
        <f t="shared" si="424"/>
        <v>3.1898985008155023E-2</v>
      </c>
      <c r="P316" s="488">
        <f t="shared" si="424"/>
        <v>3.0670601196884247E-2</v>
      </c>
      <c r="Q316" s="488">
        <f t="shared" si="424"/>
        <v>2.8524026039238089E-2</v>
      </c>
      <c r="R316" s="488">
        <f t="shared" si="424"/>
        <v>2.7281505242238154E-2</v>
      </c>
      <c r="S316" s="488">
        <f t="shared" si="424"/>
        <v>2.5488504751029369E-2</v>
      </c>
    </row>
    <row r="317" spans="1:21" ht="13.5" thickBot="1" x14ac:dyDescent="0.25">
      <c r="A317" s="274" t="s">
        <v>57</v>
      </c>
      <c r="B317" s="275" t="s">
        <v>58</v>
      </c>
      <c r="C317" s="276" t="s">
        <v>294</v>
      </c>
      <c r="D317" s="277">
        <v>0</v>
      </c>
      <c r="E317" s="277">
        <v>0</v>
      </c>
      <c r="F317" s="277">
        <v>0</v>
      </c>
      <c r="G317" s="277">
        <v>0</v>
      </c>
      <c r="H317" s="277">
        <v>0</v>
      </c>
      <c r="I317" s="277">
        <v>0</v>
      </c>
      <c r="J317" s="277">
        <f t="shared" ref="J317:S317" si="425">J306-J311</f>
        <v>18.92895815086888</v>
      </c>
      <c r="K317" s="277">
        <f t="shared" si="425"/>
        <v>-9.9660425182745485</v>
      </c>
      <c r="L317" s="277">
        <f t="shared" si="425"/>
        <v>-56.256339320909092</v>
      </c>
      <c r="M317" s="277">
        <f t="shared" si="425"/>
        <v>-111.7056086899355</v>
      </c>
      <c r="N317" s="277">
        <f t="shared" si="425"/>
        <v>-159.86918254269949</v>
      </c>
      <c r="O317" s="277">
        <f t="shared" si="425"/>
        <v>-206.45150418733658</v>
      </c>
      <c r="P317" s="277">
        <f t="shared" si="425"/>
        <v>-260.60904215004325</v>
      </c>
      <c r="Q317" s="277">
        <f t="shared" si="425"/>
        <v>-315.14644792592492</v>
      </c>
      <c r="R317" s="277">
        <f t="shared" si="425"/>
        <v>-376.84823143384665</v>
      </c>
      <c r="S317" s="277">
        <f t="shared" si="425"/>
        <v>-438.98035404130451</v>
      </c>
    </row>
    <row r="318" spans="1:21" x14ac:dyDescent="0.2">
      <c r="E318" s="493">
        <f>E311/D311-1</f>
        <v>4.470975552307288E-2</v>
      </c>
      <c r="F318" s="493">
        <f t="shared" ref="F318:S318" si="426">F311/E311-1</f>
        <v>3.800928566712658E-2</v>
      </c>
      <c r="G318" s="493">
        <f t="shared" si="426"/>
        <v>4.4573761155457081E-2</v>
      </c>
      <c r="H318" s="493">
        <f t="shared" si="426"/>
        <v>3.7644168053007299E-2</v>
      </c>
      <c r="I318" s="493">
        <f t="shared" si="426"/>
        <v>-7.1372455633311738E-2</v>
      </c>
      <c r="J318" s="493">
        <f t="shared" si="426"/>
        <v>6.7080073256520434E-2</v>
      </c>
      <c r="K318" s="493">
        <f t="shared" si="426"/>
        <v>7.1177545014823096E-2</v>
      </c>
      <c r="L318" s="493">
        <f t="shared" si="426"/>
        <v>6.9086298879900143E-2</v>
      </c>
      <c r="M318" s="493">
        <f t="shared" si="426"/>
        <v>6.7116652125264631E-2</v>
      </c>
      <c r="N318" s="493">
        <f t="shared" si="426"/>
        <v>6.423163045478586E-2</v>
      </c>
      <c r="O318" s="493">
        <f t="shared" si="426"/>
        <v>6.2198985008155017E-2</v>
      </c>
      <c r="P318" s="493">
        <f t="shared" si="426"/>
        <v>6.0970601196884244E-2</v>
      </c>
      <c r="Q318" s="493">
        <f t="shared" si="426"/>
        <v>5.8824026039238086E-2</v>
      </c>
      <c r="R318" s="493">
        <f t="shared" si="426"/>
        <v>5.7581505242238151E-2</v>
      </c>
      <c r="S318" s="493">
        <f t="shared" si="426"/>
        <v>5.5788504751029366E-2</v>
      </c>
    </row>
    <row r="319" spans="1:21" x14ac:dyDescent="0.2">
      <c r="D319" s="186">
        <f>(I311/D311)^(1/5)-1</f>
        <v>1.7665853170456769E-2</v>
      </c>
    </row>
    <row r="321" spans="4:12" x14ac:dyDescent="0.2">
      <c r="L321" s="518">
        <f>J306/I306-1</f>
        <v>6.5254439348719995E-2</v>
      </c>
    </row>
    <row r="322" spans="4:12" x14ac:dyDescent="0.2">
      <c r="D322" s="186">
        <f>D16/D311</f>
        <v>0.21568011376009838</v>
      </c>
      <c r="E322" s="186">
        <f t="shared" ref="E322:I322" si="427">E16/E311</f>
        <v>0.21008717444233241</v>
      </c>
      <c r="F322" s="186">
        <f t="shared" si="427"/>
        <v>0.20756562497598025</v>
      </c>
      <c r="G322" s="186">
        <f t="shared" si="427"/>
        <v>0.19930518312838214</v>
      </c>
      <c r="H322" s="186">
        <f t="shared" si="427"/>
        <v>0.19381756791421981</v>
      </c>
      <c r="I322" s="186">
        <f t="shared" si="427"/>
        <v>0.18520193338971436</v>
      </c>
    </row>
    <row r="323" spans="4:12" x14ac:dyDescent="0.2">
      <c r="D323" s="186">
        <f>D21/D311</f>
        <v>0.19368371270144896</v>
      </c>
      <c r="E323" s="186">
        <f t="shared" ref="E323:I323" si="428">E21/E311</f>
        <v>0.18915719139631976</v>
      </c>
      <c r="F323" s="186">
        <f t="shared" si="428"/>
        <v>0.18802001398574766</v>
      </c>
      <c r="G323" s="186">
        <f t="shared" si="428"/>
        <v>0.180555621374557</v>
      </c>
      <c r="H323" s="186">
        <f t="shared" si="428"/>
        <v>0.17563800835888554</v>
      </c>
      <c r="I323" s="186">
        <f t="shared" si="428"/>
        <v>0.16990881376168904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zoomScale="90" zoomScaleNormal="90" workbookViewId="0">
      <pane ySplit="1" topLeftCell="A77" activePane="bottomLeft" state="frozen"/>
      <selection pane="bottomLeft" activeCell="D106" sqref="D106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324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85">
        <v>2016</v>
      </c>
      <c r="L1" s="285">
        <v>2017</v>
      </c>
      <c r="M1" s="285">
        <v>2018</v>
      </c>
      <c r="N1" s="285">
        <v>2019</v>
      </c>
      <c r="O1" s="285">
        <v>2020</v>
      </c>
      <c r="P1" s="285" t="s">
        <v>28</v>
      </c>
    </row>
    <row r="2" spans="1:16" x14ac:dyDescent="0.25">
      <c r="A2" s="55" t="s">
        <v>30</v>
      </c>
      <c r="B2" s="55" t="s">
        <v>31</v>
      </c>
      <c r="C2" s="56" t="s">
        <v>384</v>
      </c>
      <c r="D2" s="45">
        <f>ROUND(K2*' Demand-Supply Gap'!D$8,2)</f>
        <v>8.2799999999999994</v>
      </c>
      <c r="E2" s="45">
        <f>ROUND(L2*' Demand-Supply Gap'!E$8,2)</f>
        <v>8.7100000000000009</v>
      </c>
      <c r="F2" s="45">
        <f>ROUND(M2*' Demand-Supply Gap'!F$8,2)</f>
        <v>9.34</v>
      </c>
      <c r="G2" s="45">
        <f>ROUND(N2*' Demand-Supply Gap'!G$8,2)</f>
        <v>9.84</v>
      </c>
      <c r="H2" s="45">
        <f>ROUND(O2*' Demand-Supply Gap'!H$8,2)</f>
        <v>10.41</v>
      </c>
      <c r="I2" s="45">
        <f>ROUND(P2*' Demand-Supply Gap'!I$8,2)</f>
        <v>8.61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385</v>
      </c>
      <c r="D3" s="45">
        <f>ROUND(K3*' Demand-Supply Gap'!D$8,2)</f>
        <v>2.61</v>
      </c>
      <c r="E3" s="45">
        <f>ROUND(L3*' Demand-Supply Gap'!E$8,2)</f>
        <v>2.97</v>
      </c>
      <c r="F3" s="45">
        <f>ROUND(M3*' Demand-Supply Gap'!F$8,2)</f>
        <v>2.99</v>
      </c>
      <c r="G3" s="45">
        <f>ROUND(N3*' Demand-Supply Gap'!G$8,2)</f>
        <v>3.16</v>
      </c>
      <c r="H3" s="45">
        <f>ROUND(O3*' Demand-Supply Gap'!H$8,2)</f>
        <v>3.35</v>
      </c>
      <c r="I3" s="45">
        <f>ROUND(P3*' Demand-Supply Gap'!I$8,2)</f>
        <v>2.68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46" t="s">
        <v>30</v>
      </c>
      <c r="B4" s="246" t="s">
        <v>31</v>
      </c>
      <c r="C4" s="187" t="s">
        <v>58</v>
      </c>
      <c r="D4" s="191">
        <f>SUM(D2:D3)</f>
        <v>10.889999999999999</v>
      </c>
      <c r="E4" s="191">
        <f t="shared" ref="E4" si="1">SUM(E2:E3)</f>
        <v>11.680000000000001</v>
      </c>
      <c r="F4" s="191">
        <f t="shared" ref="F4" si="2">SUM(F2:F3)</f>
        <v>12.33</v>
      </c>
      <c r="G4" s="191">
        <f t="shared" ref="G4" si="3">SUM(G2:G3)</f>
        <v>13</v>
      </c>
      <c r="H4" s="191">
        <f t="shared" ref="H4" si="4">SUM(H2:H3)</f>
        <v>13.76</v>
      </c>
      <c r="I4" s="191">
        <f t="shared" ref="I4" si="5">SUM(I2:I3)</f>
        <v>11.29</v>
      </c>
      <c r="J4" s="245"/>
      <c r="K4" s="247">
        <f t="shared" ref="K4:P4" si="6">SUM(K2:K3)</f>
        <v>1</v>
      </c>
      <c r="L4" s="247">
        <f t="shared" si="6"/>
        <v>1</v>
      </c>
      <c r="M4" s="247">
        <f t="shared" si="6"/>
        <v>1</v>
      </c>
      <c r="N4" s="247">
        <f t="shared" si="6"/>
        <v>1</v>
      </c>
      <c r="O4" s="247">
        <f t="shared" si="6"/>
        <v>1</v>
      </c>
      <c r="P4" s="247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384</v>
      </c>
      <c r="D5" s="45">
        <f>K5*' Demand-Supply Gap'!D$21</f>
        <v>110.0380649439055</v>
      </c>
      <c r="E5" s="45">
        <f>L5*' Demand-Supply Gap'!E$21</f>
        <v>112.77644651248228</v>
      </c>
      <c r="F5" s="45">
        <f>M5*' Demand-Supply Gap'!F$21</f>
        <v>116.7307687145813</v>
      </c>
      <c r="G5" s="45">
        <f>N5*' Demand-Supply Gap'!G$21</f>
        <v>126.38579506680584</v>
      </c>
      <c r="H5" s="45">
        <f>O5*' Demand-Supply Gap'!H$21</f>
        <v>133.13572486594964</v>
      </c>
      <c r="I5" s="45">
        <f>P5*' Demand-Supply Gap'!I$21</f>
        <v>118.27762322534498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385</v>
      </c>
      <c r="D6" s="45">
        <f>K6*' Demand-Supply Gap'!D$21</f>
        <v>21.181596976094493</v>
      </c>
      <c r="E6" s="45">
        <f>L6*' Demand-Supply Gap'!E$21</f>
        <v>21.106209727517705</v>
      </c>
      <c r="F6" s="45">
        <f>M6*' Demand-Supply Gap'!F$21</f>
        <v>21.405201525418708</v>
      </c>
      <c r="G6" s="45">
        <f>N6*' Demand-Supply Gap'!G$21</f>
        <v>12.17897597319417</v>
      </c>
      <c r="H6" s="45">
        <f>O6*' Demand-Supply Gap'!H$21</f>
        <v>6.7291842962008914</v>
      </c>
      <c r="I6" s="45">
        <f>P6*' Demand-Supply Gap'!I$21</f>
        <v>7.3681064864829224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46" t="s">
        <v>30</v>
      </c>
      <c r="B7" s="246" t="s">
        <v>33</v>
      </c>
      <c r="C7" s="187" t="s">
        <v>58</v>
      </c>
      <c r="D7" s="191">
        <f>SUM(D5:D6)</f>
        <v>131.21966191999999</v>
      </c>
      <c r="E7" s="191">
        <f t="shared" ref="E7" si="8">SUM(E5:E6)</f>
        <v>133.88265623999999</v>
      </c>
      <c r="F7" s="191">
        <f t="shared" ref="F7" si="9">SUM(F5:F6)</f>
        <v>138.13597024000001</v>
      </c>
      <c r="G7" s="191">
        <f t="shared" ref="G7" si="10">SUM(G5:G6)</f>
        <v>138.56477104000001</v>
      </c>
      <c r="H7" s="191">
        <f t="shared" ref="H7" si="11">SUM(H5:H6)</f>
        <v>139.86490916215052</v>
      </c>
      <c r="I7" s="191">
        <f t="shared" ref="I7" si="12">SUM(I5:I6)</f>
        <v>125.6457297118279</v>
      </c>
      <c r="J7" s="58"/>
      <c r="K7" s="247">
        <f t="shared" ref="K7:P7" si="13">SUM(K5:K6)</f>
        <v>1</v>
      </c>
      <c r="L7" s="247">
        <f t="shared" si="13"/>
        <v>1</v>
      </c>
      <c r="M7" s="247">
        <f t="shared" si="13"/>
        <v>1</v>
      </c>
      <c r="N7" s="247">
        <f t="shared" si="13"/>
        <v>1</v>
      </c>
      <c r="O7" s="247">
        <f t="shared" si="13"/>
        <v>1</v>
      </c>
      <c r="P7" s="247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384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385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46" t="s">
        <v>30</v>
      </c>
      <c r="B10" s="246" t="s">
        <v>41</v>
      </c>
      <c r="C10" s="187" t="s">
        <v>58</v>
      </c>
      <c r="D10" s="191">
        <f>SUM(D8:D9)</f>
        <v>45.67</v>
      </c>
      <c r="E10" s="191">
        <f t="shared" ref="E10" si="15">SUM(E8:E9)</f>
        <v>47.93</v>
      </c>
      <c r="F10" s="191">
        <f t="shared" ref="F10" si="16">SUM(F8:F9)</f>
        <v>48.980000000000004</v>
      </c>
      <c r="G10" s="191">
        <f t="shared" ref="G10" si="17">SUM(G8:G9)</f>
        <v>49.45</v>
      </c>
      <c r="H10" s="191">
        <f t="shared" ref="H10" si="18">SUM(H8:H9)</f>
        <v>49.86</v>
      </c>
      <c r="I10" s="191">
        <f t="shared" ref="I10" si="19">SUM(I8:I9)</f>
        <v>47.05</v>
      </c>
      <c r="J10" s="58"/>
      <c r="K10" s="247">
        <v>1</v>
      </c>
      <c r="L10" s="247">
        <v>1</v>
      </c>
      <c r="M10" s="247">
        <v>1</v>
      </c>
      <c r="N10" s="247">
        <v>1</v>
      </c>
      <c r="O10" s="247">
        <v>1</v>
      </c>
      <c r="P10" s="247">
        <v>1</v>
      </c>
    </row>
    <row r="11" spans="1:16" x14ac:dyDescent="0.25">
      <c r="A11" s="55" t="s">
        <v>30</v>
      </c>
      <c r="B11" s="55" t="s">
        <v>49</v>
      </c>
      <c r="C11" s="56" t="s">
        <v>384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385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46" t="s">
        <v>30</v>
      </c>
      <c r="B13" s="246" t="s">
        <v>49</v>
      </c>
      <c r="C13" s="187" t="s">
        <v>58</v>
      </c>
      <c r="D13" s="191">
        <f>SUM(D11:D12)</f>
        <v>12.6</v>
      </c>
      <c r="E13" s="191">
        <f t="shared" ref="E13" si="21">SUM(E11:E12)</f>
        <v>13.01</v>
      </c>
      <c r="F13" s="191">
        <f t="shared" ref="F13" si="22">SUM(F11:F12)</f>
        <v>12.79</v>
      </c>
      <c r="G13" s="191">
        <f t="shared" ref="G13" si="23">SUM(G11:G12)</f>
        <v>13.629999999999999</v>
      </c>
      <c r="H13" s="191">
        <f t="shared" ref="H13" si="24">SUM(H11:H12)</f>
        <v>13.23</v>
      </c>
      <c r="I13" s="191">
        <f t="shared" ref="I13" si="25">SUM(I11:I12)</f>
        <v>11.81</v>
      </c>
      <c r="J13" s="58"/>
      <c r="K13" s="247">
        <v>1</v>
      </c>
      <c r="L13" s="247">
        <v>1</v>
      </c>
      <c r="M13" s="247">
        <v>1</v>
      </c>
      <c r="N13" s="247">
        <v>1</v>
      </c>
      <c r="O13" s="247">
        <v>1</v>
      </c>
      <c r="P13" s="247">
        <v>1</v>
      </c>
    </row>
    <row r="14" spans="1:16" x14ac:dyDescent="0.25">
      <c r="A14" s="55" t="s">
        <v>30</v>
      </c>
      <c r="B14" s="55" t="s">
        <v>104</v>
      </c>
      <c r="C14" s="56" t="s">
        <v>384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385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46" t="s">
        <v>30</v>
      </c>
      <c r="B16" s="246" t="s">
        <v>104</v>
      </c>
      <c r="C16" s="187" t="s">
        <v>58</v>
      </c>
      <c r="D16" s="191">
        <f>SUM(D14:D15)</f>
        <v>15.34</v>
      </c>
      <c r="E16" s="191">
        <f t="shared" ref="E16" si="27">SUM(E14:E15)</f>
        <v>16.34</v>
      </c>
      <c r="F16" s="191">
        <f t="shared" ref="F16" si="28">SUM(F14:F15)</f>
        <v>16.89</v>
      </c>
      <c r="G16" s="191">
        <f t="shared" ref="G16" si="29">SUM(G14:G15)</f>
        <v>17.149999999999999</v>
      </c>
      <c r="H16" s="191">
        <f t="shared" ref="H16" si="30">SUM(H14:H15)</f>
        <v>17.47</v>
      </c>
      <c r="I16" s="191">
        <f t="shared" ref="I16" si="31">SUM(I14:I15)</f>
        <v>13.76</v>
      </c>
      <c r="J16" s="58"/>
      <c r="K16" s="247">
        <v>1</v>
      </c>
      <c r="L16" s="247">
        <v>1</v>
      </c>
      <c r="M16" s="247">
        <v>1</v>
      </c>
      <c r="N16" s="247">
        <v>1</v>
      </c>
      <c r="O16" s="247">
        <v>1</v>
      </c>
      <c r="P16" s="247">
        <v>1</v>
      </c>
    </row>
    <row r="17" spans="1:16" x14ac:dyDescent="0.25">
      <c r="A17" s="55" t="s">
        <v>30</v>
      </c>
      <c r="B17" s="55" t="s">
        <v>51</v>
      </c>
      <c r="C17" s="56" t="s">
        <v>384</v>
      </c>
      <c r="D17" s="45">
        <f>K17*' Demand-Supply Gap'!D$57</f>
        <v>62.989741261522148</v>
      </c>
      <c r="E17" s="312">
        <f>L17*' Demand-Supply Gap'!E$57</f>
        <v>65.952702447999613</v>
      </c>
      <c r="F17" s="312">
        <f>M17*' Demand-Supply Gap'!F$57</f>
        <v>70.244026111683652</v>
      </c>
      <c r="G17" s="312">
        <f>N17*' Demand-Supply Gap'!G$57</f>
        <v>71.201010003450534</v>
      </c>
      <c r="H17" s="312">
        <f>O17*' Demand-Supply Gap'!H$57</f>
        <v>79.771571599149894</v>
      </c>
      <c r="I17" s="312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385</v>
      </c>
      <c r="D18" s="312">
        <f>K18*' Demand-Supply Gap'!D$57</f>
        <v>10.699708038339981</v>
      </c>
      <c r="E18" s="312">
        <f>L18*' Demand-Supply Gap'!E$57</f>
        <v>11.498389042710883</v>
      </c>
      <c r="F18" s="312">
        <f>M18*' Demand-Supply Gap'!F$57</f>
        <v>11.883912753841491</v>
      </c>
      <c r="G18" s="312">
        <f>N18*' Demand-Supply Gap'!G$57</f>
        <v>12.307481473937436</v>
      </c>
      <c r="H18" s="312">
        <f>O18*' Demand-Supply Gap'!H$57</f>
        <v>13.299915507546986</v>
      </c>
      <c r="I18" s="312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46" t="s">
        <v>30</v>
      </c>
      <c r="B19" s="246" t="s">
        <v>51</v>
      </c>
      <c r="C19" s="187" t="s">
        <v>58</v>
      </c>
      <c r="D19" s="191">
        <f>SUM(D17:D18)</f>
        <v>73.689449299862133</v>
      </c>
      <c r="E19" s="191">
        <f t="shared" ref="E19:I19" si="33">SUM(E17:E18)</f>
        <v>77.451091490710496</v>
      </c>
      <c r="F19" s="191">
        <f t="shared" si="33"/>
        <v>82.127938865525138</v>
      </c>
      <c r="G19" s="191">
        <f t="shared" si="33"/>
        <v>83.508491477387963</v>
      </c>
      <c r="H19" s="191">
        <f t="shared" si="33"/>
        <v>93.071487106696878</v>
      </c>
      <c r="I19" s="191">
        <f t="shared" si="33"/>
        <v>83.843400000000003</v>
      </c>
      <c r="J19" s="58"/>
      <c r="K19" s="247">
        <v>1</v>
      </c>
      <c r="L19" s="247">
        <v>1</v>
      </c>
      <c r="M19" s="247">
        <v>1</v>
      </c>
      <c r="N19" s="247">
        <v>1</v>
      </c>
      <c r="O19" s="247">
        <v>1</v>
      </c>
      <c r="P19" s="247">
        <v>1</v>
      </c>
    </row>
    <row r="20" spans="1:16" x14ac:dyDescent="0.25">
      <c r="A20" s="55" t="s">
        <v>30</v>
      </c>
      <c r="B20" s="55" t="s">
        <v>158</v>
      </c>
      <c r="C20" s="56" t="s">
        <v>384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158</v>
      </c>
      <c r="C21" s="56" t="s">
        <v>385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46" t="s">
        <v>30</v>
      </c>
      <c r="B22" s="246" t="s">
        <v>158</v>
      </c>
      <c r="C22" s="187" t="s">
        <v>58</v>
      </c>
      <c r="D22" s="191">
        <f>SUM(D20:D21)</f>
        <v>7.85</v>
      </c>
      <c r="E22" s="191">
        <f t="shared" ref="E22" si="35">SUM(E20:E21)</f>
        <v>7.93</v>
      </c>
      <c r="F22" s="191">
        <f t="shared" ref="F22" si="36">SUM(F20:F21)</f>
        <v>8.07</v>
      </c>
      <c r="G22" s="191">
        <f t="shared" ref="G22" si="37">SUM(G20:G21)</f>
        <v>8.18</v>
      </c>
      <c r="H22" s="191">
        <f t="shared" ref="H22" si="38">SUM(H20:H21)</f>
        <v>12.41</v>
      </c>
      <c r="I22" s="191">
        <f t="shared" ref="I22" si="39">SUM(I20:I21)</f>
        <v>11.700000000000001</v>
      </c>
      <c r="J22" s="58"/>
      <c r="K22" s="247">
        <v>1</v>
      </c>
      <c r="L22" s="247">
        <v>1</v>
      </c>
      <c r="M22" s="247">
        <v>1</v>
      </c>
      <c r="N22" s="247">
        <v>1</v>
      </c>
      <c r="O22" s="247">
        <v>1</v>
      </c>
      <c r="P22" s="247">
        <v>1</v>
      </c>
    </row>
    <row r="23" spans="1:16" x14ac:dyDescent="0.25">
      <c r="A23" s="55" t="s">
        <v>30</v>
      </c>
      <c r="B23" s="55" t="s">
        <v>52</v>
      </c>
      <c r="C23" s="56" t="s">
        <v>384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385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46" t="s">
        <v>30</v>
      </c>
      <c r="B25" s="246" t="s">
        <v>52</v>
      </c>
      <c r="C25" s="187" t="s">
        <v>58</v>
      </c>
      <c r="D25" s="191">
        <f>SUM(D23:D24)</f>
        <v>23.57</v>
      </c>
      <c r="E25" s="191">
        <f t="shared" ref="E25" si="41">SUM(E23:E24)</f>
        <v>23.91</v>
      </c>
      <c r="F25" s="191">
        <f t="shared" ref="F25" si="42">SUM(F23:F24)</f>
        <v>23.92</v>
      </c>
      <c r="G25" s="191">
        <f t="shared" ref="G25" si="43">SUM(G23:G24)</f>
        <v>23.689999999999998</v>
      </c>
      <c r="H25" s="191">
        <f t="shared" ref="H25" si="44">SUM(H23:H24)</f>
        <v>23.64</v>
      </c>
      <c r="I25" s="191">
        <f t="shared" ref="I25" si="45">SUM(I23:I24)</f>
        <v>1.81</v>
      </c>
      <c r="J25" s="58"/>
      <c r="K25" s="247">
        <v>1</v>
      </c>
      <c r="L25" s="247">
        <v>1</v>
      </c>
      <c r="M25" s="247">
        <v>1</v>
      </c>
      <c r="N25" s="247">
        <v>1</v>
      </c>
      <c r="O25" s="247">
        <v>1</v>
      </c>
      <c r="P25" s="247">
        <v>1</v>
      </c>
    </row>
    <row r="26" spans="1:16" x14ac:dyDescent="0.25">
      <c r="A26" s="278" t="s">
        <v>30</v>
      </c>
      <c r="B26" s="278" t="s">
        <v>30</v>
      </c>
      <c r="C26" s="279" t="s">
        <v>384</v>
      </c>
      <c r="D26" s="536">
        <f>K26*' Demand-Supply Gap'!D$84</f>
        <v>232.16103201499146</v>
      </c>
      <c r="E26" s="536">
        <f>L26*' Demand-Supply Gap'!E$84</f>
        <v>247.07102747599095</v>
      </c>
      <c r="F26" s="536">
        <f>M26*' Demand-Supply Gap'!F$84</f>
        <v>261.19658323359562</v>
      </c>
      <c r="G26" s="536">
        <f>N26*' Demand-Supply Gap'!G$84</f>
        <v>282.51966292962641</v>
      </c>
      <c r="H26" s="536">
        <f>O26*' Demand-Supply Gap'!H$84</f>
        <v>301.90316662217862</v>
      </c>
      <c r="I26" s="536">
        <f>P26*' Demand-Supply Gap'!I$84</f>
        <v>278.04278706492562</v>
      </c>
      <c r="J26" s="58"/>
      <c r="K26" s="283">
        <v>0.81945536593958934</v>
      </c>
      <c r="L26" s="283">
        <v>0.8207411487387628</v>
      </c>
      <c r="M26" s="283">
        <v>0.82379142534816907</v>
      </c>
      <c r="N26" s="283">
        <v>0.84961751810152641</v>
      </c>
      <c r="O26" s="283">
        <v>0.8660834612779057</v>
      </c>
      <c r="P26" s="283">
        <v>0.86272298481489229</v>
      </c>
    </row>
    <row r="27" spans="1:16" x14ac:dyDescent="0.25">
      <c r="A27" s="278" t="s">
        <v>30</v>
      </c>
      <c r="B27" s="278" t="s">
        <v>30</v>
      </c>
      <c r="C27" s="279" t="s">
        <v>385</v>
      </c>
      <c r="D27" s="536">
        <f>K27*' Demand-Supply Gap'!D$84</f>
        <v>51.150349745008505</v>
      </c>
      <c r="E27" s="536">
        <f>L27*' Demand-Supply Gap'!E$84</f>
        <v>53.963017004008968</v>
      </c>
      <c r="F27" s="536">
        <f>M27*' Demand-Supply Gap'!F$84</f>
        <v>55.869818766404457</v>
      </c>
      <c r="G27" s="536">
        <f>N27*' Demand-Supply Gap'!G$84</f>
        <v>50.006040590373658</v>
      </c>
      <c r="H27" s="536">
        <f>O27*' Demand-Supply Gap'!H$84</f>
        <v>46.681213659971888</v>
      </c>
      <c r="I27" s="536">
        <f>P27*' Demand-Supply Gap'!I$84</f>
        <v>44.242340326902337</v>
      </c>
      <c r="J27" s="58"/>
      <c r="K27" s="283">
        <v>0.18054463406041069</v>
      </c>
      <c r="L27" s="283">
        <v>0.1792588512612372</v>
      </c>
      <c r="M27" s="283">
        <v>0.17620857465183098</v>
      </c>
      <c r="N27" s="283">
        <v>0.15038248189847378</v>
      </c>
      <c r="O27" s="283">
        <v>0.13391653872209441</v>
      </c>
      <c r="P27" s="283">
        <v>0.13727701518510771</v>
      </c>
    </row>
    <row r="28" spans="1:16" ht="15.75" thickBot="1" x14ac:dyDescent="0.3">
      <c r="A28" s="226" t="s">
        <v>30</v>
      </c>
      <c r="B28" s="226" t="s">
        <v>30</v>
      </c>
      <c r="C28" s="261" t="s">
        <v>58</v>
      </c>
      <c r="D28" s="536">
        <f>K28*' Demand-Supply Gap'!D$84</f>
        <v>283.31138175999996</v>
      </c>
      <c r="E28" s="536">
        <f>L28*' Demand-Supply Gap'!E$84</f>
        <v>301.03404447999992</v>
      </c>
      <c r="F28" s="536">
        <f>M28*' Demand-Supply Gap'!F$84</f>
        <v>317.06640200000004</v>
      </c>
      <c r="G28" s="536">
        <f>N28*' Demand-Supply Gap'!G$84</f>
        <v>332.52570351999998</v>
      </c>
      <c r="H28" s="536">
        <f>O28*' Demand-Supply Gap'!H$84</f>
        <v>348.58438028215045</v>
      </c>
      <c r="I28" s="536">
        <f>P28*' Demand-Supply Gap'!I$84</f>
        <v>322.28512739182793</v>
      </c>
      <c r="J28" s="58"/>
      <c r="K28" s="284">
        <v>1</v>
      </c>
      <c r="L28" s="284">
        <v>1</v>
      </c>
      <c r="M28" s="284">
        <v>1</v>
      </c>
      <c r="N28" s="284">
        <v>1</v>
      </c>
      <c r="O28" s="284">
        <v>1</v>
      </c>
      <c r="P28" s="284">
        <v>1</v>
      </c>
    </row>
    <row r="29" spans="1:16" x14ac:dyDescent="0.25">
      <c r="A29" s="55" t="s">
        <v>39</v>
      </c>
      <c r="B29" s="55" t="s">
        <v>36</v>
      </c>
      <c r="C29" s="56" t="s">
        <v>384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385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46" t="s">
        <v>39</v>
      </c>
      <c r="B31" s="246" t="s">
        <v>36</v>
      </c>
      <c r="C31" s="187" t="s">
        <v>58</v>
      </c>
      <c r="D31" s="191">
        <f>SUM(D29:D30)</f>
        <v>52.84</v>
      </c>
      <c r="E31" s="191">
        <f t="shared" ref="E31" si="47">SUM(E29:E30)</f>
        <v>54.12</v>
      </c>
      <c r="F31" s="191">
        <f t="shared" ref="F31" si="48">SUM(F29:F30)</f>
        <v>53.97</v>
      </c>
      <c r="G31" s="191">
        <f t="shared" ref="G31" si="49">SUM(G29:G30)</f>
        <v>54.080000000000005</v>
      </c>
      <c r="H31" s="191">
        <f t="shared" ref="H31" si="50">SUM(H29:H30)</f>
        <v>54.65</v>
      </c>
      <c r="I31" s="191">
        <f t="shared" ref="I31" si="51">SUM(I29:I30)</f>
        <v>55.68</v>
      </c>
      <c r="J31" s="58"/>
      <c r="K31" s="247">
        <v>1</v>
      </c>
      <c r="L31" s="247">
        <v>1</v>
      </c>
      <c r="M31" s="247">
        <v>1</v>
      </c>
      <c r="N31" s="247">
        <v>1</v>
      </c>
      <c r="O31" s="247">
        <v>1</v>
      </c>
      <c r="P31" s="247">
        <v>1</v>
      </c>
    </row>
    <row r="32" spans="1:16" x14ac:dyDescent="0.25">
      <c r="A32" s="55" t="s">
        <v>39</v>
      </c>
      <c r="B32" s="451" t="s">
        <v>53</v>
      </c>
      <c r="C32" s="56" t="s">
        <v>384</v>
      </c>
      <c r="D32" s="448">
        <f>K32*' Demand-Supply Gap'!D$106</f>
        <v>13.088488968</v>
      </c>
      <c r="E32" s="448">
        <f>L32*' Demand-Supply Gap'!E$106</f>
        <v>13.336372889399996</v>
      </c>
      <c r="F32" s="448">
        <f>M32*' Demand-Supply Gap'!F$106</f>
        <v>13.504556681999997</v>
      </c>
      <c r="G32" s="448">
        <f>N32*' Demand-Supply Gap'!G$106</f>
        <v>13.350323225999999</v>
      </c>
      <c r="H32" s="448">
        <f>O32*' Demand-Supply Gap'!H$106</f>
        <v>13.665559739399995</v>
      </c>
      <c r="I32" s="448">
        <f>P32*' Demand-Supply Gap'!I$106</f>
        <v>13.019597172999999</v>
      </c>
      <c r="J32" s="315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47" t="s">
        <v>53</v>
      </c>
      <c r="C33" s="56" t="s">
        <v>385</v>
      </c>
      <c r="D33" s="448">
        <f>K33*' Demand-Supply Gap'!D$106</f>
        <v>2.9986410320000023</v>
      </c>
      <c r="E33" s="448">
        <f>L33*' Demand-Supply Gap'!E$106</f>
        <v>3.0405371106000025</v>
      </c>
      <c r="F33" s="448">
        <f>M33*' Demand-Supply Gap'!F$106</f>
        <v>3.0026633180000002</v>
      </c>
      <c r="G33" s="448">
        <f>N33*' Demand-Supply Gap'!G$106</f>
        <v>3.0139767740000019</v>
      </c>
      <c r="H33" s="448">
        <f>O33*' Demand-Supply Gap'!H$106</f>
        <v>3.0556302606000014</v>
      </c>
      <c r="I33" s="448">
        <f>P33*' Demand-Supply Gap'!I$106</f>
        <v>2.9104128270000014</v>
      </c>
      <c r="J33" s="315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46" t="s">
        <v>39</v>
      </c>
      <c r="B34" s="246" t="s">
        <v>53</v>
      </c>
      <c r="C34" s="187" t="s">
        <v>58</v>
      </c>
      <c r="D34" s="191">
        <f>SUM(D32:D33)</f>
        <v>16.087130000000002</v>
      </c>
      <c r="E34" s="191">
        <f t="shared" ref="E34" si="53">SUM(E32:E33)</f>
        <v>16.376909999999999</v>
      </c>
      <c r="F34" s="191">
        <f t="shared" ref="F34" si="54">SUM(F32:F33)</f>
        <v>16.507219999999997</v>
      </c>
      <c r="G34" s="191">
        <f t="shared" ref="G34" si="55">SUM(G32:G33)</f>
        <v>16.3643</v>
      </c>
      <c r="H34" s="191">
        <f t="shared" ref="H34" si="56">SUM(H32:H33)</f>
        <v>16.721189999999996</v>
      </c>
      <c r="I34" s="191">
        <f t="shared" ref="I34" si="57">SUM(I32:I33)</f>
        <v>15.930010000000001</v>
      </c>
      <c r="J34" s="315"/>
      <c r="K34" s="247">
        <v>1</v>
      </c>
      <c r="L34" s="247">
        <v>1</v>
      </c>
      <c r="M34" s="247">
        <v>1</v>
      </c>
      <c r="N34" s="247">
        <v>1</v>
      </c>
      <c r="O34" s="247">
        <v>1</v>
      </c>
      <c r="P34" s="247">
        <v>1</v>
      </c>
    </row>
    <row r="35" spans="1:16" x14ac:dyDescent="0.25">
      <c r="A35" s="55" t="s">
        <v>39</v>
      </c>
      <c r="B35" s="450" t="s">
        <v>42</v>
      </c>
      <c r="C35" s="56" t="s">
        <v>384</v>
      </c>
      <c r="D35" s="449">
        <f>ROUND(K35*' Demand-Supply Gap'!D$115,2)</f>
        <v>15.44</v>
      </c>
      <c r="E35" s="449">
        <f>ROUND(L35*' Demand-Supply Gap'!E$115,2)</f>
        <v>15.7</v>
      </c>
      <c r="F35" s="449">
        <f>ROUND(M35*' Demand-Supply Gap'!F$115,2)</f>
        <v>15.86</v>
      </c>
      <c r="G35" s="449">
        <f>ROUND(N35*' Demand-Supply Gap'!G$115,2)</f>
        <v>15.63</v>
      </c>
      <c r="H35" s="449">
        <f>ROUND(O35*' Demand-Supply Gap'!H$115,2)</f>
        <v>15.94</v>
      </c>
      <c r="I35" s="449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385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46" t="s">
        <v>39</v>
      </c>
      <c r="B37" s="246" t="s">
        <v>42</v>
      </c>
      <c r="C37" s="187" t="s">
        <v>58</v>
      </c>
      <c r="D37" s="191">
        <f>SUM(D35:D36)</f>
        <v>19.64</v>
      </c>
      <c r="E37" s="191">
        <f t="shared" ref="E37" si="59">SUM(E35:E36)</f>
        <v>19.95</v>
      </c>
      <c r="F37" s="191">
        <f t="shared" ref="F37" si="60">SUM(F35:F36)</f>
        <v>20.059999999999999</v>
      </c>
      <c r="G37" s="191">
        <f t="shared" ref="G37" si="61">SUM(G35:G36)</f>
        <v>19.830000000000002</v>
      </c>
      <c r="H37" s="191">
        <f t="shared" ref="H37" si="62">SUM(H35:H36)</f>
        <v>20.189999999999998</v>
      </c>
      <c r="I37" s="191">
        <f t="shared" ref="I37" si="63">SUM(I35:I36)</f>
        <v>18.73</v>
      </c>
      <c r="J37" s="58"/>
      <c r="K37" s="247">
        <v>1</v>
      </c>
      <c r="L37" s="247">
        <v>1</v>
      </c>
      <c r="M37" s="247">
        <v>1</v>
      </c>
      <c r="N37" s="247">
        <v>1</v>
      </c>
      <c r="O37" s="247">
        <v>1</v>
      </c>
      <c r="P37" s="247">
        <v>1</v>
      </c>
    </row>
    <row r="38" spans="1:16" x14ac:dyDescent="0.25">
      <c r="A38" s="55" t="s">
        <v>39</v>
      </c>
      <c r="B38" s="55" t="s">
        <v>109</v>
      </c>
      <c r="C38" s="56" t="s">
        <v>384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385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46" t="s">
        <v>39</v>
      </c>
      <c r="B40" s="246" t="s">
        <v>109</v>
      </c>
      <c r="C40" s="187" t="s">
        <v>58</v>
      </c>
      <c r="D40" s="191">
        <f>SUM(D38:D39)</f>
        <v>3.14</v>
      </c>
      <c r="E40" s="191">
        <f t="shared" ref="E40" si="65">SUM(E38:E39)</f>
        <v>3.29</v>
      </c>
      <c r="F40" s="191">
        <f t="shared" ref="F40" si="66">SUM(F38:F39)</f>
        <v>3.25</v>
      </c>
      <c r="G40" s="191">
        <f t="shared" ref="G40" si="67">SUM(G38:G39)</f>
        <v>3.16</v>
      </c>
      <c r="H40" s="191">
        <f t="shared" ref="H40" si="68">SUM(H38:H39)</f>
        <v>3.42</v>
      </c>
      <c r="I40" s="191">
        <f t="shared" ref="I40" si="69">SUM(I38:I39)</f>
        <v>3.38</v>
      </c>
      <c r="J40" s="58"/>
      <c r="K40" s="247">
        <v>1</v>
      </c>
      <c r="L40" s="247">
        <v>1</v>
      </c>
      <c r="M40" s="247">
        <v>1</v>
      </c>
      <c r="N40" s="247">
        <v>1</v>
      </c>
      <c r="O40" s="247">
        <v>1</v>
      </c>
      <c r="P40" s="247">
        <v>1</v>
      </c>
    </row>
    <row r="41" spans="1:16" x14ac:dyDescent="0.25">
      <c r="A41" s="55" t="s">
        <v>39</v>
      </c>
      <c r="B41" s="55" t="s">
        <v>106</v>
      </c>
      <c r="C41" s="56" t="s">
        <v>384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385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46" t="s">
        <v>39</v>
      </c>
      <c r="B43" s="246" t="s">
        <v>106</v>
      </c>
      <c r="C43" s="187" t="s">
        <v>58</v>
      </c>
      <c r="D43" s="191">
        <f>SUM(D41:D42)</f>
        <v>21.04</v>
      </c>
      <c r="E43" s="191">
        <f t="shared" ref="E43" si="71">SUM(E41:E42)</f>
        <v>21.79</v>
      </c>
      <c r="F43" s="191">
        <f t="shared" ref="F43" si="72">SUM(F41:F42)</f>
        <v>21.96</v>
      </c>
      <c r="G43" s="191">
        <f t="shared" ref="G43" si="73">SUM(G41:G42)</f>
        <v>22.189999999999998</v>
      </c>
      <c r="H43" s="191">
        <f t="shared" ref="H43" si="74">SUM(H41:H42)</f>
        <v>22.72</v>
      </c>
      <c r="I43" s="191">
        <f t="shared" ref="I43" si="75">SUM(I41:I42)</f>
        <v>21.86</v>
      </c>
      <c r="J43" s="58"/>
      <c r="K43" s="247">
        <v>1</v>
      </c>
      <c r="L43" s="247">
        <v>1</v>
      </c>
      <c r="M43" s="247">
        <v>1</v>
      </c>
      <c r="N43" s="247">
        <v>1</v>
      </c>
      <c r="O43" s="247">
        <v>1</v>
      </c>
      <c r="P43" s="247">
        <v>1</v>
      </c>
    </row>
    <row r="44" spans="1:16" x14ac:dyDescent="0.25">
      <c r="A44" s="55" t="s">
        <v>39</v>
      </c>
      <c r="B44" s="55" t="s">
        <v>225</v>
      </c>
      <c r="C44" s="56" t="s">
        <v>384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225</v>
      </c>
      <c r="C45" s="56" t="s">
        <v>385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46" t="s">
        <v>39</v>
      </c>
      <c r="B46" s="246" t="s">
        <v>225</v>
      </c>
      <c r="C46" s="187" t="s">
        <v>58</v>
      </c>
      <c r="D46" s="191">
        <f>SUM(D44:D45)</f>
        <v>13.71</v>
      </c>
      <c r="E46" s="191">
        <f t="shared" ref="E46" si="77">SUM(E44:E45)</f>
        <v>13.719999999999999</v>
      </c>
      <c r="F46" s="191">
        <f t="shared" ref="F46" si="78">SUM(F44:F45)</f>
        <v>13.84</v>
      </c>
      <c r="G46" s="191">
        <f t="shared" ref="G46" si="79">SUM(G44:G45)</f>
        <v>13.85</v>
      </c>
      <c r="H46" s="191">
        <f t="shared" ref="H46" si="80">SUM(H44:H45)</f>
        <v>14.05</v>
      </c>
      <c r="I46" s="191">
        <f t="shared" ref="I46" si="81">SUM(I44:I45)</f>
        <v>13.42</v>
      </c>
      <c r="J46" s="58"/>
      <c r="K46" s="247">
        <v>1</v>
      </c>
      <c r="L46" s="247">
        <v>1</v>
      </c>
      <c r="M46" s="247">
        <v>1</v>
      </c>
      <c r="N46" s="247">
        <v>1</v>
      </c>
      <c r="O46" s="247">
        <v>1</v>
      </c>
      <c r="P46" s="247">
        <v>1</v>
      </c>
    </row>
    <row r="47" spans="1:16" x14ac:dyDescent="0.25">
      <c r="A47" s="55" t="s">
        <v>39</v>
      </c>
      <c r="B47" s="55" t="s">
        <v>107</v>
      </c>
      <c r="C47" s="56" t="s">
        <v>384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385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46" t="s">
        <v>39</v>
      </c>
      <c r="B49" s="246" t="s">
        <v>107</v>
      </c>
      <c r="C49" s="187" t="s">
        <v>58</v>
      </c>
      <c r="D49" s="191">
        <f>SUM(D47:D48)</f>
        <v>18.099999999999998</v>
      </c>
      <c r="E49" s="191">
        <f t="shared" ref="E49" si="83">SUM(E47:E48)</f>
        <v>18.259999999999998</v>
      </c>
      <c r="F49" s="191">
        <f t="shared" ref="F49" si="84">SUM(F47:F48)</f>
        <v>18.36</v>
      </c>
      <c r="G49" s="191">
        <f t="shared" ref="G49" si="85">SUM(G47:G48)</f>
        <v>18.350000000000001</v>
      </c>
      <c r="H49" s="191">
        <f t="shared" ref="H49" si="86">SUM(H47:H48)</f>
        <v>18.649999999999999</v>
      </c>
      <c r="I49" s="191">
        <f t="shared" ref="I49" si="87">SUM(I47:I48)</f>
        <v>17.37</v>
      </c>
      <c r="J49" s="58"/>
      <c r="K49" s="247">
        <v>1</v>
      </c>
      <c r="L49" s="247">
        <v>1</v>
      </c>
      <c r="M49" s="247">
        <v>1</v>
      </c>
      <c r="N49" s="247">
        <v>1</v>
      </c>
      <c r="O49" s="247">
        <v>1</v>
      </c>
      <c r="P49" s="247">
        <v>1</v>
      </c>
    </row>
    <row r="50" spans="1:16" x14ac:dyDescent="0.25">
      <c r="A50" s="55" t="s">
        <v>39</v>
      </c>
      <c r="B50" s="55" t="s">
        <v>54</v>
      </c>
      <c r="C50" s="56" t="s">
        <v>384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385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46" t="s">
        <v>39</v>
      </c>
      <c r="B52" s="246" t="s">
        <v>54</v>
      </c>
      <c r="C52" s="187" t="s">
        <v>58</v>
      </c>
      <c r="D52" s="191">
        <f>SUM(D50:D51)</f>
        <v>35.341834320000004</v>
      </c>
      <c r="E52" s="191">
        <f t="shared" ref="E52" si="89">SUM(E50:E51)</f>
        <v>35.549349200000002</v>
      </c>
      <c r="F52" s="191">
        <f t="shared" ref="F52" si="90">SUM(F50:F51)</f>
        <v>35.594739920000002</v>
      </c>
      <c r="G52" s="191">
        <f t="shared" ref="G52" si="91">SUM(G50:G51)</f>
        <v>35.549878960000001</v>
      </c>
      <c r="H52" s="191">
        <f t="shared" ref="H52" si="92">SUM(H50:H51)</f>
        <v>34.758869279999999</v>
      </c>
      <c r="I52" s="191">
        <f t="shared" ref="I52" si="93">SUM(I50:I51)</f>
        <v>33.303470000000004</v>
      </c>
      <c r="J52" s="58"/>
      <c r="K52" s="247">
        <v>1</v>
      </c>
      <c r="L52" s="247">
        <v>1</v>
      </c>
      <c r="M52" s="247">
        <v>1</v>
      </c>
      <c r="N52" s="247">
        <v>1</v>
      </c>
      <c r="O52" s="247">
        <v>1</v>
      </c>
      <c r="P52" s="247">
        <v>1</v>
      </c>
    </row>
    <row r="53" spans="1:16" x14ac:dyDescent="0.25">
      <c r="A53" s="278" t="s">
        <v>39</v>
      </c>
      <c r="B53" s="278" t="s">
        <v>39</v>
      </c>
      <c r="C53" s="279" t="s">
        <v>384</v>
      </c>
      <c r="D53" s="536">
        <f>K53*' Demand-Supply Gap'!D$169</f>
        <v>140.33766725898801</v>
      </c>
      <c r="E53" s="536">
        <f>L53*' Demand-Supply Gap'!E$169</f>
        <v>144.11038955419855</v>
      </c>
      <c r="F53" s="536">
        <f>M53*' Demand-Supply Gap'!F$169</f>
        <v>147.59435798368156</v>
      </c>
      <c r="G53" s="536">
        <f>N53*' Demand-Supply Gap'!G$169</f>
        <v>152.07565969321288</v>
      </c>
      <c r="H53" s="536">
        <f>O53*' Demand-Supply Gap'!H$169</f>
        <v>155.91531111835241</v>
      </c>
      <c r="I53" s="536">
        <f>P53*' Demand-Supply Gap'!I$169</f>
        <v>146.05305109096611</v>
      </c>
      <c r="J53" s="58"/>
      <c r="K53" s="283">
        <v>0.82025492209054884</v>
      </c>
      <c r="L53" s="283">
        <v>0.81937974817481696</v>
      </c>
      <c r="M53" s="283">
        <v>0.82153131756842157</v>
      </c>
      <c r="N53" s="283">
        <v>0.81947250983127196</v>
      </c>
      <c r="O53" s="283">
        <v>0.82125895429812679</v>
      </c>
      <c r="P53" s="283">
        <v>0.82238965738293701</v>
      </c>
    </row>
    <row r="54" spans="1:16" x14ac:dyDescent="0.25">
      <c r="A54" s="278" t="s">
        <v>39</v>
      </c>
      <c r="B54" s="278" t="s">
        <v>39</v>
      </c>
      <c r="C54" s="279" t="s">
        <v>385</v>
      </c>
      <c r="D54" s="536">
        <f>K54*' Demand-Supply Gap'!D$169</f>
        <v>30.752640741012023</v>
      </c>
      <c r="E54" s="536">
        <f>L54*' Demand-Supply Gap'!E$169</f>
        <v>31.767022445801498</v>
      </c>
      <c r="F54" s="536">
        <f>M54*' Demand-Supply Gap'!F$169</f>
        <v>32.0632580163185</v>
      </c>
      <c r="G54" s="536">
        <f>N54*' Demand-Supply Gap'!G$169</f>
        <v>33.501840306787152</v>
      </c>
      <c r="H54" s="536">
        <f>O54*' Demand-Supply Gap'!H$169</f>
        <v>33.93383488164757</v>
      </c>
      <c r="I54" s="536">
        <f>P54*' Demand-Supply Gap'!I$169</f>
        <v>31.542872909033868</v>
      </c>
      <c r="J54" s="58"/>
      <c r="K54" s="283">
        <v>0.17974507790945132</v>
      </c>
      <c r="L54" s="283">
        <v>0.18062025182518318</v>
      </c>
      <c r="M54" s="283">
        <v>0.1784686824315786</v>
      </c>
      <c r="N54" s="283">
        <v>0.18052749016872816</v>
      </c>
      <c r="O54" s="283">
        <v>0.17874104570187305</v>
      </c>
      <c r="P54" s="283">
        <v>0.17761034261706293</v>
      </c>
    </row>
    <row r="55" spans="1:16" ht="15.75" thickBot="1" x14ac:dyDescent="0.3">
      <c r="A55" s="226" t="s">
        <v>39</v>
      </c>
      <c r="B55" s="226" t="s">
        <v>39</v>
      </c>
      <c r="C55" s="261" t="s">
        <v>58</v>
      </c>
      <c r="D55" s="536">
        <f>K55*' Demand-Supply Gap'!D$169</f>
        <v>171.09030799999999</v>
      </c>
      <c r="E55" s="536">
        <f>L55*' Demand-Supply Gap'!E$169</f>
        <v>175.87741200000002</v>
      </c>
      <c r="F55" s="536">
        <f>M55*' Demand-Supply Gap'!F$169</f>
        <v>179.65761600000002</v>
      </c>
      <c r="G55" s="536">
        <f>N55*' Demand-Supply Gap'!G$169</f>
        <v>185.57750000000001</v>
      </c>
      <c r="H55" s="536">
        <f>O55*' Demand-Supply Gap'!H$169</f>
        <v>189.84914599999999</v>
      </c>
      <c r="I55" s="536">
        <f>P55*' Demand-Supply Gap'!I$169</f>
        <v>177.595924</v>
      </c>
      <c r="J55" s="58"/>
      <c r="K55" s="284">
        <v>1</v>
      </c>
      <c r="L55" s="284">
        <v>1</v>
      </c>
      <c r="M55" s="284">
        <v>1</v>
      </c>
      <c r="N55" s="284">
        <v>1</v>
      </c>
      <c r="O55" s="284">
        <v>1</v>
      </c>
      <c r="P55" s="284">
        <v>1</v>
      </c>
    </row>
    <row r="56" spans="1:16" x14ac:dyDescent="0.25">
      <c r="A56" s="55" t="s">
        <v>38</v>
      </c>
      <c r="B56" s="55" t="s">
        <v>34</v>
      </c>
      <c r="C56" s="56" t="s">
        <v>384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385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46" t="s">
        <v>38</v>
      </c>
      <c r="B58" s="246" t="s">
        <v>34</v>
      </c>
      <c r="C58" s="187" t="s">
        <v>58</v>
      </c>
      <c r="D58" s="191">
        <f>SUM(D56:D57)</f>
        <v>152.72999999999999</v>
      </c>
      <c r="E58" s="191">
        <f t="shared" ref="E58" si="95">SUM(E56:E57)</f>
        <v>153</v>
      </c>
      <c r="F58" s="191">
        <f t="shared" ref="F58" si="96">SUM(F56:F57)</f>
        <v>165.24</v>
      </c>
      <c r="G58" s="191">
        <f t="shared" ref="G58" si="97">SUM(G56:G57)</f>
        <v>175.2</v>
      </c>
      <c r="H58" s="191">
        <f t="shared" ref="H58" si="98">SUM(H56:H57)</f>
        <v>176.39999999999998</v>
      </c>
      <c r="I58" s="191">
        <f t="shared" ref="I58" si="99">SUM(I56:I57)</f>
        <v>164.14</v>
      </c>
      <c r="J58" s="58"/>
      <c r="K58" s="247">
        <v>1</v>
      </c>
      <c r="L58" s="247">
        <v>1</v>
      </c>
      <c r="M58" s="247">
        <v>1</v>
      </c>
      <c r="N58" s="247">
        <v>1</v>
      </c>
      <c r="O58" s="247">
        <v>1</v>
      </c>
      <c r="P58" s="247">
        <v>1</v>
      </c>
    </row>
    <row r="59" spans="1:16" x14ac:dyDescent="0.25">
      <c r="A59" s="55" t="s">
        <v>38</v>
      </c>
      <c r="B59" s="55" t="s">
        <v>105</v>
      </c>
      <c r="C59" s="56" t="s">
        <v>384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385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46" t="s">
        <v>38</v>
      </c>
      <c r="B61" s="246" t="s">
        <v>105</v>
      </c>
      <c r="C61" s="187" t="s">
        <v>58</v>
      </c>
      <c r="D61" s="191">
        <f>SUM(D59:D60)</f>
        <v>5.08</v>
      </c>
      <c r="E61" s="191">
        <f t="shared" ref="E61" si="101">SUM(E59:E60)</f>
        <v>5.12</v>
      </c>
      <c r="F61" s="191">
        <f t="shared" ref="F61" si="102">SUM(F59:F60)</f>
        <v>4.1899999999999995</v>
      </c>
      <c r="G61" s="191">
        <f t="shared" ref="G61" si="103">SUM(G59:G60)</f>
        <v>4.17</v>
      </c>
      <c r="H61" s="191">
        <f t="shared" ref="H61" si="104">SUM(H59:H60)</f>
        <v>4.9399999999999995</v>
      </c>
      <c r="I61" s="191">
        <f t="shared" ref="I61" si="105">SUM(I59:I60)</f>
        <v>5.63</v>
      </c>
      <c r="J61" s="58"/>
      <c r="K61" s="247">
        <v>1</v>
      </c>
      <c r="L61" s="247">
        <v>1</v>
      </c>
      <c r="M61" s="247">
        <v>1</v>
      </c>
      <c r="N61" s="247">
        <v>1</v>
      </c>
      <c r="O61" s="247">
        <v>1</v>
      </c>
      <c r="P61" s="247">
        <v>1</v>
      </c>
    </row>
    <row r="62" spans="1:16" x14ac:dyDescent="0.25">
      <c r="A62" s="55" t="s">
        <v>38</v>
      </c>
      <c r="B62" s="447" t="s">
        <v>110</v>
      </c>
      <c r="C62" s="56" t="s">
        <v>384</v>
      </c>
      <c r="D62" s="448">
        <f>K62*' Demand-Supply Gap'!D$200</f>
        <v>7.510655234435295</v>
      </c>
      <c r="E62" s="448">
        <f>L62*' Demand-Supply Gap'!E$200</f>
        <v>7.4939024448090361</v>
      </c>
      <c r="F62" s="448">
        <f>M62*' Demand-Supply Gap'!F$200</f>
        <v>7.5653981365439993</v>
      </c>
      <c r="G62" s="448">
        <f>N62*' Demand-Supply Gap'!G$200</f>
        <v>7.4149847290676725</v>
      </c>
      <c r="H62" s="448">
        <f>O62*' Demand-Supply Gap'!H$200</f>
        <v>7.7351536225402349</v>
      </c>
      <c r="I62" s="448">
        <f>P62*' Demand-Supply Gap'!I$200</f>
        <v>7.1065590280094169</v>
      </c>
      <c r="J62" s="315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47" t="s">
        <v>110</v>
      </c>
      <c r="C63" s="56" t="s">
        <v>385</v>
      </c>
      <c r="D63" s="448">
        <f>K63*' Demand-Supply Gap'!D$200</f>
        <v>1.7037420596823527</v>
      </c>
      <c r="E63" s="448">
        <f>L63*' Demand-Supply Gap'!E$200</f>
        <v>1.7368603222497883</v>
      </c>
      <c r="F63" s="448">
        <f>M63*' Demand-Supply Gap'!F$200</f>
        <v>1.7104701034559999</v>
      </c>
      <c r="G63" s="448">
        <f>N63*' Demand-Supply Gap'!G$200</f>
        <v>1.712048983873506</v>
      </c>
      <c r="H63" s="448">
        <f>O63*' Demand-Supply Gap'!H$200</f>
        <v>1.7279655633421174</v>
      </c>
      <c r="I63" s="448">
        <f>P63*' Demand-Supply Gap'!I$200</f>
        <v>1.6152856308141181</v>
      </c>
      <c r="J63" s="315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46" t="s">
        <v>38</v>
      </c>
      <c r="B64" s="447" t="s">
        <v>110</v>
      </c>
      <c r="C64" s="187" t="s">
        <v>58</v>
      </c>
      <c r="D64" s="191">
        <f>SUM(D62:D63)</f>
        <v>9.2143972941176475</v>
      </c>
      <c r="E64" s="191">
        <f t="shared" ref="E64" si="107">SUM(E62:E63)</f>
        <v>9.2307627670588239</v>
      </c>
      <c r="F64" s="191">
        <f t="shared" ref="F64" si="108">SUM(F62:F63)</f>
        <v>9.2758682399999994</v>
      </c>
      <c r="G64" s="191">
        <f t="shared" ref="G64" si="109">SUM(G62:G63)</f>
        <v>9.1270337129411789</v>
      </c>
      <c r="H64" s="191">
        <f t="shared" ref="H64" si="110">SUM(H62:H63)</f>
        <v>9.463119185882352</v>
      </c>
      <c r="I64" s="191">
        <f t="shared" ref="I64" si="111">SUM(I62:I63)</f>
        <v>8.7218446588235352</v>
      </c>
      <c r="J64" s="315"/>
      <c r="K64" s="247">
        <v>1</v>
      </c>
      <c r="L64" s="247">
        <v>1</v>
      </c>
      <c r="M64" s="247">
        <v>1</v>
      </c>
      <c r="N64" s="247">
        <v>1</v>
      </c>
      <c r="O64" s="247">
        <v>1</v>
      </c>
      <c r="P64" s="247">
        <v>1</v>
      </c>
    </row>
    <row r="65" spans="1:16" x14ac:dyDescent="0.25">
      <c r="A65" s="278" t="s">
        <v>38</v>
      </c>
      <c r="B65" s="278" t="s">
        <v>38</v>
      </c>
      <c r="C65" s="279" t="s">
        <v>384</v>
      </c>
      <c r="D65" s="536">
        <f>K65*' Demand-Supply Gap'!D$209</f>
        <v>121.80560360886663</v>
      </c>
      <c r="E65" s="536">
        <f>L65*' Demand-Supply Gap'!E$209</f>
        <v>125.07341106919819</v>
      </c>
      <c r="F65" s="536">
        <f>M65*' Demand-Supply Gap'!F$209</f>
        <v>129.4531255851436</v>
      </c>
      <c r="G65" s="536">
        <f>N65*' Demand-Supply Gap'!G$209</f>
        <v>134.59062183421315</v>
      </c>
      <c r="H65" s="536">
        <f>O65*' Demand-Supply Gap'!H$209</f>
        <v>139.6215832100759</v>
      </c>
      <c r="I65" s="536">
        <f>P65*' Demand-Supply Gap'!I$209</f>
        <v>130.48178375568261</v>
      </c>
      <c r="J65" s="537"/>
      <c r="K65" s="283">
        <v>0.79827053648725244</v>
      </c>
      <c r="L65" s="283">
        <v>0.79506002987277224</v>
      </c>
      <c r="M65" s="283">
        <v>0.79854903222815399</v>
      </c>
      <c r="N65" s="283">
        <v>0.79574188396774681</v>
      </c>
      <c r="O65" s="283">
        <v>0.80038080233774145</v>
      </c>
      <c r="P65" s="283">
        <v>0.79788832537548227</v>
      </c>
    </row>
    <row r="66" spans="1:16" x14ac:dyDescent="0.25">
      <c r="A66" s="278" t="s">
        <v>38</v>
      </c>
      <c r="B66" s="278" t="s">
        <v>38</v>
      </c>
      <c r="C66" s="279" t="s">
        <v>385</v>
      </c>
      <c r="D66" s="536">
        <f>K66*' Demand-Supply Gap'!D$209</f>
        <v>30.781267685251017</v>
      </c>
      <c r="E66" s="536">
        <f>L66*' Demand-Supply Gap'!E$209</f>
        <v>32.239755697860609</v>
      </c>
      <c r="F66" s="536">
        <f>M66*' Demand-Supply Gap'!F$209</f>
        <v>32.657302654856394</v>
      </c>
      <c r="G66" s="536">
        <f>N66*' Demand-Supply Gap'!G$209</f>
        <v>34.547919878728067</v>
      </c>
      <c r="H66" s="536">
        <f>O66*' Demand-Supply Gap'!H$209</f>
        <v>34.822359975806442</v>
      </c>
      <c r="I66" s="536">
        <f>P66*' Demand-Supply Gap'!I$209</f>
        <v>33.052108903140976</v>
      </c>
      <c r="J66" s="537"/>
      <c r="K66" s="283">
        <v>0.20172946351274756</v>
      </c>
      <c r="L66" s="283">
        <v>0.20493997012722759</v>
      </c>
      <c r="M66" s="283">
        <v>0.20145096777184598</v>
      </c>
      <c r="N66" s="283">
        <v>0.20425811603225336</v>
      </c>
      <c r="O66" s="283">
        <v>0.19961919766225852</v>
      </c>
      <c r="P66" s="283">
        <v>0.20211167462451785</v>
      </c>
    </row>
    <row r="67" spans="1:16" ht="15.75" thickBot="1" x14ac:dyDescent="0.3">
      <c r="A67" s="226" t="s">
        <v>38</v>
      </c>
      <c r="B67" s="226" t="s">
        <v>38</v>
      </c>
      <c r="C67" s="261" t="s">
        <v>58</v>
      </c>
      <c r="D67" s="536">
        <f>K67*' Demand-Supply Gap'!D$209</f>
        <v>152.58687129411766</v>
      </c>
      <c r="E67" s="536">
        <f>L67*' Demand-Supply Gap'!E$209</f>
        <v>157.31316676705882</v>
      </c>
      <c r="F67" s="536">
        <f>M67*' Demand-Supply Gap'!F$209</f>
        <v>162.11042824</v>
      </c>
      <c r="G67" s="536">
        <f>N67*' Demand-Supply Gap'!G$209</f>
        <v>169.13854171294119</v>
      </c>
      <c r="H67" s="536">
        <f>O67*' Demand-Supply Gap'!H$209</f>
        <v>174.44394318588235</v>
      </c>
      <c r="I67" s="536">
        <f>P67*' Demand-Supply Gap'!I$209</f>
        <v>163.53389265882356</v>
      </c>
      <c r="J67" s="537"/>
      <c r="K67" s="284">
        <v>1</v>
      </c>
      <c r="L67" s="284">
        <v>1</v>
      </c>
      <c r="M67" s="284">
        <v>1</v>
      </c>
      <c r="N67" s="284">
        <v>1</v>
      </c>
      <c r="O67" s="284">
        <v>1</v>
      </c>
      <c r="P67" s="284">
        <v>1</v>
      </c>
    </row>
    <row r="68" spans="1:16" x14ac:dyDescent="0.25">
      <c r="A68" s="55" t="s">
        <v>40</v>
      </c>
      <c r="B68" s="55" t="s">
        <v>18</v>
      </c>
      <c r="C68" s="56" t="s">
        <v>384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385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46" t="s">
        <v>40</v>
      </c>
      <c r="B70" s="246" t="s">
        <v>18</v>
      </c>
      <c r="C70" s="187" t="s">
        <v>58</v>
      </c>
      <c r="D70" s="191">
        <f>SUM(D68:D69)</f>
        <v>12.42</v>
      </c>
      <c r="E70" s="191">
        <f t="shared" ref="E70" si="113">SUM(E68:E69)</f>
        <v>12.830000000000002</v>
      </c>
      <c r="F70" s="191">
        <f t="shared" ref="F70" si="114">SUM(F68:F69)</f>
        <v>13.11</v>
      </c>
      <c r="G70" s="191">
        <f t="shared" ref="G70" si="115">SUM(G68:G69)</f>
        <v>12.67</v>
      </c>
      <c r="H70" s="191">
        <f t="shared" ref="H70" si="116">SUM(H68:H69)</f>
        <v>12.88</v>
      </c>
      <c r="I70" s="191">
        <f t="shared" ref="I70" si="117">SUM(I68:I69)</f>
        <v>11.44</v>
      </c>
      <c r="J70" s="58"/>
      <c r="K70" s="247">
        <v>1</v>
      </c>
      <c r="L70" s="247">
        <v>1</v>
      </c>
      <c r="M70" s="247">
        <v>1</v>
      </c>
      <c r="N70" s="247">
        <v>1</v>
      </c>
      <c r="O70" s="247">
        <v>1</v>
      </c>
      <c r="P70" s="247">
        <v>1</v>
      </c>
    </row>
    <row r="71" spans="1:16" x14ac:dyDescent="0.25">
      <c r="A71" s="55" t="s">
        <v>40</v>
      </c>
      <c r="B71" s="55" t="s">
        <v>103</v>
      </c>
      <c r="C71" s="56" t="s">
        <v>384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385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46" t="s">
        <v>40</v>
      </c>
      <c r="B73" s="246" t="s">
        <v>103</v>
      </c>
      <c r="C73" s="187" t="s">
        <v>58</v>
      </c>
      <c r="D73" s="191">
        <f>SUM(D71:D72)</f>
        <v>0.19</v>
      </c>
      <c r="E73" s="191">
        <f t="shared" ref="E73" si="119">SUM(E71:E72)</f>
        <v>0.14000000000000001</v>
      </c>
      <c r="F73" s="191">
        <f t="shared" ref="F73" si="120">SUM(F71:F72)</f>
        <v>0.14000000000000001</v>
      </c>
      <c r="G73" s="191">
        <f t="shared" ref="G73" si="121">SUM(G71:G72)</f>
        <v>1.7399999999999998</v>
      </c>
      <c r="H73" s="191">
        <f t="shared" ref="H73" si="122">SUM(H71:H72)</f>
        <v>1.7799999999999998</v>
      </c>
      <c r="I73" s="191">
        <f t="shared" ref="I73" si="123">SUM(I71:I72)</f>
        <v>1.6800000000000002</v>
      </c>
      <c r="J73" s="58"/>
      <c r="K73" s="247">
        <v>1</v>
      </c>
      <c r="L73" s="247">
        <v>1</v>
      </c>
      <c r="M73" s="247">
        <v>1</v>
      </c>
      <c r="N73" s="247">
        <v>1</v>
      </c>
      <c r="O73" s="247">
        <v>1</v>
      </c>
      <c r="P73" s="247">
        <v>1</v>
      </c>
    </row>
    <row r="74" spans="1:16" x14ac:dyDescent="0.25">
      <c r="A74" s="55" t="s">
        <v>40</v>
      </c>
      <c r="B74" s="55" t="s">
        <v>59</v>
      </c>
      <c r="C74" s="56" t="s">
        <v>384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385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46" t="s">
        <v>40</v>
      </c>
      <c r="B76" s="246" t="s">
        <v>59</v>
      </c>
      <c r="C76" s="187" t="s">
        <v>58</v>
      </c>
      <c r="D76" s="191">
        <f>SUM(D74:D75)</f>
        <v>4.18</v>
      </c>
      <c r="E76" s="191">
        <f t="shared" ref="E76" si="125">SUM(E74:E75)</f>
        <v>4.3100000000000005</v>
      </c>
      <c r="F76" s="191">
        <f t="shared" ref="F76" si="126">SUM(F74:F75)</f>
        <v>4.28</v>
      </c>
      <c r="G76" s="191">
        <f t="shared" ref="G76" si="127">SUM(G74:G75)</f>
        <v>4.32</v>
      </c>
      <c r="H76" s="191">
        <f t="shared" ref="H76" si="128">SUM(H74:H75)</f>
        <v>4.3600000000000003</v>
      </c>
      <c r="I76" s="191">
        <f t="shared" ref="I76" si="129">SUM(I74:I75)</f>
        <v>3.6799999999999997</v>
      </c>
      <c r="J76" s="58"/>
      <c r="K76" s="247">
        <v>1</v>
      </c>
      <c r="L76" s="247">
        <v>1</v>
      </c>
      <c r="M76" s="247">
        <v>1</v>
      </c>
      <c r="N76" s="247">
        <v>1</v>
      </c>
      <c r="O76" s="247">
        <v>1</v>
      </c>
      <c r="P76" s="247">
        <v>1</v>
      </c>
    </row>
    <row r="77" spans="1:16" x14ac:dyDescent="0.25">
      <c r="A77" s="278" t="s">
        <v>40</v>
      </c>
      <c r="B77" s="278" t="s">
        <v>40</v>
      </c>
      <c r="C77" s="279" t="s">
        <v>384</v>
      </c>
      <c r="D77" s="536">
        <f>K77*' Demand-Supply Gap'!D$249</f>
        <v>15.946346247766529</v>
      </c>
      <c r="E77" s="536">
        <f>L77*' Demand-Supply Gap'!E$249</f>
        <v>16.591707343750002</v>
      </c>
      <c r="F77" s="536">
        <f>M77*' Demand-Supply Gap'!F$249</f>
        <v>16.993413576725612</v>
      </c>
      <c r="G77" s="536">
        <f>N77*' Demand-Supply Gap'!G$249</f>
        <v>17.548393582487989</v>
      </c>
      <c r="H77" s="536">
        <f>O77*' Demand-Supply Gap'!H$249</f>
        <v>18.246760299684539</v>
      </c>
      <c r="I77" s="536">
        <f>P77*' Demand-Supply Gap'!I$249</f>
        <v>16.479194875000001</v>
      </c>
      <c r="J77" s="58"/>
      <c r="K77" s="283">
        <v>0.81298391899940448</v>
      </c>
      <c r="L77" s="283">
        <v>0.81076388888888884</v>
      </c>
      <c r="M77" s="283">
        <v>0.81289218482601244</v>
      </c>
      <c r="N77" s="283">
        <v>0.80993059263214096</v>
      </c>
      <c r="O77" s="283">
        <v>0.81230283911671919</v>
      </c>
      <c r="P77" s="283">
        <v>0.8125</v>
      </c>
    </row>
    <row r="78" spans="1:16" x14ac:dyDescent="0.25">
      <c r="A78" s="278" t="s">
        <v>40</v>
      </c>
      <c r="B78" s="278" t="s">
        <v>40</v>
      </c>
      <c r="C78" s="279" t="s">
        <v>385</v>
      </c>
      <c r="D78" s="536">
        <f>K78*' Demand-Supply Gap'!D$249</f>
        <v>3.6682437522334728</v>
      </c>
      <c r="E78" s="536">
        <f>L78*' Demand-Supply Gap'!E$249</f>
        <v>3.8725826562500001</v>
      </c>
      <c r="F78" s="536">
        <f>M78*' Demand-Supply Gap'!F$249</f>
        <v>3.9114664232743857</v>
      </c>
      <c r="G78" s="536">
        <f>N78*' Demand-Supply Gap'!G$249</f>
        <v>4.1181464175120137</v>
      </c>
      <c r="H78" s="536">
        <f>O78*' Demand-Supply Gap'!H$249</f>
        <v>4.2162417003154564</v>
      </c>
      <c r="I78" s="536">
        <f>P78*' Demand-Supply Gap'!I$249</f>
        <v>3.8028911250000004</v>
      </c>
      <c r="J78" s="58"/>
      <c r="K78" s="283">
        <v>0.18701608100059561</v>
      </c>
      <c r="L78" s="283">
        <v>0.1892361111111111</v>
      </c>
      <c r="M78" s="283">
        <v>0.18710781517398742</v>
      </c>
      <c r="N78" s="283">
        <v>0.19006940736785907</v>
      </c>
      <c r="O78" s="283">
        <v>0.18769716088328076</v>
      </c>
      <c r="P78" s="283">
        <v>0.18750000000000003</v>
      </c>
    </row>
    <row r="79" spans="1:16" ht="15.75" thickBot="1" x14ac:dyDescent="0.3">
      <c r="A79" s="226" t="s">
        <v>40</v>
      </c>
      <c r="B79" s="226" t="s">
        <v>40</v>
      </c>
      <c r="C79" s="261" t="s">
        <v>58</v>
      </c>
      <c r="D79" s="536">
        <f>K79*' Demand-Supply Gap'!D$249</f>
        <v>19.61459</v>
      </c>
      <c r="E79" s="536">
        <f>L79*' Demand-Supply Gap'!E$249</f>
        <v>20.464290000000002</v>
      </c>
      <c r="F79" s="536">
        <f>M79*' Demand-Supply Gap'!F$249</f>
        <v>20.904879999999999</v>
      </c>
      <c r="G79" s="536">
        <f>N79*' Demand-Supply Gap'!G$249</f>
        <v>21.666540000000001</v>
      </c>
      <c r="H79" s="536">
        <f>O79*' Demand-Supply Gap'!H$249</f>
        <v>22.463001999999996</v>
      </c>
      <c r="I79" s="536">
        <f>P79*' Demand-Supply Gap'!I$249</f>
        <v>20.282086</v>
      </c>
      <c r="J79" s="58"/>
      <c r="K79" s="284">
        <v>1</v>
      </c>
      <c r="L79" s="284">
        <v>1</v>
      </c>
      <c r="M79" s="284">
        <v>1</v>
      </c>
      <c r="N79" s="284">
        <v>1</v>
      </c>
      <c r="O79" s="284">
        <v>1</v>
      </c>
      <c r="P79" s="284">
        <v>1</v>
      </c>
    </row>
    <row r="80" spans="1:16" x14ac:dyDescent="0.25">
      <c r="A80" s="55" t="s">
        <v>37</v>
      </c>
      <c r="B80" s="55" t="s">
        <v>278</v>
      </c>
      <c r="C80" s="56" t="s">
        <v>384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278</v>
      </c>
      <c r="C81" s="56" t="s">
        <v>385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46" t="s">
        <v>37</v>
      </c>
      <c r="B82" s="246" t="s">
        <v>278</v>
      </c>
      <c r="C82" s="187" t="s">
        <v>58</v>
      </c>
      <c r="D82" s="191">
        <f>SUM(D80:D81)</f>
        <v>15.3</v>
      </c>
      <c r="E82" s="191">
        <f t="shared" ref="E82" si="131">SUM(E80:E81)</f>
        <v>15.65</v>
      </c>
      <c r="F82" s="191">
        <f t="shared" ref="F82" si="132">SUM(F80:F81)</f>
        <v>15.88</v>
      </c>
      <c r="G82" s="191">
        <f t="shared" ref="G82" si="133">SUM(G80:G81)</f>
        <v>15.850000000000001</v>
      </c>
      <c r="H82" s="191">
        <f t="shared" ref="H82" si="134">SUM(H80:H81)</f>
        <v>16.080000000000002</v>
      </c>
      <c r="I82" s="191">
        <f t="shared" ref="I82" si="135">SUM(I80:I81)</f>
        <v>15.59</v>
      </c>
      <c r="J82" s="58"/>
      <c r="K82" s="247">
        <v>1</v>
      </c>
      <c r="L82" s="247">
        <v>1</v>
      </c>
      <c r="M82" s="247">
        <v>1</v>
      </c>
      <c r="N82" s="247">
        <v>1</v>
      </c>
      <c r="O82" s="247">
        <v>1</v>
      </c>
      <c r="P82" s="247">
        <v>1</v>
      </c>
    </row>
    <row r="83" spans="1:18" x14ac:dyDescent="0.25">
      <c r="A83" s="55" t="s">
        <v>37</v>
      </c>
      <c r="B83" s="367" t="s">
        <v>32</v>
      </c>
      <c r="C83" s="56" t="s">
        <v>384</v>
      </c>
      <c r="D83" s="448">
        <f>K83*' Demand-Supply Gap'!D$271</f>
        <v>16.267374216</v>
      </c>
      <c r="E83" s="448">
        <f>L83*' Demand-Supply Gap'!E$271</f>
        <v>17.224555987199999</v>
      </c>
      <c r="F83" s="448">
        <f>M83*' Demand-Supply Gap'!F$271</f>
        <v>18.042415421999998</v>
      </c>
      <c r="G83" s="448">
        <f>N83*' Demand-Supply Gap'!G$271</f>
        <v>17.756251128000002</v>
      </c>
      <c r="H83" s="448">
        <f>O83*' Demand-Supply Gap'!H$271</f>
        <v>17.962754583999999</v>
      </c>
      <c r="I83" s="448">
        <f>P83*' Demand-Supply Gap'!I$271</f>
        <v>16.824325480400002</v>
      </c>
      <c r="J83" s="315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67" t="s">
        <v>32</v>
      </c>
      <c r="C84" s="56" t="s">
        <v>385</v>
      </c>
      <c r="D84" s="448">
        <f>K84*' Demand-Supply Gap'!D$271</f>
        <v>4.1101457840000029</v>
      </c>
      <c r="E84" s="448">
        <f>L84*' Demand-Supply Gap'!E$271</f>
        <v>4.2980680128000026</v>
      </c>
      <c r="F84" s="448">
        <f>M84*' Demand-Supply Gap'!F$271</f>
        <v>4.5360045779999991</v>
      </c>
      <c r="G84" s="448">
        <f>N84*' Demand-Supply Gap'!G$271</f>
        <v>4.4751888719999986</v>
      </c>
      <c r="H84" s="448">
        <f>O84*' Demand-Supply Gap'!H$271</f>
        <v>4.6006854160000019</v>
      </c>
      <c r="I84" s="448">
        <f>P84*' Demand-Supply Gap'!I$271</f>
        <v>4.1614865196000013</v>
      </c>
      <c r="J84" s="315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46" t="s">
        <v>37</v>
      </c>
      <c r="B85" s="367" t="s">
        <v>32</v>
      </c>
      <c r="C85" s="187" t="s">
        <v>58</v>
      </c>
      <c r="D85" s="191">
        <f>SUM(D83:D84)</f>
        <v>20.377520000000004</v>
      </c>
      <c r="E85" s="191">
        <f t="shared" ref="E85" si="137">SUM(E83:E84)</f>
        <v>21.522624</v>
      </c>
      <c r="F85" s="191">
        <f t="shared" ref="F85" si="138">SUM(F83:F84)</f>
        <v>22.578419999999998</v>
      </c>
      <c r="G85" s="191">
        <f t="shared" ref="G85" si="139">SUM(G83:G84)</f>
        <v>22.231439999999999</v>
      </c>
      <c r="H85" s="191">
        <f t="shared" ref="H85" si="140">SUM(H83:H84)</f>
        <v>22.56344</v>
      </c>
      <c r="I85" s="191">
        <f t="shared" ref="I85" si="141">SUM(I83:I84)</f>
        <v>20.985812000000003</v>
      </c>
      <c r="J85" s="315"/>
      <c r="K85" s="247">
        <v>1</v>
      </c>
      <c r="L85" s="247">
        <v>1</v>
      </c>
      <c r="M85" s="247">
        <v>1</v>
      </c>
      <c r="N85" s="247">
        <v>1</v>
      </c>
      <c r="O85" s="247">
        <v>1</v>
      </c>
      <c r="P85" s="247">
        <v>1</v>
      </c>
    </row>
    <row r="86" spans="1:18" x14ac:dyDescent="0.25">
      <c r="A86" s="55" t="s">
        <v>37</v>
      </c>
      <c r="B86" s="55" t="s">
        <v>159</v>
      </c>
      <c r="C86" s="56" t="s">
        <v>384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159</v>
      </c>
      <c r="C87" s="56" t="s">
        <v>385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46" t="s">
        <v>37</v>
      </c>
      <c r="B88" s="246" t="s">
        <v>159</v>
      </c>
      <c r="C88" s="187" t="s">
        <v>58</v>
      </c>
      <c r="D88" s="191">
        <f>SUM(D86:D87)</f>
        <v>12.809999999999999</v>
      </c>
      <c r="E88" s="191">
        <f t="shared" ref="E88" si="143">SUM(E86:E87)</f>
        <v>13.020000000000001</v>
      </c>
      <c r="F88" s="191">
        <f t="shared" ref="F88" si="144">SUM(F86:F87)</f>
        <v>13.06</v>
      </c>
      <c r="G88" s="191">
        <f t="shared" ref="G88" si="145">SUM(G86:G87)</f>
        <v>13.11</v>
      </c>
      <c r="H88" s="191">
        <f t="shared" ref="H88" si="146">SUM(H86:H87)</f>
        <v>13.65</v>
      </c>
      <c r="I88" s="191">
        <f t="shared" ref="I88" si="147">SUM(I86:I87)</f>
        <v>13.19</v>
      </c>
      <c r="J88" s="58"/>
      <c r="K88" s="247">
        <v>1</v>
      </c>
      <c r="L88" s="247">
        <v>1</v>
      </c>
      <c r="M88" s="247">
        <v>1</v>
      </c>
      <c r="N88" s="247">
        <v>1</v>
      </c>
      <c r="O88" s="247">
        <v>1</v>
      </c>
      <c r="P88" s="247">
        <v>1</v>
      </c>
    </row>
    <row r="89" spans="1:18" x14ac:dyDescent="0.25">
      <c r="A89" s="55" t="s">
        <v>37</v>
      </c>
      <c r="B89" s="55" t="s">
        <v>55</v>
      </c>
      <c r="C89" s="56" t="s">
        <v>384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63">
        <v>1.23E-2</v>
      </c>
    </row>
    <row r="90" spans="1:18" x14ac:dyDescent="0.25">
      <c r="A90" s="55" t="s">
        <v>37</v>
      </c>
      <c r="B90" s="55" t="s">
        <v>55</v>
      </c>
      <c r="C90" s="56" t="s">
        <v>385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46" t="s">
        <v>37</v>
      </c>
      <c r="B91" s="246" t="s">
        <v>55</v>
      </c>
      <c r="C91" s="187" t="s">
        <v>58</v>
      </c>
      <c r="D91" s="191">
        <f>SUM(D89:D90)</f>
        <v>14.79</v>
      </c>
      <c r="E91" s="191">
        <f t="shared" ref="E91" si="149">SUM(E89:E90)</f>
        <v>15.25</v>
      </c>
      <c r="F91" s="191">
        <f t="shared" ref="F91" si="150">SUM(F89:F90)</f>
        <v>15.49</v>
      </c>
      <c r="G91" s="191">
        <f t="shared" ref="G91" si="151">SUM(G89:G90)</f>
        <v>15.84</v>
      </c>
      <c r="H91" s="191">
        <f t="shared" ref="H91" si="152">SUM(H89:H90)</f>
        <v>16.55</v>
      </c>
      <c r="I91" s="191">
        <f t="shared" ref="I91" si="153">SUM(I89:I90)</f>
        <v>14.66</v>
      </c>
      <c r="J91" s="58"/>
      <c r="K91" s="247">
        <v>1</v>
      </c>
      <c r="L91" s="247">
        <v>1</v>
      </c>
      <c r="M91" s="247">
        <v>1</v>
      </c>
      <c r="N91" s="247">
        <v>1</v>
      </c>
      <c r="O91" s="247">
        <v>1</v>
      </c>
      <c r="P91" s="247">
        <v>1</v>
      </c>
    </row>
    <row r="92" spans="1:18" x14ac:dyDescent="0.25">
      <c r="A92" s="278" t="s">
        <v>37</v>
      </c>
      <c r="B92" s="278" t="s">
        <v>37</v>
      </c>
      <c r="C92" s="279" t="s">
        <v>384</v>
      </c>
      <c r="D92" s="536">
        <f>K92*' Demand-Supply Gap'!D$298</f>
        <v>40.765692825033042</v>
      </c>
      <c r="E92" s="536">
        <f>L92*' Demand-Supply Gap'!E$298</f>
        <v>42.566629286428856</v>
      </c>
      <c r="F92" s="536">
        <f>M92*' Demand-Supply Gap'!F$298</f>
        <v>44.053467466268643</v>
      </c>
      <c r="G92" s="536">
        <f>N92*' Demand-Supply Gap'!G$298</f>
        <v>46.857556837971217</v>
      </c>
      <c r="H92" s="536">
        <f>O92*' Demand-Supply Gap'!H$298</f>
        <v>48.768009777981042</v>
      </c>
      <c r="I92" s="536">
        <f>P92*' Demand-Supply Gap'!I$298</f>
        <v>44.836082731870718</v>
      </c>
      <c r="J92" s="58"/>
      <c r="K92" s="283">
        <v>0.8010328820724959</v>
      </c>
      <c r="L92" s="283">
        <v>0.80168784166111684</v>
      </c>
      <c r="M92" s="283">
        <v>0.80172634158513212</v>
      </c>
      <c r="N92" s="283">
        <v>0.80061313210636675</v>
      </c>
      <c r="O92" s="283">
        <v>0.79968047186485736</v>
      </c>
      <c r="P92" s="283">
        <v>0.80362705370946641</v>
      </c>
    </row>
    <row r="93" spans="1:18" x14ac:dyDescent="0.25">
      <c r="A93" s="278" t="s">
        <v>37</v>
      </c>
      <c r="B93" s="278" t="s">
        <v>37</v>
      </c>
      <c r="C93" s="279" t="s">
        <v>385</v>
      </c>
      <c r="D93" s="536">
        <f>K93*' Demand-Supply Gap'!D$298</f>
        <v>10.125717174966965</v>
      </c>
      <c r="E93" s="536">
        <f>L93*' Demand-Supply Gap'!E$298</f>
        <v>10.529634713571147</v>
      </c>
      <c r="F93" s="536">
        <f>M93*' Demand-Supply Gap'!F$298</f>
        <v>10.894792533731344</v>
      </c>
      <c r="G93" s="536">
        <f>N93*' Demand-Supply Gap'!G$298</f>
        <v>11.669533162028779</v>
      </c>
      <c r="H93" s="536">
        <f>O93*' Demand-Supply Gap'!H$298</f>
        <v>12.216360222018945</v>
      </c>
      <c r="I93" s="536">
        <f>P93*' Demand-Supply Gap'!I$298</f>
        <v>10.956069268129271</v>
      </c>
      <c r="J93" s="58"/>
      <c r="K93" s="283">
        <v>0.19896711792750418</v>
      </c>
      <c r="L93" s="283">
        <v>0.19831215833888327</v>
      </c>
      <c r="M93" s="283">
        <v>0.19827365841486785</v>
      </c>
      <c r="N93" s="283">
        <v>0.19938686789363316</v>
      </c>
      <c r="O93" s="283">
        <v>0.20031952813514262</v>
      </c>
      <c r="P93" s="283">
        <v>0.19637294629053331</v>
      </c>
    </row>
    <row r="94" spans="1:18" ht="15.75" thickBot="1" x14ac:dyDescent="0.3">
      <c r="A94" s="226" t="s">
        <v>37</v>
      </c>
      <c r="B94" s="226" t="s">
        <v>37</v>
      </c>
      <c r="C94" s="261" t="s">
        <v>58</v>
      </c>
      <c r="D94" s="536">
        <f>K94*' Demand-Supply Gap'!D$298</f>
        <v>50.89141</v>
      </c>
      <c r="E94" s="536">
        <f>L94*' Demand-Supply Gap'!E$298</f>
        <v>53.096263999999998</v>
      </c>
      <c r="F94" s="536">
        <f>M94*' Demand-Supply Gap'!F$298</f>
        <v>54.948259999999991</v>
      </c>
      <c r="G94" s="536">
        <f>N94*' Demand-Supply Gap'!G$298</f>
        <v>58.527090000000001</v>
      </c>
      <c r="H94" s="536">
        <f>O94*' Demand-Supply Gap'!H$298</f>
        <v>60.984369999999991</v>
      </c>
      <c r="I94" s="536">
        <f>P94*' Demand-Supply Gap'!I$298</f>
        <v>55.792152000000002</v>
      </c>
      <c r="J94" s="58"/>
      <c r="K94" s="284">
        <v>1</v>
      </c>
      <c r="L94" s="284">
        <v>1</v>
      </c>
      <c r="M94" s="284">
        <v>1</v>
      </c>
      <c r="N94" s="284">
        <v>1</v>
      </c>
      <c r="O94" s="284">
        <v>1</v>
      </c>
      <c r="P94" s="284">
        <v>1</v>
      </c>
    </row>
    <row r="95" spans="1:18" x14ac:dyDescent="0.25">
      <c r="A95" s="178" t="s">
        <v>57</v>
      </c>
      <c r="B95" s="178" t="s">
        <v>57</v>
      </c>
      <c r="C95" s="280" t="s">
        <v>384</v>
      </c>
      <c r="D95" s="533">
        <f t="shared" ref="D95:I97" si="154">D26+D53+D65+D77+D92</f>
        <v>551.01634195564566</v>
      </c>
      <c r="E95" s="533">
        <f t="shared" si="154"/>
        <v>575.41316472956657</v>
      </c>
      <c r="F95" s="533">
        <f t="shared" si="154"/>
        <v>599.29094784541508</v>
      </c>
      <c r="G95" s="533">
        <f t="shared" si="154"/>
        <v>633.59189487751155</v>
      </c>
      <c r="H95" s="533">
        <f t="shared" si="154"/>
        <v>664.45483102827257</v>
      </c>
      <c r="I95" s="533">
        <f t="shared" si="154"/>
        <v>615.89289951844512</v>
      </c>
      <c r="J95" s="58"/>
      <c r="K95" s="281">
        <f t="shared" ref="K95:P97" si="155">D95/D$97</f>
        <v>0.81331478307119731</v>
      </c>
      <c r="L95" s="281">
        <f t="shared" si="155"/>
        <v>0.8129771337789875</v>
      </c>
      <c r="M95" s="281">
        <f t="shared" si="155"/>
        <v>0.81570855295443223</v>
      </c>
      <c r="N95" s="281">
        <f t="shared" si="155"/>
        <v>0.82559641544435725</v>
      </c>
      <c r="O95" s="281">
        <f t="shared" si="155"/>
        <v>0.83440173711439602</v>
      </c>
      <c r="P95" s="281">
        <f t="shared" si="155"/>
        <v>0.83286262256133914</v>
      </c>
    </row>
    <row r="96" spans="1:18" x14ac:dyDescent="0.25">
      <c r="A96" s="178" t="s">
        <v>57</v>
      </c>
      <c r="B96" s="178" t="s">
        <v>57</v>
      </c>
      <c r="C96" s="280" t="s">
        <v>385</v>
      </c>
      <c r="D96" s="533">
        <f t="shared" si="154"/>
        <v>126.478219098472</v>
      </c>
      <c r="E96" s="533">
        <f t="shared" si="154"/>
        <v>132.37201251749224</v>
      </c>
      <c r="F96" s="533">
        <f t="shared" si="154"/>
        <v>135.3966383945851</v>
      </c>
      <c r="G96" s="533">
        <f t="shared" si="154"/>
        <v>133.84348035542968</v>
      </c>
      <c r="H96" s="533">
        <f t="shared" si="154"/>
        <v>131.87001043976028</v>
      </c>
      <c r="I96" s="533">
        <f t="shared" si="154"/>
        <v>123.59628253220644</v>
      </c>
      <c r="J96" s="58"/>
      <c r="K96" s="281">
        <f t="shared" si="155"/>
        <v>0.18668521692880286</v>
      </c>
      <c r="L96" s="281">
        <f t="shared" si="155"/>
        <v>0.18702286622101238</v>
      </c>
      <c r="M96" s="281">
        <f t="shared" si="155"/>
        <v>0.18429144704556794</v>
      </c>
      <c r="N96" s="281">
        <f t="shared" si="155"/>
        <v>0.17440358455564273</v>
      </c>
      <c r="O96" s="281">
        <f t="shared" si="155"/>
        <v>0.16559826288560406</v>
      </c>
      <c r="P96" s="281">
        <f t="shared" si="155"/>
        <v>0.167137377438661</v>
      </c>
    </row>
    <row r="97" spans="1:16" ht="15.75" thickBot="1" x14ac:dyDescent="0.3">
      <c r="A97" s="231" t="s">
        <v>57</v>
      </c>
      <c r="B97" s="231" t="s">
        <v>57</v>
      </c>
      <c r="C97" s="275" t="s">
        <v>58</v>
      </c>
      <c r="D97" s="531">
        <f t="shared" si="154"/>
        <v>677.49456105411753</v>
      </c>
      <c r="E97" s="531">
        <f t="shared" si="154"/>
        <v>707.78517724705887</v>
      </c>
      <c r="F97" s="531">
        <f t="shared" si="154"/>
        <v>734.68758624000009</v>
      </c>
      <c r="G97" s="531">
        <f t="shared" si="154"/>
        <v>767.43537523294128</v>
      </c>
      <c r="H97" s="531">
        <f t="shared" si="154"/>
        <v>796.32484146803279</v>
      </c>
      <c r="I97" s="531">
        <f t="shared" si="154"/>
        <v>739.48918205065149</v>
      </c>
      <c r="J97" s="58"/>
      <c r="K97" s="282">
        <f t="shared" si="155"/>
        <v>1</v>
      </c>
      <c r="L97" s="282">
        <f t="shared" si="155"/>
        <v>1</v>
      </c>
      <c r="M97" s="282">
        <f t="shared" si="155"/>
        <v>1</v>
      </c>
      <c r="N97" s="282">
        <f t="shared" si="155"/>
        <v>1</v>
      </c>
      <c r="O97" s="282">
        <f t="shared" si="155"/>
        <v>1</v>
      </c>
      <c r="P97" s="282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zoomScale="90" zoomScaleNormal="90" workbookViewId="0">
      <pane ySplit="1" topLeftCell="A2" activePane="bottomLeft" state="frozen"/>
      <selection pane="bottomLeft" activeCell="D2" sqref="D2:S6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3" width="8.7109375" style="67" hidden="1" customWidth="1"/>
    <col min="14" max="14" width="8.7109375" style="67" bestFit="1" customWidth="1"/>
    <col min="15" max="15" width="8.7109375" style="67" hidden="1" customWidth="1"/>
    <col min="16" max="16" width="8" style="67" hidden="1" customWidth="1"/>
    <col min="17" max="17" width="8.140625" style="67" hidden="1" customWidth="1"/>
    <col min="18" max="18" width="8.7109375" style="54" hidden="1" customWidth="1"/>
    <col min="19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323</v>
      </c>
      <c r="D1" s="233">
        <v>2015</v>
      </c>
      <c r="E1" s="233">
        <v>2016</v>
      </c>
      <c r="F1" s="233">
        <v>2017</v>
      </c>
      <c r="G1" s="233">
        <v>2018</v>
      </c>
      <c r="H1" s="233">
        <v>2019</v>
      </c>
      <c r="I1" s="233">
        <v>2020</v>
      </c>
      <c r="J1" s="233" t="s">
        <v>28</v>
      </c>
      <c r="K1" s="233" t="s">
        <v>3</v>
      </c>
      <c r="L1" s="233" t="s">
        <v>4</v>
      </c>
      <c r="M1" s="233" t="s">
        <v>5</v>
      </c>
      <c r="N1" s="233" t="s">
        <v>6</v>
      </c>
      <c r="O1" s="233" t="s">
        <v>7</v>
      </c>
      <c r="P1" s="233" t="s">
        <v>8</v>
      </c>
      <c r="Q1" s="233" t="s">
        <v>9</v>
      </c>
      <c r="R1" s="233" t="s">
        <v>10</v>
      </c>
      <c r="S1" s="235" t="s">
        <v>16</v>
      </c>
      <c r="T1" s="459"/>
      <c r="U1" s="470" t="s">
        <v>354</v>
      </c>
      <c r="V1" s="237">
        <v>2015</v>
      </c>
      <c r="W1" s="234">
        <v>2016</v>
      </c>
      <c r="X1" s="234">
        <v>2017</v>
      </c>
      <c r="Y1" s="234">
        <v>2018</v>
      </c>
      <c r="Z1" s="234">
        <v>2019</v>
      </c>
      <c r="AA1" s="234">
        <v>2020</v>
      </c>
      <c r="AB1" s="234" t="s">
        <v>28</v>
      </c>
      <c r="AC1" s="234" t="s">
        <v>3</v>
      </c>
      <c r="AD1" s="234" t="s">
        <v>4</v>
      </c>
      <c r="AE1" s="234" t="s">
        <v>5</v>
      </c>
      <c r="AF1" s="234" t="s">
        <v>6</v>
      </c>
      <c r="AG1" s="234" t="s">
        <v>7</v>
      </c>
      <c r="AH1" s="234" t="s">
        <v>8</v>
      </c>
      <c r="AI1" s="234" t="s">
        <v>9</v>
      </c>
      <c r="AJ1" s="234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355</v>
      </c>
      <c r="D2" s="559">
        <f>ROUND(V2*' Demand-Supply Gap'!D$8,2)</f>
        <v>5.64</v>
      </c>
      <c r="E2" s="559">
        <f>ROUND(W2*' Demand-Supply Gap'!E$8,2)</f>
        <v>6.07</v>
      </c>
      <c r="F2" s="559">
        <f>ROUND(X2*' Demand-Supply Gap'!F$8,2)</f>
        <v>6.39</v>
      </c>
      <c r="G2" s="559">
        <f>ROUND(Y2*' Demand-Supply Gap'!G$8,2)</f>
        <v>6.73</v>
      </c>
      <c r="H2" s="559">
        <f>ROUND(Z2*' Demand-Supply Gap'!H$8,2)</f>
        <v>7.09</v>
      </c>
      <c r="I2" s="559">
        <f>ROUND(AA2*' Demand-Supply Gap'!I$8,2)</f>
        <v>5.77</v>
      </c>
      <c r="J2" s="559">
        <f>ROUND(AB2*' Demand-Supply Gap'!J$8,2)</f>
        <v>6.8</v>
      </c>
      <c r="K2" s="559">
        <f>ROUND(AC2*' Demand-Supply Gap'!K$8,2)</f>
        <v>7.52</v>
      </c>
      <c r="L2" s="559">
        <f>ROUND(AD2*' Demand-Supply Gap'!L$8,2)</f>
        <v>8.39</v>
      </c>
      <c r="M2" s="559">
        <f>ROUND(AE2*' Demand-Supply Gap'!M$8,2)</f>
        <v>9.35</v>
      </c>
      <c r="N2" s="559">
        <f>ROUND(AF2*' Demand-Supply Gap'!N$8,2)</f>
        <v>10.38</v>
      </c>
      <c r="O2" s="559">
        <f>ROUND(AG2*' Demand-Supply Gap'!O$8,2)</f>
        <v>11.69</v>
      </c>
      <c r="P2" s="559">
        <f>ROUND(AH2*' Demand-Supply Gap'!P$8,2)</f>
        <v>13.32</v>
      </c>
      <c r="Q2" s="559">
        <f>ROUND(AI2*' Demand-Supply Gap'!Q$8,2)</f>
        <v>15</v>
      </c>
      <c r="R2" s="560">
        <f>ROUND(AJ2*' Demand-Supply Gap'!R$8,2)</f>
        <v>16.739999999999998</v>
      </c>
      <c r="S2" s="560">
        <f>ROUND(AK2*' Demand-Supply Gap'!S$8,2)</f>
        <v>18.64</v>
      </c>
      <c r="T2" s="361"/>
      <c r="U2" s="446">
        <f>(S2/J2)^(1/9)-1</f>
        <v>0.11856098222555866</v>
      </c>
      <c r="V2" s="238">
        <v>0.51760000000000006</v>
      </c>
      <c r="W2" s="174">
        <v>0.51960000000000006</v>
      </c>
      <c r="X2" s="174">
        <v>0.51840000000000008</v>
      </c>
      <c r="Y2" s="174">
        <v>0.51800000000000002</v>
      </c>
      <c r="Z2" s="174">
        <v>0.51540000000000008</v>
      </c>
      <c r="AA2" s="174">
        <v>0.51125454545454552</v>
      </c>
      <c r="AB2" s="174">
        <v>0.50710909090909095</v>
      </c>
      <c r="AC2" s="174">
        <v>0.50780808080808082</v>
      </c>
      <c r="AD2" s="174">
        <v>0.5085070707070708</v>
      </c>
      <c r="AE2" s="174">
        <v>0.50920606060606066</v>
      </c>
      <c r="AF2" s="174">
        <v>0.50990505050505053</v>
      </c>
      <c r="AG2" s="174">
        <v>0.51060404040404039</v>
      </c>
      <c r="AH2" s="174">
        <v>0.51130303030303037</v>
      </c>
      <c r="AI2" s="174">
        <v>0.51200202020202024</v>
      </c>
      <c r="AJ2" s="174">
        <v>0.5127010101010101</v>
      </c>
      <c r="AK2" s="174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308</v>
      </c>
      <c r="D3" s="559">
        <f>ROUND(V3*' Demand-Supply Gap'!D$8,2)</f>
        <v>3.27</v>
      </c>
      <c r="E3" s="559">
        <f>ROUND(W3*' Demand-Supply Gap'!E$8,2)</f>
        <v>3.48</v>
      </c>
      <c r="F3" s="559">
        <f>ROUND(X3*' Demand-Supply Gap'!F$8,2)</f>
        <v>3.69</v>
      </c>
      <c r="G3" s="559">
        <f>ROUND(Y3*' Demand-Supply Gap'!G$8,2)</f>
        <v>3.89</v>
      </c>
      <c r="H3" s="559">
        <f>ROUND(Z3*' Demand-Supply Gap'!H$8,2)</f>
        <v>4.16</v>
      </c>
      <c r="I3" s="559">
        <f>ROUND(AA3*' Demand-Supply Gap'!I$8,2)</f>
        <v>3.35</v>
      </c>
      <c r="J3" s="559">
        <f>ROUND(AB3*' Demand-Supply Gap'!J$8,2)</f>
        <v>4.05</v>
      </c>
      <c r="K3" s="559">
        <f>ROUND(AC3*' Demand-Supply Gap'!K$8,2)</f>
        <v>4.45</v>
      </c>
      <c r="L3" s="559">
        <f>ROUND(AD3*' Demand-Supply Gap'!L$8,2)</f>
        <v>4.95</v>
      </c>
      <c r="M3" s="559">
        <f>ROUND(AE3*' Demand-Supply Gap'!M$8,2)</f>
        <v>5.49</v>
      </c>
      <c r="N3" s="559">
        <f>ROUND(AF3*' Demand-Supply Gap'!N$8,2)</f>
        <v>6.11</v>
      </c>
      <c r="O3" s="559">
        <f>ROUND(AG3*' Demand-Supply Gap'!O$8,2)</f>
        <v>6.89</v>
      </c>
      <c r="P3" s="559">
        <f>ROUND(AH3*' Demand-Supply Gap'!P$8,2)</f>
        <v>7.82</v>
      </c>
      <c r="Q3" s="559">
        <f>ROUND(AI3*' Demand-Supply Gap'!Q$8,2)</f>
        <v>8.8000000000000007</v>
      </c>
      <c r="R3" s="560">
        <f>ROUND(AJ3*' Demand-Supply Gap'!R$8,2)</f>
        <v>9.82</v>
      </c>
      <c r="S3" s="560">
        <f>ROUND(AK3*' Demand-Supply Gap'!S$8,2)</f>
        <v>10.92</v>
      </c>
      <c r="T3" s="361"/>
      <c r="U3" s="446">
        <f t="shared" ref="U3:U5" si="0">(S3/J3)^(1/9)-1</f>
        <v>0.1165111599094073</v>
      </c>
      <c r="V3" s="239">
        <v>0.2999</v>
      </c>
      <c r="W3" s="148">
        <v>0.2979</v>
      </c>
      <c r="X3" s="148">
        <v>0.29910000000000003</v>
      </c>
      <c r="Y3" s="148">
        <v>0.29949999999999999</v>
      </c>
      <c r="Z3" s="148">
        <v>0.30210000000000004</v>
      </c>
      <c r="AA3" s="148">
        <v>0.29650000000000004</v>
      </c>
      <c r="AB3" s="148">
        <f>(25.86%)+0.0432</f>
        <v>0.30180000000000001</v>
      </c>
      <c r="AC3" s="148">
        <v>0.30070000000000002</v>
      </c>
      <c r="AD3" s="148">
        <v>0.29980000000000001</v>
      </c>
      <c r="AE3" s="148">
        <v>0.29930000000000001</v>
      </c>
      <c r="AF3" s="148">
        <v>0.30030000000000001</v>
      </c>
      <c r="AG3" s="148">
        <v>0.30070000000000002</v>
      </c>
      <c r="AH3" s="148">
        <v>0.30031000000000002</v>
      </c>
      <c r="AI3" s="148">
        <v>0.30036000000000002</v>
      </c>
      <c r="AJ3" s="148">
        <v>0.30075133333333304</v>
      </c>
      <c r="AK3" s="148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309</v>
      </c>
      <c r="D4" s="559">
        <f>ROUND(V4*' Demand-Supply Gap'!D$8,2)</f>
        <v>0.81</v>
      </c>
      <c r="E4" s="559">
        <f>ROUND(W4*' Demand-Supply Gap'!E$8,2)</f>
        <v>0.87</v>
      </c>
      <c r="F4" s="559">
        <f>ROUND(X4*' Demand-Supply Gap'!F$8,2)</f>
        <v>0.91</v>
      </c>
      <c r="G4" s="559">
        <f>ROUND(Y4*' Demand-Supply Gap'!G$8,2)</f>
        <v>0.97</v>
      </c>
      <c r="H4" s="559">
        <f>ROUND(Z4*' Demand-Supply Gap'!H$8,2)</f>
        <v>1.04</v>
      </c>
      <c r="I4" s="559">
        <f>ROUND(AA4*' Demand-Supply Gap'!I$8,2)</f>
        <v>0.85</v>
      </c>
      <c r="J4" s="559">
        <f>ROUND(AB4*' Demand-Supply Gap'!J$8,2)</f>
        <v>1.02</v>
      </c>
      <c r="K4" s="559">
        <f>ROUND(AC4*' Demand-Supply Gap'!K$8,2)</f>
        <v>1.1200000000000001</v>
      </c>
      <c r="L4" s="559">
        <f>ROUND(AD4*' Demand-Supply Gap'!L$8,2)</f>
        <v>1.25</v>
      </c>
      <c r="M4" s="559">
        <f>ROUND(AE4*' Demand-Supply Gap'!M$8,2)</f>
        <v>1.4</v>
      </c>
      <c r="N4" s="559">
        <f>ROUND(AF4*' Demand-Supply Gap'!N$8,2)</f>
        <v>1.55</v>
      </c>
      <c r="O4" s="559">
        <f>ROUND(AG4*' Demand-Supply Gap'!O$8,2)</f>
        <v>1.75</v>
      </c>
      <c r="P4" s="559">
        <f>ROUND(AH4*' Demand-Supply Gap'!P$8,2)</f>
        <v>1.99</v>
      </c>
      <c r="Q4" s="559">
        <f>ROUND(AI4*' Demand-Supply Gap'!Q$8,2)</f>
        <v>2.2400000000000002</v>
      </c>
      <c r="R4" s="560">
        <f>ROUND(AJ4*' Demand-Supply Gap'!R$8,2)</f>
        <v>2.5</v>
      </c>
      <c r="S4" s="560">
        <f>ROUND(AK4*' Demand-Supply Gap'!S$8,2)</f>
        <v>2.78</v>
      </c>
      <c r="T4" s="361"/>
      <c r="U4" s="446">
        <f t="shared" si="0"/>
        <v>0.11784795337243725</v>
      </c>
      <c r="V4" s="238">
        <v>7.4099999999999999E-2</v>
      </c>
      <c r="W4" s="174">
        <v>7.46E-2</v>
      </c>
      <c r="X4" s="174">
        <v>7.4099999999999999E-2</v>
      </c>
      <c r="Y4" s="174">
        <v>7.4800000000000005E-2</v>
      </c>
      <c r="Z4" s="174">
        <v>7.5300000000000006E-2</v>
      </c>
      <c r="AA4" s="174">
        <v>7.5600000000000001E-2</v>
      </c>
      <c r="AB4" s="174">
        <v>7.5780000000000014E-2</v>
      </c>
      <c r="AC4" s="174">
        <v>7.5882222222222226E-2</v>
      </c>
      <c r="AD4" s="174">
        <v>7.5984444444444452E-2</v>
      </c>
      <c r="AE4" s="174">
        <v>7.6086666666666677E-2</v>
      </c>
      <c r="AF4" s="174">
        <v>7.6188888888888889E-2</v>
      </c>
      <c r="AG4" s="174">
        <v>7.6291111111111115E-2</v>
      </c>
      <c r="AH4" s="174">
        <v>7.6393333333333341E-2</v>
      </c>
      <c r="AI4" s="174">
        <v>7.6495555555555553E-2</v>
      </c>
      <c r="AJ4" s="174">
        <v>7.6597777777777779E-2</v>
      </c>
      <c r="AK4" s="174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310</v>
      </c>
      <c r="D5" s="559">
        <f>ROUND(V5*' Demand-Supply Gap'!D$8,2)</f>
        <v>1.18</v>
      </c>
      <c r="E5" s="559">
        <f>ROUND(W5*' Demand-Supply Gap'!E$8,2)</f>
        <v>1.26</v>
      </c>
      <c r="F5" s="559">
        <f>ROUND(X5*' Demand-Supply Gap'!F$8,2)</f>
        <v>1.34</v>
      </c>
      <c r="G5" s="559">
        <f>ROUND(Y5*' Demand-Supply Gap'!G$8,2)</f>
        <v>1.4</v>
      </c>
      <c r="H5" s="559">
        <f>ROUND(Z5*' Demand-Supply Gap'!H$8,2)</f>
        <v>1.47</v>
      </c>
      <c r="I5" s="559">
        <f>ROUND(AA5*' Demand-Supply Gap'!I$8,2)</f>
        <v>1.32</v>
      </c>
      <c r="J5" s="559">
        <f>ROUND(AB5*' Demand-Supply Gap'!J$8,2)</f>
        <v>1.55</v>
      </c>
      <c r="K5" s="559">
        <f>ROUND(AC5*' Demand-Supply Gap'!K$8,2)</f>
        <v>1.71</v>
      </c>
      <c r="L5" s="559">
        <f>ROUND(AD5*' Demand-Supply Gap'!L$8,2)</f>
        <v>1.91</v>
      </c>
      <c r="M5" s="559">
        <f>ROUND(AE5*' Demand-Supply Gap'!M$8,2)</f>
        <v>2.12</v>
      </c>
      <c r="N5" s="559">
        <f>ROUND(AF5*' Demand-Supply Gap'!N$8,2)</f>
        <v>2.31</v>
      </c>
      <c r="O5" s="559">
        <f>ROUND(AG5*' Demand-Supply Gap'!O$8,2)</f>
        <v>2.57</v>
      </c>
      <c r="P5" s="559">
        <f>ROUND(AH5*' Demand-Supply Gap'!P$8,2)</f>
        <v>2.92</v>
      </c>
      <c r="Q5" s="559">
        <f>ROUND(AI5*' Demand-Supply Gap'!Q$8,2)</f>
        <v>3.26</v>
      </c>
      <c r="R5" s="560">
        <f>ROUND(AJ5*' Demand-Supply Gap'!R$8,2)</f>
        <v>3.59</v>
      </c>
      <c r="S5" s="560">
        <f>ROUND(AK5*' Demand-Supply Gap'!S$8,2)</f>
        <v>3.96</v>
      </c>
      <c r="T5" s="361"/>
      <c r="U5" s="446">
        <f t="shared" si="0"/>
        <v>0.10984571534817467</v>
      </c>
      <c r="V5" s="239">
        <f t="shared" ref="V5:Z5" si="1">V6-(SUM(V2:V4))</f>
        <v>0.10839999999999983</v>
      </c>
      <c r="W5" s="148">
        <f t="shared" si="1"/>
        <v>0.10789999999999988</v>
      </c>
      <c r="X5" s="148">
        <f t="shared" si="1"/>
        <v>0.10839999999999983</v>
      </c>
      <c r="Y5" s="148">
        <f t="shared" si="1"/>
        <v>0.10770000000000002</v>
      </c>
      <c r="Z5" s="148">
        <f t="shared" si="1"/>
        <v>0.10719999999999985</v>
      </c>
      <c r="AA5" s="148">
        <f>AA6-(SUM(AA2:AA4))</f>
        <v>0.11664545454545439</v>
      </c>
      <c r="AB5" s="148">
        <f t="shared" ref="AB5:AK5" si="2">AB6-(SUM(AB2:AB4))</f>
        <v>0.11531090909090902</v>
      </c>
      <c r="AC5" s="148">
        <f t="shared" si="2"/>
        <v>0.11560969696969692</v>
      </c>
      <c r="AD5" s="148">
        <f t="shared" si="2"/>
        <v>0.11570848484848484</v>
      </c>
      <c r="AE5" s="148">
        <f t="shared" si="2"/>
        <v>0.11540727272727269</v>
      </c>
      <c r="AF5" s="148">
        <f t="shared" si="2"/>
        <v>0.1136060606060606</v>
      </c>
      <c r="AG5" s="148">
        <f t="shared" si="2"/>
        <v>0.11240484848484855</v>
      </c>
      <c r="AH5" s="148">
        <f t="shared" si="2"/>
        <v>0.11199363636363624</v>
      </c>
      <c r="AI5" s="148">
        <f t="shared" si="2"/>
        <v>0.11114242424242415</v>
      </c>
      <c r="AJ5" s="148">
        <f t="shared" si="2"/>
        <v>0.1099498787878791</v>
      </c>
      <c r="AK5" s="148">
        <f t="shared" si="2"/>
        <v>0.10897066666666699</v>
      </c>
    </row>
    <row r="6" spans="1:39" s="28" customFormat="1" ht="15.75" thickBot="1" x14ac:dyDescent="0.3">
      <c r="A6" s="214" t="s">
        <v>30</v>
      </c>
      <c r="B6" s="214" t="s">
        <v>31</v>
      </c>
      <c r="C6" s="215" t="s">
        <v>58</v>
      </c>
      <c r="D6" s="561">
        <f>SUM(D2:D5)</f>
        <v>10.9</v>
      </c>
      <c r="E6" s="561">
        <f t="shared" ref="E6:S6" si="3">SUM(E2:E5)</f>
        <v>11.68</v>
      </c>
      <c r="F6" s="561">
        <f t="shared" si="3"/>
        <v>12.33</v>
      </c>
      <c r="G6" s="561">
        <f t="shared" si="3"/>
        <v>12.990000000000002</v>
      </c>
      <c r="H6" s="561">
        <f t="shared" si="3"/>
        <v>13.76</v>
      </c>
      <c r="I6" s="561">
        <f t="shared" si="3"/>
        <v>11.29</v>
      </c>
      <c r="J6" s="561">
        <f t="shared" si="3"/>
        <v>13.42</v>
      </c>
      <c r="K6" s="561">
        <f t="shared" si="3"/>
        <v>14.8</v>
      </c>
      <c r="L6" s="561">
        <f t="shared" si="3"/>
        <v>16.5</v>
      </c>
      <c r="M6" s="561">
        <f t="shared" si="3"/>
        <v>18.36</v>
      </c>
      <c r="N6" s="561">
        <f t="shared" si="3"/>
        <v>20.350000000000001</v>
      </c>
      <c r="O6" s="561">
        <f t="shared" si="3"/>
        <v>22.9</v>
      </c>
      <c r="P6" s="561">
        <f t="shared" si="3"/>
        <v>26.049999999999997</v>
      </c>
      <c r="Q6" s="561">
        <f t="shared" si="3"/>
        <v>29.299999999999997</v>
      </c>
      <c r="R6" s="561">
        <f t="shared" si="3"/>
        <v>32.65</v>
      </c>
      <c r="S6" s="562">
        <f t="shared" si="3"/>
        <v>36.300000000000004</v>
      </c>
      <c r="T6" s="461"/>
      <c r="U6" s="468"/>
      <c r="V6" s="240">
        <v>1</v>
      </c>
      <c r="W6" s="218">
        <v>1</v>
      </c>
      <c r="X6" s="218">
        <v>1</v>
      </c>
      <c r="Y6" s="218">
        <v>1</v>
      </c>
      <c r="Z6" s="218">
        <v>1</v>
      </c>
      <c r="AA6" s="218">
        <v>1</v>
      </c>
      <c r="AB6" s="218">
        <v>1</v>
      </c>
      <c r="AC6" s="218">
        <v>1</v>
      </c>
      <c r="AD6" s="218">
        <v>1</v>
      </c>
      <c r="AE6" s="218">
        <v>1</v>
      </c>
      <c r="AF6" s="218">
        <v>1</v>
      </c>
      <c r="AG6" s="218">
        <v>1</v>
      </c>
      <c r="AH6" s="218">
        <v>1</v>
      </c>
      <c r="AI6" s="218">
        <v>1</v>
      </c>
      <c r="AJ6" s="218">
        <v>1</v>
      </c>
      <c r="AK6" s="218">
        <v>1</v>
      </c>
    </row>
    <row r="7" spans="1:39" s="28" customFormat="1" ht="15" x14ac:dyDescent="0.25">
      <c r="A7" s="219" t="s">
        <v>30</v>
      </c>
      <c r="B7" s="219" t="s">
        <v>33</v>
      </c>
      <c r="C7" s="220" t="s">
        <v>355</v>
      </c>
      <c r="D7" s="306">
        <f>ROUND(V7*' Demand-Supply Gap'!D$21,2)</f>
        <v>70.05</v>
      </c>
      <c r="E7" s="306">
        <f>ROUND(W7*' Demand-Supply Gap'!E$21,2)</f>
        <v>71.5</v>
      </c>
      <c r="F7" s="306">
        <f>ROUND(X7*' Demand-Supply Gap'!F$21,2)</f>
        <v>73.48</v>
      </c>
      <c r="G7" s="306">
        <f>ROUND(Y7*' Demand-Supply Gap'!G$21,2)</f>
        <v>73.98</v>
      </c>
      <c r="H7" s="306">
        <f>ROUND(Z7*' Demand-Supply Gap'!H$21,2)</f>
        <v>74.489999999999995</v>
      </c>
      <c r="I7" s="306">
        <f>ROUND(AA7*' Demand-Supply Gap'!I$21,2)</f>
        <v>67.12</v>
      </c>
      <c r="J7" s="306">
        <f>ROUND(AB7*' Demand-Supply Gap'!J$21,2)</f>
        <v>72.08</v>
      </c>
      <c r="K7" s="306">
        <f>ROUND(AC7*' Demand-Supply Gap'!K$21,2)</f>
        <v>76.86</v>
      </c>
      <c r="L7" s="306">
        <f>ROUND(AD7*' Demand-Supply Gap'!L$21,2)</f>
        <v>82.09</v>
      </c>
      <c r="M7" s="306">
        <f>ROUND(AE7*' Demand-Supply Gap'!M$21,2)</f>
        <v>88.13</v>
      </c>
      <c r="N7" s="306">
        <f>ROUND(AF7*' Demand-Supply Gap'!N$21,2)</f>
        <v>95.19</v>
      </c>
      <c r="O7" s="306">
        <f>ROUND(AG7*' Demand-Supply Gap'!O$21,2)</f>
        <v>103.22</v>
      </c>
      <c r="P7" s="306">
        <f>ROUND(AH7*' Demand-Supply Gap'!P$21,2)</f>
        <v>112.41</v>
      </c>
      <c r="Q7" s="306">
        <f>ROUND(AI7*' Demand-Supply Gap'!Q$21,2)</f>
        <v>122.1</v>
      </c>
      <c r="R7" s="44">
        <f>ROUND(AJ7*' Demand-Supply Gap'!R$21,2)</f>
        <v>132.49</v>
      </c>
      <c r="S7" s="44">
        <f>ROUND(AK7*' Demand-Supply Gap'!S$21,2)</f>
        <v>143.68</v>
      </c>
      <c r="T7" s="361"/>
      <c r="U7" s="446">
        <f>(S7/J7)^(1/9)-1</f>
        <v>7.9659568189261343E-2</v>
      </c>
      <c r="V7" s="241">
        <v>0.53383000000000003</v>
      </c>
      <c r="W7" s="222">
        <v>0.53403</v>
      </c>
      <c r="X7" s="222">
        <v>0.53190999999999999</v>
      </c>
      <c r="Y7" s="222">
        <v>0.53387000000000007</v>
      </c>
      <c r="Z7" s="222">
        <v>0.53259999999999996</v>
      </c>
      <c r="AA7" s="222">
        <v>0.53420000000000001</v>
      </c>
      <c r="AB7" s="222">
        <v>0.5333586666666672</v>
      </c>
      <c r="AC7" s="222">
        <v>0.53370770370370413</v>
      </c>
      <c r="AD7" s="222">
        <v>0.53405674074074116</v>
      </c>
      <c r="AE7" s="222">
        <v>0.53440577777777809</v>
      </c>
      <c r="AF7" s="222">
        <v>0.53475481481481513</v>
      </c>
      <c r="AG7" s="222">
        <v>0.53510385185185205</v>
      </c>
      <c r="AH7" s="222">
        <v>0.53545288888888909</v>
      </c>
      <c r="AI7" s="222">
        <v>0.53580192592592601</v>
      </c>
      <c r="AJ7" s="222">
        <v>0.53615096296296305</v>
      </c>
      <c r="AK7" s="222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308</v>
      </c>
      <c r="D8" s="306">
        <f>ROUND(V8*' Demand-Supply Gap'!D$21,2)</f>
        <v>38.08</v>
      </c>
      <c r="E8" s="306">
        <f>ROUND(W8*' Demand-Supply Gap'!E$21,2)</f>
        <v>39.25</v>
      </c>
      <c r="F8" s="306">
        <f>ROUND(X8*' Demand-Supply Gap'!F$21,2)</f>
        <v>40.53</v>
      </c>
      <c r="G8" s="306">
        <f>ROUND(Y8*' Demand-Supply Gap'!G$21,2)</f>
        <v>40.85</v>
      </c>
      <c r="H8" s="306">
        <f>ROUND(Z8*' Demand-Supply Gap'!H$21,2)</f>
        <v>41.46</v>
      </c>
      <c r="I8" s="306">
        <f>ROUND(AA8*' Demand-Supply Gap'!I$21,2)</f>
        <v>36.659999999999997</v>
      </c>
      <c r="J8" s="306">
        <f>ROUND(AB8*' Demand-Supply Gap'!J$21,2)</f>
        <v>39.89</v>
      </c>
      <c r="K8" s="306">
        <f>ROUND(AC8*' Demand-Supply Gap'!K$21,2)</f>
        <v>42.53</v>
      </c>
      <c r="L8" s="306">
        <f>ROUND(AD8*' Demand-Supply Gap'!L$21,2)</f>
        <v>45.42</v>
      </c>
      <c r="M8" s="306">
        <f>ROUND(AE8*' Demand-Supply Gap'!M$21,2)</f>
        <v>48.7</v>
      </c>
      <c r="N8" s="306">
        <f>ROUND(AF8*' Demand-Supply Gap'!N$21,2)</f>
        <v>52.54</v>
      </c>
      <c r="O8" s="306">
        <f>ROUND(AG8*' Demand-Supply Gap'!O$21,2)</f>
        <v>56.9</v>
      </c>
      <c r="P8" s="306">
        <f>ROUND(AH8*' Demand-Supply Gap'!P$21,2)</f>
        <v>61.89</v>
      </c>
      <c r="Q8" s="306">
        <f>ROUND(AI8*' Demand-Supply Gap'!Q$21,2)</f>
        <v>67.14</v>
      </c>
      <c r="R8" s="44">
        <f>ROUND(AJ8*' Demand-Supply Gap'!R$21,2)</f>
        <v>72.77</v>
      </c>
      <c r="S8" s="44">
        <f>ROUND(AK8*' Demand-Supply Gap'!S$21,2)</f>
        <v>78.819999999999993</v>
      </c>
      <c r="T8" s="361"/>
      <c r="U8" s="446">
        <f t="shared" ref="U8:U10" si="4">(S8/J8)^(1/9)-1</f>
        <v>7.8607906234165581E-2</v>
      </c>
      <c r="V8" s="239">
        <v>0.29019999999999996</v>
      </c>
      <c r="W8" s="148">
        <v>0.29319999999999996</v>
      </c>
      <c r="X8" s="148">
        <v>0.29339999999999999</v>
      </c>
      <c r="Y8" s="148">
        <v>0.29479999999999995</v>
      </c>
      <c r="Z8" s="148">
        <v>0.2964</v>
      </c>
      <c r="AA8" s="148">
        <v>0.2918</v>
      </c>
      <c r="AB8" s="336">
        <v>0.29519999999999991</v>
      </c>
      <c r="AC8" s="336">
        <v>0.29533333333333328</v>
      </c>
      <c r="AD8" s="336">
        <v>0.2954666666666666</v>
      </c>
      <c r="AE8" s="336">
        <v>0.29529999999999995</v>
      </c>
      <c r="AF8" s="336">
        <v>0.2951333333333333</v>
      </c>
      <c r="AG8" s="336">
        <v>0.2949666666666666</v>
      </c>
      <c r="AH8" s="336">
        <v>0.29479999999999995</v>
      </c>
      <c r="AI8" s="336">
        <v>0.2946333333333333</v>
      </c>
      <c r="AJ8" s="336">
        <v>0.29446666666666665</v>
      </c>
      <c r="AK8" s="336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309</v>
      </c>
      <c r="D9" s="306">
        <f>ROUND(V9*' Demand-Supply Gap'!D$21,2)</f>
        <v>9.76</v>
      </c>
      <c r="E9" s="306">
        <f>ROUND(W9*' Demand-Supply Gap'!E$21,2)</f>
        <v>10.029999999999999</v>
      </c>
      <c r="F9" s="306">
        <f>ROUND(X9*' Demand-Supply Gap'!F$21,2)</f>
        <v>10.28</v>
      </c>
      <c r="G9" s="306">
        <f>ROUND(Y9*' Demand-Supply Gap'!G$21,2)</f>
        <v>10.41</v>
      </c>
      <c r="H9" s="306">
        <f>ROUND(Z9*' Demand-Supply Gap'!H$21,2)</f>
        <v>10.57</v>
      </c>
      <c r="I9" s="306">
        <f>ROUND(AA9*' Demand-Supply Gap'!I$21,2)</f>
        <v>9.5399999999999991</v>
      </c>
      <c r="J9" s="306">
        <f>ROUND(AB9*' Demand-Supply Gap'!J$21,2)</f>
        <v>10.24</v>
      </c>
      <c r="K9" s="306">
        <f>ROUND(AC9*' Demand-Supply Gap'!K$21,2)</f>
        <v>10.89</v>
      </c>
      <c r="L9" s="306">
        <f>ROUND(AD9*' Demand-Supply Gap'!L$21,2)</f>
        <v>11.6</v>
      </c>
      <c r="M9" s="306">
        <f>ROUND(AE9*' Demand-Supply Gap'!M$21,2)</f>
        <v>12.42</v>
      </c>
      <c r="N9" s="306">
        <f>ROUND(AF9*' Demand-Supply Gap'!N$21,2)</f>
        <v>13.37</v>
      </c>
      <c r="O9" s="306">
        <f>ROUND(AG9*' Demand-Supply Gap'!O$21,2)</f>
        <v>14.46</v>
      </c>
      <c r="P9" s="306">
        <f>ROUND(AH9*' Demand-Supply Gap'!P$21,2)</f>
        <v>15.7</v>
      </c>
      <c r="Q9" s="306">
        <f>ROUND(AI9*' Demand-Supply Gap'!Q$21,2)</f>
        <v>17.010000000000002</v>
      </c>
      <c r="R9" s="44">
        <f>ROUND(AJ9*' Demand-Supply Gap'!R$21,2)</f>
        <v>18.399999999999999</v>
      </c>
      <c r="S9" s="44">
        <f>ROUND(AK9*' Demand-Supply Gap'!S$21,2)</f>
        <v>19.899999999999999</v>
      </c>
      <c r="T9" s="361"/>
      <c r="U9" s="446">
        <f t="shared" si="4"/>
        <v>7.6617556835527179E-2</v>
      </c>
      <c r="V9" s="238">
        <v>7.4399999999999994E-2</v>
      </c>
      <c r="W9" s="174">
        <v>7.4899999999999994E-2</v>
      </c>
      <c r="X9" s="174">
        <v>7.4399999999999994E-2</v>
      </c>
      <c r="Y9" s="174">
        <v>7.51E-2</v>
      </c>
      <c r="Z9" s="174">
        <v>7.5600000000000001E-2</v>
      </c>
      <c r="AA9" s="174">
        <v>7.5899999999999995E-2</v>
      </c>
      <c r="AB9" s="174">
        <v>7.5780000000000028E-2</v>
      </c>
      <c r="AC9" s="174">
        <v>7.5615555555555589E-2</v>
      </c>
      <c r="AD9" s="174">
        <v>7.5451111111111135E-2</v>
      </c>
      <c r="AE9" s="174">
        <v>7.5286666666666696E-2</v>
      </c>
      <c r="AF9" s="174">
        <v>7.5122222222222243E-2</v>
      </c>
      <c r="AG9" s="174">
        <v>7.4957777777777804E-2</v>
      </c>
      <c r="AH9" s="174">
        <v>7.4793333333333351E-2</v>
      </c>
      <c r="AI9" s="174">
        <v>7.4628888888888911E-2</v>
      </c>
      <c r="AJ9" s="174">
        <v>7.4464444444444458E-2</v>
      </c>
      <c r="AK9" s="174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310</v>
      </c>
      <c r="D10" s="306">
        <f>ROUND(V10*' Demand-Supply Gap'!D$21,2)</f>
        <v>13.33</v>
      </c>
      <c r="E10" s="306">
        <f>ROUND(W10*' Demand-Supply Gap'!E$21,2)</f>
        <v>13.1</v>
      </c>
      <c r="F10" s="306">
        <f>ROUND(X10*' Demand-Supply Gap'!F$21,2)</f>
        <v>13.85</v>
      </c>
      <c r="G10" s="306">
        <f>ROUND(Y10*' Demand-Supply Gap'!G$21,2)</f>
        <v>13.33</v>
      </c>
      <c r="H10" s="306">
        <f>ROUND(Z10*' Demand-Supply Gap'!H$21,2)</f>
        <v>13.34</v>
      </c>
      <c r="I10" s="306">
        <f>ROUND(AA10*' Demand-Supply Gap'!I$21,2)</f>
        <v>12.33</v>
      </c>
      <c r="J10" s="306">
        <f>ROUND(AB10*' Demand-Supply Gap'!J$21,2)</f>
        <v>12.93</v>
      </c>
      <c r="K10" s="306">
        <f>ROUND(AC10*' Demand-Supply Gap'!K$21,2)</f>
        <v>13.73</v>
      </c>
      <c r="L10" s="306">
        <f>ROUND(AD10*' Demand-Supply Gap'!L$21,2)</f>
        <v>14.61</v>
      </c>
      <c r="M10" s="306">
        <f>ROUND(AE10*' Demand-Supply Gap'!M$21,2)</f>
        <v>15.67</v>
      </c>
      <c r="N10" s="306">
        <f>ROUND(AF10*' Demand-Supply Gap'!N$21,2)</f>
        <v>16.91</v>
      </c>
      <c r="O10" s="306">
        <f>ROUND(AG10*' Demand-Supply Gap'!O$21,2)</f>
        <v>18.32</v>
      </c>
      <c r="P10" s="306">
        <f>ROUND(AH10*' Demand-Supply Gap'!P$21,2)</f>
        <v>19.93</v>
      </c>
      <c r="Q10" s="306">
        <f>ROUND(AI10*' Demand-Supply Gap'!Q$21,2)</f>
        <v>21.63</v>
      </c>
      <c r="R10" s="44">
        <f>ROUND(AJ10*' Demand-Supply Gap'!R$21,2)</f>
        <v>23.46</v>
      </c>
      <c r="S10" s="44">
        <f>ROUND(AK10*' Demand-Supply Gap'!S$21,2)</f>
        <v>25.42</v>
      </c>
      <c r="T10" s="361"/>
      <c r="U10" s="446">
        <f t="shared" si="4"/>
        <v>7.8002254291557493E-2</v>
      </c>
      <c r="V10" s="239">
        <f>V11-(SUM(V7:V9))</f>
        <v>0.10156999999999994</v>
      </c>
      <c r="W10" s="148">
        <f t="shared" ref="W10:Z10" si="5">W11-(SUM(W7:W9))</f>
        <v>9.7870000000000124E-2</v>
      </c>
      <c r="X10" s="148">
        <f t="shared" si="5"/>
        <v>0.10028999999999999</v>
      </c>
      <c r="Y10" s="148">
        <f t="shared" si="5"/>
        <v>9.6230000000000038E-2</v>
      </c>
      <c r="Z10" s="148">
        <f t="shared" si="5"/>
        <v>9.540000000000004E-2</v>
      </c>
      <c r="AA10" s="148">
        <f>AA11-(SUM(AA7:AA9))</f>
        <v>9.8099999999999965E-2</v>
      </c>
      <c r="AB10" s="148">
        <f t="shared" ref="AB10:AK10" si="6">AB11-(SUM(AB7:AB9))</f>
        <v>9.5661333333332821E-2</v>
      </c>
      <c r="AC10" s="148">
        <f t="shared" si="6"/>
        <v>9.5343407407407099E-2</v>
      </c>
      <c r="AD10" s="148">
        <f t="shared" si="6"/>
        <v>9.5025481481481044E-2</v>
      </c>
      <c r="AE10" s="148">
        <f t="shared" si="6"/>
        <v>9.5007555555555179E-2</v>
      </c>
      <c r="AF10" s="148">
        <f t="shared" si="6"/>
        <v>9.4989629629629424E-2</v>
      </c>
      <c r="AG10" s="148">
        <f t="shared" si="6"/>
        <v>9.4971703703703558E-2</v>
      </c>
      <c r="AH10" s="148">
        <f t="shared" si="6"/>
        <v>9.4953777777777582E-2</v>
      </c>
      <c r="AI10" s="148">
        <f t="shared" si="6"/>
        <v>9.4935851851851716E-2</v>
      </c>
      <c r="AJ10" s="148">
        <f t="shared" si="6"/>
        <v>9.491792592592585E-2</v>
      </c>
      <c r="AK10" s="148">
        <f t="shared" si="6"/>
        <v>9.4899999999999873E-2</v>
      </c>
    </row>
    <row r="11" spans="1:39" s="28" customFormat="1" ht="15.75" thickBot="1" x14ac:dyDescent="0.3">
      <c r="A11" s="214" t="s">
        <v>30</v>
      </c>
      <c r="B11" s="214" t="s">
        <v>33</v>
      </c>
      <c r="C11" s="215" t="s">
        <v>58</v>
      </c>
      <c r="D11" s="216">
        <f>SUM(D7:D10)</f>
        <v>131.22</v>
      </c>
      <c r="E11" s="216">
        <f t="shared" ref="E11" si="7">SUM(E7:E10)</f>
        <v>133.88</v>
      </c>
      <c r="F11" s="216">
        <f t="shared" ref="F11" si="8">SUM(F7:F10)</f>
        <v>138.14000000000001</v>
      </c>
      <c r="G11" s="216">
        <f t="shared" ref="G11" si="9">SUM(G7:G10)</f>
        <v>138.57000000000002</v>
      </c>
      <c r="H11" s="216">
        <f t="shared" ref="H11" si="10">SUM(H7:H10)</f>
        <v>139.85999999999999</v>
      </c>
      <c r="I11" s="216">
        <f t="shared" ref="I11" si="11">SUM(I7:I10)</f>
        <v>125.64999999999999</v>
      </c>
      <c r="J11" s="216">
        <f t="shared" ref="J11" si="12">SUM(J7:J10)</f>
        <v>135.13999999999999</v>
      </c>
      <c r="K11" s="216">
        <f t="shared" ref="K11" si="13">SUM(K7:K10)</f>
        <v>144.01</v>
      </c>
      <c r="L11" s="216">
        <f t="shared" ref="L11" si="14">SUM(L7:L10)</f>
        <v>153.72000000000003</v>
      </c>
      <c r="M11" s="216">
        <f t="shared" ref="M11" si="15">SUM(M7:M10)</f>
        <v>164.91999999999996</v>
      </c>
      <c r="N11" s="216">
        <f t="shared" ref="N11" si="16">SUM(N7:N10)</f>
        <v>178.01</v>
      </c>
      <c r="O11" s="216">
        <f t="shared" ref="O11" si="17">SUM(O7:O10)</f>
        <v>192.9</v>
      </c>
      <c r="P11" s="216">
        <f t="shared" ref="P11" si="18">SUM(P7:P10)</f>
        <v>209.93</v>
      </c>
      <c r="Q11" s="216">
        <f t="shared" ref="Q11" si="19">SUM(Q7:Q10)</f>
        <v>227.88</v>
      </c>
      <c r="R11" s="216">
        <f t="shared" ref="R11" si="20">SUM(R7:R10)</f>
        <v>247.12</v>
      </c>
      <c r="S11" s="217">
        <f t="shared" ref="S11" si="21">SUM(S7:S10)</f>
        <v>267.82</v>
      </c>
      <c r="T11" s="461"/>
      <c r="U11" s="468"/>
      <c r="V11" s="240">
        <v>1</v>
      </c>
      <c r="W11" s="218">
        <v>1</v>
      </c>
      <c r="X11" s="218">
        <v>1</v>
      </c>
      <c r="Y11" s="218">
        <v>1</v>
      </c>
      <c r="Z11" s="218">
        <v>1</v>
      </c>
      <c r="AA11" s="218">
        <v>1</v>
      </c>
      <c r="AB11" s="218">
        <v>1</v>
      </c>
      <c r="AC11" s="218">
        <v>1</v>
      </c>
      <c r="AD11" s="218">
        <v>1</v>
      </c>
      <c r="AE11" s="218">
        <v>1</v>
      </c>
      <c r="AF11" s="218">
        <v>1</v>
      </c>
      <c r="AG11" s="218">
        <v>1</v>
      </c>
      <c r="AH11" s="218">
        <v>1</v>
      </c>
      <c r="AI11" s="218">
        <v>1</v>
      </c>
      <c r="AJ11" s="218">
        <v>1</v>
      </c>
      <c r="AK11" s="218">
        <v>1</v>
      </c>
    </row>
    <row r="12" spans="1:39" s="28" customFormat="1" ht="15" x14ac:dyDescent="0.25">
      <c r="A12" s="219" t="s">
        <v>30</v>
      </c>
      <c r="B12" s="219" t="s">
        <v>41</v>
      </c>
      <c r="C12" s="220" t="s">
        <v>355</v>
      </c>
      <c r="D12" s="221">
        <f>ROUND(V12*' Demand-Supply Gap'!D$30,2)</f>
        <v>22.94</v>
      </c>
      <c r="E12" s="221">
        <f>ROUND(W12*' Demand-Supply Gap'!E$30,2)</f>
        <v>24.32</v>
      </c>
      <c r="F12" s="221">
        <f>ROUND(X12*' Demand-Supply Gap'!F$30,2)</f>
        <v>24.55</v>
      </c>
      <c r="G12" s="221">
        <f>ROUND(Y12*' Demand-Supply Gap'!G$30,2)</f>
        <v>24.94</v>
      </c>
      <c r="H12" s="221">
        <f>ROUND(Z12*' Demand-Supply Gap'!H$30,2)</f>
        <v>25.08</v>
      </c>
      <c r="I12" s="221">
        <f>ROUND(AA12*' Demand-Supply Gap'!I$30,2)</f>
        <v>23.74</v>
      </c>
      <c r="J12" s="221">
        <f>ROUND(AB12*' Demand-Supply Gap'!J$30,2)</f>
        <v>24</v>
      </c>
      <c r="K12" s="221">
        <f>ROUND(AC12*' Demand-Supply Gap'!K$30,2)</f>
        <v>24.59</v>
      </c>
      <c r="L12" s="221">
        <f>ROUND(AD12*' Demand-Supply Gap'!L$30,2)</f>
        <v>25.46</v>
      </c>
      <c r="M12" s="221">
        <f>ROUND(AE12*' Demand-Supply Gap'!M$30,2)</f>
        <v>26.66</v>
      </c>
      <c r="N12" s="221">
        <f>ROUND(AF12*' Demand-Supply Gap'!N$30,2)</f>
        <v>28.05</v>
      </c>
      <c r="O12" s="221">
        <f>ROUND(AG12*' Demand-Supply Gap'!O$30,2)</f>
        <v>29.91</v>
      </c>
      <c r="P12" s="221">
        <f>ROUND(AH12*' Demand-Supply Gap'!P$30,2)</f>
        <v>31.99</v>
      </c>
      <c r="Q12" s="221">
        <f>ROUND(AI12*' Demand-Supply Gap'!Q$30,2)</f>
        <v>34.270000000000003</v>
      </c>
      <c r="R12" s="221">
        <f>ROUND(AJ12*' Demand-Supply Gap'!R$30,2)</f>
        <v>36.659999999999997</v>
      </c>
      <c r="S12" s="236">
        <f>ROUND(AK12*' Demand-Supply Gap'!S$30,2)</f>
        <v>39.18</v>
      </c>
      <c r="T12" s="361"/>
      <c r="U12" s="446">
        <f>(S12/J12)^(1/9)-1</f>
        <v>5.5967019829469944E-2</v>
      </c>
      <c r="V12" s="241">
        <v>0.50229999999999997</v>
      </c>
      <c r="W12" s="222">
        <v>0.50753000000000004</v>
      </c>
      <c r="X12" s="222">
        <v>0.50124100000000005</v>
      </c>
      <c r="Y12" s="222">
        <v>0.50436999999999999</v>
      </c>
      <c r="Z12" s="222">
        <v>0.50309999999999999</v>
      </c>
      <c r="AA12" s="222">
        <v>0.50446999999999997</v>
      </c>
      <c r="AB12" s="222">
        <v>0.5038586666666669</v>
      </c>
      <c r="AC12" s="222">
        <v>0.50436325925925951</v>
      </c>
      <c r="AD12" s="222">
        <v>0.50486785185185201</v>
      </c>
      <c r="AE12" s="222">
        <v>0.50537244444444462</v>
      </c>
      <c r="AF12" s="222">
        <v>0.50587703703703712</v>
      </c>
      <c r="AG12" s="222">
        <v>0.50638162962962974</v>
      </c>
      <c r="AH12" s="222">
        <v>0.50688622222222224</v>
      </c>
      <c r="AI12" s="222">
        <v>0.50739081481481485</v>
      </c>
      <c r="AJ12" s="222">
        <v>0.50789540740740735</v>
      </c>
      <c r="AK12" s="222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308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61"/>
      <c r="U13" s="446">
        <f t="shared" ref="U13:U15" si="22">(S13/J13)^(1/9)-1</f>
        <v>5.5163380558480579E-2</v>
      </c>
      <c r="V13" s="239">
        <v>0.29537000000000002</v>
      </c>
      <c r="W13" s="148">
        <v>0.2979</v>
      </c>
      <c r="X13" s="148">
        <v>0.29669000000000001</v>
      </c>
      <c r="Y13" s="148">
        <v>0.29783000000000004</v>
      </c>
      <c r="Z13" s="148">
        <v>0.29999000000000003</v>
      </c>
      <c r="AA13" s="148">
        <v>0.30053000000000002</v>
      </c>
      <c r="AB13" s="336">
        <v>0.29487000000000002</v>
      </c>
      <c r="AC13" s="336">
        <v>0.29495111111111116</v>
      </c>
      <c r="AD13" s="336">
        <v>0.29503222222222225</v>
      </c>
      <c r="AE13" s="336">
        <v>0.29511333333333334</v>
      </c>
      <c r="AF13" s="336">
        <v>0.29519444444444448</v>
      </c>
      <c r="AG13" s="336">
        <v>0.29527555555555557</v>
      </c>
      <c r="AH13" s="336">
        <v>0.29535666666666666</v>
      </c>
      <c r="AI13" s="336">
        <v>0.2954377777777778</v>
      </c>
      <c r="AJ13" s="336">
        <v>0.29551888888888889</v>
      </c>
      <c r="AK13" s="336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309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61"/>
      <c r="U14" s="446">
        <f t="shared" si="22"/>
        <v>5.5669271175731172E-2</v>
      </c>
      <c r="V14" s="238">
        <v>8.409999999999998E-2</v>
      </c>
      <c r="W14" s="174">
        <v>8.4599999999999981E-2</v>
      </c>
      <c r="X14" s="174">
        <v>8.409999999999998E-2</v>
      </c>
      <c r="Y14" s="174">
        <v>8.4799999999999986E-2</v>
      </c>
      <c r="Z14" s="174">
        <v>8.5299999999999987E-2</v>
      </c>
      <c r="AA14" s="174">
        <v>8.5599999999999982E-2</v>
      </c>
      <c r="AB14" s="174">
        <v>8.5779999999999995E-2</v>
      </c>
      <c r="AC14" s="174">
        <v>8.5848888888888877E-2</v>
      </c>
      <c r="AD14" s="174">
        <v>8.5917777777777773E-2</v>
      </c>
      <c r="AE14" s="174">
        <v>8.5986666666666656E-2</v>
      </c>
      <c r="AF14" s="174">
        <v>8.6055555555555552E-2</v>
      </c>
      <c r="AG14" s="174">
        <v>8.6124444444444434E-2</v>
      </c>
      <c r="AH14" s="174">
        <v>8.619333333333333E-2</v>
      </c>
      <c r="AI14" s="174">
        <v>8.6262222222222212E-2</v>
      </c>
      <c r="AJ14" s="174">
        <v>8.6331111111111108E-2</v>
      </c>
      <c r="AK14" s="174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310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61"/>
      <c r="U15" s="446">
        <f t="shared" si="22"/>
        <v>4.8869743780963537E-2</v>
      </c>
      <c r="V15" s="239">
        <f>V16-(SUM(V12:V14))</f>
        <v>0.11823000000000006</v>
      </c>
      <c r="W15" s="148">
        <f t="shared" ref="W15:Z15" si="23">W16-(SUM(W12:W14))</f>
        <v>0.1099699999999999</v>
      </c>
      <c r="X15" s="148">
        <f t="shared" si="23"/>
        <v>0.11796899999999999</v>
      </c>
      <c r="Y15" s="148">
        <f t="shared" si="23"/>
        <v>0.11299999999999999</v>
      </c>
      <c r="Z15" s="148">
        <f t="shared" si="23"/>
        <v>0.11160999999999999</v>
      </c>
      <c r="AA15" s="148">
        <f>AA16-(SUM(AA12:AA14))</f>
        <v>0.10940000000000005</v>
      </c>
      <c r="AB15" s="148">
        <f t="shared" ref="AB15:AK15" si="24">AB16-(SUM(AB12:AB14))</f>
        <v>0.11549133333333317</v>
      </c>
      <c r="AC15" s="148">
        <f t="shared" si="24"/>
        <v>0.11483674074074046</v>
      </c>
      <c r="AD15" s="148">
        <f t="shared" si="24"/>
        <v>0.11418214814814798</v>
      </c>
      <c r="AE15" s="148">
        <f t="shared" si="24"/>
        <v>0.11352755555555538</v>
      </c>
      <c r="AF15" s="148">
        <f t="shared" si="24"/>
        <v>0.11287296296296279</v>
      </c>
      <c r="AG15" s="148">
        <f t="shared" si="24"/>
        <v>0.1122183703703703</v>
      </c>
      <c r="AH15" s="148">
        <f t="shared" si="24"/>
        <v>0.11156377777777782</v>
      </c>
      <c r="AI15" s="148">
        <f t="shared" si="24"/>
        <v>0.11090918518518511</v>
      </c>
      <c r="AJ15" s="148">
        <f t="shared" si="24"/>
        <v>0.11025459259259263</v>
      </c>
      <c r="AK15" s="148">
        <f t="shared" si="24"/>
        <v>0.10960000000000014</v>
      </c>
    </row>
    <row r="16" spans="1:39" s="28" customFormat="1" ht="15.75" thickBot="1" x14ac:dyDescent="0.3">
      <c r="A16" s="214" t="s">
        <v>30</v>
      </c>
      <c r="B16" s="214" t="s">
        <v>41</v>
      </c>
      <c r="C16" s="215" t="s">
        <v>58</v>
      </c>
      <c r="D16" s="216">
        <f>SUM(D12:D15)</f>
        <v>45.669999999999995</v>
      </c>
      <c r="E16" s="216">
        <f t="shared" ref="E16" si="25">SUM(E12:E15)</f>
        <v>47.92</v>
      </c>
      <c r="F16" s="216">
        <f t="shared" ref="F16" si="26">SUM(F12:F15)</f>
        <v>48.98</v>
      </c>
      <c r="G16" s="216">
        <f t="shared" ref="G16" si="27">SUM(G12:G15)</f>
        <v>49.45</v>
      </c>
      <c r="H16" s="216">
        <f t="shared" ref="H16" si="28">SUM(H12:H15)</f>
        <v>49.85</v>
      </c>
      <c r="I16" s="216">
        <f t="shared" ref="I16" si="29">SUM(I12:I15)</f>
        <v>47.059999999999995</v>
      </c>
      <c r="J16" s="216">
        <f t="shared" ref="J16" si="30">SUM(J12:J15)</f>
        <v>47.64</v>
      </c>
      <c r="K16" s="216">
        <f t="shared" ref="K16" si="31">SUM(K12:K15)</f>
        <v>48.76</v>
      </c>
      <c r="L16" s="216">
        <f t="shared" ref="L16" si="32">SUM(L12:L15)</f>
        <v>50.43</v>
      </c>
      <c r="M16" s="216">
        <f t="shared" ref="M16" si="33">SUM(M12:M15)</f>
        <v>52.760000000000005</v>
      </c>
      <c r="N16" s="216">
        <f t="shared" ref="N16" si="34">SUM(N12:N15)</f>
        <v>55.449999999999996</v>
      </c>
      <c r="O16" s="216">
        <f t="shared" ref="O16" si="35">SUM(O12:O15)</f>
        <v>59.07</v>
      </c>
      <c r="P16" s="216">
        <f t="shared" ref="P16" si="36">SUM(P12:P15)</f>
        <v>63.109999999999992</v>
      </c>
      <c r="Q16" s="216">
        <f t="shared" ref="Q16" si="37">SUM(Q12:Q15)</f>
        <v>67.539999999999992</v>
      </c>
      <c r="R16" s="216">
        <f t="shared" ref="R16" si="38">SUM(R12:R15)</f>
        <v>72.179999999999993</v>
      </c>
      <c r="S16" s="217">
        <f t="shared" ref="S16" si="39">SUM(S12:S15)</f>
        <v>77.070000000000007</v>
      </c>
      <c r="T16" s="461"/>
      <c r="U16" s="469"/>
      <c r="V16" s="240">
        <v>1</v>
      </c>
      <c r="W16" s="218">
        <v>1</v>
      </c>
      <c r="X16" s="218">
        <v>1</v>
      </c>
      <c r="Y16" s="218">
        <v>1</v>
      </c>
      <c r="Z16" s="218">
        <v>1</v>
      </c>
      <c r="AA16" s="218">
        <v>1</v>
      </c>
      <c r="AB16" s="218">
        <v>1</v>
      </c>
      <c r="AC16" s="218">
        <v>1</v>
      </c>
      <c r="AD16" s="218">
        <v>1</v>
      </c>
      <c r="AE16" s="218">
        <v>1</v>
      </c>
      <c r="AF16" s="218">
        <v>1</v>
      </c>
      <c r="AG16" s="218">
        <v>1</v>
      </c>
      <c r="AH16" s="218">
        <v>1</v>
      </c>
      <c r="AI16" s="218">
        <v>1</v>
      </c>
      <c r="AJ16" s="218">
        <v>1</v>
      </c>
      <c r="AK16" s="218">
        <v>1</v>
      </c>
    </row>
    <row r="17" spans="1:37" s="28" customFormat="1" ht="15" x14ac:dyDescent="0.25">
      <c r="A17" s="219" t="s">
        <v>30</v>
      </c>
      <c r="B17" s="219" t="s">
        <v>49</v>
      </c>
      <c r="C17" s="220" t="s">
        <v>355</v>
      </c>
      <c r="D17" s="221">
        <f>ROUND(V17*' Demand-Supply Gap'!D$39,2)</f>
        <v>6.8</v>
      </c>
      <c r="E17" s="221">
        <f>ROUND(W17*' Demand-Supply Gap'!E$39,2)</f>
        <v>6.96</v>
      </c>
      <c r="F17" s="221">
        <f>ROUND(X17*' Demand-Supply Gap'!F$39,2)</f>
        <v>6.84</v>
      </c>
      <c r="G17" s="221">
        <f>ROUND(Y17*' Demand-Supply Gap'!G$39,2)</f>
        <v>7.31</v>
      </c>
      <c r="H17" s="221">
        <f>ROUND(Z17*' Demand-Supply Gap'!H$39,2)</f>
        <v>7.08</v>
      </c>
      <c r="I17" s="221">
        <f>ROUND(AA17*' Demand-Supply Gap'!I$39,2)</f>
        <v>6.35</v>
      </c>
      <c r="J17" s="221">
        <f>ROUND(AB17*' Demand-Supply Gap'!J$39,2)</f>
        <v>6.38</v>
      </c>
      <c r="K17" s="221">
        <f>ROUND(AC17*' Demand-Supply Gap'!K$39,2)</f>
        <v>6.53</v>
      </c>
      <c r="L17" s="221">
        <f>ROUND(AD17*' Demand-Supply Gap'!L$39,2)</f>
        <v>6.75</v>
      </c>
      <c r="M17" s="221">
        <f>ROUND(AE17*' Demand-Supply Gap'!M$39,2)</f>
        <v>7.04</v>
      </c>
      <c r="N17" s="221">
        <f>ROUND(AF17*' Demand-Supply Gap'!N$39,2)</f>
        <v>7.43</v>
      </c>
      <c r="O17" s="221">
        <f>ROUND(AG17*' Demand-Supply Gap'!O$39,2)</f>
        <v>7.92</v>
      </c>
      <c r="P17" s="221">
        <f>ROUND(AH17*' Demand-Supply Gap'!P$39,2)</f>
        <v>8.39</v>
      </c>
      <c r="Q17" s="221">
        <f>ROUND(AI17*' Demand-Supply Gap'!Q$39,2)</f>
        <v>8.9700000000000006</v>
      </c>
      <c r="R17" s="221">
        <f>ROUND(AJ17*' Demand-Supply Gap'!R$39,2)</f>
        <v>9.61</v>
      </c>
      <c r="S17" s="236">
        <f>ROUND(AK17*' Demand-Supply Gap'!S$39,2)</f>
        <v>10.28</v>
      </c>
      <c r="T17" s="361"/>
      <c r="U17" s="446">
        <f>(S17/J17)^(1/9)-1</f>
        <v>5.4433413267539033E-2</v>
      </c>
      <c r="V17" s="241">
        <v>0.53949999999999998</v>
      </c>
      <c r="W17" s="222">
        <v>0.53495300000000001</v>
      </c>
      <c r="X17" s="222">
        <v>0.53512409999999999</v>
      </c>
      <c r="Y17" s="222">
        <v>0.53663700000000003</v>
      </c>
      <c r="Z17" s="222">
        <v>0.53551000000000004</v>
      </c>
      <c r="AA17" s="222">
        <v>0.53804700000000005</v>
      </c>
      <c r="AB17" s="222">
        <v>0.53458586666666597</v>
      </c>
      <c r="AC17" s="222">
        <v>0.53494299259259204</v>
      </c>
      <c r="AD17" s="222">
        <v>0.535300118518518</v>
      </c>
      <c r="AE17" s="222">
        <v>0.53565724444444396</v>
      </c>
      <c r="AF17" s="222">
        <v>0.53601437037037003</v>
      </c>
      <c r="AG17" s="222">
        <v>0.53637149629629599</v>
      </c>
      <c r="AH17" s="222">
        <v>0.53672862222222195</v>
      </c>
      <c r="AI17" s="222">
        <v>0.53708574814814802</v>
      </c>
      <c r="AJ17" s="222">
        <v>0.53744287407407398</v>
      </c>
      <c r="AK17" s="222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308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61"/>
      <c r="U18" s="446">
        <f t="shared" ref="U18:U20" si="40">(S18/J18)^(1/9)-1</f>
        <v>5.3950151409273062E-2</v>
      </c>
      <c r="V18" s="239">
        <v>0.25121700000000002</v>
      </c>
      <c r="W18" s="148">
        <v>0.25346999999999997</v>
      </c>
      <c r="X18" s="148">
        <v>0.25134899999999999</v>
      </c>
      <c r="Y18" s="148">
        <v>0.25263000000000002</v>
      </c>
      <c r="Z18" s="148">
        <v>0.25167899999999999</v>
      </c>
      <c r="AA18" s="148">
        <v>0.25793300000000002</v>
      </c>
      <c r="AB18" s="336">
        <v>0.25167</v>
      </c>
      <c r="AC18" s="336">
        <v>0.25175111111111115</v>
      </c>
      <c r="AD18" s="336">
        <v>0.25183222222222224</v>
      </c>
      <c r="AE18" s="336">
        <v>0.25191333333333338</v>
      </c>
      <c r="AF18" s="336">
        <v>0.25199444444444447</v>
      </c>
      <c r="AG18" s="336">
        <v>0.25207555555555561</v>
      </c>
      <c r="AH18" s="336">
        <v>0.2521566666666667</v>
      </c>
      <c r="AI18" s="336">
        <v>0.25223777777777784</v>
      </c>
      <c r="AJ18" s="336">
        <v>0.25231888888888893</v>
      </c>
      <c r="AK18" s="336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309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61"/>
      <c r="U19" s="446">
        <f t="shared" si="40"/>
        <v>5.2746658039786398E-2</v>
      </c>
      <c r="V19" s="238">
        <v>8.7409999999999988E-2</v>
      </c>
      <c r="W19" s="174">
        <v>8.545999999999998E-2</v>
      </c>
      <c r="X19" s="174">
        <v>8.1940999999999986E-2</v>
      </c>
      <c r="Y19" s="174">
        <v>8.4779999999999994E-2</v>
      </c>
      <c r="Z19" s="174">
        <v>8.5529999999999995E-2</v>
      </c>
      <c r="AA19" s="174">
        <v>8.1559999999999994E-2</v>
      </c>
      <c r="AB19" s="174">
        <v>8.5779999999999995E-2</v>
      </c>
      <c r="AC19" s="174">
        <v>8.5659999999999986E-2</v>
      </c>
      <c r="AD19" s="174">
        <v>8.5539999999999991E-2</v>
      </c>
      <c r="AE19" s="174">
        <v>8.5419999999999996E-2</v>
      </c>
      <c r="AF19" s="174">
        <v>8.5299999999999987E-2</v>
      </c>
      <c r="AG19" s="174">
        <v>8.5179999999999992E-2</v>
      </c>
      <c r="AH19" s="174">
        <v>8.5059999999999997E-2</v>
      </c>
      <c r="AI19" s="174">
        <v>8.4939999999999988E-2</v>
      </c>
      <c r="AJ19" s="174">
        <v>8.4819999999999993E-2</v>
      </c>
      <c r="AK19" s="174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310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61"/>
      <c r="U20" s="446">
        <f t="shared" si="40"/>
        <v>5.0806961114890248E-2</v>
      </c>
      <c r="V20" s="239">
        <f>V21-(SUM(V17:V19))</f>
        <v>0.12187300000000001</v>
      </c>
      <c r="W20" s="148">
        <f t="shared" ref="W20:Z20" si="41">W21-(SUM(W17:W19))</f>
        <v>0.12611700000000003</v>
      </c>
      <c r="X20" s="148">
        <f t="shared" si="41"/>
        <v>0.13158589999999992</v>
      </c>
      <c r="Y20" s="148">
        <f t="shared" si="41"/>
        <v>0.12595299999999998</v>
      </c>
      <c r="Z20" s="148">
        <f t="shared" si="41"/>
        <v>0.12728099999999998</v>
      </c>
      <c r="AA20" s="148">
        <f>AA21-(SUM(AA17:AA19))</f>
        <v>0.1224599999999999</v>
      </c>
      <c r="AB20" s="148">
        <f t="shared" ref="AB20:AK20" si="42">AB21-(SUM(AB17:AB19))</f>
        <v>0.12796413333333412</v>
      </c>
      <c r="AC20" s="148">
        <f t="shared" si="42"/>
        <v>0.12764589629629686</v>
      </c>
      <c r="AD20" s="148">
        <f t="shared" si="42"/>
        <v>0.12732765925925982</v>
      </c>
      <c r="AE20" s="148">
        <f t="shared" si="42"/>
        <v>0.12700942222222267</v>
      </c>
      <c r="AF20" s="148">
        <f t="shared" si="42"/>
        <v>0.12669118518518552</v>
      </c>
      <c r="AG20" s="148">
        <f t="shared" si="42"/>
        <v>0.12637294814814837</v>
      </c>
      <c r="AH20" s="148">
        <f t="shared" si="42"/>
        <v>0.12605471111111133</v>
      </c>
      <c r="AI20" s="148">
        <f t="shared" si="42"/>
        <v>0.12573647407407407</v>
      </c>
      <c r="AJ20" s="148">
        <f t="shared" si="42"/>
        <v>0.12541823703703703</v>
      </c>
      <c r="AK20" s="148">
        <f t="shared" si="42"/>
        <v>0.12509999999999999</v>
      </c>
    </row>
    <row r="21" spans="1:37" s="28" customFormat="1" ht="15.75" thickBot="1" x14ac:dyDescent="0.3">
      <c r="A21" s="214" t="s">
        <v>30</v>
      </c>
      <c r="B21" s="214" t="s">
        <v>49</v>
      </c>
      <c r="C21" s="215" t="s">
        <v>58</v>
      </c>
      <c r="D21" s="216">
        <f>SUM(D17:D20)</f>
        <v>12.600000000000001</v>
      </c>
      <c r="E21" s="216">
        <f t="shared" ref="E21" si="43">SUM(E17:E20)</f>
        <v>13.01</v>
      </c>
      <c r="F21" s="216">
        <f t="shared" ref="F21" si="44">SUM(F17:F20)</f>
        <v>12.780000000000001</v>
      </c>
      <c r="G21" s="216">
        <f t="shared" ref="G21" si="45">SUM(G17:G20)</f>
        <v>13.63</v>
      </c>
      <c r="H21" s="216">
        <f t="shared" ref="H21" si="46">SUM(H17:H20)</f>
        <v>13.219999999999999</v>
      </c>
      <c r="I21" s="216">
        <f t="shared" ref="I21" si="47">SUM(I17:I20)</f>
        <v>11.809999999999999</v>
      </c>
      <c r="J21" s="216">
        <f t="shared" ref="J21" si="48">SUM(J17:J20)</f>
        <v>11.94</v>
      </c>
      <c r="K21" s="216">
        <f t="shared" ref="K21" si="49">SUM(K17:K20)</f>
        <v>12.21</v>
      </c>
      <c r="L21" s="216">
        <f t="shared" ref="L21" si="50">SUM(L17:L20)</f>
        <v>12.62</v>
      </c>
      <c r="M21" s="216">
        <f t="shared" ref="M21" si="51">SUM(M17:M20)</f>
        <v>13.139999999999999</v>
      </c>
      <c r="N21" s="216">
        <f t="shared" ref="N21" si="52">SUM(N17:N20)</f>
        <v>13.87</v>
      </c>
      <c r="O21" s="216">
        <f t="shared" ref="O21" si="53">SUM(O17:O20)</f>
        <v>14.77</v>
      </c>
      <c r="P21" s="216">
        <f t="shared" ref="P21" si="54">SUM(P17:P20)</f>
        <v>15.63</v>
      </c>
      <c r="Q21" s="216">
        <f t="shared" ref="Q21" si="55">SUM(Q17:Q20)</f>
        <v>16.7</v>
      </c>
      <c r="R21" s="216">
        <f t="shared" ref="R21" si="56">SUM(R17:R20)</f>
        <v>17.88</v>
      </c>
      <c r="S21" s="217">
        <f t="shared" ref="S21" si="57">SUM(S17:S20)</f>
        <v>19.12</v>
      </c>
      <c r="T21" s="461"/>
      <c r="U21" s="469"/>
      <c r="V21" s="240">
        <v>1</v>
      </c>
      <c r="W21" s="218">
        <v>1</v>
      </c>
      <c r="X21" s="218">
        <v>1</v>
      </c>
      <c r="Y21" s="218">
        <v>1</v>
      </c>
      <c r="Z21" s="218">
        <v>1</v>
      </c>
      <c r="AA21" s="218">
        <v>1</v>
      </c>
      <c r="AB21" s="218">
        <v>1</v>
      </c>
      <c r="AC21" s="218">
        <v>1</v>
      </c>
      <c r="AD21" s="218">
        <v>1</v>
      </c>
      <c r="AE21" s="218">
        <v>1</v>
      </c>
      <c r="AF21" s="218">
        <v>1</v>
      </c>
      <c r="AG21" s="218">
        <v>1</v>
      </c>
      <c r="AH21" s="218">
        <v>1</v>
      </c>
      <c r="AI21" s="218">
        <v>1</v>
      </c>
      <c r="AJ21" s="218">
        <v>1</v>
      </c>
      <c r="AK21" s="218">
        <v>1</v>
      </c>
    </row>
    <row r="22" spans="1:37" s="28" customFormat="1" ht="15" x14ac:dyDescent="0.25">
      <c r="A22" s="219" t="s">
        <v>30</v>
      </c>
      <c r="B22" s="219" t="s">
        <v>104</v>
      </c>
      <c r="C22" s="220" t="s">
        <v>355</v>
      </c>
      <c r="D22" s="221">
        <f>ROUND(V22*' Demand-Supply Gap'!D$48,2)</f>
        <v>7.83</v>
      </c>
      <c r="E22" s="221">
        <f>ROUND(W22*' Demand-Supply Gap'!E$48,2)</f>
        <v>8.3699999999999992</v>
      </c>
      <c r="F22" s="221">
        <f>ROUND(X22*' Demand-Supply Gap'!F$48,2)</f>
        <v>8.6199999999999992</v>
      </c>
      <c r="G22" s="221">
        <f>ROUND(Y22*' Demand-Supply Gap'!G$48,2)</f>
        <v>8.86</v>
      </c>
      <c r="H22" s="221">
        <f>ROUND(Z22*' Demand-Supply Gap'!H$48,2)</f>
        <v>8.9700000000000006</v>
      </c>
      <c r="I22" s="221">
        <f>ROUND(AA22*' Demand-Supply Gap'!I$48,2)</f>
        <v>7.03</v>
      </c>
      <c r="J22" s="221">
        <f>ROUND(AB22*' Demand-Supply Gap'!J$48,2)</f>
        <v>7.2</v>
      </c>
      <c r="K22" s="221">
        <f>ROUND(AC22*' Demand-Supply Gap'!K$48,2)</f>
        <v>7.43</v>
      </c>
      <c r="L22" s="221">
        <f>ROUND(AD22*' Demand-Supply Gap'!L$48,2)</f>
        <v>7.71</v>
      </c>
      <c r="M22" s="221">
        <f>ROUND(AE22*' Demand-Supply Gap'!M$48,2)</f>
        <v>8.06</v>
      </c>
      <c r="N22" s="221">
        <f>ROUND(AF22*' Demand-Supply Gap'!N$48,2)</f>
        <v>8.4499999999999993</v>
      </c>
      <c r="O22" s="221">
        <f>ROUND(AG22*' Demand-Supply Gap'!O$48,2)</f>
        <v>8.89</v>
      </c>
      <c r="P22" s="221">
        <f>ROUND(AH22*' Demand-Supply Gap'!P$48,2)</f>
        <v>9.4700000000000006</v>
      </c>
      <c r="Q22" s="221">
        <f>ROUND(AI22*' Demand-Supply Gap'!Q$48,2)</f>
        <v>10.17</v>
      </c>
      <c r="R22" s="221">
        <f>ROUND(AJ22*' Demand-Supply Gap'!R$48,2)</f>
        <v>10.88</v>
      </c>
      <c r="S22" s="236">
        <f>ROUND(AK22*' Demand-Supply Gap'!S$48,2)</f>
        <v>11.62</v>
      </c>
      <c r="T22" s="361"/>
      <c r="U22" s="446">
        <f>(S22/J22)^(1/9)-1</f>
        <v>5.4622591223885131E-2</v>
      </c>
      <c r="V22" s="241">
        <v>0.51036300000000001</v>
      </c>
      <c r="W22" s="222">
        <v>0.51231753000000002</v>
      </c>
      <c r="X22" s="222">
        <v>0.51041924100000002</v>
      </c>
      <c r="Y22" s="222">
        <v>0.51653437000000002</v>
      </c>
      <c r="Z22" s="222">
        <v>0.51332310000000003</v>
      </c>
      <c r="AA22" s="222">
        <v>0.51134847000000005</v>
      </c>
      <c r="AB22" s="222">
        <v>0.51379020406666709</v>
      </c>
      <c r="AC22" s="222">
        <v>0.51444684805925966</v>
      </c>
      <c r="AD22" s="222">
        <v>0.51510349205185213</v>
      </c>
      <c r="AE22" s="222">
        <v>0.51576013604444471</v>
      </c>
      <c r="AF22" s="222">
        <v>0.51641678003703728</v>
      </c>
      <c r="AG22" s="222">
        <v>0.51707342402962986</v>
      </c>
      <c r="AH22" s="222">
        <v>0.51773006802222232</v>
      </c>
      <c r="AI22" s="222">
        <v>0.5183867120148149</v>
      </c>
      <c r="AJ22" s="222">
        <v>0.51904335600740747</v>
      </c>
      <c r="AK22" s="222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308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61"/>
      <c r="U23" s="446">
        <f t="shared" ref="U23:U25" si="58">(S23/J23)^(1/9)-1</f>
        <v>5.2400038218510137E-2</v>
      </c>
      <c r="V23" s="239">
        <v>0.29442170000000001</v>
      </c>
      <c r="W23" s="148">
        <v>0.29733470000000001</v>
      </c>
      <c r="X23" s="148">
        <v>0.29661349000000004</v>
      </c>
      <c r="Y23" s="148">
        <v>0.29446300000000003</v>
      </c>
      <c r="Z23" s="148">
        <v>0.29431678999999999</v>
      </c>
      <c r="AA23" s="148">
        <v>0.29507933000000003</v>
      </c>
      <c r="AB23" s="148">
        <v>0.29457989466666701</v>
      </c>
      <c r="AC23" s="148">
        <v>0.294353721238095</v>
      </c>
      <c r="AD23" s="148">
        <v>0.29412754780952399</v>
      </c>
      <c r="AE23" s="148">
        <v>0.29390137438095204</v>
      </c>
      <c r="AF23" s="148">
        <v>0.29367520095238103</v>
      </c>
      <c r="AG23" s="148">
        <v>0.29344902752380903</v>
      </c>
      <c r="AH23" s="148">
        <v>0.29322285409523802</v>
      </c>
      <c r="AI23" s="148">
        <v>0.29299668066666701</v>
      </c>
      <c r="AJ23" s="148">
        <v>0.292770507238095</v>
      </c>
      <c r="AK23" s="148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309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61"/>
      <c r="U24" s="446">
        <f t="shared" si="58"/>
        <v>4.9800131421742222E-2</v>
      </c>
      <c r="V24" s="238">
        <v>8.9174099999999978E-2</v>
      </c>
      <c r="W24" s="174">
        <v>8.1254599999999982E-2</v>
      </c>
      <c r="X24" s="174">
        <v>8.4194099999999994E-2</v>
      </c>
      <c r="Y24" s="174">
        <v>8.2477999999999996E-2</v>
      </c>
      <c r="Z24" s="174">
        <v>8.3155299999999988E-2</v>
      </c>
      <c r="AA24" s="174">
        <v>8.1715599999999999E-2</v>
      </c>
      <c r="AB24" s="174">
        <v>8.0331299999999994E-2</v>
      </c>
      <c r="AC24" s="174">
        <v>8.0105599999999985E-2</v>
      </c>
      <c r="AD24" s="174">
        <v>7.987989999999999E-2</v>
      </c>
      <c r="AE24" s="174">
        <v>7.9654199999999994E-2</v>
      </c>
      <c r="AF24" s="174">
        <v>7.9428499999999985E-2</v>
      </c>
      <c r="AG24" s="174">
        <v>7.920279999999999E-2</v>
      </c>
      <c r="AH24" s="174">
        <v>7.8977099999999995E-2</v>
      </c>
      <c r="AI24" s="174">
        <v>7.8751399999999985E-2</v>
      </c>
      <c r="AJ24" s="174">
        <v>7.852569999999999E-2</v>
      </c>
      <c r="AK24" s="174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310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61"/>
      <c r="U25" s="446">
        <f t="shared" si="58"/>
        <v>5.143489755755426E-2</v>
      </c>
      <c r="V25" s="239">
        <f>V26-(SUM(V22:V24))</f>
        <v>0.10604119999999995</v>
      </c>
      <c r="W25" s="148">
        <f t="shared" ref="W25:Z25" si="59">W26-(SUM(W22:W24))</f>
        <v>0.10909317000000007</v>
      </c>
      <c r="X25" s="148">
        <f t="shared" si="59"/>
        <v>0.108773169</v>
      </c>
      <c r="Y25" s="148">
        <f t="shared" si="59"/>
        <v>0.10652463000000001</v>
      </c>
      <c r="Z25" s="148">
        <f t="shared" si="59"/>
        <v>0.10920481000000004</v>
      </c>
      <c r="AA25" s="148">
        <f>AA26-(SUM(AA22:AA24))</f>
        <v>0.11185659999999997</v>
      </c>
      <c r="AB25" s="148">
        <f t="shared" ref="AB25:AK25" si="60">AB26-(SUM(AB22:AB24))</f>
        <v>0.11129860126666591</v>
      </c>
      <c r="AC25" s="148">
        <f t="shared" si="60"/>
        <v>0.11109383070264534</v>
      </c>
      <c r="AD25" s="148">
        <f t="shared" si="60"/>
        <v>0.11088906013862387</v>
      </c>
      <c r="AE25" s="148">
        <f t="shared" si="60"/>
        <v>0.11068428957460319</v>
      </c>
      <c r="AF25" s="148">
        <f t="shared" si="60"/>
        <v>0.11047951901058173</v>
      </c>
      <c r="AG25" s="148">
        <f t="shared" si="60"/>
        <v>0.11027474844656115</v>
      </c>
      <c r="AH25" s="148">
        <f t="shared" si="60"/>
        <v>0.11006997788253969</v>
      </c>
      <c r="AI25" s="148">
        <f t="shared" si="60"/>
        <v>0.10986520731851801</v>
      </c>
      <c r="AJ25" s="148">
        <f t="shared" si="60"/>
        <v>0.10966043675449744</v>
      </c>
      <c r="AK25" s="148">
        <f t="shared" si="60"/>
        <v>0.10945566619047598</v>
      </c>
    </row>
    <row r="26" spans="1:37" s="28" customFormat="1" ht="15.75" thickBot="1" x14ac:dyDescent="0.3">
      <c r="A26" s="214" t="s">
        <v>30</v>
      </c>
      <c r="B26" s="214" t="s">
        <v>104</v>
      </c>
      <c r="C26" s="215" t="s">
        <v>58</v>
      </c>
      <c r="D26" s="216">
        <f>SUM(D22:D25)</f>
        <v>15.34</v>
      </c>
      <c r="E26" s="216">
        <f t="shared" ref="E26" si="61">SUM(E22:E25)</f>
        <v>16.34</v>
      </c>
      <c r="F26" s="216">
        <f t="shared" ref="F26" si="62">SUM(F22:F25)</f>
        <v>16.89</v>
      </c>
      <c r="G26" s="216">
        <f t="shared" ref="G26" si="63">SUM(G22:G25)</f>
        <v>17.149999999999999</v>
      </c>
      <c r="H26" s="216">
        <f t="shared" ref="H26" si="64">SUM(H22:H25)</f>
        <v>17.47</v>
      </c>
      <c r="I26" s="216">
        <f t="shared" ref="I26" si="65">SUM(I22:I25)</f>
        <v>13.75</v>
      </c>
      <c r="J26" s="216">
        <f t="shared" ref="J26" si="66">SUM(J22:J25)</f>
        <v>14.020000000000001</v>
      </c>
      <c r="K26" s="216">
        <f t="shared" ref="K26" si="67">SUM(K22:K25)</f>
        <v>14.44</v>
      </c>
      <c r="L26" s="216">
        <f t="shared" ref="L26" si="68">SUM(L22:L25)</f>
        <v>14.969999999999999</v>
      </c>
      <c r="M26" s="216">
        <f t="shared" ref="M26" si="69">SUM(M22:M25)</f>
        <v>15.620000000000001</v>
      </c>
      <c r="N26" s="216">
        <f t="shared" ref="N26" si="70">SUM(N22:N25)</f>
        <v>16.36</v>
      </c>
      <c r="O26" s="216">
        <f t="shared" ref="O26" si="71">SUM(O22:O25)</f>
        <v>17.2</v>
      </c>
      <c r="P26" s="216">
        <f t="shared" ref="P26" si="72">SUM(P22:P25)</f>
        <v>18.28</v>
      </c>
      <c r="Q26" s="216">
        <f t="shared" ref="Q26" si="73">SUM(Q22:Q25)</f>
        <v>19.61</v>
      </c>
      <c r="R26" s="216">
        <f t="shared" ref="R26" si="74">SUM(R22:R25)</f>
        <v>20.97</v>
      </c>
      <c r="S26" s="217">
        <f t="shared" ref="S26" si="75">SUM(S22:S25)</f>
        <v>22.36</v>
      </c>
      <c r="T26" s="461"/>
      <c r="U26" s="469"/>
      <c r="V26" s="240">
        <v>1</v>
      </c>
      <c r="W26" s="218">
        <v>1</v>
      </c>
      <c r="X26" s="218">
        <v>1</v>
      </c>
      <c r="Y26" s="218">
        <v>1</v>
      </c>
      <c r="Z26" s="218">
        <v>1</v>
      </c>
      <c r="AA26" s="218">
        <v>1</v>
      </c>
      <c r="AB26" s="218">
        <v>1</v>
      </c>
      <c r="AC26" s="218">
        <v>1</v>
      </c>
      <c r="AD26" s="218">
        <v>1</v>
      </c>
      <c r="AE26" s="218">
        <v>1</v>
      </c>
      <c r="AF26" s="218">
        <v>1</v>
      </c>
      <c r="AG26" s="218">
        <v>1</v>
      </c>
      <c r="AH26" s="218">
        <v>1</v>
      </c>
      <c r="AI26" s="218">
        <v>1</v>
      </c>
      <c r="AJ26" s="218">
        <v>1</v>
      </c>
      <c r="AK26" s="218">
        <v>1</v>
      </c>
    </row>
    <row r="27" spans="1:37" s="28" customFormat="1" ht="15" x14ac:dyDescent="0.25">
      <c r="A27" s="219" t="s">
        <v>30</v>
      </c>
      <c r="B27" s="219" t="s">
        <v>51</v>
      </c>
      <c r="C27" s="220" t="s">
        <v>355</v>
      </c>
      <c r="D27" s="221">
        <f>ROUND(V27*' Demand-Supply Gap'!D$57,2)</f>
        <v>36.96</v>
      </c>
      <c r="E27" s="221">
        <f>ROUND(W27*' Demand-Supply Gap'!E$57,2)</f>
        <v>38.82</v>
      </c>
      <c r="F27" s="221">
        <f>ROUND(X27*' Demand-Supply Gap'!F$57,2)</f>
        <v>41.24</v>
      </c>
      <c r="G27" s="221">
        <f>ROUND(Y27*' Demand-Supply Gap'!G$57,2)</f>
        <v>42.03</v>
      </c>
      <c r="H27" s="221">
        <f>ROUND(Z27*' Demand-Supply Gap'!H$57,2)</f>
        <v>46.65</v>
      </c>
      <c r="I27" s="221">
        <f>ROUND(AA27*' Demand-Supply Gap'!I$57,2)</f>
        <v>42.05</v>
      </c>
      <c r="J27" s="221">
        <f>ROUND(AB27*' Demand-Supply Gap'!J$57,2)</f>
        <v>42.8</v>
      </c>
      <c r="K27" s="221">
        <f>ROUND(AC27*' Demand-Supply Gap'!K$57,2)</f>
        <v>43.84</v>
      </c>
      <c r="L27" s="221">
        <f>ROUND(AD27*' Demand-Supply Gap'!L$57,2)</f>
        <v>45.35</v>
      </c>
      <c r="M27" s="221">
        <f>ROUND(AE27*' Demand-Supply Gap'!M$57,2)</f>
        <v>47.46</v>
      </c>
      <c r="N27" s="221">
        <f>ROUND(AF27*' Demand-Supply Gap'!N$57,2)</f>
        <v>50.06</v>
      </c>
      <c r="O27" s="221">
        <f>ROUND(AG27*' Demand-Supply Gap'!O$57,2)</f>
        <v>53.45</v>
      </c>
      <c r="P27" s="221">
        <f>ROUND(AH27*' Demand-Supply Gap'!P$57,2)</f>
        <v>57.27</v>
      </c>
      <c r="Q27" s="221">
        <f>ROUND(AI27*' Demand-Supply Gap'!Q$57,2)</f>
        <v>61.49</v>
      </c>
      <c r="R27" s="221">
        <f>ROUND(AJ27*' Demand-Supply Gap'!R$57,2)</f>
        <v>66.41</v>
      </c>
      <c r="S27" s="236">
        <f>ROUND(AK27*' Demand-Supply Gap'!S$57,2)</f>
        <v>72.03</v>
      </c>
      <c r="T27" s="361"/>
      <c r="U27" s="446">
        <f>(S27/J27)^(1/9)-1</f>
        <v>5.9543641442154627E-2</v>
      </c>
      <c r="V27" s="241">
        <v>0.50163000000000002</v>
      </c>
      <c r="W27" s="222">
        <v>0.50117529999999999</v>
      </c>
      <c r="X27" s="222">
        <v>0.50219241000000003</v>
      </c>
      <c r="Y27" s="222">
        <v>0.50334369999999995</v>
      </c>
      <c r="Z27" s="222">
        <v>0.50123099999999998</v>
      </c>
      <c r="AA27" s="222">
        <v>0.50148470000000001</v>
      </c>
      <c r="AB27" s="222">
        <v>0.502138586666666</v>
      </c>
      <c r="AC27" s="222">
        <v>0.50273429925925872</v>
      </c>
      <c r="AD27" s="222">
        <v>0.50333001185185133</v>
      </c>
      <c r="AE27" s="222">
        <v>0.50392572444444406</v>
      </c>
      <c r="AF27" s="222">
        <v>0.50452143703703667</v>
      </c>
      <c r="AG27" s="222">
        <v>0.50511714962962939</v>
      </c>
      <c r="AH27" s="222">
        <v>0.505712862222222</v>
      </c>
      <c r="AI27" s="222">
        <v>0.50630857481481473</v>
      </c>
      <c r="AJ27" s="222">
        <v>0.50690428740740734</v>
      </c>
      <c r="AK27" s="222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308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61"/>
      <c r="U28" s="446">
        <f t="shared" ref="U28:U30" si="76">(S28/J28)^(1/9)-1</f>
        <v>5.8802721882708298E-2</v>
      </c>
      <c r="V28" s="239">
        <v>0.25221700000000002</v>
      </c>
      <c r="W28" s="148">
        <v>0.25134699999999999</v>
      </c>
      <c r="X28" s="148">
        <v>0.2541349</v>
      </c>
      <c r="Y28" s="148">
        <v>0.25126300000000001</v>
      </c>
      <c r="Z28" s="148">
        <v>0.2511679</v>
      </c>
      <c r="AA28" s="148">
        <v>0.2587933</v>
      </c>
      <c r="AB28" s="336">
        <v>0.25316699999999998</v>
      </c>
      <c r="AC28" s="336">
        <v>0.2532928888888889</v>
      </c>
      <c r="AD28" s="336">
        <v>0.25341877777777777</v>
      </c>
      <c r="AE28" s="336">
        <v>0.2535446666666667</v>
      </c>
      <c r="AF28" s="336">
        <v>0.25367055555555557</v>
      </c>
      <c r="AG28" s="336">
        <v>0.25379644444444449</v>
      </c>
      <c r="AH28" s="336">
        <v>0.25392233333333336</v>
      </c>
      <c r="AI28" s="336">
        <v>0.25404822222222229</v>
      </c>
      <c r="AJ28" s="336">
        <v>0.25417411111111116</v>
      </c>
      <c r="AK28" s="336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309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61"/>
      <c r="U29" s="446">
        <f t="shared" si="76"/>
        <v>5.9329876844897544E-2</v>
      </c>
      <c r="V29" s="238">
        <v>8.174099999999998E-2</v>
      </c>
      <c r="W29" s="174">
        <v>8.2545999999999981E-2</v>
      </c>
      <c r="X29" s="174">
        <v>8.4194099999999994E-2</v>
      </c>
      <c r="Y29" s="174">
        <v>8.4779999999999994E-2</v>
      </c>
      <c r="Z29" s="174">
        <v>8.1552999999999987E-2</v>
      </c>
      <c r="AA29" s="174">
        <v>8.7155999999999983E-2</v>
      </c>
      <c r="AB29" s="174">
        <v>8.5779999999999995E-2</v>
      </c>
      <c r="AC29" s="174">
        <v>8.5859999999999992E-2</v>
      </c>
      <c r="AD29" s="174">
        <v>8.5940000000000003E-2</v>
      </c>
      <c r="AE29" s="174">
        <v>8.6019999999999999E-2</v>
      </c>
      <c r="AF29" s="174">
        <v>8.6099999999999996E-2</v>
      </c>
      <c r="AG29" s="174">
        <v>8.6179999999999993E-2</v>
      </c>
      <c r="AH29" s="174">
        <v>8.6260000000000003E-2</v>
      </c>
      <c r="AI29" s="174">
        <v>8.634E-2</v>
      </c>
      <c r="AJ29" s="174">
        <v>8.6419999999999997E-2</v>
      </c>
      <c r="AK29" s="174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310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61"/>
      <c r="U30" s="446">
        <f t="shared" si="76"/>
        <v>5.2884169997612362E-2</v>
      </c>
      <c r="V30" s="239">
        <f>V31-(SUM(V27:V29))</f>
        <v>0.164412</v>
      </c>
      <c r="W30" s="148">
        <f t="shared" ref="W30:Z30" si="77">W31-(SUM(W27:W29))</f>
        <v>0.16493170000000001</v>
      </c>
      <c r="X30" s="148">
        <f t="shared" si="77"/>
        <v>0.15947858999999998</v>
      </c>
      <c r="Y30" s="148">
        <f t="shared" si="77"/>
        <v>0.16061330000000007</v>
      </c>
      <c r="Z30" s="148">
        <f t="shared" si="77"/>
        <v>0.16604810000000003</v>
      </c>
      <c r="AA30" s="148">
        <f>AA31-(SUM(AA27:AA29))</f>
        <v>0.15256599999999998</v>
      </c>
      <c r="AB30" s="148">
        <f t="shared" ref="AB30:AK30" si="78">AB31-(SUM(AB27:AB29))</f>
        <v>0.158914413333334</v>
      </c>
      <c r="AC30" s="148">
        <f t="shared" si="78"/>
        <v>0.15811281185185244</v>
      </c>
      <c r="AD30" s="148">
        <f t="shared" si="78"/>
        <v>0.15731121037037088</v>
      </c>
      <c r="AE30" s="148">
        <f t="shared" si="78"/>
        <v>0.15650960888888932</v>
      </c>
      <c r="AF30" s="148">
        <f t="shared" si="78"/>
        <v>0.15570800740740787</v>
      </c>
      <c r="AG30" s="148">
        <f t="shared" si="78"/>
        <v>0.15490640592592608</v>
      </c>
      <c r="AH30" s="148">
        <f t="shared" si="78"/>
        <v>0.15410480444444463</v>
      </c>
      <c r="AI30" s="148">
        <f t="shared" si="78"/>
        <v>0.15330320296296296</v>
      </c>
      <c r="AJ30" s="148">
        <f t="shared" si="78"/>
        <v>0.15250160148148151</v>
      </c>
      <c r="AK30" s="148">
        <f t="shared" si="78"/>
        <v>0.15169999999999995</v>
      </c>
    </row>
    <row r="31" spans="1:37" s="28" customFormat="1" ht="15.75" thickBot="1" x14ac:dyDescent="0.3">
      <c r="A31" s="214" t="s">
        <v>30</v>
      </c>
      <c r="B31" s="214" t="s">
        <v>51</v>
      </c>
      <c r="C31" s="215" t="s">
        <v>58</v>
      </c>
      <c r="D31" s="216">
        <f>SUM(D27:D30)</f>
        <v>73.69</v>
      </c>
      <c r="E31" s="216">
        <f t="shared" ref="E31" si="79">SUM(E27:E30)</f>
        <v>77.449999999999989</v>
      </c>
      <c r="F31" s="216">
        <f t="shared" ref="F31" si="80">SUM(F27:F30)</f>
        <v>82.11999999999999</v>
      </c>
      <c r="G31" s="216">
        <f t="shared" ref="G31" si="81">SUM(G27:G30)</f>
        <v>83.5</v>
      </c>
      <c r="H31" s="216">
        <f t="shared" ref="H31" si="82">SUM(H27:H30)</f>
        <v>93.070000000000007</v>
      </c>
      <c r="I31" s="216">
        <f t="shared" ref="I31" si="83">SUM(I27:I30)</f>
        <v>83.85</v>
      </c>
      <c r="J31" s="216">
        <f t="shared" ref="J31" si="84">SUM(J27:J30)</f>
        <v>85.22999999999999</v>
      </c>
      <c r="K31" s="216">
        <f t="shared" ref="K31" si="85">SUM(K27:K30)</f>
        <v>87.210000000000008</v>
      </c>
      <c r="L31" s="216">
        <f t="shared" ref="L31" si="86">SUM(L27:L30)</f>
        <v>90.109999999999985</v>
      </c>
      <c r="M31" s="216">
        <f t="shared" ref="M31" si="87">SUM(M27:M30)</f>
        <v>94.179999999999993</v>
      </c>
      <c r="N31" s="216">
        <f t="shared" ref="N31" si="88">SUM(N27:N30)</f>
        <v>99.220000000000013</v>
      </c>
      <c r="O31" s="216">
        <f t="shared" ref="O31" si="89">SUM(O27:O30)</f>
        <v>105.81000000000002</v>
      </c>
      <c r="P31" s="216">
        <f t="shared" ref="P31" si="90">SUM(P27:P30)</f>
        <v>113.25</v>
      </c>
      <c r="Q31" s="216">
        <f t="shared" ref="Q31" si="91">SUM(Q27:Q30)</f>
        <v>121.45</v>
      </c>
      <c r="R31" s="216">
        <f t="shared" ref="R31" si="92">SUM(R27:R30)</f>
        <v>131.01</v>
      </c>
      <c r="S31" s="217">
        <f t="shared" ref="S31" si="93">SUM(S27:S30)</f>
        <v>141.93</v>
      </c>
      <c r="T31" s="461"/>
      <c r="U31" s="469"/>
      <c r="V31" s="240">
        <v>1</v>
      </c>
      <c r="W31" s="218">
        <v>1</v>
      </c>
      <c r="X31" s="218">
        <v>1</v>
      </c>
      <c r="Y31" s="218">
        <v>1</v>
      </c>
      <c r="Z31" s="218">
        <v>1</v>
      </c>
      <c r="AA31" s="218">
        <v>1</v>
      </c>
      <c r="AB31" s="218">
        <v>1</v>
      </c>
      <c r="AC31" s="218">
        <v>1</v>
      </c>
      <c r="AD31" s="218">
        <v>1</v>
      </c>
      <c r="AE31" s="218">
        <v>1</v>
      </c>
      <c r="AF31" s="218">
        <v>1</v>
      </c>
      <c r="AG31" s="218">
        <v>1</v>
      </c>
      <c r="AH31" s="218">
        <v>1</v>
      </c>
      <c r="AI31" s="218">
        <v>1</v>
      </c>
      <c r="AJ31" s="218">
        <v>1</v>
      </c>
      <c r="AK31" s="218">
        <v>1</v>
      </c>
    </row>
    <row r="32" spans="1:37" s="28" customFormat="1" ht="15" x14ac:dyDescent="0.25">
      <c r="A32" s="219" t="s">
        <v>30</v>
      </c>
      <c r="B32" s="219" t="s">
        <v>158</v>
      </c>
      <c r="C32" s="220" t="s">
        <v>355</v>
      </c>
      <c r="D32" s="221">
        <f>ROUND(V32*' Demand-Supply Gap'!D$66,2)</f>
        <v>3.85</v>
      </c>
      <c r="E32" s="221">
        <f>ROUND(W32*' Demand-Supply Gap'!E$66,2)</f>
        <v>3.91</v>
      </c>
      <c r="F32" s="221">
        <f>ROUND(X32*' Demand-Supply Gap'!F$66,2)</f>
        <v>3.99</v>
      </c>
      <c r="G32" s="221">
        <f>ROUND(Y32*' Demand-Supply Gap'!G$66,2)</f>
        <v>4.07</v>
      </c>
      <c r="H32" s="221">
        <f>ROUND(Z32*' Demand-Supply Gap'!H$66,2)</f>
        <v>6.13</v>
      </c>
      <c r="I32" s="221">
        <f>ROUND(AA32*' Demand-Supply Gap'!I$66,2)</f>
        <v>5.76</v>
      </c>
      <c r="J32" s="221">
        <f>ROUND(AB32*' Demand-Supply Gap'!J$66,2)</f>
        <v>5.87</v>
      </c>
      <c r="K32" s="221">
        <f>ROUND(AC32*' Demand-Supply Gap'!K$66,2)</f>
        <v>6.01</v>
      </c>
      <c r="L32" s="221">
        <f>ROUND(AD32*' Demand-Supply Gap'!L$66,2)</f>
        <v>6.24</v>
      </c>
      <c r="M32" s="221">
        <f>ROUND(AE32*' Demand-Supply Gap'!M$66,2)</f>
        <v>6.53</v>
      </c>
      <c r="N32" s="221">
        <f>ROUND(AF32*' Demand-Supply Gap'!N$66,2)</f>
        <v>6.85</v>
      </c>
      <c r="O32" s="221">
        <f>ROUND(AG32*' Demand-Supply Gap'!O$66,2)</f>
        <v>7.22</v>
      </c>
      <c r="P32" s="221">
        <f>ROUND(AH32*' Demand-Supply Gap'!P$66,2)</f>
        <v>7.64</v>
      </c>
      <c r="Q32" s="221">
        <f>ROUND(AI32*' Demand-Supply Gap'!Q$66,2)</f>
        <v>8.11</v>
      </c>
      <c r="R32" s="221">
        <f>ROUND(AJ32*' Demand-Supply Gap'!R$66,2)</f>
        <v>8.6300000000000008</v>
      </c>
      <c r="S32" s="236">
        <f>ROUND(AK32*' Demand-Supply Gap'!S$66,2)</f>
        <v>9.19</v>
      </c>
      <c r="T32" s="361"/>
      <c r="U32" s="446">
        <f>(S32/J32)^(1/9)-1</f>
        <v>5.1068022392658285E-2</v>
      </c>
      <c r="V32" s="241">
        <v>0.49116300000000002</v>
      </c>
      <c r="W32" s="222">
        <v>0.49311753000000003</v>
      </c>
      <c r="X32" s="222">
        <v>0.49371924100000003</v>
      </c>
      <c r="Y32" s="222">
        <v>0.49733437000000003</v>
      </c>
      <c r="Z32" s="222">
        <v>0.49437310000000001</v>
      </c>
      <c r="AA32" s="222">
        <v>0.49214847</v>
      </c>
      <c r="AB32" s="222">
        <v>0.49459020406666704</v>
      </c>
      <c r="AC32" s="222">
        <v>0.4951135147259263</v>
      </c>
      <c r="AD32" s="222">
        <v>0.4956368253851855</v>
      </c>
      <c r="AE32" s="222">
        <v>0.4961601360444447</v>
      </c>
      <c r="AF32" s="222">
        <v>0.49668344670370396</v>
      </c>
      <c r="AG32" s="222">
        <v>0.49720675736296316</v>
      </c>
      <c r="AH32" s="222">
        <v>0.49773006802222236</v>
      </c>
      <c r="AI32" s="222">
        <v>0.49825337868148162</v>
      </c>
      <c r="AJ32" s="222">
        <v>0.49877668934074082</v>
      </c>
      <c r="AK32" s="222">
        <v>0.49930000000000002</v>
      </c>
    </row>
    <row r="33" spans="1:37" s="28" customFormat="1" ht="15" x14ac:dyDescent="0.25">
      <c r="A33" s="32" t="s">
        <v>30</v>
      </c>
      <c r="B33" s="32" t="s">
        <v>158</v>
      </c>
      <c r="C33" s="68" t="s">
        <v>308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61"/>
      <c r="U33" s="446">
        <f t="shared" ref="U33:U35" si="94">(S33/J33)^(1/9)-1</f>
        <v>4.8355300958194514E-2</v>
      </c>
      <c r="V33" s="239">
        <v>0.27292169999999999</v>
      </c>
      <c r="W33" s="148">
        <v>0.27333469999999999</v>
      </c>
      <c r="X33" s="148">
        <v>0.27261349000000001</v>
      </c>
      <c r="Y33" s="148">
        <v>0.27296300000000001</v>
      </c>
      <c r="Z33" s="148">
        <v>0.27031678999999997</v>
      </c>
      <c r="AA33" s="148">
        <v>0.27107933000000001</v>
      </c>
      <c r="AB33" s="148">
        <v>0.27057989466666699</v>
      </c>
      <c r="AC33" s="148">
        <v>0.27035372373809502</v>
      </c>
      <c r="AD33" s="148">
        <v>0.26968112048809501</v>
      </c>
      <c r="AE33" s="148">
        <v>0.26921685202976198</v>
      </c>
      <c r="AF33" s="148">
        <v>0.268752583571429</v>
      </c>
      <c r="AG33" s="148">
        <v>0.26828831511309503</v>
      </c>
      <c r="AH33" s="148">
        <v>0.267824046654762</v>
      </c>
      <c r="AI33" s="148">
        <v>0.26735977819642903</v>
      </c>
      <c r="AJ33" s="148">
        <v>0.266895509738095</v>
      </c>
      <c r="AK33" s="148">
        <v>0.26643124127976203</v>
      </c>
    </row>
    <row r="34" spans="1:37" s="28" customFormat="1" ht="15" x14ac:dyDescent="0.25">
      <c r="A34" s="32" t="s">
        <v>30</v>
      </c>
      <c r="B34" s="32" t="s">
        <v>158</v>
      </c>
      <c r="C34" s="68" t="s">
        <v>309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61"/>
      <c r="U34" s="446">
        <f t="shared" si="94"/>
        <v>4.8906033084916478E-2</v>
      </c>
      <c r="V34" s="238">
        <v>8.9174099999999978E-2</v>
      </c>
      <c r="W34" s="174">
        <v>8.1254599999999982E-2</v>
      </c>
      <c r="X34" s="174">
        <v>8.4194099999999994E-2</v>
      </c>
      <c r="Y34" s="174">
        <v>8.2477999999999996E-2</v>
      </c>
      <c r="Z34" s="174">
        <v>8.3155299999999988E-2</v>
      </c>
      <c r="AA34" s="174">
        <v>8.1715599999999999E-2</v>
      </c>
      <c r="AB34" s="174">
        <v>8.0331299999999994E-2</v>
      </c>
      <c r="AC34" s="174">
        <v>8.0194488888888887E-2</v>
      </c>
      <c r="AD34" s="174">
        <v>8.0057677777777767E-2</v>
      </c>
      <c r="AE34" s="174">
        <v>7.992086666666666E-2</v>
      </c>
      <c r="AF34" s="174">
        <v>7.9784055555555553E-2</v>
      </c>
      <c r="AG34" s="174">
        <v>7.9647244444444446E-2</v>
      </c>
      <c r="AH34" s="174">
        <v>7.9510433333333325E-2</v>
      </c>
      <c r="AI34" s="174">
        <v>7.9373622222222218E-2</v>
      </c>
      <c r="AJ34" s="174">
        <v>7.9236811111111111E-2</v>
      </c>
      <c r="AK34" s="174">
        <v>7.9100000000000004E-2</v>
      </c>
    </row>
    <row r="35" spans="1:37" s="28" customFormat="1" ht="15" x14ac:dyDescent="0.25">
      <c r="A35" s="32" t="s">
        <v>30</v>
      </c>
      <c r="B35" s="32" t="s">
        <v>158</v>
      </c>
      <c r="C35" s="68" t="s">
        <v>310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61"/>
      <c r="U35" s="446">
        <f t="shared" si="94"/>
        <v>5.086300885121342E-2</v>
      </c>
      <c r="V35" s="239">
        <f>V36-(SUM(V32:V34))</f>
        <v>0.14674120000000013</v>
      </c>
      <c r="W35" s="148">
        <f t="shared" ref="W35:Z35" si="95">W36-(SUM(W32:W34))</f>
        <v>0.15229316999999998</v>
      </c>
      <c r="X35" s="148">
        <f t="shared" si="95"/>
        <v>0.14947316899999996</v>
      </c>
      <c r="Y35" s="148">
        <f t="shared" si="95"/>
        <v>0.14722462999999997</v>
      </c>
      <c r="Z35" s="148">
        <f t="shared" si="95"/>
        <v>0.15215481000000008</v>
      </c>
      <c r="AA35" s="148">
        <f>AA36-(SUM(AA32:AA34))</f>
        <v>0.15505659999999999</v>
      </c>
      <c r="AB35" s="148">
        <f t="shared" ref="AB35:AK35" si="96">AB36-(SUM(AB32:AB34))</f>
        <v>0.15449860126666592</v>
      </c>
      <c r="AC35" s="148">
        <f t="shared" si="96"/>
        <v>0.15433827264708977</v>
      </c>
      <c r="AD35" s="148">
        <f t="shared" si="96"/>
        <v>0.15462437634894177</v>
      </c>
      <c r="AE35" s="148">
        <f t="shared" si="96"/>
        <v>0.15470214525912662</v>
      </c>
      <c r="AF35" s="148">
        <f t="shared" si="96"/>
        <v>0.15477991416931147</v>
      </c>
      <c r="AG35" s="148">
        <f t="shared" si="96"/>
        <v>0.15485768307949732</v>
      </c>
      <c r="AH35" s="148">
        <f t="shared" si="96"/>
        <v>0.15493545198968228</v>
      </c>
      <c r="AI35" s="148">
        <f t="shared" si="96"/>
        <v>0.15501322089986713</v>
      </c>
      <c r="AJ35" s="148">
        <f t="shared" si="96"/>
        <v>0.15509098981005309</v>
      </c>
      <c r="AK35" s="148">
        <f t="shared" si="96"/>
        <v>0.15516875872023794</v>
      </c>
    </row>
    <row r="36" spans="1:37" s="28" customFormat="1" ht="15.75" thickBot="1" x14ac:dyDescent="0.3">
      <c r="A36" s="214" t="s">
        <v>30</v>
      </c>
      <c r="B36" s="214" t="s">
        <v>158</v>
      </c>
      <c r="C36" s="215" t="s">
        <v>58</v>
      </c>
      <c r="D36" s="216">
        <f>SUM(D32:D35)</f>
        <v>7.84</v>
      </c>
      <c r="E36" s="216">
        <f t="shared" ref="E36" si="97">SUM(E32:E35)</f>
        <v>7.93</v>
      </c>
      <c r="F36" s="216">
        <f t="shared" ref="F36" si="98">SUM(F32:F35)</f>
        <v>8.08</v>
      </c>
      <c r="G36" s="216">
        <f t="shared" ref="G36" si="99">SUM(G32:G35)</f>
        <v>8.1900000000000013</v>
      </c>
      <c r="H36" s="216">
        <f t="shared" ref="H36" si="100">SUM(H32:H35)</f>
        <v>12.4</v>
      </c>
      <c r="I36" s="216">
        <f t="shared" ref="I36" si="101">SUM(I32:I35)</f>
        <v>11.700000000000001</v>
      </c>
      <c r="J36" s="216">
        <f t="shared" ref="J36" si="102">SUM(J32:J35)</f>
        <v>11.86</v>
      </c>
      <c r="K36" s="216">
        <f t="shared" ref="K36" si="103">SUM(K32:K35)</f>
        <v>12.129999999999999</v>
      </c>
      <c r="L36" s="216">
        <f t="shared" ref="L36" si="104">SUM(L32:L35)</f>
        <v>12.59</v>
      </c>
      <c r="M36" s="216">
        <f t="shared" ref="M36" si="105">SUM(M32:M35)</f>
        <v>13.16</v>
      </c>
      <c r="N36" s="216">
        <f t="shared" ref="N36" si="106">SUM(N32:N35)</f>
        <v>13.79</v>
      </c>
      <c r="O36" s="216">
        <f t="shared" ref="O36" si="107">SUM(O32:O35)</f>
        <v>14.53</v>
      </c>
      <c r="P36" s="216">
        <f t="shared" ref="P36" si="108">SUM(P32:P35)</f>
        <v>15.350000000000001</v>
      </c>
      <c r="Q36" s="216">
        <f t="shared" ref="Q36" si="109">SUM(Q32:Q35)</f>
        <v>16.27</v>
      </c>
      <c r="R36" s="216">
        <f t="shared" ref="R36" si="110">SUM(R32:R35)</f>
        <v>17.3</v>
      </c>
      <c r="S36" s="217">
        <f t="shared" ref="S36" si="111">SUM(S32:S35)</f>
        <v>18.419999999999998</v>
      </c>
      <c r="T36" s="461"/>
      <c r="U36" s="469"/>
      <c r="V36" s="240">
        <v>1</v>
      </c>
      <c r="W36" s="218">
        <v>1</v>
      </c>
      <c r="X36" s="218">
        <v>1</v>
      </c>
      <c r="Y36" s="218">
        <v>1</v>
      </c>
      <c r="Z36" s="218">
        <v>1</v>
      </c>
      <c r="AA36" s="218">
        <v>1</v>
      </c>
      <c r="AB36" s="218">
        <v>1</v>
      </c>
      <c r="AC36" s="218">
        <v>1</v>
      </c>
      <c r="AD36" s="218">
        <v>1</v>
      </c>
      <c r="AE36" s="218">
        <v>1</v>
      </c>
      <c r="AF36" s="218">
        <v>1</v>
      </c>
      <c r="AG36" s="218">
        <v>1</v>
      </c>
      <c r="AH36" s="218">
        <v>1</v>
      </c>
      <c r="AI36" s="218">
        <v>1</v>
      </c>
      <c r="AJ36" s="218">
        <v>1</v>
      </c>
      <c r="AK36" s="218">
        <v>1</v>
      </c>
    </row>
    <row r="37" spans="1:37" s="28" customFormat="1" ht="15" x14ac:dyDescent="0.25">
      <c r="A37" s="219" t="s">
        <v>30</v>
      </c>
      <c r="B37" s="219" t="s">
        <v>52</v>
      </c>
      <c r="C37" s="220" t="s">
        <v>355</v>
      </c>
      <c r="D37" s="221">
        <f>ROUND(V37*' Demand-Supply Gap'!D$75,2)</f>
        <v>12.02</v>
      </c>
      <c r="E37" s="221">
        <f>ROUND(W37*' Demand-Supply Gap'!E$75,2)</f>
        <v>12.24</v>
      </c>
      <c r="F37" s="221">
        <f>ROUND(X37*' Demand-Supply Gap'!F$75,2)</f>
        <v>12.26</v>
      </c>
      <c r="G37" s="221">
        <f>ROUND(Y37*' Demand-Supply Gap'!G$75,2)</f>
        <v>12.23</v>
      </c>
      <c r="H37" s="221">
        <f>ROUND(Z37*' Demand-Supply Gap'!H$75,2)</f>
        <v>12.14</v>
      </c>
      <c r="I37" s="221">
        <f>ROUND(AA37*' Demand-Supply Gap'!I$75,2)</f>
        <v>0.93</v>
      </c>
      <c r="J37" s="221">
        <f>ROUND(AB37*' Demand-Supply Gap'!J$75,2)</f>
        <v>7.43</v>
      </c>
      <c r="K37" s="221">
        <f>ROUND(AC37*' Demand-Supply Gap'!K$75,2)</f>
        <v>7.46</v>
      </c>
      <c r="L37" s="221">
        <f>ROUND(AD37*' Demand-Supply Gap'!L$75,2)</f>
        <v>7.77</v>
      </c>
      <c r="M37" s="221">
        <f>ROUND(AE37*' Demand-Supply Gap'!M$75,2)</f>
        <v>8.08</v>
      </c>
      <c r="N37" s="221">
        <f>ROUND(AF37*' Demand-Supply Gap'!N$75,2)</f>
        <v>8.09</v>
      </c>
      <c r="O37" s="221">
        <f>ROUND(AG37*' Demand-Supply Gap'!O$75,2)</f>
        <v>8.3000000000000007</v>
      </c>
      <c r="P37" s="221">
        <f>ROUND(AH37*' Demand-Supply Gap'!P$75,2)</f>
        <v>8.3000000000000007</v>
      </c>
      <c r="Q37" s="221">
        <f>ROUND(AI37*' Demand-Supply Gap'!Q$75,2)</f>
        <v>8.52</v>
      </c>
      <c r="R37" s="221">
        <f>ROUND(AJ37*' Demand-Supply Gap'!R$75,2)</f>
        <v>8.52</v>
      </c>
      <c r="S37" s="236">
        <f>ROUND(AK37*' Demand-Supply Gap'!S$75,2)</f>
        <v>8.84</v>
      </c>
      <c r="T37" s="361"/>
      <c r="U37" s="446">
        <f>(S37/J37)^(1/9)-1</f>
        <v>1.9494360892460705E-2</v>
      </c>
      <c r="V37" s="241">
        <v>0.51006300000000004</v>
      </c>
      <c r="W37" s="222">
        <v>0.51201753000000005</v>
      </c>
      <c r="X37" s="222">
        <v>0.512619241</v>
      </c>
      <c r="Y37" s="222">
        <v>0.51623437000000005</v>
      </c>
      <c r="Z37" s="222">
        <v>0.51327310000000004</v>
      </c>
      <c r="AA37" s="222">
        <v>0.51104846999999998</v>
      </c>
      <c r="AB37" s="222">
        <v>0.51349020406666701</v>
      </c>
      <c r="AC37" s="222">
        <v>0.51402462583703734</v>
      </c>
      <c r="AD37" s="222">
        <v>0.51455904760740767</v>
      </c>
      <c r="AE37" s="222">
        <v>0.515093469377778</v>
      </c>
      <c r="AF37" s="222">
        <v>0.51562789114814833</v>
      </c>
      <c r="AG37" s="222">
        <v>0.51616231291851866</v>
      </c>
      <c r="AH37" s="222">
        <v>0.51669673468888899</v>
      </c>
      <c r="AI37" s="222">
        <v>0.51723115645925932</v>
      </c>
      <c r="AJ37" s="222">
        <v>0.51776557822962965</v>
      </c>
      <c r="AK37" s="222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308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61"/>
      <c r="U38" s="446">
        <f t="shared" ref="U38:U40" si="112">(S38/J38)^(1/9)-1</f>
        <v>1.6675919509210768E-2</v>
      </c>
      <c r="V38" s="239">
        <v>0.28222170000000002</v>
      </c>
      <c r="W38" s="148">
        <v>0.28263470000000002</v>
      </c>
      <c r="X38" s="148">
        <v>0.28191348999999999</v>
      </c>
      <c r="Y38" s="148">
        <v>0.28226299999999999</v>
      </c>
      <c r="Z38" s="148">
        <v>0.27961679</v>
      </c>
      <c r="AA38" s="148">
        <v>0.28037932999999998</v>
      </c>
      <c r="AB38" s="148">
        <v>0.27987989466666702</v>
      </c>
      <c r="AC38" s="148">
        <v>0.27929657838095301</v>
      </c>
      <c r="AD38" s="148">
        <v>0.27880254780952402</v>
      </c>
      <c r="AE38" s="148">
        <v>0.27830851723809497</v>
      </c>
      <c r="AF38" s="148">
        <v>0.27781448666666697</v>
      </c>
      <c r="AG38" s="148">
        <v>0.27732045609523798</v>
      </c>
      <c r="AH38" s="148">
        <v>0.27682642552380998</v>
      </c>
      <c r="AI38" s="148">
        <v>0.27633239495238099</v>
      </c>
      <c r="AJ38" s="148">
        <v>0.27583836438095299</v>
      </c>
      <c r="AK38" s="148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309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61"/>
      <c r="U39" s="446">
        <f t="shared" si="112"/>
        <v>1.6321972725635403E-2</v>
      </c>
      <c r="V39" s="238">
        <v>7.9174099999999983E-2</v>
      </c>
      <c r="W39" s="174">
        <v>7.1254599999999987E-2</v>
      </c>
      <c r="X39" s="174">
        <v>7.4194099999999999E-2</v>
      </c>
      <c r="Y39" s="174">
        <v>7.2478000000000001E-2</v>
      </c>
      <c r="Z39" s="174">
        <v>7.3155299999999993E-2</v>
      </c>
      <c r="AA39" s="174">
        <v>7.1715600000000004E-2</v>
      </c>
      <c r="AB39" s="174">
        <v>7.0331299999999999E-2</v>
      </c>
      <c r="AC39" s="174">
        <v>7.0194488888888878E-2</v>
      </c>
      <c r="AD39" s="174">
        <v>7.0057677777777771E-2</v>
      </c>
      <c r="AE39" s="174">
        <v>6.9920866666666665E-2</v>
      </c>
      <c r="AF39" s="174">
        <v>6.9784055555555544E-2</v>
      </c>
      <c r="AG39" s="174">
        <v>6.9647244444444437E-2</v>
      </c>
      <c r="AH39" s="174">
        <v>6.951043333333333E-2</v>
      </c>
      <c r="AI39" s="174">
        <v>6.9373622222222209E-2</v>
      </c>
      <c r="AJ39" s="174">
        <v>6.9236811111111102E-2</v>
      </c>
      <c r="AK39" s="174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310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61"/>
      <c r="U40" s="446">
        <f t="shared" si="112"/>
        <v>1.9308192021264992E-2</v>
      </c>
      <c r="V40" s="239">
        <f>V41-(SUM(V37:V39))</f>
        <v>0.12854119999999991</v>
      </c>
      <c r="W40" s="148">
        <f t="shared" ref="W40:Z40" si="113">W41-(SUM(W37:W39))</f>
        <v>0.13409316999999998</v>
      </c>
      <c r="X40" s="148">
        <f t="shared" si="113"/>
        <v>0.13127316899999997</v>
      </c>
      <c r="Y40" s="148">
        <f t="shared" si="113"/>
        <v>0.12902462999999997</v>
      </c>
      <c r="Z40" s="148">
        <f t="shared" si="113"/>
        <v>0.13395480999999987</v>
      </c>
      <c r="AA40" s="148">
        <f>AA41-(SUM(AA37:AA39))</f>
        <v>0.13685660000000011</v>
      </c>
      <c r="AB40" s="148">
        <f t="shared" ref="AB40:AK40" si="114">AB41-(SUM(AB37:AB39))</f>
        <v>0.13629860126666593</v>
      </c>
      <c r="AC40" s="148">
        <f t="shared" si="114"/>
        <v>0.13648430689312074</v>
      </c>
      <c r="AD40" s="148">
        <f t="shared" si="114"/>
        <v>0.13658072680529054</v>
      </c>
      <c r="AE40" s="148">
        <f t="shared" si="114"/>
        <v>0.13667714671746034</v>
      </c>
      <c r="AF40" s="148">
        <f t="shared" si="114"/>
        <v>0.13677356662962914</v>
      </c>
      <c r="AG40" s="148">
        <f t="shared" si="114"/>
        <v>0.13686998654179883</v>
      </c>
      <c r="AH40" s="148">
        <f t="shared" si="114"/>
        <v>0.13696640645396774</v>
      </c>
      <c r="AI40" s="148">
        <f t="shared" si="114"/>
        <v>0.13706282636613742</v>
      </c>
      <c r="AJ40" s="148">
        <f t="shared" si="114"/>
        <v>0.13715924627830622</v>
      </c>
      <c r="AK40" s="148">
        <f t="shared" si="114"/>
        <v>0.13725566619047602</v>
      </c>
    </row>
    <row r="41" spans="1:37" s="28" customFormat="1" ht="15.75" thickBot="1" x14ac:dyDescent="0.3">
      <c r="A41" s="214" t="s">
        <v>30</v>
      </c>
      <c r="B41" s="214" t="s">
        <v>52</v>
      </c>
      <c r="C41" s="215" t="s">
        <v>58</v>
      </c>
      <c r="D41" s="216">
        <f>SUM(D37:D40)</f>
        <v>23.570000000000004</v>
      </c>
      <c r="E41" s="216">
        <f t="shared" ref="E41" si="115">SUM(E37:E40)</f>
        <v>23.91</v>
      </c>
      <c r="F41" s="216">
        <f t="shared" ref="F41" si="116">SUM(F37:F40)</f>
        <v>23.91</v>
      </c>
      <c r="G41" s="216">
        <f t="shared" ref="G41" si="117">SUM(G37:G40)</f>
        <v>23.7</v>
      </c>
      <c r="H41" s="216">
        <f t="shared" ref="H41" si="118">SUM(H37:H40)</f>
        <v>23.65</v>
      </c>
      <c r="I41" s="216">
        <f t="shared" ref="I41" si="119">SUM(I37:I40)</f>
        <v>1.8199999999999998</v>
      </c>
      <c r="J41" s="216">
        <f t="shared" ref="J41" si="120">SUM(J37:J40)</f>
        <v>14.47</v>
      </c>
      <c r="K41" s="216">
        <f t="shared" ref="K41" si="121">SUM(K37:K40)</f>
        <v>14.51</v>
      </c>
      <c r="L41" s="216">
        <f t="shared" ref="L41" si="122">SUM(L37:L40)</f>
        <v>15.100000000000001</v>
      </c>
      <c r="M41" s="216">
        <f t="shared" ref="M41" si="123">SUM(M37:M40)</f>
        <v>15.680000000000001</v>
      </c>
      <c r="N41" s="216">
        <f t="shared" ref="N41" si="124">SUM(N37:N40)</f>
        <v>15.68</v>
      </c>
      <c r="O41" s="216">
        <f t="shared" ref="O41" si="125">SUM(O37:O40)</f>
        <v>16.080000000000002</v>
      </c>
      <c r="P41" s="216">
        <f t="shared" ref="P41" si="126">SUM(P37:P40)</f>
        <v>16.07</v>
      </c>
      <c r="Q41" s="216">
        <f t="shared" ref="Q41" si="127">SUM(Q37:Q40)</f>
        <v>16.47</v>
      </c>
      <c r="R41" s="216">
        <f t="shared" ref="R41" si="128">SUM(R37:R40)</f>
        <v>16.46</v>
      </c>
      <c r="S41" s="217">
        <f t="shared" ref="S41" si="129">SUM(S37:S40)</f>
        <v>17.059999999999999</v>
      </c>
      <c r="T41" s="461"/>
      <c r="U41" s="469"/>
      <c r="V41" s="240">
        <v>1</v>
      </c>
      <c r="W41" s="218">
        <v>1</v>
      </c>
      <c r="X41" s="218">
        <v>1</v>
      </c>
      <c r="Y41" s="218">
        <v>1</v>
      </c>
      <c r="Z41" s="218">
        <v>1</v>
      </c>
      <c r="AA41" s="218">
        <v>1</v>
      </c>
      <c r="AB41" s="218">
        <v>1</v>
      </c>
      <c r="AC41" s="218">
        <v>1</v>
      </c>
      <c r="AD41" s="218">
        <v>1</v>
      </c>
      <c r="AE41" s="218">
        <v>1</v>
      </c>
      <c r="AF41" s="218">
        <v>1</v>
      </c>
      <c r="AG41" s="218">
        <v>1</v>
      </c>
      <c r="AH41" s="218">
        <v>1</v>
      </c>
      <c r="AI41" s="218">
        <v>1</v>
      </c>
      <c r="AJ41" s="218">
        <v>1</v>
      </c>
      <c r="AK41" s="218">
        <v>1</v>
      </c>
    </row>
    <row r="42" spans="1:37" s="28" customFormat="1" ht="15.75" thickBot="1" x14ac:dyDescent="0.3">
      <c r="A42" s="223" t="s">
        <v>30</v>
      </c>
      <c r="B42" s="223" t="s">
        <v>30</v>
      </c>
      <c r="C42" s="224" t="s">
        <v>355</v>
      </c>
      <c r="D42" s="535">
        <f>V42*' Demand-Supply Gap'!D$84</f>
        <v>146.3574218690365</v>
      </c>
      <c r="E42" s="535">
        <f>W42*' Demand-Supply Gap'!E$84</f>
        <v>156.08463942056906</v>
      </c>
      <c r="F42" s="535">
        <f>X42*' Demand-Supply Gap'!F$84</f>
        <v>163.85709447231741</v>
      </c>
      <c r="G42" s="535">
        <f>Y42*' Demand-Supply Gap'!G$84</f>
        <v>172.56017642850287</v>
      </c>
      <c r="H42" s="535">
        <f>Z42*' Demand-Supply Gap'!H$84</f>
        <v>180.05419437983872</v>
      </c>
      <c r="I42" s="535">
        <f>AA42*' Demand-Supply Gap'!I$84</f>
        <v>166.72496680693902</v>
      </c>
      <c r="J42" s="535">
        <f>AB42*' Demand-Supply Gap'!J$84</f>
        <v>180.70317270277005</v>
      </c>
      <c r="K42" s="535">
        <f>AC42*' Demand-Supply Gap'!K$84</f>
        <v>197.59191328342797</v>
      </c>
      <c r="L42" s="535">
        <f>AD42*' Demand-Supply Gap'!L$84</f>
        <v>214.83439254600356</v>
      </c>
      <c r="M42" s="535">
        <f>AE42*' Demand-Supply Gap'!M$84</f>
        <v>232.8496179487903</v>
      </c>
      <c r="N42" s="535">
        <f>AF42*' Demand-Supply Gap'!N$84</f>
        <v>251.92808767722744</v>
      </c>
      <c r="O42" s="535">
        <f>AG42*' Demand-Supply Gap'!O$84</f>
        <v>271.48510496055366</v>
      </c>
      <c r="P42" s="535">
        <f>AH42*' Demand-Supply Gap'!P$84</f>
        <v>292.25537985031394</v>
      </c>
      <c r="Q42" s="535">
        <f>AI42*' Demand-Supply Gap'!Q$84</f>
        <v>313.68208252355379</v>
      </c>
      <c r="R42" s="535">
        <f>AJ42*' Demand-Supply Gap'!R$84</f>
        <v>336.18486423545852</v>
      </c>
      <c r="S42" s="535">
        <f>AK42*' Demand-Supply Gap'!S$84</f>
        <v>359.52113567649377</v>
      </c>
      <c r="T42" s="461"/>
      <c r="U42" s="446">
        <f>(S42/J42)^(1/9)-1</f>
        <v>7.9432290276918671E-2</v>
      </c>
      <c r="V42" s="242">
        <v>0.51659563043259404</v>
      </c>
      <c r="W42" s="225">
        <v>0.51849497517859311</v>
      </c>
      <c r="X42" s="225">
        <v>0.51679109939979506</v>
      </c>
      <c r="Y42" s="225">
        <v>0.51893785834250294</v>
      </c>
      <c r="Z42" s="225">
        <v>0.51652972584170187</v>
      </c>
      <c r="AA42" s="225">
        <v>0.51732131779149115</v>
      </c>
      <c r="AB42" s="225">
        <v>0.51705412166697173</v>
      </c>
      <c r="AC42" s="225">
        <v>0.51769859469630153</v>
      </c>
      <c r="AD42" s="225">
        <v>0.51830070850485876</v>
      </c>
      <c r="AE42" s="225">
        <v>0.51899806709561258</v>
      </c>
      <c r="AF42" s="225">
        <v>0.51963911873193092</v>
      </c>
      <c r="AG42" s="225">
        <v>0.52018427604178785</v>
      </c>
      <c r="AH42" s="225">
        <v>0.52081618507126448</v>
      </c>
      <c r="AI42" s="225">
        <v>0.52140641991219949</v>
      </c>
      <c r="AJ42" s="225">
        <v>0.52191167936501992</v>
      </c>
      <c r="AK42" s="225">
        <v>0.52240750390828561</v>
      </c>
    </row>
    <row r="43" spans="1:37" s="28" customFormat="1" ht="15.75" thickBot="1" x14ac:dyDescent="0.3">
      <c r="A43" s="175" t="s">
        <v>30</v>
      </c>
      <c r="B43" s="175" t="s">
        <v>30</v>
      </c>
      <c r="C43" s="176" t="s">
        <v>308</v>
      </c>
      <c r="D43" s="535">
        <f>V43*' Demand-Supply Gap'!D$84</f>
        <v>79.135504594035666</v>
      </c>
      <c r="E43" s="535">
        <f>W43*' Demand-Supply Gap'!E$84</f>
        <v>84.780867836357899</v>
      </c>
      <c r="F43" s="535">
        <f>X43*' Demand-Supply Gap'!F$84</f>
        <v>89.369001670443581</v>
      </c>
      <c r="G43" s="535">
        <f>Y43*' Demand-Supply Gap'!G$84</f>
        <v>93.689555083384462</v>
      </c>
      <c r="H43" s="535">
        <f>Z43*' Demand-Supply Gap'!H$84</f>
        <v>98.199981863311962</v>
      </c>
      <c r="I43" s="535">
        <f>AA43*' Demand-Supply Gap'!I$84</f>
        <v>90.970546455818479</v>
      </c>
      <c r="J43" s="535">
        <f>AB43*' Demand-Supply Gap'!J$84</f>
        <v>98.305596667426215</v>
      </c>
      <c r="K43" s="535">
        <f>AC43*' Demand-Supply Gap'!K$84</f>
        <v>107.43057401189957</v>
      </c>
      <c r="L43" s="535">
        <f>AD43*' Demand-Supply Gap'!L$84</f>
        <v>116.78457009970509</v>
      </c>
      <c r="M43" s="535">
        <f>AE43*' Demand-Supply Gap'!M$84</f>
        <v>126.43326788576987</v>
      </c>
      <c r="N43" s="535">
        <f>AF43*' Demand-Supply Gap'!N$84</f>
        <v>136.70572585036697</v>
      </c>
      <c r="O43" s="535">
        <f>AG43*' Demand-Supply Gap'!O$84</f>
        <v>147.16321451970077</v>
      </c>
      <c r="P43" s="535">
        <f>AH43*' Demand-Supply Gap'!P$84</f>
        <v>158.2584031629965</v>
      </c>
      <c r="Q43" s="535">
        <f>AI43*' Demand-Supply Gap'!Q$84</f>
        <v>169.65873179591566</v>
      </c>
      <c r="R43" s="535">
        <f>AJ43*' Demand-Supply Gap'!R$84</f>
        <v>181.64593955677717</v>
      </c>
      <c r="S43" s="535">
        <f>AK43*' Demand-Supply Gap'!S$84</f>
        <v>194.02784881679702</v>
      </c>
      <c r="T43" s="461"/>
      <c r="U43" s="446">
        <f t="shared" ref="U43:U45" si="130">(S43/J43)^(1/9)-1</f>
        <v>7.8473643896516343E-2</v>
      </c>
      <c r="V43" s="243">
        <v>0.27932342182098879</v>
      </c>
      <c r="W43" s="177">
        <v>0.28163215885700449</v>
      </c>
      <c r="X43" s="177">
        <v>0.28186209925340361</v>
      </c>
      <c r="Y43" s="177">
        <v>0.28175131754213234</v>
      </c>
      <c r="Z43" s="177">
        <v>0.28171079204359972</v>
      </c>
      <c r="AA43" s="177">
        <v>0.28226728050413036</v>
      </c>
      <c r="AB43" s="177">
        <v>0.28128622856794183</v>
      </c>
      <c r="AC43" s="177">
        <v>0.28147233492091495</v>
      </c>
      <c r="AD43" s="177">
        <v>0.28174969895544544</v>
      </c>
      <c r="AE43" s="177">
        <v>0.28180686843011094</v>
      </c>
      <c r="AF43" s="177">
        <v>0.28197587478815667</v>
      </c>
      <c r="AG43" s="177">
        <v>0.28197491798320112</v>
      </c>
      <c r="AH43" s="177">
        <v>0.28202573322358443</v>
      </c>
      <c r="AI43" s="177">
        <v>0.28200894115751751</v>
      </c>
      <c r="AJ43" s="177">
        <v>0.28199704225088451</v>
      </c>
      <c r="AK43" s="177">
        <v>0.28193503560882405</v>
      </c>
    </row>
    <row r="44" spans="1:37" s="28" customFormat="1" ht="15.75" thickBot="1" x14ac:dyDescent="0.3">
      <c r="A44" s="175" t="s">
        <v>30</v>
      </c>
      <c r="B44" s="175" t="s">
        <v>30</v>
      </c>
      <c r="C44" s="176" t="s">
        <v>309</v>
      </c>
      <c r="D44" s="535">
        <f>V44*' Demand-Supply Gap'!D$84</f>
        <v>22.600636119190526</v>
      </c>
      <c r="E44" s="535">
        <f>W44*' Demand-Supply Gap'!E$84</f>
        <v>23.682875699343736</v>
      </c>
      <c r="F44" s="535">
        <f>X44*' Demand-Supply Gap'!F$84</f>
        <v>25.083104031737669</v>
      </c>
      <c r="G44" s="535">
        <f>Y44*' Demand-Supply Gap'!G$84</f>
        <v>26.469947268676663</v>
      </c>
      <c r="H44" s="535">
        <f>Z44*' Demand-Supply Gap'!H$84</f>
        <v>27.638333302587856</v>
      </c>
      <c r="I44" s="535">
        <f>AA44*' Demand-Supply Gap'!I$84</f>
        <v>26.149428333453898</v>
      </c>
      <c r="J44" s="535">
        <f>AB44*' Demand-Supply Gap'!J$84</f>
        <v>28.073604774981909</v>
      </c>
      <c r="K44" s="535">
        <f>AC44*' Demand-Supply Gap'!K$84</f>
        <v>30.622314234225392</v>
      </c>
      <c r="L44" s="535">
        <f>AD44*' Demand-Supply Gap'!L$84</f>
        <v>33.197879980633779</v>
      </c>
      <c r="M44" s="535">
        <f>AE44*' Demand-Supply Gap'!M$84</f>
        <v>35.876018887064269</v>
      </c>
      <c r="N44" s="535">
        <f>AF44*' Demand-Supply Gap'!N$84</f>
        <v>38.701470735259456</v>
      </c>
      <c r="O44" s="535">
        <f>AG44*' Demand-Supply Gap'!O$84</f>
        <v>41.651111956644407</v>
      </c>
      <c r="P44" s="535">
        <f>AH44*' Demand-Supply Gap'!P$84</f>
        <v>44.730485686622664</v>
      </c>
      <c r="Q44" s="535">
        <f>AI44*' Demand-Supply Gap'!Q$84</f>
        <v>47.902786741006167</v>
      </c>
      <c r="R44" s="535">
        <f>AJ44*' Demand-Supply Gap'!R$84</f>
        <v>51.271809280099347</v>
      </c>
      <c r="S44" s="535">
        <f>AK44*' Demand-Supply Gap'!S$84</f>
        <v>54.738064181634748</v>
      </c>
      <c r="T44" s="461"/>
      <c r="U44" s="446">
        <f t="shared" si="130"/>
        <v>7.7013756071168116E-2</v>
      </c>
      <c r="V44" s="243">
        <v>7.9773131523307741E-2</v>
      </c>
      <c r="W44" s="177">
        <v>7.8671752028090555E-2</v>
      </c>
      <c r="X44" s="177">
        <v>7.9109939979505189E-2</v>
      </c>
      <c r="Y44" s="177">
        <v>7.9602710372386629E-2</v>
      </c>
      <c r="Z44" s="177">
        <v>7.9287354413920944E-2</v>
      </c>
      <c r="AA44" s="177">
        <v>8.113755836353545E-2</v>
      </c>
      <c r="AB44" s="177">
        <v>8.0328268960888377E-2</v>
      </c>
      <c r="AC44" s="177">
        <v>8.0231669312635978E-2</v>
      </c>
      <c r="AD44" s="177">
        <v>8.0091853594331949E-2</v>
      </c>
      <c r="AE44" s="177">
        <v>7.9963989726480791E-2</v>
      </c>
      <c r="AF44" s="177">
        <v>7.9827534642607917E-2</v>
      </c>
      <c r="AG44" s="177">
        <v>7.9806417087414788E-2</v>
      </c>
      <c r="AH44" s="177">
        <v>7.9712342416496981E-2</v>
      </c>
      <c r="AI44" s="177">
        <v>7.962463248620566E-2</v>
      </c>
      <c r="AJ44" s="177">
        <v>7.9597147082498737E-2</v>
      </c>
      <c r="AK44" s="177">
        <v>7.9537953795379548E-2</v>
      </c>
    </row>
    <row r="45" spans="1:37" s="28" customFormat="1" ht="15.75" thickBot="1" x14ac:dyDescent="0.3">
      <c r="A45" s="175" t="s">
        <v>30</v>
      </c>
      <c r="B45" s="175" t="s">
        <v>30</v>
      </c>
      <c r="C45" s="176" t="s">
        <v>310</v>
      </c>
      <c r="D45" s="535">
        <f>V45*' Demand-Supply Gap'!D$84</f>
        <v>35.217819177737361</v>
      </c>
      <c r="E45" s="535">
        <f>W45*' Demand-Supply Gap'!E$84</f>
        <v>36.485661523729263</v>
      </c>
      <c r="F45" s="535">
        <f>X45*' Demand-Supply Gap'!F$84</f>
        <v>38.75720182550139</v>
      </c>
      <c r="G45" s="535">
        <f>Y45*' Demand-Supply Gap'!G$84</f>
        <v>39.806024739435905</v>
      </c>
      <c r="H45" s="535">
        <f>Z45*' Demand-Supply Gap'!H$84</f>
        <v>42.691870736411879</v>
      </c>
      <c r="I45" s="535">
        <f>AA45*' Demand-Supply Gap'!I$84</f>
        <v>38.440185795616529</v>
      </c>
      <c r="J45" s="535">
        <f>AB45*' Demand-Supply Gap'!J$84</f>
        <v>42.403617998519969</v>
      </c>
      <c r="K45" s="535">
        <f>AC45*' Demand-Supply Gap'!K$84</f>
        <v>46.028850490579899</v>
      </c>
      <c r="L45" s="535">
        <f>AD45*' Demand-Supply Gap'!L$84</f>
        <v>49.6807434675219</v>
      </c>
      <c r="M45" s="535">
        <f>AE45*' Demand-Supply Gap'!M$84</f>
        <v>53.493282466374303</v>
      </c>
      <c r="N45" s="535">
        <f>AF45*' Demand-Supply Gap'!N$84</f>
        <v>57.478269212497409</v>
      </c>
      <c r="O45" s="535">
        <f>AG45*' Demand-Supply Gap'!O$84</f>
        <v>61.602358879316952</v>
      </c>
      <c r="P45" s="535">
        <f>AH45*' Demand-Supply Gap'!P$84</f>
        <v>65.904536248061987</v>
      </c>
      <c r="Q45" s="535">
        <f>AI45*' Demand-Supply Gap'!Q$84</f>
        <v>70.364032724270061</v>
      </c>
      <c r="R45" s="535">
        <f>AJ45*' Demand-Supply Gap'!R$84</f>
        <v>75.038680420992051</v>
      </c>
      <c r="S45" s="535">
        <f>AK45*' Demand-Supply Gap'!S$84</f>
        <v>79.913509293345342</v>
      </c>
      <c r="T45" s="461"/>
      <c r="U45" s="446">
        <f t="shared" si="130"/>
        <v>7.29505304045448E-2</v>
      </c>
      <c r="V45" s="243">
        <v>0.12430781622310974</v>
      </c>
      <c r="W45" s="177">
        <v>0.12120111393631192</v>
      </c>
      <c r="X45" s="177">
        <v>0.12223686136729614</v>
      </c>
      <c r="Y45" s="177">
        <v>0.11970811374297791</v>
      </c>
      <c r="Z45" s="177">
        <v>0.12247212770077739</v>
      </c>
      <c r="AA45" s="177">
        <v>0.11927384334084305</v>
      </c>
      <c r="AB45" s="177">
        <v>0.12133138080419792</v>
      </c>
      <c r="AC45" s="177">
        <v>0.12059740107014758</v>
      </c>
      <c r="AD45" s="177">
        <v>0.11985773894536393</v>
      </c>
      <c r="AE45" s="177">
        <v>0.11923107474779569</v>
      </c>
      <c r="AF45" s="177">
        <v>0.11855747183730435</v>
      </c>
      <c r="AG45" s="177">
        <v>0.11803438888759631</v>
      </c>
      <c r="AH45" s="177">
        <v>0.117445739288654</v>
      </c>
      <c r="AI45" s="177">
        <v>0.1169600064440775</v>
      </c>
      <c r="AJ45" s="177">
        <v>0.1164941313015968</v>
      </c>
      <c r="AK45" s="177">
        <v>0.11611950668751088</v>
      </c>
    </row>
    <row r="46" spans="1:37" s="28" customFormat="1" ht="15.75" thickBot="1" x14ac:dyDescent="0.3">
      <c r="A46" s="226" t="s">
        <v>30</v>
      </c>
      <c r="B46" s="226" t="s">
        <v>30</v>
      </c>
      <c r="C46" s="227" t="s">
        <v>58</v>
      </c>
      <c r="D46" s="535">
        <f>V46*' Demand-Supply Gap'!D$84</f>
        <v>283.31138175999996</v>
      </c>
      <c r="E46" s="535">
        <f>W46*' Demand-Supply Gap'!E$84</f>
        <v>301.03404447999992</v>
      </c>
      <c r="F46" s="535">
        <f>X46*' Demand-Supply Gap'!F$84</f>
        <v>317.06640200000004</v>
      </c>
      <c r="G46" s="535">
        <f>Y46*' Demand-Supply Gap'!G$84</f>
        <v>332.52570351999998</v>
      </c>
      <c r="H46" s="535">
        <f>Z46*' Demand-Supply Gap'!H$84</f>
        <v>348.58438028215045</v>
      </c>
      <c r="I46" s="535">
        <f>AA46*' Demand-Supply Gap'!I$84</f>
        <v>322.28512739182793</v>
      </c>
      <c r="J46" s="535">
        <f>AB46*' Demand-Supply Gap'!J$84</f>
        <v>349.48599214369818</v>
      </c>
      <c r="K46" s="535">
        <f>AC46*' Demand-Supply Gap'!K$84</f>
        <v>381.67365202013281</v>
      </c>
      <c r="L46" s="535">
        <f>AD46*' Demand-Supply Gap'!L$84</f>
        <v>414.4975860938643</v>
      </c>
      <c r="M46" s="535">
        <f>AE46*' Demand-Supply Gap'!M$84</f>
        <v>448.65218718799872</v>
      </c>
      <c r="N46" s="535">
        <f>AF46*' Demand-Supply Gap'!N$84</f>
        <v>484.81355347535134</v>
      </c>
      <c r="O46" s="535">
        <f>AG46*' Demand-Supply Gap'!O$84</f>
        <v>521.90179031621574</v>
      </c>
      <c r="P46" s="535">
        <f>AH46*' Demand-Supply Gap'!P$84</f>
        <v>561.14880494799513</v>
      </c>
      <c r="Q46" s="535">
        <f>AI46*' Demand-Supply Gap'!Q$84</f>
        <v>601.60763378474553</v>
      </c>
      <c r="R46" s="535">
        <f>AJ46*' Demand-Supply Gap'!R$84</f>
        <v>644.14129349332711</v>
      </c>
      <c r="S46" s="535">
        <f>AK46*' Demand-Supply Gap'!S$84</f>
        <v>688.2005579682708</v>
      </c>
      <c r="T46" s="461"/>
      <c r="U46" s="468"/>
      <c r="V46" s="244">
        <v>1</v>
      </c>
      <c r="W46" s="228">
        <v>1</v>
      </c>
      <c r="X46" s="228">
        <v>1</v>
      </c>
      <c r="Y46" s="228">
        <v>1</v>
      </c>
      <c r="Z46" s="228">
        <v>1</v>
      </c>
      <c r="AA46" s="228">
        <v>1</v>
      </c>
      <c r="AB46" s="228">
        <v>1</v>
      </c>
      <c r="AC46" s="228">
        <v>1</v>
      </c>
      <c r="AD46" s="228">
        <v>1</v>
      </c>
      <c r="AE46" s="228">
        <v>1</v>
      </c>
      <c r="AF46" s="228">
        <v>1</v>
      </c>
      <c r="AG46" s="228">
        <v>1</v>
      </c>
      <c r="AH46" s="228">
        <v>1</v>
      </c>
      <c r="AI46" s="228">
        <v>1</v>
      </c>
      <c r="AJ46" s="228">
        <v>1</v>
      </c>
      <c r="AK46" s="228">
        <v>1</v>
      </c>
    </row>
    <row r="47" spans="1:37" s="28" customFormat="1" ht="15" x14ac:dyDescent="0.25">
      <c r="A47" s="219" t="s">
        <v>39</v>
      </c>
      <c r="B47" s="219" t="s">
        <v>36</v>
      </c>
      <c r="C47" s="220" t="s">
        <v>355</v>
      </c>
      <c r="D47" s="221">
        <f>ROUND(V47*' Demand-Supply Gap'!D$97,2)</f>
        <v>28.45</v>
      </c>
      <c r="E47" s="221">
        <f>ROUND(W47*' Demand-Supply Gap'!E$97,2)</f>
        <v>29.25</v>
      </c>
      <c r="F47" s="221">
        <f>ROUND(X47*' Demand-Supply Gap'!F$97,2)</f>
        <v>29.06</v>
      </c>
      <c r="G47" s="221">
        <f>ROUND(Y47*' Demand-Supply Gap'!G$97,2)</f>
        <v>29.1</v>
      </c>
      <c r="H47" s="221">
        <f>ROUND(Z47*' Demand-Supply Gap'!H$97,2)</f>
        <v>29.65</v>
      </c>
      <c r="I47" s="221">
        <f>ROUND(AA47*' Demand-Supply Gap'!I$97,2)</f>
        <v>30.11</v>
      </c>
      <c r="J47" s="221">
        <f>ROUND(AB47*' Demand-Supply Gap'!J$97,2)</f>
        <v>30.85</v>
      </c>
      <c r="K47" s="221">
        <f>ROUND(AC47*' Demand-Supply Gap'!K$97,2)</f>
        <v>31.91</v>
      </c>
      <c r="L47" s="221">
        <f>ROUND(AD47*' Demand-Supply Gap'!L$97,2)</f>
        <v>33.19</v>
      </c>
      <c r="M47" s="221">
        <f>ROUND(AE47*' Demand-Supply Gap'!M$97,2)</f>
        <v>34.840000000000003</v>
      </c>
      <c r="N47" s="221">
        <f>ROUND(AF47*' Demand-Supply Gap'!N$97,2)</f>
        <v>36.700000000000003</v>
      </c>
      <c r="O47" s="221">
        <f>ROUND(AG47*' Demand-Supply Gap'!O$97,2)</f>
        <v>38.799999999999997</v>
      </c>
      <c r="P47" s="221">
        <f>ROUND(AH47*' Demand-Supply Gap'!P$97,2)</f>
        <v>41.07</v>
      </c>
      <c r="Q47" s="221">
        <f>ROUND(AI47*' Demand-Supply Gap'!Q$97,2)</f>
        <v>43.31</v>
      </c>
      <c r="R47" s="221">
        <f>ROUND(AJ47*' Demand-Supply Gap'!R$97,2)</f>
        <v>45.92</v>
      </c>
      <c r="S47" s="236">
        <f>ROUND(AK47*' Demand-Supply Gap'!S$97,2)</f>
        <v>48.88</v>
      </c>
      <c r="T47" s="361"/>
      <c r="U47" s="446">
        <f>(S47/J47)^(1/9)-1</f>
        <v>5.2466903528471054E-2</v>
      </c>
      <c r="V47" s="241">
        <v>0.53842999999999996</v>
      </c>
      <c r="W47" s="222">
        <v>0.54047311753000005</v>
      </c>
      <c r="X47" s="222">
        <v>0.53849241000000003</v>
      </c>
      <c r="Y47" s="222">
        <v>0.53803343699999995</v>
      </c>
      <c r="Z47" s="222">
        <v>0.54244123099999997</v>
      </c>
      <c r="AA47" s="222">
        <v>0.54081639566999995</v>
      </c>
      <c r="AB47" s="222">
        <v>0.54151883310933302</v>
      </c>
      <c r="AC47" s="222">
        <v>0.54160562943051827</v>
      </c>
      <c r="AD47" s="222">
        <v>0.5416924257517034</v>
      </c>
      <c r="AE47" s="222">
        <v>0.54177922207288864</v>
      </c>
      <c r="AF47" s="222">
        <v>0.54186601839407389</v>
      </c>
      <c r="AG47" s="222">
        <v>0.54195281471525913</v>
      </c>
      <c r="AH47" s="222">
        <v>0.54203961103644427</v>
      </c>
      <c r="AI47" s="222">
        <v>0.54212640735762951</v>
      </c>
      <c r="AJ47" s="222">
        <v>0.54221320367881476</v>
      </c>
      <c r="AK47" s="222">
        <v>0.5423</v>
      </c>
    </row>
    <row r="48" spans="1:37" s="28" customFormat="1" ht="15" x14ac:dyDescent="0.25">
      <c r="A48" s="32" t="s">
        <v>39</v>
      </c>
      <c r="B48" s="305" t="s">
        <v>36</v>
      </c>
      <c r="C48" s="68" t="s">
        <v>308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61"/>
      <c r="U48" s="446">
        <f t="shared" ref="U48:U50" si="131">(S48/J48)^(1/9)-1</f>
        <v>5.6183069070297575E-2</v>
      </c>
      <c r="V48" s="239">
        <v>0.29512217000000002</v>
      </c>
      <c r="W48" s="148">
        <v>0.29739413470000003</v>
      </c>
      <c r="X48" s="148">
        <v>0.29633413489999999</v>
      </c>
      <c r="Y48" s="148">
        <v>0.29446300000000003</v>
      </c>
      <c r="Z48" s="148">
        <v>0.29331167899999999</v>
      </c>
      <c r="AA48" s="148">
        <v>0.30227122671000001</v>
      </c>
      <c r="AB48" s="336">
        <v>0.29864540237333304</v>
      </c>
      <c r="AC48" s="336">
        <v>0.29976257988740718</v>
      </c>
      <c r="AD48" s="336">
        <v>0.30087975740148126</v>
      </c>
      <c r="AE48" s="336">
        <v>0.30199693491555535</v>
      </c>
      <c r="AF48" s="336">
        <v>0.30311411242962949</v>
      </c>
      <c r="AG48" s="336">
        <v>0.30423128994370358</v>
      </c>
      <c r="AH48" s="336">
        <v>0.30534846745777766</v>
      </c>
      <c r="AI48" s="336">
        <v>0.3064656449718518</v>
      </c>
      <c r="AJ48" s="336">
        <v>0.30758282248592589</v>
      </c>
      <c r="AK48" s="336">
        <v>0.30869999999999997</v>
      </c>
    </row>
    <row r="49" spans="1:37" s="28" customFormat="1" ht="15" x14ac:dyDescent="0.25">
      <c r="A49" s="32" t="s">
        <v>39</v>
      </c>
      <c r="B49" s="305" t="s">
        <v>36</v>
      </c>
      <c r="C49" s="68" t="s">
        <v>309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61"/>
      <c r="U49" s="446">
        <f t="shared" si="131"/>
        <v>4.7109078199167875E-2</v>
      </c>
      <c r="V49" s="238">
        <v>9.8191740999999999E-2</v>
      </c>
      <c r="W49" s="174">
        <v>9.1254599999999991E-2</v>
      </c>
      <c r="X49" s="174">
        <v>9.4194100000000003E-2</v>
      </c>
      <c r="Y49" s="174">
        <v>9.3177999999999983E-2</v>
      </c>
      <c r="Z49" s="174">
        <v>9.3155299999999996E-2</v>
      </c>
      <c r="AA49" s="174">
        <v>9.4059636000000002E-2</v>
      </c>
      <c r="AB49" s="174">
        <v>9.2408110333332988E-2</v>
      </c>
      <c r="AC49" s="174">
        <v>9.1951695333333E-2</v>
      </c>
      <c r="AD49" s="174">
        <v>9.1495280333332984E-2</v>
      </c>
      <c r="AE49" s="174">
        <v>9.1038865333332997E-2</v>
      </c>
      <c r="AF49" s="174">
        <v>9.0582450333333009E-2</v>
      </c>
      <c r="AG49" s="174">
        <v>9.0126035333332993E-2</v>
      </c>
      <c r="AH49" s="174">
        <v>8.9669620333333006E-2</v>
      </c>
      <c r="AI49" s="174">
        <v>8.921320533333299E-2</v>
      </c>
      <c r="AJ49" s="174">
        <v>8.8756790333333002E-2</v>
      </c>
      <c r="AK49" s="174">
        <v>8.8300375333332987E-2</v>
      </c>
    </row>
    <row r="50" spans="1:37" s="28" customFormat="1" ht="15" x14ac:dyDescent="0.25">
      <c r="A50" s="32" t="s">
        <v>39</v>
      </c>
      <c r="B50" s="305" t="s">
        <v>36</v>
      </c>
      <c r="C50" s="68" t="s">
        <v>310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61"/>
      <c r="U50" s="446">
        <f t="shared" si="131"/>
        <v>4.0094740394211126E-2</v>
      </c>
      <c r="V50" s="239">
        <f>V51-(SUM(V47:V49))</f>
        <v>6.8256089000000131E-2</v>
      </c>
      <c r="W50" s="148">
        <f t="shared" ref="W50:Z50" si="132">W51-(SUM(W47:W49))</f>
        <v>7.08781477699999E-2</v>
      </c>
      <c r="X50" s="148">
        <f t="shared" si="132"/>
        <v>7.0979355099999974E-2</v>
      </c>
      <c r="Y50" s="148">
        <f t="shared" si="132"/>
        <v>7.4325563000000039E-2</v>
      </c>
      <c r="Z50" s="148">
        <f t="shared" si="132"/>
        <v>7.1091790000000099E-2</v>
      </c>
      <c r="AA50" s="148">
        <f>AA51-(SUM(AA47:AA49))</f>
        <v>6.2852741620000097E-2</v>
      </c>
      <c r="AB50" s="148">
        <f t="shared" ref="AB50:AK50" si="133">AB51-(SUM(AB47:AB49))</f>
        <v>6.7427654184000985E-2</v>
      </c>
      <c r="AC50" s="148">
        <f t="shared" si="133"/>
        <v>6.668009534874153E-2</v>
      </c>
      <c r="AD50" s="148">
        <f t="shared" si="133"/>
        <v>6.5932536513482298E-2</v>
      </c>
      <c r="AE50" s="148">
        <f t="shared" si="133"/>
        <v>6.5184977678222955E-2</v>
      </c>
      <c r="AF50" s="148">
        <f t="shared" si="133"/>
        <v>6.4437418842963612E-2</v>
      </c>
      <c r="AG50" s="148">
        <f t="shared" si="133"/>
        <v>6.368986000770438E-2</v>
      </c>
      <c r="AH50" s="148">
        <f t="shared" si="133"/>
        <v>6.2942301172445037E-2</v>
      </c>
      <c r="AI50" s="148">
        <f t="shared" si="133"/>
        <v>6.2194742337185693E-2</v>
      </c>
      <c r="AJ50" s="148">
        <f t="shared" si="133"/>
        <v>6.144718350192635E-2</v>
      </c>
      <c r="AK50" s="148">
        <f t="shared" si="133"/>
        <v>6.0699624666667007E-2</v>
      </c>
    </row>
    <row r="51" spans="1:37" s="28" customFormat="1" ht="15.75" thickBot="1" x14ac:dyDescent="0.3">
      <c r="A51" s="214" t="s">
        <v>39</v>
      </c>
      <c r="B51" s="214" t="s">
        <v>36</v>
      </c>
      <c r="C51" s="215" t="s">
        <v>58</v>
      </c>
      <c r="D51" s="216">
        <f>ROUND(V51*' Demand-Supply Gap'!D$97,2)</f>
        <v>52.84</v>
      </c>
      <c r="E51" s="216">
        <f>ROUND(W51*' Demand-Supply Gap'!E$97,2)</f>
        <v>54.13</v>
      </c>
      <c r="F51" s="216">
        <f>ROUND(X51*' Demand-Supply Gap'!F$97,2)</f>
        <v>53.97</v>
      </c>
      <c r="G51" s="216">
        <f>ROUND(Y51*' Demand-Supply Gap'!G$97,2)</f>
        <v>54.08</v>
      </c>
      <c r="H51" s="216">
        <f>ROUND(Z51*' Demand-Supply Gap'!H$97,2)</f>
        <v>54.66</v>
      </c>
      <c r="I51" s="216">
        <f>ROUND(AA51*' Demand-Supply Gap'!I$97,2)</f>
        <v>55.68</v>
      </c>
      <c r="J51" s="216">
        <f>ROUND(AB51*' Demand-Supply Gap'!J$97,2)</f>
        <v>56.97</v>
      </c>
      <c r="K51" s="216">
        <f>ROUND(AC51*' Demand-Supply Gap'!K$97,2)</f>
        <v>58.92</v>
      </c>
      <c r="L51" s="216">
        <f>ROUND(AD51*' Demand-Supply Gap'!L$97,2)</f>
        <v>61.28</v>
      </c>
      <c r="M51" s="216">
        <f>ROUND(AE51*' Demand-Supply Gap'!M$97,2)</f>
        <v>64.31</v>
      </c>
      <c r="N51" s="216">
        <f>ROUND(AF51*' Demand-Supply Gap'!N$97,2)</f>
        <v>67.73</v>
      </c>
      <c r="O51" s="216">
        <f>ROUND(AG51*' Demand-Supply Gap'!O$97,2)</f>
        <v>71.599999999999994</v>
      </c>
      <c r="P51" s="216">
        <f>ROUND(AH51*' Demand-Supply Gap'!P$97,2)</f>
        <v>75.77</v>
      </c>
      <c r="Q51" s="216">
        <f>ROUND(AI51*' Demand-Supply Gap'!Q$97,2)</f>
        <v>79.88</v>
      </c>
      <c r="R51" s="216">
        <f>ROUND(AJ51*' Demand-Supply Gap'!R$97,2)</f>
        <v>84.69</v>
      </c>
      <c r="S51" s="217">
        <f>ROUND(AK51*' Demand-Supply Gap'!S$97,2)</f>
        <v>90.13</v>
      </c>
      <c r="T51" s="461"/>
      <c r="U51" s="469"/>
      <c r="V51" s="240">
        <v>1</v>
      </c>
      <c r="W51" s="218">
        <v>1</v>
      </c>
      <c r="X51" s="218">
        <v>1</v>
      </c>
      <c r="Y51" s="218">
        <v>1</v>
      </c>
      <c r="Z51" s="218">
        <v>1</v>
      </c>
      <c r="AA51" s="218">
        <v>1</v>
      </c>
      <c r="AB51" s="218">
        <v>1</v>
      </c>
      <c r="AC51" s="218">
        <v>1</v>
      </c>
      <c r="AD51" s="218">
        <v>1</v>
      </c>
      <c r="AE51" s="218">
        <v>1</v>
      </c>
      <c r="AF51" s="218">
        <v>1</v>
      </c>
      <c r="AG51" s="218">
        <v>1</v>
      </c>
      <c r="AH51" s="218">
        <v>1</v>
      </c>
      <c r="AI51" s="218">
        <v>1</v>
      </c>
      <c r="AJ51" s="218">
        <v>1</v>
      </c>
      <c r="AK51" s="218">
        <v>1</v>
      </c>
    </row>
    <row r="52" spans="1:37" s="28" customFormat="1" ht="15" x14ac:dyDescent="0.25">
      <c r="A52" s="219" t="s">
        <v>39</v>
      </c>
      <c r="B52" s="374" t="s">
        <v>53</v>
      </c>
      <c r="C52" s="220" t="s">
        <v>355</v>
      </c>
      <c r="D52" s="221">
        <f>V52*' Demand-Supply Gap'!D$106</f>
        <v>8.2065276268999998</v>
      </c>
      <c r="E52" s="221">
        <f>W52*' Demand-Supply Gap'!E$106</f>
        <v>8.3878130502082318</v>
      </c>
      <c r="F52" s="221">
        <f>X52*' Demand-Supply Gap'!F$106</f>
        <v>8.4218583542001983</v>
      </c>
      <c r="G52" s="221">
        <f>Y52*' Demand-Supply Gap'!G$106</f>
        <v>8.3414308830990986</v>
      </c>
      <c r="H52" s="221">
        <f>Z52*' Demand-Supply Gap'!H$106</f>
        <v>8.5970532103848871</v>
      </c>
      <c r="I52" s="221">
        <f>AA52*' Demand-Supply Gap'!I$106</f>
        <v>8.1643913081870565</v>
      </c>
      <c r="J52" s="221">
        <f>AB52*' Demand-Supply Gap'!J$106</f>
        <v>8.2810461403727054</v>
      </c>
      <c r="K52" s="221">
        <f>AC52*' Demand-Supply Gap'!K$106</f>
        <v>8.4815925348936201</v>
      </c>
      <c r="L52" s="221">
        <f>AD52*' Demand-Supply Gap'!L$106</f>
        <v>8.7370472973247502</v>
      </c>
      <c r="M52" s="221">
        <f>AE52*' Demand-Supply Gap'!M$106</f>
        <v>9.0814674187266942</v>
      </c>
      <c r="N52" s="221">
        <f>AF52*' Demand-Supply Gap'!N$106</f>
        <v>9.4739812833746662</v>
      </c>
      <c r="O52" s="221">
        <f>AG52*' Demand-Supply Gap'!O$106</f>
        <v>9.9213636753212118</v>
      </c>
      <c r="P52" s="221">
        <f>AH52*' Demand-Supply Gap'!P$106</f>
        <v>10.400787803297401</v>
      </c>
      <c r="Q52" s="221">
        <f>AI52*' Demand-Supply Gap'!Q$106</f>
        <v>10.860726089384231</v>
      </c>
      <c r="R52" s="221">
        <f>AJ52*' Demand-Supply Gap'!R$106</f>
        <v>11.406181197732272</v>
      </c>
      <c r="S52" s="236">
        <f>AK52*' Demand-Supply Gap'!S$106</f>
        <v>12.024664401698098</v>
      </c>
      <c r="T52" s="361"/>
      <c r="U52" s="446">
        <f>(S52/J52)^(1/9)-1</f>
        <v>4.2314165356224898E-2</v>
      </c>
      <c r="V52" s="241">
        <v>0.51012999999999997</v>
      </c>
      <c r="W52" s="222">
        <v>0.51217311753000005</v>
      </c>
      <c r="X52" s="222">
        <v>0.51019241000000004</v>
      </c>
      <c r="Y52" s="222">
        <v>0.50973343699999996</v>
      </c>
      <c r="Z52" s="222">
        <v>0.51414123099999998</v>
      </c>
      <c r="AA52" s="222">
        <v>0.51251639566999996</v>
      </c>
      <c r="AB52" s="222">
        <v>0.51321883310933303</v>
      </c>
      <c r="AC52" s="222">
        <v>0.51332785165274053</v>
      </c>
      <c r="AD52" s="222">
        <v>0.51343687019614792</v>
      </c>
      <c r="AE52" s="222">
        <v>0.51354588873955542</v>
      </c>
      <c r="AF52" s="222">
        <v>0.51365490728296281</v>
      </c>
      <c r="AG52" s="222">
        <v>0.51376392582637032</v>
      </c>
      <c r="AH52" s="222">
        <v>0.51387294436977771</v>
      </c>
      <c r="AI52" s="222">
        <v>0.51398196291318521</v>
      </c>
      <c r="AJ52" s="222">
        <v>0.5140909814565926</v>
      </c>
      <c r="AK52" s="222">
        <v>0.51419999999999999</v>
      </c>
    </row>
    <row r="53" spans="1:37" s="28" customFormat="1" ht="15" x14ac:dyDescent="0.25">
      <c r="A53" s="305" t="s">
        <v>39</v>
      </c>
      <c r="B53" s="305" t="s">
        <v>53</v>
      </c>
      <c r="C53" s="319" t="s">
        <v>308</v>
      </c>
      <c r="D53" s="306">
        <f>V53*' Demand-Supply Gap'!D$106</f>
        <v>4.8811918936721002</v>
      </c>
      <c r="E53" s="306">
        <f>W53*' Demand-Supply Gap'!E$106</f>
        <v>5.0063253315097764</v>
      </c>
      <c r="F53" s="306">
        <f>X53*' Demand-Supply Gap'!F$106</f>
        <v>5.0286626843039768</v>
      </c>
      <c r="G53" s="306">
        <f>Y53*' Demand-Supply Gap'!G$106</f>
        <v>4.9545045609000002</v>
      </c>
      <c r="H53" s="306">
        <f>Z53*' Demand-Supply Gap'!H$106</f>
        <v>5.0433061907780088</v>
      </c>
      <c r="I53" s="306">
        <f>AA53*' Demand-Supply Gap'!I$106</f>
        <v>4.9474027472025668</v>
      </c>
      <c r="J53" s="306">
        <f>AB53*' Demand-Supply Gap'!J$106</f>
        <v>4.9527197282086881</v>
      </c>
      <c r="K53" s="306">
        <f>AC53*' Demand-Supply Gap'!K$106</f>
        <v>5.0817945475710271</v>
      </c>
      <c r="L53" s="306">
        <f>AD53*' Demand-Supply Gap'!L$106</f>
        <v>5.2442550158507037</v>
      </c>
      <c r="M53" s="306">
        <f>AE53*' Demand-Supply Gap'!M$106</f>
        <v>5.4607568043825809</v>
      </c>
      <c r="N53" s="306">
        <f>AF53*' Demand-Supply Gap'!N$106</f>
        <v>5.7069661995337322</v>
      </c>
      <c r="O53" s="306">
        <f>AG53*' Demand-Supply Gap'!O$106</f>
        <v>5.9871261155449673</v>
      </c>
      <c r="P53" s="306">
        <f>AH53*' Demand-Supply Gap'!P$106</f>
        <v>6.2876133398086846</v>
      </c>
      <c r="Q53" s="306">
        <f>AI53*' Demand-Supply Gap'!Q$106</f>
        <v>6.5773250690229119</v>
      </c>
      <c r="R53" s="306">
        <f>AJ53*' Demand-Supply Gap'!R$106</f>
        <v>6.9199009018498598</v>
      </c>
      <c r="S53" s="44">
        <f>AK53*' Demand-Supply Gap'!S$106</f>
        <v>7.3080254472118451</v>
      </c>
      <c r="T53" s="361"/>
      <c r="U53" s="446">
        <f t="shared" ref="U53:U55" si="134">(S53/J53)^(1/9)-1</f>
        <v>4.4174113086297595E-2</v>
      </c>
      <c r="V53" s="239">
        <v>0.30342216999999999</v>
      </c>
      <c r="W53" s="336">
        <v>0.30569413470000001</v>
      </c>
      <c r="X53" s="336">
        <v>0.30463413489999996</v>
      </c>
      <c r="Y53" s="336">
        <v>0.302763</v>
      </c>
      <c r="Z53" s="336">
        <v>0.30161167899999997</v>
      </c>
      <c r="AA53" s="336">
        <v>0.31057122670999998</v>
      </c>
      <c r="AB53" s="336">
        <v>0.30694540237333301</v>
      </c>
      <c r="AC53" s="336">
        <v>0.30756331041761897</v>
      </c>
      <c r="AD53" s="336">
        <v>0.30818121846190499</v>
      </c>
      <c r="AE53" s="336">
        <v>0.30879912650619001</v>
      </c>
      <c r="AF53" s="336">
        <v>0.30941703455047598</v>
      </c>
      <c r="AG53" s="336">
        <v>0.310034942594762</v>
      </c>
      <c r="AH53" s="336">
        <v>0.31065285063904802</v>
      </c>
      <c r="AI53" s="336">
        <v>0.31127075868333298</v>
      </c>
      <c r="AJ53" s="336">
        <v>0.311888666727619</v>
      </c>
      <c r="AK53" s="336">
        <v>0.31250657477190497</v>
      </c>
    </row>
    <row r="54" spans="1:37" s="28" customFormat="1" ht="15" x14ac:dyDescent="0.25">
      <c r="A54" s="305" t="s">
        <v>39</v>
      </c>
      <c r="B54" s="305" t="s">
        <v>53</v>
      </c>
      <c r="C54" s="319" t="s">
        <v>309</v>
      </c>
      <c r="D54" s="306">
        <f>V54*' Demand-Supply Gap'!D$106</f>
        <v>1.6343195443933303</v>
      </c>
      <c r="E54" s="306">
        <f>W54*' Demand-Supply Gap'!E$106</f>
        <v>1.5501498652859997</v>
      </c>
      <c r="F54" s="306">
        <f>X54*' Demand-Supply Gap'!F$106</f>
        <v>1.6110072794019998</v>
      </c>
      <c r="G54" s="306">
        <f>Y54*' Demand-Supply Gap'!G$106</f>
        <v>1.5804313653999997</v>
      </c>
      <c r="H54" s="306">
        <f>Z54*' Demand-Supply Gap'!H$106</f>
        <v>1.6145195168069997</v>
      </c>
      <c r="I54" s="306">
        <f>AA54*' Demand-Supply Gap'!I$106</f>
        <v>1.5525329760763602</v>
      </c>
      <c r="J54" s="306">
        <f>AB54*' Demand-Supply Gap'!J$106</f>
        <v>1.5459124472995129</v>
      </c>
      <c r="K54" s="306">
        <f>AC54*' Demand-Supply Gap'!K$106</f>
        <v>1.5754731108487483</v>
      </c>
      <c r="L54" s="306">
        <f>AD54*' Demand-Supply Gap'!L$106</f>
        <v>1.6148130387451125</v>
      </c>
      <c r="M54" s="306">
        <f>AE54*' Demand-Supply Gap'!M$106</f>
        <v>1.6700425363956812</v>
      </c>
      <c r="N54" s="306">
        <f>AF54*' Demand-Supply Gap'!N$106</f>
        <v>1.7334361315333218</v>
      </c>
      <c r="O54" s="306">
        <f>AG54*' Demand-Supply Gap'!O$106</f>
        <v>1.8060937387934273</v>
      </c>
      <c r="P54" s="306">
        <f>AH54*' Demand-Supply Gap'!P$106</f>
        <v>1.883729008554085</v>
      </c>
      <c r="Q54" s="306">
        <f>AI54*' Demand-Supply Gap'!Q$106</f>
        <v>1.9569687809358445</v>
      </c>
      <c r="R54" s="306">
        <f>AJ54*' Demand-Supply Gap'!R$106</f>
        <v>2.0446907007882862</v>
      </c>
      <c r="S54" s="44">
        <f>AK54*' Demand-Supply Gap'!S$106</f>
        <v>2.1444306474000072</v>
      </c>
      <c r="T54" s="361"/>
      <c r="U54" s="446">
        <f t="shared" si="134"/>
        <v>3.7031387546493599E-2</v>
      </c>
      <c r="V54" s="238">
        <v>0.101591741</v>
      </c>
      <c r="W54" s="174">
        <v>9.4654599999999992E-2</v>
      </c>
      <c r="X54" s="174">
        <v>9.7594100000000003E-2</v>
      </c>
      <c r="Y54" s="174">
        <v>9.6577999999999983E-2</v>
      </c>
      <c r="Z54" s="174">
        <v>9.6555299999999997E-2</v>
      </c>
      <c r="AA54" s="174">
        <v>9.7459636000000002E-2</v>
      </c>
      <c r="AB54" s="174">
        <v>9.5808110333332988E-2</v>
      </c>
      <c r="AC54" s="174">
        <v>9.5351695333333E-2</v>
      </c>
      <c r="AD54" s="174">
        <v>9.4895280333332985E-2</v>
      </c>
      <c r="AE54" s="174">
        <v>9.4438865333332997E-2</v>
      </c>
      <c r="AF54" s="174">
        <v>9.3982450333333009E-2</v>
      </c>
      <c r="AG54" s="174">
        <v>9.3526035333332994E-2</v>
      </c>
      <c r="AH54" s="174">
        <v>9.3069620333333006E-2</v>
      </c>
      <c r="AI54" s="174">
        <v>9.261320533333299E-2</v>
      </c>
      <c r="AJ54" s="174">
        <v>9.2156790333333002E-2</v>
      </c>
      <c r="AK54" s="174">
        <v>9.1700375333332987E-2</v>
      </c>
    </row>
    <row r="55" spans="1:37" s="28" customFormat="1" ht="15" x14ac:dyDescent="0.25">
      <c r="A55" s="305" t="s">
        <v>39</v>
      </c>
      <c r="B55" s="305" t="s">
        <v>53</v>
      </c>
      <c r="C55" s="319" t="s">
        <v>310</v>
      </c>
      <c r="D55" s="306">
        <f>V55*' Demand-Supply Gap'!D$106</f>
        <v>1.3650909350345715</v>
      </c>
      <c r="E55" s="306">
        <f>W55*' Demand-Supply Gap'!E$106</f>
        <v>1.4326217529959882</v>
      </c>
      <c r="F55" s="306">
        <f>X55*' Demand-Supply Gap'!F$106</f>
        <v>1.4456916820938204</v>
      </c>
      <c r="G55" s="306">
        <f>Y55*' Demand-Supply Gap'!G$106</f>
        <v>1.4879331906009017</v>
      </c>
      <c r="H55" s="306">
        <f>Z55*' Demand-Supply Gap'!H$106</f>
        <v>1.4663110820301004</v>
      </c>
      <c r="I55" s="306">
        <f>AA55*' Demand-Supply Gap'!I$106</f>
        <v>1.2656829685340187</v>
      </c>
      <c r="J55" s="306">
        <f>AB55*' Demand-Supply Gap'!J$106</f>
        <v>1.3558288131190939</v>
      </c>
      <c r="K55" s="306">
        <f>AC55*' Demand-Supply Gap'!K$106</f>
        <v>1.383899106782607</v>
      </c>
      <c r="L55" s="306">
        <f>AD55*' Demand-Supply Gap'!L$106</f>
        <v>1.4206744512483083</v>
      </c>
      <c r="M55" s="306">
        <f>AE55*' Demand-Supply Gap'!M$106</f>
        <v>1.4715812039481326</v>
      </c>
      <c r="N55" s="306">
        <f>AF55*' Demand-Supply Gap'!N$106</f>
        <v>1.5298698114398492</v>
      </c>
      <c r="O55" s="306">
        <f>AG55*' Demand-Supply Gap'!O$106</f>
        <v>1.5965498072383941</v>
      </c>
      <c r="P55" s="306">
        <f>AH55*' Demand-Supply Gap'!P$106</f>
        <v>1.6678686987426277</v>
      </c>
      <c r="Q55" s="306">
        <f>AI55*' Demand-Supply Gap'!Q$106</f>
        <v>1.7355388604775359</v>
      </c>
      <c r="R55" s="306">
        <f>AJ55*' Demand-Supply Gap'!R$106</f>
        <v>1.8163139394411323</v>
      </c>
      <c r="S55" s="44">
        <f>AK55*' Demand-Supply Gap'!S$106</f>
        <v>1.9080689274514255</v>
      </c>
      <c r="T55" s="361"/>
      <c r="U55" s="446">
        <f t="shared" si="134"/>
        <v>3.8694157798801587E-2</v>
      </c>
      <c r="V55" s="239">
        <f>V56-(SUM(V52:V54))</f>
        <v>8.4856089000000079E-2</v>
      </c>
      <c r="W55" s="336">
        <f t="shared" ref="W55:Z55" si="135">W56-(SUM(W52:W54))</f>
        <v>8.7478147769999848E-2</v>
      </c>
      <c r="X55" s="336">
        <f t="shared" si="135"/>
        <v>8.7579355099999923E-2</v>
      </c>
      <c r="Y55" s="336">
        <f t="shared" si="135"/>
        <v>9.0925563000000098E-2</v>
      </c>
      <c r="Z55" s="336">
        <f t="shared" si="135"/>
        <v>8.7691790000000047E-2</v>
      </c>
      <c r="AA55" s="336">
        <f>AA56-(SUM(AA52:AA54))</f>
        <v>7.9452741620000156E-2</v>
      </c>
      <c r="AB55" s="336">
        <f t="shared" ref="AB55:AK55" si="136">AB56-(SUM(AB52:AB54))</f>
        <v>8.4027654184000933E-2</v>
      </c>
      <c r="AC55" s="336">
        <f t="shared" si="136"/>
        <v>8.375714259630751E-2</v>
      </c>
      <c r="AD55" s="336">
        <f t="shared" si="136"/>
        <v>8.3486631008614198E-2</v>
      </c>
      <c r="AE55" s="336">
        <f t="shared" si="136"/>
        <v>8.3216119420921553E-2</v>
      </c>
      <c r="AF55" s="336">
        <f t="shared" si="136"/>
        <v>8.2945607833228241E-2</v>
      </c>
      <c r="AG55" s="336">
        <f t="shared" si="136"/>
        <v>8.2675096245534596E-2</v>
      </c>
      <c r="AH55" s="336">
        <f t="shared" si="136"/>
        <v>8.2404584657841284E-2</v>
      </c>
      <c r="AI55" s="336">
        <f t="shared" si="136"/>
        <v>8.2134073070148861E-2</v>
      </c>
      <c r="AJ55" s="336">
        <f t="shared" si="136"/>
        <v>8.1863561482455327E-2</v>
      </c>
      <c r="AK55" s="336">
        <f t="shared" si="136"/>
        <v>8.1593049894762126E-2</v>
      </c>
    </row>
    <row r="56" spans="1:37" s="28" customFormat="1" ht="15.75" thickBot="1" x14ac:dyDescent="0.3">
      <c r="A56" s="214" t="s">
        <v>39</v>
      </c>
      <c r="B56" s="462" t="s">
        <v>53</v>
      </c>
      <c r="C56" s="215" t="s">
        <v>58</v>
      </c>
      <c r="D56" s="216">
        <f>SUM(D52:D55)</f>
        <v>16.087130000000002</v>
      </c>
      <c r="E56" s="216">
        <f t="shared" ref="E56:S56" si="137">SUM(E52:E55)</f>
        <v>16.376909999999995</v>
      </c>
      <c r="F56" s="216">
        <f t="shared" si="137"/>
        <v>16.507219999999993</v>
      </c>
      <c r="G56" s="216">
        <f t="shared" si="137"/>
        <v>16.3643</v>
      </c>
      <c r="H56" s="216">
        <f t="shared" si="137"/>
        <v>16.721189999999996</v>
      </c>
      <c r="I56" s="216">
        <f t="shared" si="137"/>
        <v>15.930010000000003</v>
      </c>
      <c r="J56" s="216">
        <f t="shared" si="137"/>
        <v>16.135507129000001</v>
      </c>
      <c r="K56" s="216">
        <f t="shared" si="137"/>
        <v>16.522759300096002</v>
      </c>
      <c r="L56" s="216">
        <f t="shared" si="137"/>
        <v>17.016789803168876</v>
      </c>
      <c r="M56" s="216">
        <f t="shared" si="137"/>
        <v>17.68384796345309</v>
      </c>
      <c r="N56" s="216">
        <f t="shared" si="137"/>
        <v>18.444253425881566</v>
      </c>
      <c r="O56" s="216">
        <f t="shared" si="137"/>
        <v>19.311133336897999</v>
      </c>
      <c r="P56" s="216">
        <f t="shared" si="137"/>
        <v>20.239998850402795</v>
      </c>
      <c r="Q56" s="216">
        <f t="shared" si="137"/>
        <v>21.130558799820523</v>
      </c>
      <c r="R56" s="216">
        <f t="shared" si="137"/>
        <v>22.187086739811551</v>
      </c>
      <c r="S56" s="217">
        <f t="shared" si="137"/>
        <v>23.385189423761375</v>
      </c>
      <c r="T56" s="461"/>
      <c r="U56" s="469"/>
      <c r="V56" s="240">
        <v>1</v>
      </c>
      <c r="W56" s="218">
        <v>1</v>
      </c>
      <c r="X56" s="218">
        <v>1</v>
      </c>
      <c r="Y56" s="218">
        <v>1</v>
      </c>
      <c r="Z56" s="218">
        <v>1</v>
      </c>
      <c r="AA56" s="218">
        <v>1</v>
      </c>
      <c r="AB56" s="218">
        <v>1</v>
      </c>
      <c r="AC56" s="218">
        <v>1</v>
      </c>
      <c r="AD56" s="218">
        <v>1</v>
      </c>
      <c r="AE56" s="218">
        <v>1</v>
      </c>
      <c r="AF56" s="218">
        <v>1</v>
      </c>
      <c r="AG56" s="218">
        <v>1</v>
      </c>
      <c r="AH56" s="218">
        <v>1</v>
      </c>
      <c r="AI56" s="218">
        <v>1</v>
      </c>
      <c r="AJ56" s="218">
        <v>1</v>
      </c>
      <c r="AK56" s="218">
        <v>1</v>
      </c>
    </row>
    <row r="57" spans="1:37" s="28" customFormat="1" ht="15" x14ac:dyDescent="0.25">
      <c r="A57" s="219" t="s">
        <v>39</v>
      </c>
      <c r="B57" s="219" t="s">
        <v>42</v>
      </c>
      <c r="C57" s="220" t="s">
        <v>355</v>
      </c>
      <c r="D57" s="221">
        <f>ROUND(V57*' Demand-Supply Gap'!D$115,2)</f>
        <v>9.93</v>
      </c>
      <c r="E57" s="221">
        <f>ROUND(W57*' Demand-Supply Gap'!E$115,2)</f>
        <v>9.99</v>
      </c>
      <c r="F57" s="221">
        <f>ROUND(X57*' Demand-Supply Gap'!F$115,2)</f>
        <v>10.039999999999999</v>
      </c>
      <c r="G57" s="221">
        <f>ROUND(Y57*' Demand-Supply Gap'!G$115,2)</f>
        <v>9.9700000000000006</v>
      </c>
      <c r="H57" s="221">
        <f>ROUND(Z57*' Demand-Supply Gap'!H$115,2)</f>
        <v>10.19</v>
      </c>
      <c r="I57" s="221">
        <f>ROUND(AA57*' Demand-Supply Gap'!I$115,2)</f>
        <v>9.5299999999999994</v>
      </c>
      <c r="J57" s="221">
        <f>ROUND(AB57*' Demand-Supply Gap'!J$115,2)</f>
        <v>9.59</v>
      </c>
      <c r="K57" s="221">
        <f>ROUND(AC57*' Demand-Supply Gap'!K$115,2)</f>
        <v>9.86</v>
      </c>
      <c r="L57" s="221">
        <f>ROUND(AD57*' Demand-Supply Gap'!L$115,2)</f>
        <v>10.220000000000001</v>
      </c>
      <c r="M57" s="221">
        <f>ROUND(AE57*' Demand-Supply Gap'!M$115,2)</f>
        <v>10.66</v>
      </c>
      <c r="N57" s="221">
        <f>ROUND(AF57*' Demand-Supply Gap'!N$115,2)</f>
        <v>11.17</v>
      </c>
      <c r="O57" s="221">
        <f>ROUND(AG57*' Demand-Supply Gap'!O$115,2)</f>
        <v>11.74</v>
      </c>
      <c r="P57" s="221">
        <f>ROUND(AH57*' Demand-Supply Gap'!P$115,2)</f>
        <v>12.36</v>
      </c>
      <c r="Q57" s="221">
        <f>ROUND(AI57*' Demand-Supply Gap'!Q$115,2)</f>
        <v>12.95</v>
      </c>
      <c r="R57" s="221">
        <f>ROUND(AJ57*' Demand-Supply Gap'!R$115,2)</f>
        <v>13.65</v>
      </c>
      <c r="S57" s="236">
        <f>ROUND(AK57*' Demand-Supply Gap'!S$115,2)</f>
        <v>14.45</v>
      </c>
      <c r="T57" s="361"/>
      <c r="U57" s="446">
        <f>(S57/J57)^(1/9)-1</f>
        <v>4.6606069257900895E-2</v>
      </c>
      <c r="V57" s="241">
        <v>0.50550000000000006</v>
      </c>
      <c r="W57" s="222">
        <v>0.50093117529999998</v>
      </c>
      <c r="X57" s="222">
        <v>0.50041924100000001</v>
      </c>
      <c r="Y57" s="222">
        <v>0.50293343700000004</v>
      </c>
      <c r="Z57" s="222">
        <v>0.50461231000000006</v>
      </c>
      <c r="AA57" s="222">
        <v>0.50865163956699999</v>
      </c>
      <c r="AB57" s="222">
        <v>0.50384133514000007</v>
      </c>
      <c r="AC57" s="222">
        <v>0.50396627460999999</v>
      </c>
      <c r="AD57" s="222">
        <v>0.50547429033628599</v>
      </c>
      <c r="AE57" s="222">
        <v>0.50583370450498799</v>
      </c>
      <c r="AF57" s="222">
        <v>0.50619311867368999</v>
      </c>
      <c r="AG57" s="222">
        <v>0.50655253284239299</v>
      </c>
      <c r="AH57" s="222">
        <v>0.50691194701109499</v>
      </c>
      <c r="AI57" s="222">
        <v>0.50727136117979799</v>
      </c>
      <c r="AJ57" s="222">
        <v>0.50763077534849999</v>
      </c>
      <c r="AK57" s="222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308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61"/>
      <c r="U58" s="446">
        <f t="shared" ref="U58:U60" si="138">(S58/J58)^(1/9)-1</f>
        <v>4.2449397266445033E-2</v>
      </c>
      <c r="V58" s="239">
        <v>0.31352170000000001</v>
      </c>
      <c r="W58" s="148">
        <v>0.30949413470000003</v>
      </c>
      <c r="X58" s="148">
        <v>0.31043413489999999</v>
      </c>
      <c r="Y58" s="148">
        <v>0.31242629999999999</v>
      </c>
      <c r="Z58" s="148">
        <v>0.30741679</v>
      </c>
      <c r="AA58" s="148">
        <v>0.30701226710000001</v>
      </c>
      <c r="AB58" s="148">
        <v>0.30672439039999999</v>
      </c>
      <c r="AC58" s="148">
        <v>0.30643651370000002</v>
      </c>
      <c r="AD58" s="148">
        <v>0.30496612854642902</v>
      </c>
      <c r="AE58" s="148">
        <v>0.304028984034524</v>
      </c>
      <c r="AF58" s="148">
        <v>0.30309183952261898</v>
      </c>
      <c r="AG58" s="148">
        <v>0.30215469501071401</v>
      </c>
      <c r="AH58" s="148">
        <v>0.30121755049880899</v>
      </c>
      <c r="AI58" s="148">
        <v>0.30028040598690503</v>
      </c>
      <c r="AJ58" s="148">
        <v>0.29934326147500001</v>
      </c>
      <c r="AK58" s="148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309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61"/>
      <c r="U59" s="446">
        <f t="shared" si="138"/>
        <v>4.9028783948444454E-2</v>
      </c>
      <c r="V59" s="238">
        <v>6.5917410000000023E-2</v>
      </c>
      <c r="W59" s="174">
        <v>6.525460000000001E-2</v>
      </c>
      <c r="X59" s="174">
        <v>6.8194100000000021E-2</v>
      </c>
      <c r="Y59" s="174">
        <v>6.7178000000000002E-2</v>
      </c>
      <c r="Z59" s="174">
        <v>6.7155300000000015E-2</v>
      </c>
      <c r="AA59" s="174">
        <v>6.8059636000000021E-2</v>
      </c>
      <c r="AB59" s="174">
        <v>6.8499554000000004E-2</v>
      </c>
      <c r="AC59" s="174">
        <v>6.8688492444444457E-2</v>
      </c>
      <c r="AD59" s="174">
        <v>6.8877430888888896E-2</v>
      </c>
      <c r="AE59" s="174">
        <v>6.9066369333333336E-2</v>
      </c>
      <c r="AF59" s="174">
        <v>6.9255307777777789E-2</v>
      </c>
      <c r="AG59" s="174">
        <v>6.9444246222222228E-2</v>
      </c>
      <c r="AH59" s="174">
        <v>6.9633184666666667E-2</v>
      </c>
      <c r="AI59" s="174">
        <v>6.982212311111112E-2</v>
      </c>
      <c r="AJ59" s="174">
        <v>7.0011061555555559E-2</v>
      </c>
      <c r="AK59" s="174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310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61"/>
      <c r="U60" s="446">
        <f t="shared" si="138"/>
        <v>4.8087877488921738E-2</v>
      </c>
      <c r="V60" s="239">
        <f>V61-(SUM(V57:V59))</f>
        <v>0.11506088999999986</v>
      </c>
      <c r="W60" s="148">
        <f t="shared" ref="W60:Z60" si="139">W61-(SUM(W57:W59))</f>
        <v>0.12432008999999988</v>
      </c>
      <c r="X60" s="148">
        <f t="shared" si="139"/>
        <v>0.1209525240999999</v>
      </c>
      <c r="Y60" s="148">
        <f t="shared" si="139"/>
        <v>0.11746226299999996</v>
      </c>
      <c r="Z60" s="148">
        <f t="shared" si="139"/>
        <v>0.12081559999999991</v>
      </c>
      <c r="AA60" s="148">
        <f>AA61-(SUM(AA57:AA59))</f>
        <v>0.11627645733300007</v>
      </c>
      <c r="AB60" s="148">
        <f t="shared" ref="AB60:AK60" si="140">AB61-(SUM(AB57:AB59))</f>
        <v>0.12093472045999998</v>
      </c>
      <c r="AC60" s="148">
        <f t="shared" si="140"/>
        <v>0.12090871924555557</v>
      </c>
      <c r="AD60" s="148">
        <f t="shared" si="140"/>
        <v>0.12068215022839612</v>
      </c>
      <c r="AE60" s="148">
        <f t="shared" si="140"/>
        <v>0.12107094212715475</v>
      </c>
      <c r="AF60" s="148">
        <f t="shared" si="140"/>
        <v>0.12145973402591326</v>
      </c>
      <c r="AG60" s="148">
        <f t="shared" si="140"/>
        <v>0.12184852592467077</v>
      </c>
      <c r="AH60" s="148">
        <f t="shared" si="140"/>
        <v>0.12223731782342928</v>
      </c>
      <c r="AI60" s="148">
        <f t="shared" si="140"/>
        <v>0.12262610972218591</v>
      </c>
      <c r="AJ60" s="148">
        <f t="shared" si="140"/>
        <v>0.12301490162094442</v>
      </c>
      <c r="AK60" s="148">
        <f t="shared" si="140"/>
        <v>0.12340369351970293</v>
      </c>
    </row>
    <row r="61" spans="1:37" s="28" customFormat="1" ht="15.75" thickBot="1" x14ac:dyDescent="0.3">
      <c r="A61" s="214" t="s">
        <v>39</v>
      </c>
      <c r="B61" s="214" t="s">
        <v>42</v>
      </c>
      <c r="C61" s="215" t="s">
        <v>58</v>
      </c>
      <c r="D61" s="216">
        <f>ROUND(V61*' Demand-Supply Gap'!D$115,2)</f>
        <v>19.649999999999999</v>
      </c>
      <c r="E61" s="216">
        <f>ROUND(W61*' Demand-Supply Gap'!E$115,2)</f>
        <v>19.95</v>
      </c>
      <c r="F61" s="216">
        <f>ROUND(X61*' Demand-Supply Gap'!F$115,2)</f>
        <v>20.059999999999999</v>
      </c>
      <c r="G61" s="216">
        <f>ROUND(Y61*' Demand-Supply Gap'!G$115,2)</f>
        <v>19.82</v>
      </c>
      <c r="H61" s="216">
        <f>ROUND(Z61*' Demand-Supply Gap'!H$115,2)</f>
        <v>20.18</v>
      </c>
      <c r="I61" s="216">
        <f>ROUND(AA61*' Demand-Supply Gap'!I$115,2)</f>
        <v>18.73</v>
      </c>
      <c r="J61" s="216">
        <f>ROUND(AB61*' Demand-Supply Gap'!J$115,2)</f>
        <v>19.04</v>
      </c>
      <c r="K61" s="216">
        <f>ROUND(AC61*' Demand-Supply Gap'!K$115,2)</f>
        <v>19.57</v>
      </c>
      <c r="L61" s="216">
        <f>ROUND(AD61*' Demand-Supply Gap'!L$115,2)</f>
        <v>20.22</v>
      </c>
      <c r="M61" s="216">
        <f>ROUND(AE61*' Demand-Supply Gap'!M$115,2)</f>
        <v>21.08</v>
      </c>
      <c r="N61" s="216">
        <f>ROUND(AF61*' Demand-Supply Gap'!N$115,2)</f>
        <v>22.06</v>
      </c>
      <c r="O61" s="216">
        <f>ROUND(AG61*' Demand-Supply Gap'!O$115,2)</f>
        <v>23.18</v>
      </c>
      <c r="P61" s="216">
        <f>ROUND(AH61*' Demand-Supply Gap'!P$115,2)</f>
        <v>24.37</v>
      </c>
      <c r="Q61" s="216">
        <f>ROUND(AI61*' Demand-Supply Gap'!Q$115,2)</f>
        <v>25.53</v>
      </c>
      <c r="R61" s="216">
        <f>ROUND(AJ61*' Demand-Supply Gap'!R$115,2)</f>
        <v>26.9</v>
      </c>
      <c r="S61" s="217">
        <f>ROUND(AK61*' Demand-Supply Gap'!S$115,2)</f>
        <v>28.44</v>
      </c>
      <c r="T61" s="461"/>
      <c r="U61" s="469"/>
      <c r="V61" s="240">
        <v>1</v>
      </c>
      <c r="W61" s="218">
        <v>1</v>
      </c>
      <c r="X61" s="218">
        <v>1</v>
      </c>
      <c r="Y61" s="218">
        <v>1</v>
      </c>
      <c r="Z61" s="218">
        <v>1</v>
      </c>
      <c r="AA61" s="218">
        <v>1</v>
      </c>
      <c r="AB61" s="218">
        <v>1</v>
      </c>
      <c r="AC61" s="218">
        <v>1</v>
      </c>
      <c r="AD61" s="218">
        <v>1</v>
      </c>
      <c r="AE61" s="218">
        <v>1</v>
      </c>
      <c r="AF61" s="218">
        <v>1</v>
      </c>
      <c r="AG61" s="218">
        <v>1</v>
      </c>
      <c r="AH61" s="218">
        <v>1</v>
      </c>
      <c r="AI61" s="218">
        <v>1</v>
      </c>
      <c r="AJ61" s="218">
        <v>1</v>
      </c>
      <c r="AK61" s="218">
        <v>1</v>
      </c>
    </row>
    <row r="62" spans="1:37" s="28" customFormat="1" ht="15" x14ac:dyDescent="0.25">
      <c r="A62" s="219" t="s">
        <v>39</v>
      </c>
      <c r="B62" s="219" t="s">
        <v>109</v>
      </c>
      <c r="C62" s="220" t="s">
        <v>355</v>
      </c>
      <c r="D62" s="221">
        <f>ROUND(V62*' Demand-Supply Gap'!D$124,2)</f>
        <v>1.67</v>
      </c>
      <c r="E62" s="221">
        <f>ROUND(W62*' Demand-Supply Gap'!E$124,2)</f>
        <v>1.75</v>
      </c>
      <c r="F62" s="221">
        <f>ROUND(X62*' Demand-Supply Gap'!F$124,2)</f>
        <v>1.73</v>
      </c>
      <c r="G62" s="221">
        <f>ROUND(Y62*' Demand-Supply Gap'!G$124,2)</f>
        <v>1.68</v>
      </c>
      <c r="H62" s="221">
        <f>ROUND(Z62*' Demand-Supply Gap'!H$124,2)</f>
        <v>1.82</v>
      </c>
      <c r="I62" s="221">
        <f>ROUND(AA62*' Demand-Supply Gap'!I$124,2)</f>
        <v>1.82</v>
      </c>
      <c r="J62" s="221">
        <f>ROUND(AB62*' Demand-Supply Gap'!J$124,2)</f>
        <v>1.84</v>
      </c>
      <c r="K62" s="221">
        <f>ROUND(AC62*' Demand-Supply Gap'!K$124,2)</f>
        <v>1.89</v>
      </c>
      <c r="L62" s="221">
        <f>ROUND(AD62*' Demand-Supply Gap'!L$124,2)</f>
        <v>1.95</v>
      </c>
      <c r="M62" s="221">
        <f>ROUND(AE62*' Demand-Supply Gap'!M$124,2)</f>
        <v>2.0299999999999998</v>
      </c>
      <c r="N62" s="221">
        <f>ROUND(AF62*' Demand-Supply Gap'!N$124,2)</f>
        <v>2.13</v>
      </c>
      <c r="O62" s="221">
        <f>ROUND(AG62*' Demand-Supply Gap'!O$124,2)</f>
        <v>2.23</v>
      </c>
      <c r="P62" s="221">
        <f>ROUND(AH62*' Demand-Supply Gap'!P$124,2)</f>
        <v>2.34</v>
      </c>
      <c r="Q62" s="221">
        <f>ROUND(AI62*' Demand-Supply Gap'!Q$124,2)</f>
        <v>2.4500000000000002</v>
      </c>
      <c r="R62" s="221">
        <f>ROUND(AJ62*' Demand-Supply Gap'!R$124,2)</f>
        <v>2.58</v>
      </c>
      <c r="S62" s="236">
        <f>ROUND(AK62*' Demand-Supply Gap'!S$124,2)</f>
        <v>2.73</v>
      </c>
      <c r="T62" s="361"/>
      <c r="U62" s="446">
        <f>(S62/J62)^(1/9)-1</f>
        <v>4.481238927885256E-2</v>
      </c>
      <c r="V62" s="241">
        <v>0.53073000000000004</v>
      </c>
      <c r="W62" s="222">
        <v>0.53227311753000006</v>
      </c>
      <c r="X62" s="222">
        <v>0.53029241000000005</v>
      </c>
      <c r="Y62" s="222">
        <v>0.53183343699999996</v>
      </c>
      <c r="Z62" s="222">
        <v>0.53264123100000005</v>
      </c>
      <c r="AA62" s="222">
        <v>0.53755163956700003</v>
      </c>
      <c r="AB62" s="222">
        <v>0.53622899570733296</v>
      </c>
      <c r="AC62" s="222">
        <v>0.53579244062874043</v>
      </c>
      <c r="AD62" s="222">
        <v>0.53535588555014779</v>
      </c>
      <c r="AE62" s="222">
        <v>0.53491933047155527</v>
      </c>
      <c r="AF62" s="222">
        <v>0.53448277539296274</v>
      </c>
      <c r="AG62" s="222">
        <v>0.53404622031437021</v>
      </c>
      <c r="AH62" s="222">
        <v>0.53360966523577757</v>
      </c>
      <c r="AI62" s="222">
        <v>0.53317311015718505</v>
      </c>
      <c r="AJ62" s="222">
        <v>0.53273655507859252</v>
      </c>
      <c r="AK62" s="222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308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61"/>
      <c r="U63" s="446">
        <f t="shared" ref="U63:U65" si="141">(S63/J63)^(1/9)-1</f>
        <v>4.6081918643214648E-2</v>
      </c>
      <c r="V63" s="239">
        <v>0.2572217</v>
      </c>
      <c r="W63" s="148">
        <v>0.25319413470000002</v>
      </c>
      <c r="X63" s="148">
        <v>0.25413413489999997</v>
      </c>
      <c r="Y63" s="148">
        <v>0.25612629999999997</v>
      </c>
      <c r="Z63" s="148">
        <v>0.25111678999999998</v>
      </c>
      <c r="AA63" s="148">
        <v>0.2507122671</v>
      </c>
      <c r="AB63" s="148">
        <v>0.25042439039999997</v>
      </c>
      <c r="AC63" s="148">
        <v>0.25013651370000001</v>
      </c>
      <c r="AD63" s="148">
        <v>0.25866612854642901</v>
      </c>
      <c r="AE63" s="148">
        <v>0.25772898403452499</v>
      </c>
      <c r="AF63" s="148">
        <v>0.25679183952261903</v>
      </c>
      <c r="AG63" s="148">
        <v>0.25585469501071401</v>
      </c>
      <c r="AH63" s="148">
        <v>0.25491755049880899</v>
      </c>
      <c r="AI63" s="148">
        <v>0.25398040598690502</v>
      </c>
      <c r="AJ63" s="148">
        <v>0.253043261475</v>
      </c>
      <c r="AK63" s="148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309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61"/>
      <c r="U64" s="446">
        <f t="shared" si="141"/>
        <v>4.7509060375603207E-2</v>
      </c>
      <c r="V64" s="238">
        <v>7.6917410000000019E-2</v>
      </c>
      <c r="W64" s="174">
        <v>7.6254600000000006E-2</v>
      </c>
      <c r="X64" s="174">
        <v>7.9194100000000017E-2</v>
      </c>
      <c r="Y64" s="174">
        <v>7.8177999999999997E-2</v>
      </c>
      <c r="Z64" s="174">
        <v>7.8155300000000011E-2</v>
      </c>
      <c r="AA64" s="174">
        <v>7.9059636000000016E-2</v>
      </c>
      <c r="AB64" s="174">
        <v>7.9499554E-2</v>
      </c>
      <c r="AC64" s="174">
        <v>7.9599603555555565E-2</v>
      </c>
      <c r="AD64" s="174">
        <v>7.9699653111111116E-2</v>
      </c>
      <c r="AE64" s="174">
        <v>7.9799702666666666E-2</v>
      </c>
      <c r="AF64" s="174">
        <v>7.9899752222222231E-2</v>
      </c>
      <c r="AG64" s="174">
        <v>7.9999801777777782E-2</v>
      </c>
      <c r="AH64" s="174">
        <v>8.0099851333333333E-2</v>
      </c>
      <c r="AI64" s="174">
        <v>8.0199900888888898E-2</v>
      </c>
      <c r="AJ64" s="174">
        <v>8.0299950444444448E-2</v>
      </c>
      <c r="AK64" s="174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310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61"/>
      <c r="U65" s="446">
        <f t="shared" si="141"/>
        <v>4.6081918643214648E-2</v>
      </c>
      <c r="V65" s="239">
        <f>V66-(SUM(V62:V64))</f>
        <v>0.13513088999999989</v>
      </c>
      <c r="W65" s="148">
        <f t="shared" ref="W65:Z65" si="142">W66-(SUM(W62:W64))</f>
        <v>0.13827814776999992</v>
      </c>
      <c r="X65" s="148">
        <f t="shared" si="142"/>
        <v>0.13637935509999988</v>
      </c>
      <c r="Y65" s="148">
        <f t="shared" si="142"/>
        <v>0.13386226300000004</v>
      </c>
      <c r="Z65" s="148">
        <f t="shared" si="142"/>
        <v>0.13808667899999993</v>
      </c>
      <c r="AA65" s="148">
        <f>AA66-(SUM(AA62:AA64))</f>
        <v>0.13267645733299993</v>
      </c>
      <c r="AB65" s="148">
        <f t="shared" ref="AB65:AK65" si="143">AB66-(SUM(AB62:AB64))</f>
        <v>0.1338470598926671</v>
      </c>
      <c r="AC65" s="148">
        <f t="shared" si="143"/>
        <v>0.13447144211570405</v>
      </c>
      <c r="AD65" s="148">
        <f t="shared" si="143"/>
        <v>0.12627833279231204</v>
      </c>
      <c r="AE65" s="148">
        <f t="shared" si="143"/>
        <v>0.127551982827253</v>
      </c>
      <c r="AF65" s="148">
        <f t="shared" si="143"/>
        <v>0.12882563286219595</v>
      </c>
      <c r="AG65" s="148">
        <f t="shared" si="143"/>
        <v>0.13009928289713801</v>
      </c>
      <c r="AH65" s="148">
        <f t="shared" si="143"/>
        <v>0.13137293293208008</v>
      </c>
      <c r="AI65" s="148">
        <f t="shared" si="143"/>
        <v>0.13264658296702092</v>
      </c>
      <c r="AJ65" s="148">
        <f t="shared" si="143"/>
        <v>0.13392023300196298</v>
      </c>
      <c r="AK65" s="148">
        <f t="shared" si="143"/>
        <v>0.13519388303690505</v>
      </c>
    </row>
    <row r="66" spans="1:37" s="28" customFormat="1" ht="15.75" thickBot="1" x14ac:dyDescent="0.3">
      <c r="A66" s="214" t="s">
        <v>39</v>
      </c>
      <c r="B66" s="214" t="s">
        <v>109</v>
      </c>
      <c r="C66" s="215" t="s">
        <v>58</v>
      </c>
      <c r="D66" s="216">
        <f>ROUND(V66*' Demand-Supply Gap'!D$124,2)</f>
        <v>3.14</v>
      </c>
      <c r="E66" s="216">
        <f>ROUND(W66*' Demand-Supply Gap'!E$124,2)</f>
        <v>3.29</v>
      </c>
      <c r="F66" s="216">
        <f>ROUND(X66*' Demand-Supply Gap'!F$124,2)</f>
        <v>3.26</v>
      </c>
      <c r="G66" s="216">
        <f>ROUND(Y66*' Demand-Supply Gap'!G$124,2)</f>
        <v>3.16</v>
      </c>
      <c r="H66" s="216">
        <f>ROUND(Z66*' Demand-Supply Gap'!H$124,2)</f>
        <v>3.42</v>
      </c>
      <c r="I66" s="216">
        <f>ROUND(AA66*' Demand-Supply Gap'!I$124,2)</f>
        <v>3.38</v>
      </c>
      <c r="J66" s="216">
        <f>ROUND(AB66*' Demand-Supply Gap'!J$124,2)</f>
        <v>3.43</v>
      </c>
      <c r="K66" s="216">
        <f>ROUND(AC66*' Demand-Supply Gap'!K$124,2)</f>
        <v>3.53</v>
      </c>
      <c r="L66" s="216">
        <f>ROUND(AD66*' Demand-Supply Gap'!L$124,2)</f>
        <v>3.65</v>
      </c>
      <c r="M66" s="216">
        <f>ROUND(AE66*' Demand-Supply Gap'!M$124,2)</f>
        <v>3.8</v>
      </c>
      <c r="N66" s="216">
        <f>ROUND(AF66*' Demand-Supply Gap'!N$124,2)</f>
        <v>3.98</v>
      </c>
      <c r="O66" s="216">
        <f>ROUND(AG66*' Demand-Supply Gap'!O$124,2)</f>
        <v>4.18</v>
      </c>
      <c r="P66" s="216">
        <f>ROUND(AH66*' Demand-Supply Gap'!P$124,2)</f>
        <v>4.3899999999999997</v>
      </c>
      <c r="Q66" s="216">
        <f>ROUND(AI66*' Demand-Supply Gap'!Q$124,2)</f>
        <v>4.5999999999999996</v>
      </c>
      <c r="R66" s="216">
        <f>ROUND(AJ66*' Demand-Supply Gap'!R$124,2)</f>
        <v>4.8499999999999996</v>
      </c>
      <c r="S66" s="217">
        <f>ROUND(AK66*' Demand-Supply Gap'!S$124,2)</f>
        <v>5.12</v>
      </c>
      <c r="T66" s="461"/>
      <c r="U66" s="469"/>
      <c r="V66" s="240">
        <v>1</v>
      </c>
      <c r="W66" s="218">
        <v>1</v>
      </c>
      <c r="X66" s="218">
        <v>1</v>
      </c>
      <c r="Y66" s="218">
        <v>1</v>
      </c>
      <c r="Z66" s="218">
        <v>1</v>
      </c>
      <c r="AA66" s="218">
        <v>1</v>
      </c>
      <c r="AB66" s="218">
        <v>1</v>
      </c>
      <c r="AC66" s="218">
        <v>1</v>
      </c>
      <c r="AD66" s="218">
        <v>1</v>
      </c>
      <c r="AE66" s="218">
        <v>1</v>
      </c>
      <c r="AF66" s="218">
        <v>1</v>
      </c>
      <c r="AG66" s="218">
        <v>1</v>
      </c>
      <c r="AH66" s="218">
        <v>1</v>
      </c>
      <c r="AI66" s="218">
        <v>1</v>
      </c>
      <c r="AJ66" s="218">
        <v>1</v>
      </c>
      <c r="AK66" s="218">
        <v>1</v>
      </c>
    </row>
    <row r="67" spans="1:37" s="28" customFormat="1" ht="15" x14ac:dyDescent="0.25">
      <c r="A67" s="219" t="s">
        <v>39</v>
      </c>
      <c r="B67" s="219" t="s">
        <v>106</v>
      </c>
      <c r="C67" s="220" t="s">
        <v>355</v>
      </c>
      <c r="D67" s="221">
        <f>ROUND(V67*' Demand-Supply Gap'!D$133,2)</f>
        <v>9.6</v>
      </c>
      <c r="E67" s="221">
        <f>ROUND(W67*' Demand-Supply Gap'!E$133,2)</f>
        <v>9.8699999999999992</v>
      </c>
      <c r="F67" s="221">
        <f>ROUND(X67*' Demand-Supply Gap'!F$133,2)</f>
        <v>10.029999999999999</v>
      </c>
      <c r="G67" s="221">
        <f>ROUND(Y67*' Demand-Supply Gap'!G$133,2)</f>
        <v>10.1</v>
      </c>
      <c r="H67" s="221">
        <f>ROUND(Z67*' Demand-Supply Gap'!H$133,2)</f>
        <v>10.37</v>
      </c>
      <c r="I67" s="221">
        <f>ROUND(AA67*' Demand-Supply Gap'!I$133,2)</f>
        <v>10.029999999999999</v>
      </c>
      <c r="J67" s="221">
        <f>ROUND(AB67*' Demand-Supply Gap'!J$133,2)</f>
        <v>10.31</v>
      </c>
      <c r="K67" s="221">
        <f>ROUND(AC67*' Demand-Supply Gap'!K$133,2)</f>
        <v>10.7</v>
      </c>
      <c r="L67" s="221">
        <f>ROUND(AD67*' Demand-Supply Gap'!L$133,2)</f>
        <v>11.16</v>
      </c>
      <c r="M67" s="221">
        <f>ROUND(AE67*' Demand-Supply Gap'!M$133,2)</f>
        <v>11.75</v>
      </c>
      <c r="N67" s="221">
        <f>ROUND(AF67*' Demand-Supply Gap'!N$133,2)</f>
        <v>12.41</v>
      </c>
      <c r="O67" s="221">
        <f>ROUND(AG67*' Demand-Supply Gap'!O$133,2)</f>
        <v>13.16</v>
      </c>
      <c r="P67" s="221">
        <f>ROUND(AH67*' Demand-Supply Gap'!P$133,2)</f>
        <v>13.97</v>
      </c>
      <c r="Q67" s="221">
        <f>ROUND(AI67*' Demand-Supply Gap'!Q$133,2)</f>
        <v>14.77</v>
      </c>
      <c r="R67" s="221">
        <f>ROUND(AJ67*' Demand-Supply Gap'!R$133,2)</f>
        <v>15.7</v>
      </c>
      <c r="S67" s="236">
        <f>ROUND(AK67*' Demand-Supply Gap'!S$133,2)</f>
        <v>16.75</v>
      </c>
      <c r="T67" s="361"/>
      <c r="U67" s="446">
        <f>(S67/J67)^(1/9)-1</f>
        <v>5.5400631168946557E-2</v>
      </c>
      <c r="V67" s="241">
        <v>0.45629999999999998</v>
      </c>
      <c r="W67" s="222">
        <v>0.45304</v>
      </c>
      <c r="X67" s="222">
        <v>0.45679999999999998</v>
      </c>
      <c r="Y67" s="222">
        <v>0.45511999999999997</v>
      </c>
      <c r="Z67" s="222">
        <v>0.45660000000000001</v>
      </c>
      <c r="AA67" s="222">
        <v>0.4587</v>
      </c>
      <c r="AB67" s="222">
        <v>0.45819333333333401</v>
      </c>
      <c r="AC67" s="222">
        <v>0.45674962962963023</v>
      </c>
      <c r="AD67" s="222">
        <v>0.45530592592592645</v>
      </c>
      <c r="AE67" s="222">
        <v>0.45386222222222267</v>
      </c>
      <c r="AF67" s="222">
        <v>0.45241851851851889</v>
      </c>
      <c r="AG67" s="222">
        <v>0.45097481481481511</v>
      </c>
      <c r="AH67" s="222">
        <v>0.44953111111111133</v>
      </c>
      <c r="AI67" s="222">
        <v>0.44808740740740755</v>
      </c>
      <c r="AJ67" s="222">
        <v>0.44664370370370376</v>
      </c>
      <c r="AK67" s="222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308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61"/>
      <c r="U68" s="446">
        <f t="shared" ref="U68:U70" si="144">(S68/J68)^(1/9)-1</f>
        <v>6.4188200068330703E-2</v>
      </c>
      <c r="V68" s="239">
        <v>0.23779999999999998</v>
      </c>
      <c r="W68" s="148">
        <v>0.23748</v>
      </c>
      <c r="X68" s="148">
        <v>0.22769999999999999</v>
      </c>
      <c r="Y68" s="148">
        <v>0.22284000000000001</v>
      </c>
      <c r="Z68" s="148">
        <v>0.22251999999999997</v>
      </c>
      <c r="AA68" s="148">
        <v>0.22229999999999997</v>
      </c>
      <c r="AB68" s="336">
        <v>0.21571599999999999</v>
      </c>
      <c r="AC68" s="336">
        <v>0.21681422222222221</v>
      </c>
      <c r="AD68" s="336">
        <v>0.21791244444444444</v>
      </c>
      <c r="AE68" s="336">
        <v>0.21901066666666666</v>
      </c>
      <c r="AF68" s="336">
        <v>0.22010888888888888</v>
      </c>
      <c r="AG68" s="336">
        <v>0.2212071111111111</v>
      </c>
      <c r="AH68" s="336">
        <v>0.22230533333333333</v>
      </c>
      <c r="AI68" s="336">
        <v>0.22340355555555555</v>
      </c>
      <c r="AJ68" s="336">
        <v>0.22450177777777777</v>
      </c>
      <c r="AK68" s="336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309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61"/>
      <c r="U69" s="446">
        <f t="shared" si="144"/>
        <v>6.0277748433838374E-2</v>
      </c>
      <c r="V69" s="238">
        <v>8.8599999999999998E-2</v>
      </c>
      <c r="W69" s="174">
        <v>9.0900000000000009E-2</v>
      </c>
      <c r="X69" s="174">
        <v>9.3200000000000005E-2</v>
      </c>
      <c r="Y69" s="174">
        <v>8.5500000000000007E-2</v>
      </c>
      <c r="Z69" s="174">
        <v>8.7800000000000003E-2</v>
      </c>
      <c r="AA69" s="174">
        <v>9.01E-2</v>
      </c>
      <c r="AB69" s="174">
        <v>8.8399999999999992E-2</v>
      </c>
      <c r="AC69" s="174">
        <v>8.8533333333333325E-2</v>
      </c>
      <c r="AD69" s="174">
        <v>8.8666666666666658E-2</v>
      </c>
      <c r="AE69" s="174">
        <v>8.879999999999999E-2</v>
      </c>
      <c r="AF69" s="174">
        <v>8.8933333333333323E-2</v>
      </c>
      <c r="AG69" s="174">
        <v>8.9066666666666655E-2</v>
      </c>
      <c r="AH69" s="174">
        <v>8.9199999999999988E-2</v>
      </c>
      <c r="AI69" s="174">
        <v>8.933333333333332E-2</v>
      </c>
      <c r="AJ69" s="174">
        <v>8.9466666666666653E-2</v>
      </c>
      <c r="AK69" s="174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310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61"/>
      <c r="U70" s="446">
        <f t="shared" si="144"/>
        <v>5.9755945439213365E-2</v>
      </c>
      <c r="V70" s="239">
        <f>1-SUM(V67:V69)</f>
        <v>0.21730000000000005</v>
      </c>
      <c r="W70" s="148">
        <f t="shared" ref="W70" si="145">1-SUM(W67:W69)</f>
        <v>0.21858</v>
      </c>
      <c r="X70" s="148">
        <f t="shared" ref="X70" si="146">1-SUM(X67:X69)</f>
        <v>0.22229999999999994</v>
      </c>
      <c r="Y70" s="148">
        <f t="shared" ref="Y70" si="147">1-SUM(Y67:Y69)</f>
        <v>0.23653999999999997</v>
      </c>
      <c r="Z70" s="148">
        <f t="shared" ref="Z70" si="148">1-SUM(Z67:Z69)</f>
        <v>0.23308000000000006</v>
      </c>
      <c r="AA70" s="148">
        <f t="shared" ref="AA70" si="149">1-SUM(AA67:AA69)</f>
        <v>0.2289000000000001</v>
      </c>
      <c r="AB70" s="148">
        <f t="shared" ref="AB70" si="150">1-SUM(AB67:AB69)</f>
        <v>0.23769066666666594</v>
      </c>
      <c r="AC70" s="148">
        <f t="shared" ref="AC70" si="151">1-SUM(AC67:AC69)</f>
        <v>0.23790281481481423</v>
      </c>
      <c r="AD70" s="148">
        <f t="shared" ref="AD70" si="152">1-SUM(AD67:AD69)</f>
        <v>0.23811496296296242</v>
      </c>
      <c r="AE70" s="148">
        <f t="shared" ref="AE70" si="153">1-SUM(AE67:AE69)</f>
        <v>0.23832711111111071</v>
      </c>
      <c r="AF70" s="148">
        <f t="shared" ref="AF70" si="154">1-SUM(AF67:AF69)</f>
        <v>0.2385392592592589</v>
      </c>
      <c r="AG70" s="148">
        <f t="shared" ref="AG70" si="155">1-SUM(AG67:AG69)</f>
        <v>0.23875140740740719</v>
      </c>
      <c r="AH70" s="148">
        <f t="shared" ref="AH70" si="156">1-SUM(AH67:AH69)</f>
        <v>0.23896355555555537</v>
      </c>
      <c r="AI70" s="148">
        <f t="shared" ref="AI70" si="157">1-SUM(AI67:AI69)</f>
        <v>0.23917570370370367</v>
      </c>
      <c r="AJ70" s="148">
        <f t="shared" ref="AJ70" si="158">1-SUM(AJ67:AJ69)</f>
        <v>0.23938785185185174</v>
      </c>
      <c r="AK70" s="148">
        <f t="shared" ref="AK70" si="159">1-SUM(AK67:AK69)</f>
        <v>0.23960000000000004</v>
      </c>
    </row>
    <row r="71" spans="1:37" s="28" customFormat="1" ht="15.75" thickBot="1" x14ac:dyDescent="0.3">
      <c r="A71" s="214" t="s">
        <v>39</v>
      </c>
      <c r="B71" s="214" t="s">
        <v>106</v>
      </c>
      <c r="C71" s="215" t="s">
        <v>58</v>
      </c>
      <c r="D71" s="216">
        <f>ROUND(V71*' Demand-Supply Gap'!D$133,2)</f>
        <v>21.04</v>
      </c>
      <c r="E71" s="216">
        <f>ROUND(W71*' Demand-Supply Gap'!E$133,2)</f>
        <v>21.79</v>
      </c>
      <c r="F71" s="216">
        <f>ROUND(X71*' Demand-Supply Gap'!F$133,2)</f>
        <v>21.96</v>
      </c>
      <c r="G71" s="216">
        <f>ROUND(Y71*' Demand-Supply Gap'!G$133,2)</f>
        <v>22.19</v>
      </c>
      <c r="H71" s="216">
        <f>ROUND(Z71*' Demand-Supply Gap'!H$133,2)</f>
        <v>22.72</v>
      </c>
      <c r="I71" s="216">
        <f>ROUND(AA71*' Demand-Supply Gap'!I$133,2)</f>
        <v>21.86</v>
      </c>
      <c r="J71" s="216">
        <f>ROUND(AB71*' Demand-Supply Gap'!J$133,2)</f>
        <v>22.51</v>
      </c>
      <c r="K71" s="216">
        <f>ROUND(AC71*' Demand-Supply Gap'!K$133,2)</f>
        <v>23.42</v>
      </c>
      <c r="L71" s="216">
        <f>ROUND(AD71*' Demand-Supply Gap'!L$133,2)</f>
        <v>24.51</v>
      </c>
      <c r="M71" s="216">
        <f>ROUND(AE71*' Demand-Supply Gap'!M$133,2)</f>
        <v>25.88</v>
      </c>
      <c r="N71" s="216">
        <f>ROUND(AF71*' Demand-Supply Gap'!N$133,2)</f>
        <v>27.43</v>
      </c>
      <c r="O71" s="216">
        <f>ROUND(AG71*' Demand-Supply Gap'!O$133,2)</f>
        <v>29.18</v>
      </c>
      <c r="P71" s="216">
        <f>ROUND(AH71*' Demand-Supply Gap'!P$133,2)</f>
        <v>31.07</v>
      </c>
      <c r="Q71" s="216">
        <f>ROUND(AI71*' Demand-Supply Gap'!Q$133,2)</f>
        <v>32.950000000000003</v>
      </c>
      <c r="R71" s="216">
        <f>ROUND(AJ71*' Demand-Supply Gap'!R$133,2)</f>
        <v>35.15</v>
      </c>
      <c r="S71" s="217">
        <f>ROUND(AK71*' Demand-Supply Gap'!S$133,2)</f>
        <v>37.630000000000003</v>
      </c>
      <c r="T71" s="461"/>
      <c r="U71" s="469"/>
      <c r="V71" s="240">
        <f>SUM(V67:V70)</f>
        <v>1</v>
      </c>
      <c r="W71" s="218">
        <f t="shared" ref="W71" si="160">SUM(W67:W70)</f>
        <v>1</v>
      </c>
      <c r="X71" s="218">
        <f t="shared" ref="X71" si="161">SUM(X67:X70)</f>
        <v>1</v>
      </c>
      <c r="Y71" s="218">
        <f t="shared" ref="Y71" si="162">SUM(Y67:Y70)</f>
        <v>1</v>
      </c>
      <c r="Z71" s="218">
        <f t="shared" ref="Z71" si="163">SUM(Z67:Z70)</f>
        <v>1</v>
      </c>
      <c r="AA71" s="218">
        <f t="shared" ref="AA71" si="164">SUM(AA67:AA70)</f>
        <v>1</v>
      </c>
      <c r="AB71" s="218">
        <f t="shared" ref="AB71" si="165">SUM(AB67:AB70)</f>
        <v>1</v>
      </c>
      <c r="AC71" s="218">
        <f t="shared" ref="AC71" si="166">SUM(AC67:AC70)</f>
        <v>1</v>
      </c>
      <c r="AD71" s="218">
        <f t="shared" ref="AD71" si="167">SUM(AD67:AD70)</f>
        <v>1</v>
      </c>
      <c r="AE71" s="218">
        <f t="shared" ref="AE71" si="168">SUM(AE67:AE70)</f>
        <v>1</v>
      </c>
      <c r="AF71" s="218">
        <f t="shared" ref="AF71" si="169">SUM(AF67:AF70)</f>
        <v>1</v>
      </c>
      <c r="AG71" s="218">
        <f t="shared" ref="AG71" si="170">SUM(AG67:AG70)</f>
        <v>1</v>
      </c>
      <c r="AH71" s="218">
        <f t="shared" ref="AH71" si="171">SUM(AH67:AH70)</f>
        <v>1</v>
      </c>
      <c r="AI71" s="218">
        <f t="shared" ref="AI71" si="172">SUM(AI67:AI70)</f>
        <v>1</v>
      </c>
      <c r="AJ71" s="218">
        <f t="shared" ref="AJ71" si="173">SUM(AJ67:AJ70)</f>
        <v>1</v>
      </c>
      <c r="AK71" s="218">
        <f t="shared" ref="AK71" si="174">SUM(AK67:AK70)</f>
        <v>1</v>
      </c>
    </row>
    <row r="72" spans="1:37" s="28" customFormat="1" ht="15" x14ac:dyDescent="0.25">
      <c r="A72" s="219" t="s">
        <v>39</v>
      </c>
      <c r="B72" s="219" t="s">
        <v>225</v>
      </c>
      <c r="C72" s="220" t="s">
        <v>355</v>
      </c>
      <c r="D72" s="221">
        <f>ROUND(V72*' Demand-Supply Gap'!D$142,2)</f>
        <v>6.81</v>
      </c>
      <c r="E72" s="221">
        <f>ROUND(W72*' Demand-Supply Gap'!E$142,2)</f>
        <v>6.89</v>
      </c>
      <c r="F72" s="221">
        <f>ROUND(X72*' Demand-Supply Gap'!F$142,2)</f>
        <v>6.91</v>
      </c>
      <c r="G72" s="221">
        <f>ROUND(Y72*' Demand-Supply Gap'!G$142,2)</f>
        <v>6.9</v>
      </c>
      <c r="H72" s="221">
        <f>ROUND(Z72*' Demand-Supply Gap'!H$142,2)</f>
        <v>7.07</v>
      </c>
      <c r="I72" s="221">
        <f>ROUND(AA72*' Demand-Supply Gap'!I$142,2)</f>
        <v>6.71</v>
      </c>
      <c r="J72" s="221">
        <f>ROUND(AB72*' Demand-Supply Gap'!J$142,2)</f>
        <v>6.84</v>
      </c>
      <c r="K72" s="221">
        <f>ROUND(AC72*' Demand-Supply Gap'!K$142,2)</f>
        <v>7.08</v>
      </c>
      <c r="L72" s="221">
        <f>ROUND(AD72*' Demand-Supply Gap'!L$142,2)</f>
        <v>7.38</v>
      </c>
      <c r="M72" s="221">
        <f>ROUND(AE72*' Demand-Supply Gap'!M$142,2)</f>
        <v>7.75</v>
      </c>
      <c r="N72" s="221">
        <f>ROUND(AF72*' Demand-Supply Gap'!N$142,2)</f>
        <v>8.17</v>
      </c>
      <c r="O72" s="221">
        <f>ROUND(AG72*' Demand-Supply Gap'!O$142,2)</f>
        <v>8.65</v>
      </c>
      <c r="P72" s="221">
        <f>ROUND(AH72*' Demand-Supply Gap'!P$142,2)</f>
        <v>9.17</v>
      </c>
      <c r="Q72" s="221">
        <f>ROUND(AI72*' Demand-Supply Gap'!Q$142,2)</f>
        <v>9.67</v>
      </c>
      <c r="R72" s="221">
        <f>ROUND(AJ72*' Demand-Supply Gap'!R$142,2)</f>
        <v>10.27</v>
      </c>
      <c r="S72" s="236">
        <f>ROUND(AK72*' Demand-Supply Gap'!S$142,2)</f>
        <v>10.94</v>
      </c>
      <c r="T72" s="361"/>
      <c r="U72" s="446">
        <f>(S72/J72)^(1/9)-1</f>
        <v>5.3567481996737776E-2</v>
      </c>
      <c r="V72" s="241">
        <v>0.49663000000000002</v>
      </c>
      <c r="W72" s="222">
        <v>0.50217311752999994</v>
      </c>
      <c r="X72" s="222">
        <v>0.4991219241</v>
      </c>
      <c r="Y72" s="222">
        <v>0.49873343699999995</v>
      </c>
      <c r="Z72" s="222">
        <v>0.50341230999999997</v>
      </c>
      <c r="AA72" s="222">
        <v>0.49951639566999995</v>
      </c>
      <c r="AB72" s="222">
        <v>0.49646413351400004</v>
      </c>
      <c r="AC72" s="222">
        <v>0.49577922979022226</v>
      </c>
      <c r="AD72" s="222">
        <v>0.49509432606644449</v>
      </c>
      <c r="AE72" s="222">
        <v>0.49440942234266672</v>
      </c>
      <c r="AF72" s="222">
        <v>0.49372451861888894</v>
      </c>
      <c r="AG72" s="222">
        <v>0.49303961489511117</v>
      </c>
      <c r="AH72" s="222">
        <v>0.49235471117133339</v>
      </c>
      <c r="AI72" s="222">
        <v>0.49166980744755562</v>
      </c>
      <c r="AJ72" s="222">
        <v>0.49098490372377784</v>
      </c>
      <c r="AK72" s="222">
        <v>0.49030000000000007</v>
      </c>
    </row>
    <row r="73" spans="1:37" s="28" customFormat="1" ht="15" x14ac:dyDescent="0.25">
      <c r="A73" s="32" t="s">
        <v>39</v>
      </c>
      <c r="B73" s="32" t="s">
        <v>225</v>
      </c>
      <c r="C73" s="68" t="s">
        <v>308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61"/>
      <c r="U73" s="446">
        <f t="shared" ref="U73:U75" si="175">(S73/J73)^(1/9)-1</f>
        <v>5.8808485391252274E-2</v>
      </c>
      <c r="V73" s="239">
        <v>0.25122169999999999</v>
      </c>
      <c r="W73" s="148">
        <v>0.25519413470000002</v>
      </c>
      <c r="X73" s="148">
        <v>0.25413413489999997</v>
      </c>
      <c r="Y73" s="148">
        <v>0.25612629999999997</v>
      </c>
      <c r="Z73" s="148">
        <v>0.25111678999999998</v>
      </c>
      <c r="AA73" s="148">
        <v>0.2507122671</v>
      </c>
      <c r="AB73" s="336">
        <v>0.25042439040000003</v>
      </c>
      <c r="AC73" s="336">
        <v>0.25131056924444445</v>
      </c>
      <c r="AD73" s="336">
        <v>0.25219674808888892</v>
      </c>
      <c r="AE73" s="336">
        <v>0.25308292693333334</v>
      </c>
      <c r="AF73" s="336">
        <v>0.25396910577777781</v>
      </c>
      <c r="AG73" s="336">
        <v>0.25485528462222223</v>
      </c>
      <c r="AH73" s="336">
        <v>0.25574146346666671</v>
      </c>
      <c r="AI73" s="336">
        <v>0.25662764231111113</v>
      </c>
      <c r="AJ73" s="336">
        <v>0.2575138211555556</v>
      </c>
      <c r="AK73" s="336">
        <v>0.25840000000000007</v>
      </c>
    </row>
    <row r="74" spans="1:37" s="28" customFormat="1" ht="15" x14ac:dyDescent="0.25">
      <c r="A74" s="32" t="s">
        <v>39</v>
      </c>
      <c r="B74" s="32" t="s">
        <v>225</v>
      </c>
      <c r="C74" s="68" t="s">
        <v>309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61"/>
      <c r="U74" s="446">
        <f t="shared" si="175"/>
        <v>5.5288028600046557E-2</v>
      </c>
      <c r="V74" s="238">
        <v>9.3191740999999995E-2</v>
      </c>
      <c r="W74" s="174">
        <v>9.7125459999999997E-2</v>
      </c>
      <c r="X74" s="174">
        <v>9.3419410000000008E-2</v>
      </c>
      <c r="Y74" s="174">
        <v>9.1317800000000005E-2</v>
      </c>
      <c r="Z74" s="174">
        <v>9.3155299999999996E-2</v>
      </c>
      <c r="AA74" s="174">
        <v>9.4059636000000002E-2</v>
      </c>
      <c r="AB74" s="174">
        <v>9.4499553999999986E-2</v>
      </c>
      <c r="AC74" s="174">
        <v>9.4939471999999997E-2</v>
      </c>
      <c r="AD74" s="174">
        <v>9.4116909035713986E-2</v>
      </c>
      <c r="AE74" s="174">
        <v>9.4150989571429006E-2</v>
      </c>
      <c r="AF74" s="174">
        <v>9.4185070107142999E-2</v>
      </c>
      <c r="AG74" s="174">
        <v>9.4219150642856991E-2</v>
      </c>
      <c r="AH74" s="174">
        <v>9.4253231178570984E-2</v>
      </c>
      <c r="AI74" s="174">
        <v>9.4287311714286004E-2</v>
      </c>
      <c r="AJ74" s="174">
        <v>9.4321392249999997E-2</v>
      </c>
      <c r="AK74" s="174">
        <v>9.435547278571399E-2</v>
      </c>
    </row>
    <row r="75" spans="1:37" s="28" customFormat="1" ht="15" x14ac:dyDescent="0.25">
      <c r="A75" s="32" t="s">
        <v>39</v>
      </c>
      <c r="B75" s="32" t="s">
        <v>225</v>
      </c>
      <c r="C75" s="68" t="s">
        <v>310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61"/>
      <c r="U75" s="446">
        <f t="shared" si="175"/>
        <v>5.4012418608205603E-2</v>
      </c>
      <c r="V75" s="239">
        <f>V76-(SUM(V72:V74))</f>
        <v>0.15895655899999994</v>
      </c>
      <c r="W75" s="148">
        <f t="shared" ref="W75:Z75" si="176">W76-(SUM(W72:W74))</f>
        <v>0.1455072877700001</v>
      </c>
      <c r="X75" s="148">
        <f t="shared" si="176"/>
        <v>0.1533245310000001</v>
      </c>
      <c r="Y75" s="148">
        <f t="shared" si="176"/>
        <v>0.15382246300000013</v>
      </c>
      <c r="Z75" s="148">
        <f t="shared" si="176"/>
        <v>0.15231560000000011</v>
      </c>
      <c r="AA75" s="148">
        <f>AA76-(SUM(AA72:AA74))</f>
        <v>0.15571170123000011</v>
      </c>
      <c r="AB75" s="148">
        <f t="shared" ref="AB75:AK75" si="177">AB76-(SUM(AB72:AB74))</f>
        <v>0.15861192208599995</v>
      </c>
      <c r="AC75" s="148">
        <f t="shared" si="177"/>
        <v>0.15797072896533326</v>
      </c>
      <c r="AD75" s="148">
        <f t="shared" si="177"/>
        <v>0.15859201680895263</v>
      </c>
      <c r="AE75" s="148">
        <f t="shared" si="177"/>
        <v>0.15835666115257097</v>
      </c>
      <c r="AF75" s="148">
        <f t="shared" si="177"/>
        <v>0.1581213054961903</v>
      </c>
      <c r="AG75" s="148">
        <f t="shared" si="177"/>
        <v>0.15788594983980964</v>
      </c>
      <c r="AH75" s="148">
        <f t="shared" si="177"/>
        <v>0.15765059418342886</v>
      </c>
      <c r="AI75" s="148">
        <f t="shared" si="177"/>
        <v>0.15741523852704731</v>
      </c>
      <c r="AJ75" s="148">
        <f t="shared" si="177"/>
        <v>0.15717988287066653</v>
      </c>
      <c r="AK75" s="148">
        <f t="shared" si="177"/>
        <v>0.15694452721428587</v>
      </c>
    </row>
    <row r="76" spans="1:37" s="28" customFormat="1" ht="15.75" thickBot="1" x14ac:dyDescent="0.3">
      <c r="A76" s="214" t="s">
        <v>39</v>
      </c>
      <c r="B76" s="214" t="s">
        <v>225</v>
      </c>
      <c r="C76" s="215" t="s">
        <v>58</v>
      </c>
      <c r="D76" s="216">
        <f>ROUND(V76*' Demand-Supply Gap'!D$142,2)</f>
        <v>13.71</v>
      </c>
      <c r="E76" s="216">
        <f>ROUND(W76*' Demand-Supply Gap'!E$142,2)</f>
        <v>13.72</v>
      </c>
      <c r="F76" s="216">
        <f>ROUND(X76*' Demand-Supply Gap'!F$142,2)</f>
        <v>13.84</v>
      </c>
      <c r="G76" s="216">
        <f>ROUND(Y76*' Demand-Supply Gap'!G$142,2)</f>
        <v>13.84</v>
      </c>
      <c r="H76" s="216">
        <f>ROUND(Z76*' Demand-Supply Gap'!H$142,2)</f>
        <v>14.05</v>
      </c>
      <c r="I76" s="216">
        <f>ROUND(AA76*' Demand-Supply Gap'!I$142,2)</f>
        <v>13.43</v>
      </c>
      <c r="J76" s="216">
        <f>ROUND(AB76*' Demand-Supply Gap'!J$142,2)</f>
        <v>13.77</v>
      </c>
      <c r="K76" s="216">
        <f>ROUND(AC76*' Demand-Supply Gap'!K$142,2)</f>
        <v>14.28</v>
      </c>
      <c r="L76" s="216">
        <f>ROUND(AD76*' Demand-Supply Gap'!L$142,2)</f>
        <v>14.9</v>
      </c>
      <c r="M76" s="216">
        <f>ROUND(AE76*' Demand-Supply Gap'!M$142,2)</f>
        <v>15.67</v>
      </c>
      <c r="N76" s="216">
        <f>ROUND(AF76*' Demand-Supply Gap'!N$142,2)</f>
        <v>16.55</v>
      </c>
      <c r="O76" s="216">
        <f>ROUND(AG76*' Demand-Supply Gap'!O$142,2)</f>
        <v>17.54</v>
      </c>
      <c r="P76" s="216">
        <f>ROUND(AH76*' Demand-Supply Gap'!P$142,2)</f>
        <v>18.62</v>
      </c>
      <c r="Q76" s="216">
        <f>ROUND(AI76*' Demand-Supply Gap'!Q$142,2)</f>
        <v>19.68</v>
      </c>
      <c r="R76" s="216">
        <f>ROUND(AJ76*' Demand-Supply Gap'!R$142,2)</f>
        <v>20.92</v>
      </c>
      <c r="S76" s="217">
        <f>ROUND(AK76*' Demand-Supply Gap'!S$142,2)</f>
        <v>22.32</v>
      </c>
      <c r="T76" s="461"/>
      <c r="U76" s="469"/>
      <c r="V76" s="240">
        <v>1</v>
      </c>
      <c r="W76" s="218">
        <v>1</v>
      </c>
      <c r="X76" s="218">
        <v>1</v>
      </c>
      <c r="Y76" s="218">
        <v>1</v>
      </c>
      <c r="Z76" s="218">
        <v>1</v>
      </c>
      <c r="AA76" s="218">
        <v>1</v>
      </c>
      <c r="AB76" s="218">
        <v>1</v>
      </c>
      <c r="AC76" s="218">
        <v>1</v>
      </c>
      <c r="AD76" s="218">
        <v>1</v>
      </c>
      <c r="AE76" s="218">
        <v>1</v>
      </c>
      <c r="AF76" s="218">
        <v>1</v>
      </c>
      <c r="AG76" s="218">
        <v>1</v>
      </c>
      <c r="AH76" s="218">
        <v>1</v>
      </c>
      <c r="AI76" s="218">
        <v>1</v>
      </c>
      <c r="AJ76" s="218">
        <v>1</v>
      </c>
      <c r="AK76" s="218">
        <v>1</v>
      </c>
    </row>
    <row r="77" spans="1:37" s="28" customFormat="1" ht="15" x14ac:dyDescent="0.25">
      <c r="A77" s="219" t="s">
        <v>39</v>
      </c>
      <c r="B77" s="219" t="s">
        <v>107</v>
      </c>
      <c r="C77" s="220" t="s">
        <v>355</v>
      </c>
      <c r="D77" s="221">
        <f>ROUND(V77*' Demand-Supply Gap'!D$151,2)</f>
        <v>8.82</v>
      </c>
      <c r="E77" s="221">
        <f>ROUND(W77*' Demand-Supply Gap'!E$151,2)</f>
        <v>8.84</v>
      </c>
      <c r="F77" s="221">
        <f>ROUND(X77*' Demand-Supply Gap'!F$151,2)</f>
        <v>8.9600000000000009</v>
      </c>
      <c r="G77" s="221">
        <f>ROUND(Y77*' Demand-Supply Gap'!G$151,2)</f>
        <v>8.92</v>
      </c>
      <c r="H77" s="221">
        <f>ROUND(Z77*' Demand-Supply Gap'!H$151,2)</f>
        <v>9.09</v>
      </c>
      <c r="I77" s="221">
        <f>ROUND(AA77*' Demand-Supply Gap'!I$151,2)</f>
        <v>8.51</v>
      </c>
      <c r="J77" s="221">
        <f>ROUND(AB77*' Demand-Supply Gap'!J$151,2)</f>
        <v>8.6</v>
      </c>
      <c r="K77" s="221">
        <f>ROUND(AC77*' Demand-Supply Gap'!K$151,2)</f>
        <v>8.7799999999999994</v>
      </c>
      <c r="L77" s="221">
        <f>ROUND(AD77*' Demand-Supply Gap'!L$151,2)</f>
        <v>9.01</v>
      </c>
      <c r="M77" s="221">
        <f>ROUND(AE77*' Demand-Supply Gap'!M$151,2)</f>
        <v>9.34</v>
      </c>
      <c r="N77" s="221">
        <f>ROUND(AF77*' Demand-Supply Gap'!N$151,2)</f>
        <v>9.7100000000000009</v>
      </c>
      <c r="O77" s="221">
        <f>ROUND(AG77*' Demand-Supply Gap'!O$151,2)</f>
        <v>10.14</v>
      </c>
      <c r="P77" s="221">
        <f>ROUND(AH77*' Demand-Supply Gap'!P$151,2)</f>
        <v>10.59</v>
      </c>
      <c r="Q77" s="221">
        <f>ROUND(AI77*' Demand-Supply Gap'!Q$151,2)</f>
        <v>11.03</v>
      </c>
      <c r="R77" s="221">
        <f>ROUND(AJ77*' Demand-Supply Gap'!R$151,2)</f>
        <v>11.54</v>
      </c>
      <c r="S77" s="236">
        <f>ROUND(AK77*' Demand-Supply Gap'!S$151,2)</f>
        <v>12.13</v>
      </c>
      <c r="T77" s="361"/>
      <c r="U77" s="446">
        <f>(S77/J77)^(1/9)-1</f>
        <v>3.8952797067578926E-2</v>
      </c>
      <c r="V77" s="241">
        <v>0.48730000000000001</v>
      </c>
      <c r="W77" s="222">
        <v>0.48404000000000003</v>
      </c>
      <c r="X77" s="222">
        <v>0.48780000000000001</v>
      </c>
      <c r="Y77" s="222">
        <v>0.48612</v>
      </c>
      <c r="Z77" s="222">
        <v>0.48759999999999998</v>
      </c>
      <c r="AA77" s="222">
        <v>0.48970000000000002</v>
      </c>
      <c r="AB77" s="222">
        <v>0.48919333333333398</v>
      </c>
      <c r="AC77" s="222">
        <v>0.48821629629629687</v>
      </c>
      <c r="AD77" s="222">
        <v>0.48723925925925976</v>
      </c>
      <c r="AE77" s="222">
        <v>0.48626222222222265</v>
      </c>
      <c r="AF77" s="222">
        <v>0.48528518518518554</v>
      </c>
      <c r="AG77" s="222">
        <v>0.48430814814814843</v>
      </c>
      <c r="AH77" s="222">
        <v>0.48333111111111132</v>
      </c>
      <c r="AI77" s="222">
        <v>0.48235407407407421</v>
      </c>
      <c r="AJ77" s="222">
        <v>0.4813770370370371</v>
      </c>
      <c r="AK77" s="222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308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61"/>
      <c r="U78" s="446">
        <f t="shared" ref="U78:U80" si="178">(S78/J78)^(1/9)-1</f>
        <v>4.6594754996942767E-2</v>
      </c>
      <c r="V78" s="239">
        <v>0.23669999999999999</v>
      </c>
      <c r="W78" s="148">
        <v>0.23638000000000001</v>
      </c>
      <c r="X78" s="148">
        <v>0.2266</v>
      </c>
      <c r="Y78" s="148">
        <v>0.22174000000000002</v>
      </c>
      <c r="Z78" s="148">
        <v>0.22141999999999998</v>
      </c>
      <c r="AA78" s="148">
        <v>0.22119999999999998</v>
      </c>
      <c r="AB78" s="336">
        <v>0.214616</v>
      </c>
      <c r="AC78" s="336">
        <v>0.21578088888888888</v>
      </c>
      <c r="AD78" s="336">
        <v>0.21694577777777779</v>
      </c>
      <c r="AE78" s="336">
        <v>0.21811066666666667</v>
      </c>
      <c r="AF78" s="336">
        <v>0.21927555555555556</v>
      </c>
      <c r="AG78" s="336">
        <v>0.22044044444444444</v>
      </c>
      <c r="AH78" s="336">
        <v>0.22160533333333332</v>
      </c>
      <c r="AI78" s="336">
        <v>0.22277022222222223</v>
      </c>
      <c r="AJ78" s="336">
        <v>0.22393511111111111</v>
      </c>
      <c r="AK78" s="336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309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61"/>
      <c r="U79" s="446">
        <f t="shared" si="178"/>
        <v>4.2148908554861642E-2</v>
      </c>
      <c r="V79" s="238">
        <v>8.0099999999999991E-2</v>
      </c>
      <c r="W79" s="174">
        <v>8.2400000000000001E-2</v>
      </c>
      <c r="X79" s="174">
        <v>8.4699999999999998E-2</v>
      </c>
      <c r="Y79" s="174">
        <v>7.6999999999999999E-2</v>
      </c>
      <c r="Z79" s="174">
        <v>7.9299999999999995E-2</v>
      </c>
      <c r="AA79" s="174">
        <v>8.1599999999999992E-2</v>
      </c>
      <c r="AB79" s="174">
        <v>7.9899999999999999E-2</v>
      </c>
      <c r="AC79" s="174">
        <v>7.9966666666666658E-2</v>
      </c>
      <c r="AD79" s="174">
        <v>8.0033333333333331E-2</v>
      </c>
      <c r="AE79" s="174">
        <v>8.0099999999999991E-2</v>
      </c>
      <c r="AF79" s="174">
        <v>8.0166666666666664E-2</v>
      </c>
      <c r="AG79" s="174">
        <v>8.0233333333333323E-2</v>
      </c>
      <c r="AH79" s="174">
        <v>8.0299999999999996E-2</v>
      </c>
      <c r="AI79" s="174">
        <v>8.0366666666666656E-2</v>
      </c>
      <c r="AJ79" s="174">
        <v>8.0433333333333329E-2</v>
      </c>
      <c r="AK79" s="174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310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61"/>
      <c r="U80" s="446">
        <f t="shared" si="178"/>
        <v>3.9816452554048087E-2</v>
      </c>
      <c r="V80" s="239">
        <f>1-SUM(V77:V79)</f>
        <v>0.19590000000000007</v>
      </c>
      <c r="W80" s="148">
        <f t="shared" ref="W80" si="179">1-SUM(W77:W79)</f>
        <v>0.19717999999999991</v>
      </c>
      <c r="X80" s="148">
        <f t="shared" ref="X80" si="180">1-SUM(X77:X79)</f>
        <v>0.20089999999999997</v>
      </c>
      <c r="Y80" s="148">
        <f t="shared" ref="Y80" si="181">1-SUM(Y77:Y79)</f>
        <v>0.21514</v>
      </c>
      <c r="Z80" s="148">
        <f t="shared" ref="Z80" si="182">1-SUM(Z77:Z79)</f>
        <v>0.21167999999999998</v>
      </c>
      <c r="AA80" s="148">
        <f t="shared" ref="AA80" si="183">1-SUM(AA77:AA79)</f>
        <v>0.20750000000000002</v>
      </c>
      <c r="AB80" s="148">
        <f t="shared" ref="AB80" si="184">1-SUM(AB77:AB79)</f>
        <v>0.21629066666666608</v>
      </c>
      <c r="AC80" s="148">
        <f t="shared" ref="AC80" si="185">1-SUM(AC77:AC79)</f>
        <v>0.21603614814814764</v>
      </c>
      <c r="AD80" s="148">
        <f t="shared" ref="AD80" si="186">1-SUM(AD77:AD79)</f>
        <v>0.21578162962962921</v>
      </c>
      <c r="AE80" s="148">
        <f t="shared" ref="AE80" si="187">1-SUM(AE77:AE79)</f>
        <v>0.21552711111111067</v>
      </c>
      <c r="AF80" s="148">
        <f t="shared" ref="AF80" si="188">1-SUM(AF77:AF79)</f>
        <v>0.21527259259259224</v>
      </c>
      <c r="AG80" s="148">
        <f t="shared" ref="AG80" si="189">1-SUM(AG77:AG79)</f>
        <v>0.2150180740740737</v>
      </c>
      <c r="AH80" s="148">
        <f t="shared" ref="AH80" si="190">1-SUM(AH77:AH79)</f>
        <v>0.21476355555555537</v>
      </c>
      <c r="AI80" s="148">
        <f t="shared" ref="AI80" si="191">1-SUM(AI77:AI79)</f>
        <v>0.21450903703703683</v>
      </c>
      <c r="AJ80" s="148">
        <f t="shared" ref="AJ80" si="192">1-SUM(AJ77:AJ79)</f>
        <v>0.2142545185185184</v>
      </c>
      <c r="AK80" s="148">
        <f t="shared" ref="AK80" si="193">1-SUM(AK77:AK79)</f>
        <v>0.21399999999999997</v>
      </c>
    </row>
    <row r="81" spans="1:39" s="28" customFormat="1" ht="15.75" thickBot="1" x14ac:dyDescent="0.3">
      <c r="A81" s="214" t="s">
        <v>39</v>
      </c>
      <c r="B81" s="214" t="s">
        <v>107</v>
      </c>
      <c r="C81" s="215" t="s">
        <v>58</v>
      </c>
      <c r="D81" s="216">
        <f>ROUND(V81*' Demand-Supply Gap'!D$151,2)</f>
        <v>18.100000000000001</v>
      </c>
      <c r="E81" s="216">
        <f>ROUND(W81*' Demand-Supply Gap'!E$151,2)</f>
        <v>18.260000000000002</v>
      </c>
      <c r="F81" s="216">
        <f>ROUND(X81*' Demand-Supply Gap'!F$151,2)</f>
        <v>18.36</v>
      </c>
      <c r="G81" s="216">
        <f>ROUND(Y81*' Demand-Supply Gap'!G$151,2)</f>
        <v>18.350000000000001</v>
      </c>
      <c r="H81" s="216">
        <f>ROUND(Z81*' Demand-Supply Gap'!H$151,2)</f>
        <v>18.649999999999999</v>
      </c>
      <c r="I81" s="216">
        <f>ROUND(AA81*' Demand-Supply Gap'!I$151,2)</f>
        <v>17.37</v>
      </c>
      <c r="J81" s="216">
        <f>ROUND(AB81*' Demand-Supply Gap'!J$151,2)</f>
        <v>17.579999999999998</v>
      </c>
      <c r="K81" s="216">
        <f>ROUND(AC81*' Demand-Supply Gap'!K$151,2)</f>
        <v>17.98</v>
      </c>
      <c r="L81" s="216">
        <f>ROUND(AD81*' Demand-Supply Gap'!L$151,2)</f>
        <v>18.5</v>
      </c>
      <c r="M81" s="216">
        <f>ROUND(AE81*' Demand-Supply Gap'!M$151,2)</f>
        <v>19.21</v>
      </c>
      <c r="N81" s="216">
        <f>ROUND(AF81*' Demand-Supply Gap'!N$151,2)</f>
        <v>20.010000000000002</v>
      </c>
      <c r="O81" s="216">
        <f>ROUND(AG81*' Demand-Supply Gap'!O$151,2)</f>
        <v>20.93</v>
      </c>
      <c r="P81" s="216">
        <f>ROUND(AH81*' Demand-Supply Gap'!P$151,2)</f>
        <v>21.92</v>
      </c>
      <c r="Q81" s="216">
        <f>ROUND(AI81*' Demand-Supply Gap'!Q$151,2)</f>
        <v>22.86</v>
      </c>
      <c r="R81" s="216">
        <f>ROUND(AJ81*' Demand-Supply Gap'!R$151,2)</f>
        <v>23.98</v>
      </c>
      <c r="S81" s="217">
        <f>ROUND(AK81*' Demand-Supply Gap'!S$151,2)</f>
        <v>25.25</v>
      </c>
      <c r="T81" s="461"/>
      <c r="U81" s="469"/>
      <c r="V81" s="240">
        <f>SUM(V77:V80)</f>
        <v>1</v>
      </c>
      <c r="W81" s="218">
        <f t="shared" ref="W81" si="194">SUM(W77:W80)</f>
        <v>1</v>
      </c>
      <c r="X81" s="218">
        <f t="shared" ref="X81" si="195">SUM(X77:X80)</f>
        <v>1</v>
      </c>
      <c r="Y81" s="218">
        <f t="shared" ref="Y81" si="196">SUM(Y77:Y80)</f>
        <v>1</v>
      </c>
      <c r="Z81" s="218">
        <f t="shared" ref="Z81" si="197">SUM(Z77:Z80)</f>
        <v>1</v>
      </c>
      <c r="AA81" s="218">
        <f t="shared" ref="AA81" si="198">SUM(AA77:AA80)</f>
        <v>1</v>
      </c>
      <c r="AB81" s="218">
        <f t="shared" ref="AB81" si="199">SUM(AB77:AB80)</f>
        <v>1</v>
      </c>
      <c r="AC81" s="218">
        <f t="shared" ref="AC81" si="200">SUM(AC77:AC80)</f>
        <v>1</v>
      </c>
      <c r="AD81" s="218">
        <f t="shared" ref="AD81" si="201">SUM(AD77:AD80)</f>
        <v>1</v>
      </c>
      <c r="AE81" s="218">
        <f t="shared" ref="AE81" si="202">SUM(AE77:AE80)</f>
        <v>1</v>
      </c>
      <c r="AF81" s="218">
        <f t="shared" ref="AF81" si="203">SUM(AF77:AF80)</f>
        <v>1</v>
      </c>
      <c r="AG81" s="218">
        <f t="shared" ref="AG81" si="204">SUM(AG77:AG80)</f>
        <v>1</v>
      </c>
      <c r="AH81" s="218">
        <f t="shared" ref="AH81" si="205">SUM(AH77:AH80)</f>
        <v>1</v>
      </c>
      <c r="AI81" s="218">
        <f t="shared" ref="AI81" si="206">SUM(AI77:AI80)</f>
        <v>1</v>
      </c>
      <c r="AJ81" s="218">
        <f t="shared" ref="AJ81" si="207">SUM(AJ77:AJ80)</f>
        <v>1</v>
      </c>
      <c r="AK81" s="218">
        <f t="shared" ref="AK81" si="208">SUM(AK77:AK80)</f>
        <v>1</v>
      </c>
    </row>
    <row r="82" spans="1:39" s="28" customFormat="1" ht="15" x14ac:dyDescent="0.25">
      <c r="A82" s="219" t="s">
        <v>39</v>
      </c>
      <c r="B82" s="219" t="s">
        <v>54</v>
      </c>
      <c r="C82" s="220" t="s">
        <v>355</v>
      </c>
      <c r="D82" s="221">
        <f>ROUND(V82*' Demand-Supply Gap'!D$160,2)</f>
        <v>17.489999999999998</v>
      </c>
      <c r="E82" s="221">
        <f>ROUND(W82*' Demand-Supply Gap'!E$160,2)</f>
        <v>17.61</v>
      </c>
      <c r="F82" s="221">
        <f>ROUND(X82*' Demand-Supply Gap'!F$160,2)</f>
        <v>17.600000000000001</v>
      </c>
      <c r="G82" s="221">
        <f>ROUND(Y82*' Demand-Supply Gap'!G$160,2)</f>
        <v>17.8</v>
      </c>
      <c r="H82" s="221">
        <f>ROUND(Z82*' Demand-Supply Gap'!H$160,2)</f>
        <v>17.22</v>
      </c>
      <c r="I82" s="221">
        <f>ROUND(AA82*' Demand-Supply Gap'!I$160,2)</f>
        <v>16.59</v>
      </c>
      <c r="J82" s="221">
        <f>ROUND(AB82*' Demand-Supply Gap'!J$160,2)</f>
        <v>17.28</v>
      </c>
      <c r="K82" s="221">
        <f>ROUND(AC82*' Demand-Supply Gap'!K$160,2)</f>
        <v>17.329999999999998</v>
      </c>
      <c r="L82" s="221">
        <f>ROUND(AD82*' Demand-Supply Gap'!L$160,2)</f>
        <v>17.38</v>
      </c>
      <c r="M82" s="221">
        <f>ROUND(AE82*' Demand-Supply Gap'!M$160,2)</f>
        <v>17.440000000000001</v>
      </c>
      <c r="N82" s="221">
        <f>ROUND(AF82*' Demand-Supply Gap'!N$160,2)</f>
        <v>17.489999999999998</v>
      </c>
      <c r="O82" s="221">
        <f>ROUND(AG82*' Demand-Supply Gap'!O$160,2)</f>
        <v>17.54</v>
      </c>
      <c r="P82" s="221">
        <f>ROUND(AH82*' Demand-Supply Gap'!P$160,2)</f>
        <v>17.59</v>
      </c>
      <c r="Q82" s="221">
        <f>ROUND(AI82*' Demand-Supply Gap'!Q$160,2)</f>
        <v>17.649999999999999</v>
      </c>
      <c r="R82" s="221">
        <f>ROUND(AJ82*' Demand-Supply Gap'!R$160,2)</f>
        <v>17.7</v>
      </c>
      <c r="S82" s="236">
        <f>ROUND(AK82*' Demand-Supply Gap'!S$160,2)</f>
        <v>17.75</v>
      </c>
      <c r="T82" s="361"/>
      <c r="U82" s="446">
        <f>(S82/J82)^(1/9)-1</f>
        <v>2.9862001218801115E-3</v>
      </c>
      <c r="V82" s="241">
        <v>0.49476299999999995</v>
      </c>
      <c r="W82" s="222">
        <v>0.49531731175299998</v>
      </c>
      <c r="X82" s="222">
        <v>0.49441219241000001</v>
      </c>
      <c r="Y82" s="222">
        <v>0.50063733437000002</v>
      </c>
      <c r="Z82" s="222">
        <v>0.49554123100000003</v>
      </c>
      <c r="AA82" s="222">
        <v>0.49819715929169994</v>
      </c>
      <c r="AB82" s="222">
        <v>0.49888480775339994</v>
      </c>
      <c r="AC82" s="222">
        <v>0.49864205133635553</v>
      </c>
      <c r="AD82" s="222">
        <v>0.49839929491931106</v>
      </c>
      <c r="AE82" s="222">
        <v>0.49815653850226665</v>
      </c>
      <c r="AF82" s="222">
        <v>0.49791378208522219</v>
      </c>
      <c r="AG82" s="222">
        <v>0.49767102566817778</v>
      </c>
      <c r="AH82" s="222">
        <v>0.49742826925113331</v>
      </c>
      <c r="AI82" s="222">
        <v>0.49718551283408891</v>
      </c>
      <c r="AJ82" s="222">
        <v>0.49694275641704444</v>
      </c>
      <c r="AK82" s="222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308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61"/>
      <c r="U83" s="446">
        <f t="shared" ref="U83:U85" si="209">(S83/J83)^(1/9)-1</f>
        <v>5.8152603781185253E-3</v>
      </c>
      <c r="V83" s="239">
        <v>0.25292170000000003</v>
      </c>
      <c r="W83" s="148">
        <v>0.25913194134700002</v>
      </c>
      <c r="X83" s="148">
        <v>0.25454134134900003</v>
      </c>
      <c r="Y83" s="148">
        <v>0.256961263</v>
      </c>
      <c r="Z83" s="148">
        <v>0.25711167899999998</v>
      </c>
      <c r="AA83" s="148">
        <v>0.25799636883510002</v>
      </c>
      <c r="AB83" s="148">
        <v>0.25861729680040002</v>
      </c>
      <c r="AC83" s="148">
        <v>0.25923822476570002</v>
      </c>
      <c r="AD83" s="148">
        <v>0.25985915273100002</v>
      </c>
      <c r="AE83" s="148">
        <v>0.26048008069630002</v>
      </c>
      <c r="AF83" s="148">
        <v>0.26110100866160002</v>
      </c>
      <c r="AG83" s="148">
        <v>0.26172193662690002</v>
      </c>
      <c r="AH83" s="148">
        <v>0.26234286459220002</v>
      </c>
      <c r="AI83" s="148">
        <v>0.26296379255750002</v>
      </c>
      <c r="AJ83" s="148">
        <v>0.26358472052280002</v>
      </c>
      <c r="AK83" s="148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309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61"/>
      <c r="U84" s="446">
        <f t="shared" si="209"/>
        <v>6.9686636679811009E-4</v>
      </c>
      <c r="V84" s="238">
        <v>9.1819174099999984E-2</v>
      </c>
      <c r="W84" s="174">
        <v>9.7112545999999994E-2</v>
      </c>
      <c r="X84" s="174">
        <v>9.1741940999999994E-2</v>
      </c>
      <c r="Y84" s="174">
        <v>9.1317800000000005E-2</v>
      </c>
      <c r="Z84" s="174">
        <v>9.3155299999999996E-2</v>
      </c>
      <c r="AA84" s="174">
        <v>9.2092603959999991E-2</v>
      </c>
      <c r="AB84" s="174">
        <v>9.1780354539999998E-2</v>
      </c>
      <c r="AC84" s="174">
        <v>9.1526981813333338E-2</v>
      </c>
      <c r="AD84" s="174">
        <v>9.1273609086666666E-2</v>
      </c>
      <c r="AE84" s="174">
        <v>9.1020236360000006E-2</v>
      </c>
      <c r="AF84" s="174">
        <v>9.0766863633333333E-2</v>
      </c>
      <c r="AG84" s="174">
        <v>9.0513490906666674E-2</v>
      </c>
      <c r="AH84" s="174">
        <v>9.0260118180000001E-2</v>
      </c>
      <c r="AI84" s="174">
        <v>9.0006745453333342E-2</v>
      </c>
      <c r="AJ84" s="174">
        <v>8.9753372726666669E-2</v>
      </c>
      <c r="AK84" s="174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310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61"/>
      <c r="U85" s="446">
        <f t="shared" si="209"/>
        <v>2.7369785960071891E-3</v>
      </c>
      <c r="V85" s="239">
        <f>1-SUM(V82:V84)</f>
        <v>0.16049612590000006</v>
      </c>
      <c r="W85" s="336">
        <f t="shared" ref="W85" si="210">1-SUM(W82:W84)</f>
        <v>0.14843820090000004</v>
      </c>
      <c r="X85" s="336">
        <f t="shared" ref="X85:AK85" si="211">1-SUM(X82:X84)</f>
        <v>0.15930452524099992</v>
      </c>
      <c r="Y85" s="336">
        <f t="shared" si="211"/>
        <v>0.15108360262999998</v>
      </c>
      <c r="Z85" s="336">
        <f t="shared" si="211"/>
        <v>0.15419179000000005</v>
      </c>
      <c r="AA85" s="336">
        <f t="shared" si="211"/>
        <v>0.15171386791320007</v>
      </c>
      <c r="AB85" s="336">
        <f t="shared" si="211"/>
        <v>0.15071754090620004</v>
      </c>
      <c r="AC85" s="336">
        <f t="shared" si="211"/>
        <v>0.15059274208461115</v>
      </c>
      <c r="AD85" s="336">
        <f t="shared" si="211"/>
        <v>0.15046794326302215</v>
      </c>
      <c r="AE85" s="336">
        <f t="shared" si="211"/>
        <v>0.15034314444143326</v>
      </c>
      <c r="AF85" s="336">
        <f t="shared" si="211"/>
        <v>0.15021834561984448</v>
      </c>
      <c r="AG85" s="336">
        <f t="shared" si="211"/>
        <v>0.15009354679825548</v>
      </c>
      <c r="AH85" s="336">
        <f t="shared" si="211"/>
        <v>0.14996874797666671</v>
      </c>
      <c r="AI85" s="336">
        <f t="shared" si="211"/>
        <v>0.14984394915507782</v>
      </c>
      <c r="AJ85" s="336">
        <f t="shared" si="211"/>
        <v>0.14971915033348893</v>
      </c>
      <c r="AK85" s="336">
        <f t="shared" si="211"/>
        <v>0.14959435151189993</v>
      </c>
    </row>
    <row r="86" spans="1:39" s="28" customFormat="1" ht="15.75" thickBot="1" x14ac:dyDescent="0.3">
      <c r="A86" s="214" t="s">
        <v>39</v>
      </c>
      <c r="B86" s="214" t="s">
        <v>54</v>
      </c>
      <c r="C86" s="215" t="s">
        <v>58</v>
      </c>
      <c r="D86" s="216">
        <f>ROUND(V86*' Demand-Supply Gap'!D$160,2)</f>
        <v>35.340000000000003</v>
      </c>
      <c r="E86" s="216">
        <f>ROUND(W86*' Demand-Supply Gap'!E$160,2)</f>
        <v>35.549999999999997</v>
      </c>
      <c r="F86" s="216">
        <f>ROUND(X86*' Demand-Supply Gap'!F$160,2)</f>
        <v>35.590000000000003</v>
      </c>
      <c r="G86" s="216">
        <f>ROUND(Y86*' Demand-Supply Gap'!G$160,2)</f>
        <v>35.549999999999997</v>
      </c>
      <c r="H86" s="216">
        <f>ROUND(Z86*' Demand-Supply Gap'!H$160,2)</f>
        <v>34.76</v>
      </c>
      <c r="I86" s="216">
        <f>ROUND(AA86*' Demand-Supply Gap'!I$160,2)</f>
        <v>33.299999999999997</v>
      </c>
      <c r="J86" s="216">
        <f>ROUND(AB86*' Demand-Supply Gap'!J$160,2)</f>
        <v>34.64</v>
      </c>
      <c r="K86" s="216">
        <f>ROUND(AC86*' Demand-Supply Gap'!K$160,2)</f>
        <v>34.76</v>
      </c>
      <c r="L86" s="216">
        <f>ROUND(AD86*' Demand-Supply Gap'!L$160,2)</f>
        <v>34.880000000000003</v>
      </c>
      <c r="M86" s="216">
        <f>ROUND(AE86*' Demand-Supply Gap'!M$160,2)</f>
        <v>35</v>
      </c>
      <c r="N86" s="216">
        <f>ROUND(AF86*' Demand-Supply Gap'!N$160,2)</f>
        <v>35.130000000000003</v>
      </c>
      <c r="O86" s="216">
        <f>ROUND(AG86*' Demand-Supply Gap'!O$160,2)</f>
        <v>35.25</v>
      </c>
      <c r="P86" s="216">
        <f>ROUND(AH86*' Demand-Supply Gap'!P$160,2)</f>
        <v>35.369999999999997</v>
      </c>
      <c r="Q86" s="216">
        <f>ROUND(AI86*' Demand-Supply Gap'!Q$160,2)</f>
        <v>35.49</v>
      </c>
      <c r="R86" s="216">
        <f>ROUND(AJ86*' Demand-Supply Gap'!R$160,2)</f>
        <v>35.619999999999997</v>
      </c>
      <c r="S86" s="217">
        <f>ROUND(AK86*' Demand-Supply Gap'!S$160,2)</f>
        <v>35.74</v>
      </c>
      <c r="T86" s="461"/>
      <c r="U86" s="469"/>
      <c r="V86" s="240">
        <v>1</v>
      </c>
      <c r="W86" s="218">
        <v>1</v>
      </c>
      <c r="X86" s="218">
        <v>1</v>
      </c>
      <c r="Y86" s="218">
        <v>1</v>
      </c>
      <c r="Z86" s="218">
        <v>1</v>
      </c>
      <c r="AA86" s="218">
        <v>1</v>
      </c>
      <c r="AB86" s="218">
        <v>1</v>
      </c>
      <c r="AC86" s="218">
        <v>1</v>
      </c>
      <c r="AD86" s="218">
        <v>1</v>
      </c>
      <c r="AE86" s="218">
        <v>1</v>
      </c>
      <c r="AF86" s="218">
        <v>1</v>
      </c>
      <c r="AG86" s="218">
        <v>1</v>
      </c>
      <c r="AH86" s="218">
        <v>1</v>
      </c>
      <c r="AI86" s="218">
        <v>1</v>
      </c>
      <c r="AJ86" s="218">
        <v>1</v>
      </c>
      <c r="AK86" s="218">
        <v>1</v>
      </c>
    </row>
    <row r="87" spans="1:39" s="28" customFormat="1" ht="15.75" thickBot="1" x14ac:dyDescent="0.3">
      <c r="A87" s="223" t="s">
        <v>39</v>
      </c>
      <c r="B87" s="223" t="s">
        <v>39</v>
      </c>
      <c r="C87" s="224" t="s">
        <v>355</v>
      </c>
      <c r="D87" s="535">
        <f>V87*' Demand-Supply Gap'!D$169</f>
        <v>90.976527626899994</v>
      </c>
      <c r="E87" s="535">
        <f>W87*' Demand-Supply Gap'!E$169</f>
        <v>92.58781305020824</v>
      </c>
      <c r="F87" s="535">
        <f>X87*' Demand-Supply Gap'!F$169</f>
        <v>95.662311733400173</v>
      </c>
      <c r="G87" s="535">
        <f>Y87*' Demand-Supply Gap'!G$169</f>
        <v>99.529336383099036</v>
      </c>
      <c r="H87" s="535">
        <f>Z87*' Demand-Supply Gap'!H$169</f>
        <v>100.87959229558483</v>
      </c>
      <c r="I87" s="535">
        <f>AA87*' Demand-Supply Gap'!I$169</f>
        <v>94.341445276987059</v>
      </c>
      <c r="J87" s="535">
        <f>AB87*' Demand-Supply Gap'!J$169</f>
        <v>100.03237746755244</v>
      </c>
      <c r="K87" s="535">
        <f>AC87*' Demand-Supply Gap'!K$169</f>
        <v>105.0280675990462</v>
      </c>
      <c r="L87" s="535">
        <f>AD87*' Demand-Supply Gap'!L$169</f>
        <v>110.49925502936796</v>
      </c>
      <c r="M87" s="535">
        <f>AE87*' Demand-Supply Gap'!M$169</f>
        <v>116.53168482551186</v>
      </c>
      <c r="N87" s="535">
        <f>AF87*' Demand-Supply Gap'!N$169</f>
        <v>121.9778278526807</v>
      </c>
      <c r="O87" s="535">
        <f>AG87*' Demand-Supply Gap'!O$169</f>
        <v>127.72464702749936</v>
      </c>
      <c r="P87" s="535">
        <f>AH87*' Demand-Supply Gap'!P$169</f>
        <v>133.43333806601518</v>
      </c>
      <c r="Q87" s="535">
        <f>AI87*' Demand-Supply Gap'!Q$169</f>
        <v>139.03955336390973</v>
      </c>
      <c r="R87" s="535">
        <f>AJ87*' Demand-Supply Gap'!R$169</f>
        <v>144.58002946706051</v>
      </c>
      <c r="S87" s="535">
        <f>AK87*' Demand-Supply Gap'!S$169</f>
        <v>150.08792150759643</v>
      </c>
      <c r="T87" s="461"/>
      <c r="U87" s="446">
        <f>(S87/J87)^(1/9)-1</f>
        <v>4.6112400682052357E-2</v>
      </c>
      <c r="V87" s="242">
        <v>0.53174565345279523</v>
      </c>
      <c r="W87" s="225">
        <v>0.52643379270447888</v>
      </c>
      <c r="X87" s="225">
        <v>0.53247011656550181</v>
      </c>
      <c r="Y87" s="225">
        <v>0.53632221785021905</v>
      </c>
      <c r="Z87" s="225">
        <v>0.53136711131471104</v>
      </c>
      <c r="AA87" s="225">
        <v>0.53121402311568289</v>
      </c>
      <c r="AB87" s="225">
        <v>0.53465429108230789</v>
      </c>
      <c r="AC87" s="225">
        <v>0.53436965028396965</v>
      </c>
      <c r="AD87" s="225">
        <v>0.53416281853913394</v>
      </c>
      <c r="AE87" s="225">
        <v>0.53395649139344292</v>
      </c>
      <c r="AF87" s="225">
        <v>0.53371954467669314</v>
      </c>
      <c r="AG87" s="225">
        <v>0.53342083981717625</v>
      </c>
      <c r="AH87" s="225">
        <v>0.53316326320450924</v>
      </c>
      <c r="AI87" s="225">
        <v>0.53291527294594621</v>
      </c>
      <c r="AJ87" s="225">
        <v>0.53258143968058169</v>
      </c>
      <c r="AK87" s="225">
        <v>0.53232289260303911</v>
      </c>
      <c r="AM87" s="67">
        <v>1.6199999999999999E-2</v>
      </c>
    </row>
    <row r="88" spans="1:39" s="28" customFormat="1" ht="15.75" thickBot="1" x14ac:dyDescent="0.3">
      <c r="A88" s="175" t="s">
        <v>39</v>
      </c>
      <c r="B88" s="175" t="s">
        <v>39</v>
      </c>
      <c r="C88" s="176" t="s">
        <v>308</v>
      </c>
      <c r="D88" s="535">
        <f>V88*' Demand-Supply Gap'!D$169</f>
        <v>47.390288813672029</v>
      </c>
      <c r="E88" s="535">
        <f>W88*' Demand-Supply Gap'!E$169</f>
        <v>48.547551211509777</v>
      </c>
      <c r="F88" s="535">
        <f>X88*' Demand-Supply Gap'!F$169</f>
        <v>49.818662684303973</v>
      </c>
      <c r="G88" s="535">
        <f>Y88*' Demand-Supply Gap'!G$169</f>
        <v>51.44027956089996</v>
      </c>
      <c r="H88" s="535">
        <f>Z88*' Demand-Supply Gap'!H$169</f>
        <v>51.691797650778106</v>
      </c>
      <c r="I88" s="535">
        <f>AA88*' Demand-Supply Gap'!I$169</f>
        <v>49.03740274720257</v>
      </c>
      <c r="J88" s="535">
        <f>AB88*' Demand-Supply Gap'!J$169</f>
        <v>50.510063662782237</v>
      </c>
      <c r="K88" s="535">
        <f>AC88*' Demand-Supply Gap'!K$169</f>
        <v>53.232111444813505</v>
      </c>
      <c r="L88" s="535">
        <f>AD88*' Demand-Supply Gap'!L$169</f>
        <v>56.201338343710745</v>
      </c>
      <c r="M88" s="535">
        <f>AE88*' Demand-Supply Gap'!M$169</f>
        <v>59.472559916310658</v>
      </c>
      <c r="N88" s="535">
        <f>AF88*' Demand-Supply Gap'!N$169</f>
        <v>62.450556236025385</v>
      </c>
      <c r="O88" s="535">
        <f>AG88*' Demand-Supply Gap'!O$169</f>
        <v>65.604425078444265</v>
      </c>
      <c r="P88" s="535">
        <f>AH88*' Demand-Supply Gap'!P$169</f>
        <v>68.785986062131414</v>
      </c>
      <c r="Q88" s="535">
        <f>AI88*' Demand-Supply Gap'!Q$169</f>
        <v>71.901205264558726</v>
      </c>
      <c r="R88" s="535">
        <f>AJ88*' Demand-Supply Gap'!R$169</f>
        <v>75.039714966689104</v>
      </c>
      <c r="S88" s="535">
        <f>AK88*' Demand-Supply Gap'!S$169</f>
        <v>78.146703936301094</v>
      </c>
      <c r="T88" s="461"/>
      <c r="U88" s="446">
        <f t="shared" ref="U88:U90" si="212">(S88/J88)^(1/9)-1</f>
        <v>4.9685491081999045E-2</v>
      </c>
      <c r="V88" s="243">
        <v>0.27698990882447899</v>
      </c>
      <c r="W88" s="177">
        <v>0.27603062075708601</v>
      </c>
      <c r="X88" s="177">
        <v>0.27729780564551165</v>
      </c>
      <c r="Y88" s="177">
        <v>0.277190282016408</v>
      </c>
      <c r="Z88" s="177">
        <v>0.27227827324953102</v>
      </c>
      <c r="AA88" s="177">
        <v>0.27611783898375153</v>
      </c>
      <c r="AB88" s="177">
        <v>0.26996681438374132</v>
      </c>
      <c r="AC88" s="177">
        <v>0.27083831424220756</v>
      </c>
      <c r="AD88" s="177">
        <v>0.27168206054755106</v>
      </c>
      <c r="AE88" s="177">
        <v>0.27250751136610507</v>
      </c>
      <c r="AF88" s="177">
        <v>0.2732552548759391</v>
      </c>
      <c r="AG88" s="177">
        <v>0.27398601863845684</v>
      </c>
      <c r="AH88" s="177">
        <v>0.27485005863738193</v>
      </c>
      <c r="AI88" s="177">
        <v>0.27558525255339872</v>
      </c>
      <c r="AJ88" s="177">
        <v>0.27641963815815168</v>
      </c>
      <c r="AK88" s="177">
        <v>0.2771660708530741</v>
      </c>
    </row>
    <row r="89" spans="1:39" s="28" customFormat="1" ht="15.75" thickBot="1" x14ac:dyDescent="0.3">
      <c r="A89" s="175" t="s">
        <v>39</v>
      </c>
      <c r="B89" s="175" t="s">
        <v>39</v>
      </c>
      <c r="C89" s="176" t="s">
        <v>309</v>
      </c>
      <c r="D89" s="535">
        <f>V89*' Demand-Supply Gap'!D$169</f>
        <v>16.204319544393329</v>
      </c>
      <c r="E89" s="535">
        <f>W89*' Demand-Supply Gap'!E$169</f>
        <v>16.300149865285999</v>
      </c>
      <c r="F89" s="535">
        <f>X89*' Demand-Supply Gap'!F$169</f>
        <v>16.491007279402002</v>
      </c>
      <c r="G89" s="535">
        <f>Y89*' Demand-Supply Gap'!G$169</f>
        <v>16.0204313654</v>
      </c>
      <c r="H89" s="535">
        <f>Z89*' Demand-Supply Gap'!H$169</f>
        <v>16.364519516807</v>
      </c>
      <c r="I89" s="535">
        <f>AA89*' Demand-Supply Gap'!I$169</f>
        <v>16.062532976076362</v>
      </c>
      <c r="J89" s="535">
        <f>AB89*' Demand-Supply Gap'!J$169</f>
        <v>16.513124587690278</v>
      </c>
      <c r="K89" s="535">
        <f>AC89*' Demand-Supply Gap'!K$169</f>
        <v>17.333083565342573</v>
      </c>
      <c r="L89" s="535">
        <f>AD89*' Demand-Supply Gap'!L$169</f>
        <v>18.182063067979382</v>
      </c>
      <c r="M89" s="535">
        <f>AE89*' Demand-Supply Gap'!M$169</f>
        <v>19.159812937868644</v>
      </c>
      <c r="N89" s="535">
        <f>AF89*' Demand-Supply Gap'!N$169</f>
        <v>20.010572931212369</v>
      </c>
      <c r="O89" s="535">
        <f>AG89*' Demand-Supply Gap'!O$169</f>
        <v>20.912233066607428</v>
      </c>
      <c r="P89" s="535">
        <f>AH89*' Demand-Supply Gap'!P$169</f>
        <v>21.806869822809471</v>
      </c>
      <c r="Q89" s="535">
        <f>AI89*' Demand-Supply Gap'!Q$169</f>
        <v>22.700452101942762</v>
      </c>
      <c r="R89" s="535">
        <f>AJ89*' Demand-Supply Gap'!R$169</f>
        <v>23.566379763118732</v>
      </c>
      <c r="S89" s="535">
        <f>AK89*' Demand-Supply Gap'!S$169</f>
        <v>24.430757110123764</v>
      </c>
      <c r="T89" s="461"/>
      <c r="U89" s="446">
        <f t="shared" si="212"/>
        <v>4.4481740370965417E-2</v>
      </c>
      <c r="V89" s="243">
        <v>9.4712083541244954E-2</v>
      </c>
      <c r="W89" s="177">
        <v>9.2679040929292258E-2</v>
      </c>
      <c r="X89" s="177">
        <v>9.1791306411424273E-2</v>
      </c>
      <c r="Y89" s="177">
        <v>8.6327444681602028E-2</v>
      </c>
      <c r="Z89" s="177">
        <v>8.6197488172040565E-2</v>
      </c>
      <c r="AA89" s="177">
        <v>9.0444265917253616E-2</v>
      </c>
      <c r="AB89" s="177">
        <v>8.8259552991721904E-2</v>
      </c>
      <c r="AC89" s="177">
        <v>8.8188557734057052E-2</v>
      </c>
      <c r="AD89" s="177">
        <v>8.7893642836477964E-2</v>
      </c>
      <c r="AE89" s="177">
        <v>8.7791629438616903E-2</v>
      </c>
      <c r="AF89" s="177">
        <v>8.7557173804285876E-2</v>
      </c>
      <c r="AG89" s="177">
        <v>8.733647878032938E-2</v>
      </c>
      <c r="AH89" s="177">
        <v>8.7134310237017745E-2</v>
      </c>
      <c r="AI89" s="177">
        <v>8.700702307522884E-2</v>
      </c>
      <c r="AJ89" s="177">
        <v>8.6810166719191201E-2</v>
      </c>
      <c r="AK89" s="177">
        <v>8.6649552893469303E-2</v>
      </c>
      <c r="AM89" s="513">
        <v>0.01</v>
      </c>
    </row>
    <row r="90" spans="1:39" s="28" customFormat="1" ht="15.75" thickBot="1" x14ac:dyDescent="0.3">
      <c r="A90" s="175" t="s">
        <v>39</v>
      </c>
      <c r="B90" s="175" t="s">
        <v>39</v>
      </c>
      <c r="C90" s="176" t="s">
        <v>310</v>
      </c>
      <c r="D90" s="535">
        <f>V90*' Demand-Supply Gap'!D$169</f>
        <v>16.519172015034634</v>
      </c>
      <c r="E90" s="535">
        <f>W90*' Demand-Supply Gap'!E$169</f>
        <v>18.441897872996023</v>
      </c>
      <c r="F90" s="535">
        <f>X90*' Demand-Supply Gap'!F$169</f>
        <v>17.68563430289387</v>
      </c>
      <c r="G90" s="535">
        <f>Y90*' Demand-Supply Gap'!G$169</f>
        <v>18.58745269060103</v>
      </c>
      <c r="H90" s="535">
        <f>Z90*' Demand-Supply Gap'!H$169</f>
        <v>20.913236536830066</v>
      </c>
      <c r="I90" s="535">
        <f>AA90*' Demand-Supply Gap'!I$169</f>
        <v>18.154542999733998</v>
      </c>
      <c r="J90" s="535">
        <f>AB90*' Demand-Supply Gap'!J$169</f>
        <v>20.041740215975015</v>
      </c>
      <c r="K90" s="535">
        <f>AC90*' Demand-Supply Gap'!K$169</f>
        <v>20.952457274464731</v>
      </c>
      <c r="L90" s="535">
        <f>AD90*' Demand-Supply Gap'!L$169</f>
        <v>21.981713736501447</v>
      </c>
      <c r="M90" s="535">
        <f>AE90*' Demand-Supply Gap'!M$169</f>
        <v>23.077852857634106</v>
      </c>
      <c r="N90" s="535">
        <f>AF90*' Demand-Supply Gap'!N$169</f>
        <v>24.103971694768596</v>
      </c>
      <c r="O90" s="535">
        <f>AG90*' Demand-Supply Gap'!O$169</f>
        <v>25.203121241826551</v>
      </c>
      <c r="P90" s="535">
        <f>AH90*' Demand-Supply Gap'!P$169</f>
        <v>26.241120537351399</v>
      </c>
      <c r="Q90" s="535">
        <f>AI90*' Demand-Supply Gap'!Q$169</f>
        <v>27.262464623649336</v>
      </c>
      <c r="R90" s="535">
        <f>AJ90*' Demand-Supply Gap'!R$169</f>
        <v>28.284150009031695</v>
      </c>
      <c r="S90" s="535">
        <f>AK90*' Demand-Supply Gap'!S$169</f>
        <v>29.283644236226433</v>
      </c>
      <c r="T90" s="461"/>
      <c r="U90" s="446">
        <f t="shared" si="212"/>
        <v>4.3034935201314628E-2</v>
      </c>
      <c r="V90" s="243">
        <f>V91-SUM(V87:V89)</f>
        <v>9.6552354181480782E-2</v>
      </c>
      <c r="W90" s="243">
        <f t="shared" ref="W90:AK90" si="213">W91-SUM(W87:W89)</f>
        <v>0.10485654560914293</v>
      </c>
      <c r="X90" s="243">
        <f t="shared" si="213"/>
        <v>9.8440771377562242E-2</v>
      </c>
      <c r="Y90" s="243">
        <f t="shared" si="213"/>
        <v>0.10016005545177098</v>
      </c>
      <c r="Z90" s="243">
        <f t="shared" si="213"/>
        <v>0.1101571272637174</v>
      </c>
      <c r="AA90" s="243">
        <f t="shared" si="213"/>
        <v>0.10222387198331195</v>
      </c>
      <c r="AB90" s="243">
        <f t="shared" si="213"/>
        <v>0.1071193415422288</v>
      </c>
      <c r="AC90" s="243">
        <f t="shared" si="213"/>
        <v>0.10660347773976575</v>
      </c>
      <c r="AD90" s="243">
        <f t="shared" si="213"/>
        <v>0.10626147807683706</v>
      </c>
      <c r="AE90" s="243">
        <f t="shared" si="213"/>
        <v>0.10574436780183505</v>
      </c>
      <c r="AF90" s="243">
        <f t="shared" si="213"/>
        <v>0.10546802664308197</v>
      </c>
      <c r="AG90" s="243">
        <f t="shared" si="213"/>
        <v>0.10525666276403756</v>
      </c>
      <c r="AH90" s="243">
        <f t="shared" si="213"/>
        <v>0.10485236792109098</v>
      </c>
      <c r="AI90" s="243">
        <f t="shared" si="213"/>
        <v>0.10449245142542618</v>
      </c>
      <c r="AJ90" s="243">
        <f t="shared" si="213"/>
        <v>0.10418875544207551</v>
      </c>
      <c r="AK90" s="243">
        <f t="shared" si="213"/>
        <v>0.10386148365041747</v>
      </c>
    </row>
    <row r="91" spans="1:39" s="28" customFormat="1" ht="15.75" thickBot="1" x14ac:dyDescent="0.3">
      <c r="A91" s="226" t="s">
        <v>39</v>
      </c>
      <c r="B91" s="226" t="s">
        <v>39</v>
      </c>
      <c r="C91" s="227" t="s">
        <v>58</v>
      </c>
      <c r="D91" s="535">
        <f>V91*' Demand-Supply Gap'!D$169</f>
        <v>171.09030799999999</v>
      </c>
      <c r="E91" s="535">
        <f>W91*' Demand-Supply Gap'!E$169</f>
        <v>175.87741200000002</v>
      </c>
      <c r="F91" s="535">
        <f>X91*' Demand-Supply Gap'!F$169</f>
        <v>179.65761600000002</v>
      </c>
      <c r="G91" s="535">
        <f>Y91*' Demand-Supply Gap'!G$169</f>
        <v>185.57750000000001</v>
      </c>
      <c r="H91" s="535">
        <f>Z91*' Demand-Supply Gap'!H$169</f>
        <v>189.84914599999999</v>
      </c>
      <c r="I91" s="535">
        <f>AA91*' Demand-Supply Gap'!I$169</f>
        <v>177.595924</v>
      </c>
      <c r="J91" s="535">
        <f>AB91*' Demand-Supply Gap'!J$169</f>
        <v>187.09730593399999</v>
      </c>
      <c r="K91" s="535">
        <f>AC91*' Demand-Supply Gap'!K$169</f>
        <v>196.545719883667</v>
      </c>
      <c r="L91" s="535">
        <f>AD91*' Demand-Supply Gap'!L$169</f>
        <v>206.86437017755952</v>
      </c>
      <c r="M91" s="535">
        <f>AE91*' Demand-Supply Gap'!M$169</f>
        <v>218.24191053732528</v>
      </c>
      <c r="N91" s="535">
        <f>AF91*' Demand-Supply Gap'!N$169</f>
        <v>228.54292871468704</v>
      </c>
      <c r="O91" s="535">
        <f>AG91*' Demand-Supply Gap'!O$169</f>
        <v>239.4444264143776</v>
      </c>
      <c r="P91" s="535">
        <f>AH91*' Demand-Supply Gap'!P$169</f>
        <v>250.26731448830748</v>
      </c>
      <c r="Q91" s="535">
        <f>AI91*' Demand-Supply Gap'!Q$169</f>
        <v>260.90367535406057</v>
      </c>
      <c r="R91" s="535">
        <f>AJ91*' Demand-Supply Gap'!R$169</f>
        <v>271.47027420590001</v>
      </c>
      <c r="S91" s="535">
        <f>AK91*' Demand-Supply Gap'!S$169</f>
        <v>281.94902679024773</v>
      </c>
      <c r="T91" s="461"/>
      <c r="U91" s="468"/>
      <c r="V91" s="244">
        <v>1</v>
      </c>
      <c r="W91" s="228">
        <v>1</v>
      </c>
      <c r="X91" s="228">
        <v>1</v>
      </c>
      <c r="Y91" s="228">
        <v>1</v>
      </c>
      <c r="Z91" s="228">
        <v>1</v>
      </c>
      <c r="AA91" s="228">
        <v>1</v>
      </c>
      <c r="AB91" s="228">
        <v>1</v>
      </c>
      <c r="AC91" s="228">
        <v>1</v>
      </c>
      <c r="AD91" s="228">
        <v>1</v>
      </c>
      <c r="AE91" s="228">
        <v>1</v>
      </c>
      <c r="AF91" s="228">
        <v>1</v>
      </c>
      <c r="AG91" s="228">
        <v>1</v>
      </c>
      <c r="AH91" s="228">
        <v>1</v>
      </c>
      <c r="AI91" s="228">
        <v>1</v>
      </c>
      <c r="AJ91" s="228">
        <v>1</v>
      </c>
      <c r="AK91" s="228">
        <v>1</v>
      </c>
    </row>
    <row r="92" spans="1:39" s="28" customFormat="1" ht="15" x14ac:dyDescent="0.25">
      <c r="A92" s="219" t="s">
        <v>38</v>
      </c>
      <c r="B92" s="219" t="s">
        <v>34</v>
      </c>
      <c r="C92" s="220" t="s">
        <v>355</v>
      </c>
      <c r="D92" s="221">
        <f>ROUND(V92*' Demand-Supply Gap'!D$182,2)</f>
        <v>77.37</v>
      </c>
      <c r="E92" s="221">
        <f>ROUND(W92*' Demand-Supply Gap'!E$182,2)</f>
        <v>76.52</v>
      </c>
      <c r="F92" s="221">
        <f>ROUND(X92*' Demand-Supply Gap'!F$182,2)</f>
        <v>82.32</v>
      </c>
      <c r="G92" s="221">
        <f>ROUND(Y92*' Demand-Supply Gap'!G$182,2)</f>
        <v>87.84</v>
      </c>
      <c r="H92" s="221">
        <f>ROUND(Z92*' Demand-Supply Gap'!H$182,2)</f>
        <v>88.9</v>
      </c>
      <c r="I92" s="221">
        <f>ROUND(AA92*' Demand-Supply Gap'!I$182,2)</f>
        <v>82.84</v>
      </c>
      <c r="J92" s="221">
        <f>ROUND(AB92*' Demand-Supply Gap'!J$182,2)</f>
        <v>84.71</v>
      </c>
      <c r="K92" s="221">
        <f>ROUND(AC92*' Demand-Supply Gap'!K$182,2)</f>
        <v>87.56</v>
      </c>
      <c r="L92" s="221">
        <f>ROUND(AD92*' Demand-Supply Gap'!L$182,2)</f>
        <v>91.03</v>
      </c>
      <c r="M92" s="221">
        <f>ROUND(AE92*' Demand-Supply Gap'!M$182,2)</f>
        <v>95.49</v>
      </c>
      <c r="N92" s="221">
        <f>ROUND(AF92*' Demand-Supply Gap'!N$182,2)</f>
        <v>100.63</v>
      </c>
      <c r="O92" s="221">
        <f>ROUND(AG92*' Demand-Supply Gap'!O$182,2)</f>
        <v>106.39</v>
      </c>
      <c r="P92" s="221">
        <f>ROUND(AH92*' Demand-Supply Gap'!P$182,2)</f>
        <v>112.58</v>
      </c>
      <c r="Q92" s="221">
        <f>ROUND(AI92*' Demand-Supply Gap'!Q$182,2)</f>
        <v>118.68</v>
      </c>
      <c r="R92" s="221">
        <f>ROUND(AJ92*' Demand-Supply Gap'!R$182,2)</f>
        <v>125.82</v>
      </c>
      <c r="S92" s="236">
        <f>ROUND(AK92*' Demand-Supply Gap'!S$182,2)</f>
        <v>133.88999999999999</v>
      </c>
      <c r="T92" s="361"/>
      <c r="U92" s="446">
        <f>(S92/J92)^(1/9)-1</f>
        <v>5.218082862706841E-2</v>
      </c>
      <c r="V92" s="241">
        <v>0.50656299999999999</v>
      </c>
      <c r="W92" s="222">
        <v>0.500117311753</v>
      </c>
      <c r="X92" s="222">
        <v>0.49821219241000003</v>
      </c>
      <c r="Y92" s="222">
        <v>0.50134123100000005</v>
      </c>
      <c r="Z92" s="222">
        <v>0.50399715929169997</v>
      </c>
      <c r="AA92" s="222">
        <v>0.50468480775339997</v>
      </c>
      <c r="AB92" s="222">
        <v>0.50537245621509996</v>
      </c>
      <c r="AC92" s="222">
        <v>0.50606010467679996</v>
      </c>
      <c r="AD92" s="222">
        <v>0.50674775313850007</v>
      </c>
      <c r="AE92" s="222">
        <v>0.50743540160020006</v>
      </c>
      <c r="AF92" s="222">
        <v>0.50868541572761405</v>
      </c>
      <c r="AG92" s="222">
        <v>0.50958395131395706</v>
      </c>
      <c r="AH92" s="222">
        <v>0.51048248690029996</v>
      </c>
      <c r="AI92" s="222">
        <v>0.51138102248664297</v>
      </c>
      <c r="AJ92" s="222">
        <v>0.51227955807298597</v>
      </c>
      <c r="AK92" s="222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308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61"/>
      <c r="U93" s="446">
        <f t="shared" ref="U93:U95" si="214">(S93/J93)^(1/9)-1</f>
        <v>5.2985738736414323E-2</v>
      </c>
      <c r="V93" s="239">
        <v>0.25122169999999999</v>
      </c>
      <c r="W93" s="148">
        <v>0.25413194134700001</v>
      </c>
      <c r="X93" s="148">
        <v>0.25354134134900003</v>
      </c>
      <c r="Y93" s="148">
        <v>0.25711167899999998</v>
      </c>
      <c r="Z93" s="148">
        <v>0.25799636883510002</v>
      </c>
      <c r="AA93" s="148">
        <v>0.25861729680040002</v>
      </c>
      <c r="AB93" s="148">
        <v>0.25923822476570002</v>
      </c>
      <c r="AC93" s="148">
        <v>0.25985915273100002</v>
      </c>
      <c r="AD93" s="148">
        <v>0.26048008069630002</v>
      </c>
      <c r="AE93" s="148">
        <v>0.26110100866160002</v>
      </c>
      <c r="AF93" s="148">
        <v>0.26179729716112898</v>
      </c>
      <c r="AG93" s="148">
        <v>0.26244648532676401</v>
      </c>
      <c r="AH93" s="148">
        <v>0.26309567349239998</v>
      </c>
      <c r="AI93" s="148">
        <v>0.26374486165803601</v>
      </c>
      <c r="AJ93" s="148">
        <v>0.26439404982367098</v>
      </c>
      <c r="AK93" s="148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309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61"/>
      <c r="U94" s="446">
        <f t="shared" si="214"/>
        <v>4.5928489181689569E-2</v>
      </c>
      <c r="V94" s="238">
        <v>9.6819174099999988E-2</v>
      </c>
      <c r="W94" s="174">
        <v>9.6112545999999993E-2</v>
      </c>
      <c r="X94" s="174">
        <v>9.0741940999999993E-2</v>
      </c>
      <c r="Y94" s="174">
        <v>9.2155299999999996E-2</v>
      </c>
      <c r="Z94" s="174">
        <v>9.109260395999999E-2</v>
      </c>
      <c r="AA94" s="174">
        <v>9.0780354539999997E-2</v>
      </c>
      <c r="AB94" s="174">
        <v>9.0468105120000003E-2</v>
      </c>
      <c r="AC94" s="174">
        <v>9.0155855699999982E-2</v>
      </c>
      <c r="AD94" s="174">
        <v>8.9843606279999988E-2</v>
      </c>
      <c r="AE94" s="174">
        <v>8.9531356859999994E-2</v>
      </c>
      <c r="AF94" s="174">
        <v>8.9004694120000005E-2</v>
      </c>
      <c r="AG94" s="174">
        <v>8.8612039705000006E-2</v>
      </c>
      <c r="AH94" s="174">
        <v>8.8219385290000008E-2</v>
      </c>
      <c r="AI94" s="174">
        <v>8.7826730874999981E-2</v>
      </c>
      <c r="AJ94" s="174">
        <v>8.7434076459999982E-2</v>
      </c>
      <c r="AK94" s="174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310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61"/>
      <c r="U95" s="446">
        <f t="shared" si="214"/>
        <v>4.1916919472591463E-2</v>
      </c>
      <c r="V95" s="239">
        <f>V96-(SUM(V92:V94))</f>
        <v>0.14539612590000006</v>
      </c>
      <c r="W95" s="148">
        <f t="shared" ref="W95:Y95" si="215">W96-(SUM(W92:W94))</f>
        <v>0.14963820090000002</v>
      </c>
      <c r="X95" s="148">
        <f t="shared" si="215"/>
        <v>0.157504525241</v>
      </c>
      <c r="Y95" s="148">
        <f t="shared" si="215"/>
        <v>0.14939178999999991</v>
      </c>
      <c r="Z95" s="148">
        <f>Z96-(SUM(Z92:Z94))</f>
        <v>0.14691386791320005</v>
      </c>
      <c r="AA95" s="148">
        <f t="shared" ref="AA95:AF95" si="216">AA96-(SUM(AA92:AA94))</f>
        <v>0.14591754090620002</v>
      </c>
      <c r="AB95" s="148">
        <f t="shared" si="216"/>
        <v>0.14492121389919999</v>
      </c>
      <c r="AC95" s="148">
        <f t="shared" si="216"/>
        <v>0.14392488689220007</v>
      </c>
      <c r="AD95" s="148">
        <f t="shared" si="216"/>
        <v>0.14292855988519992</v>
      </c>
      <c r="AE95" s="148">
        <f t="shared" si="216"/>
        <v>0.14193223287819989</v>
      </c>
      <c r="AF95" s="148">
        <f t="shared" si="216"/>
        <v>0.14051259299125696</v>
      </c>
      <c r="AG95" s="148">
        <f>AG96-(SUM(AG92:AG94))</f>
        <v>0.13935752365427889</v>
      </c>
      <c r="AH95" s="148">
        <f t="shared" ref="AH95:AK95" si="217">AH96-(SUM(AH92:AH94))</f>
        <v>0.13820245431730016</v>
      </c>
      <c r="AI95" s="148">
        <f t="shared" si="217"/>
        <v>0.1370473849803211</v>
      </c>
      <c r="AJ95" s="148">
        <f t="shared" si="217"/>
        <v>0.13589231564334303</v>
      </c>
      <c r="AK95" s="148">
        <f t="shared" si="217"/>
        <v>0.13473724630636408</v>
      </c>
    </row>
    <row r="96" spans="1:39" s="28" customFormat="1" ht="15.75" thickBot="1" x14ac:dyDescent="0.3">
      <c r="A96" s="214" t="s">
        <v>38</v>
      </c>
      <c r="B96" s="214" t="s">
        <v>34</v>
      </c>
      <c r="C96" s="215" t="s">
        <v>58</v>
      </c>
      <c r="D96" s="216">
        <f>ROUND(V96*' Demand-Supply Gap'!D$182,2)</f>
        <v>152.72999999999999</v>
      </c>
      <c r="E96" s="216">
        <f>ROUND(W96*' Demand-Supply Gap'!E$182,2)</f>
        <v>152.99</v>
      </c>
      <c r="F96" s="216">
        <f>ROUND(X96*' Demand-Supply Gap'!F$182,2)</f>
        <v>165.23</v>
      </c>
      <c r="G96" s="216">
        <f>ROUND(Y96*' Demand-Supply Gap'!G$182,2)</f>
        <v>175.21</v>
      </c>
      <c r="H96" s="216">
        <f>ROUND(Z96*' Demand-Supply Gap'!H$182,2)</f>
        <v>176.39</v>
      </c>
      <c r="I96" s="216">
        <f>ROUND(AA96*' Demand-Supply Gap'!I$182,2)</f>
        <v>164.14</v>
      </c>
      <c r="J96" s="216">
        <f>ROUND(AB96*' Demand-Supply Gap'!J$182,2)</f>
        <v>167.62</v>
      </c>
      <c r="K96" s="216">
        <f>ROUND(AC96*' Demand-Supply Gap'!K$182,2)</f>
        <v>173.03</v>
      </c>
      <c r="L96" s="216">
        <f>ROUND(AD96*' Demand-Supply Gap'!L$182,2)</f>
        <v>179.64</v>
      </c>
      <c r="M96" s="216">
        <f>ROUND(AE96*' Demand-Supply Gap'!M$182,2)</f>
        <v>188.18</v>
      </c>
      <c r="N96" s="216">
        <f>ROUND(AF96*' Demand-Supply Gap'!N$182,2)</f>
        <v>197.83</v>
      </c>
      <c r="O96" s="216">
        <f>ROUND(AG96*' Demand-Supply Gap'!O$182,2)</f>
        <v>208.77</v>
      </c>
      <c r="P96" s="216">
        <f>ROUND(AH96*' Demand-Supply Gap'!P$182,2)</f>
        <v>220.54</v>
      </c>
      <c r="Q96" s="216">
        <f>ROUND(AI96*' Demand-Supply Gap'!Q$182,2)</f>
        <v>232.08</v>
      </c>
      <c r="R96" s="216">
        <f>ROUND(AJ96*' Demand-Supply Gap'!R$182,2)</f>
        <v>245.61</v>
      </c>
      <c r="S96" s="217">
        <f>ROUND(AK96*' Demand-Supply Gap'!S$182,2)</f>
        <v>260.91000000000003</v>
      </c>
      <c r="T96" s="461"/>
      <c r="U96" s="469"/>
      <c r="V96" s="240">
        <v>1</v>
      </c>
      <c r="W96" s="218">
        <v>1</v>
      </c>
      <c r="X96" s="218">
        <v>1</v>
      </c>
      <c r="Y96" s="218">
        <v>1</v>
      </c>
      <c r="Z96" s="218">
        <v>1</v>
      </c>
      <c r="AA96" s="218">
        <v>1</v>
      </c>
      <c r="AB96" s="218">
        <v>1</v>
      </c>
      <c r="AC96" s="218">
        <v>1</v>
      </c>
      <c r="AD96" s="218">
        <v>1</v>
      </c>
      <c r="AE96" s="218">
        <v>1</v>
      </c>
      <c r="AF96" s="218">
        <v>1</v>
      </c>
      <c r="AG96" s="218">
        <v>1</v>
      </c>
      <c r="AH96" s="218">
        <v>1</v>
      </c>
      <c r="AI96" s="218">
        <v>1</v>
      </c>
      <c r="AJ96" s="218">
        <v>1</v>
      </c>
      <c r="AK96" s="218">
        <v>1</v>
      </c>
    </row>
    <row r="97" spans="1:37" s="28" customFormat="1" ht="15" x14ac:dyDescent="0.25">
      <c r="A97" s="219" t="s">
        <v>38</v>
      </c>
      <c r="B97" s="219" t="s">
        <v>105</v>
      </c>
      <c r="C97" s="220" t="s">
        <v>355</v>
      </c>
      <c r="D97" s="221">
        <f>ROUND(V97*' Demand-Supply Gap'!D$191,2)</f>
        <v>2.52</v>
      </c>
      <c r="E97" s="221">
        <f>ROUND(W97*' Demand-Supply Gap'!E$191,2)</f>
        <v>2.5099999999999998</v>
      </c>
      <c r="F97" s="221">
        <f>ROUND(X97*' Demand-Supply Gap'!F$191,2)</f>
        <v>2.04</v>
      </c>
      <c r="G97" s="221">
        <f>ROUND(Y97*' Demand-Supply Gap'!G$191,2)</f>
        <v>2.04</v>
      </c>
      <c r="H97" s="221">
        <f>ROUND(Z97*' Demand-Supply Gap'!H$191,2)</f>
        <v>2.44</v>
      </c>
      <c r="I97" s="221">
        <f>ROUND(AA97*' Demand-Supply Gap'!I$191,2)</f>
        <v>2.78</v>
      </c>
      <c r="J97" s="221">
        <f>ROUND(AB97*' Demand-Supply Gap'!J$191,2)</f>
        <v>2.81</v>
      </c>
      <c r="K97" s="221">
        <f>ROUND(AC97*' Demand-Supply Gap'!K$191,2)</f>
        <v>2.87</v>
      </c>
      <c r="L97" s="221">
        <f>ROUND(AD97*' Demand-Supply Gap'!L$191,2)</f>
        <v>2.96</v>
      </c>
      <c r="M97" s="221">
        <f>ROUND(AE97*' Demand-Supply Gap'!M$191,2)</f>
        <v>3.07</v>
      </c>
      <c r="N97" s="221">
        <f>ROUND(AF97*' Demand-Supply Gap'!N$191,2)</f>
        <v>3.2</v>
      </c>
      <c r="O97" s="221">
        <f>ROUND(AG97*' Demand-Supply Gap'!O$191,2)</f>
        <v>3.35</v>
      </c>
      <c r="P97" s="221">
        <f>ROUND(AH97*' Demand-Supply Gap'!P$191,2)</f>
        <v>3.51</v>
      </c>
      <c r="Q97" s="221">
        <f>ROUND(AI97*' Demand-Supply Gap'!Q$191,2)</f>
        <v>3.66</v>
      </c>
      <c r="R97" s="221">
        <f>ROUND(AJ97*' Demand-Supply Gap'!R$191,2)</f>
        <v>3.84</v>
      </c>
      <c r="S97" s="236">
        <f>ROUND(AK97*' Demand-Supply Gap'!S$191,2)</f>
        <v>4.05</v>
      </c>
      <c r="T97" s="361"/>
      <c r="U97" s="446">
        <f>(S97/J97)^(1/9)-1</f>
        <v>4.1450768567876439E-2</v>
      </c>
      <c r="V97" s="241">
        <v>0.49556299999999998</v>
      </c>
      <c r="W97" s="222">
        <v>0.48911731175299999</v>
      </c>
      <c r="X97" s="222">
        <v>0.48721219241000002</v>
      </c>
      <c r="Y97" s="222">
        <v>0.49034123100000004</v>
      </c>
      <c r="Z97" s="222">
        <v>0.49299715929169996</v>
      </c>
      <c r="AA97" s="222">
        <v>0.49368480775339996</v>
      </c>
      <c r="AB97" s="222">
        <v>0.49437245621509995</v>
      </c>
      <c r="AC97" s="222">
        <v>0.49506010467679995</v>
      </c>
      <c r="AD97" s="222">
        <v>0.49574775313850006</v>
      </c>
      <c r="AE97" s="222">
        <v>0.49643540160020005</v>
      </c>
      <c r="AF97" s="222">
        <v>0.49768541572761404</v>
      </c>
      <c r="AG97" s="222">
        <v>0.49858395131395705</v>
      </c>
      <c r="AH97" s="222">
        <v>0.49948248690029995</v>
      </c>
      <c r="AI97" s="222">
        <v>0.50038102248664296</v>
      </c>
      <c r="AJ97" s="222">
        <v>0.50127955807298596</v>
      </c>
      <c r="AK97" s="222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308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61"/>
      <c r="U98" s="446">
        <f t="shared" ref="U98:U100" si="218">(S98/J98)^(1/9)-1</f>
        <v>4.2609857027522846E-2</v>
      </c>
      <c r="V98" s="239">
        <v>0.25122169999999999</v>
      </c>
      <c r="W98" s="148">
        <v>0.25413194134700001</v>
      </c>
      <c r="X98" s="148">
        <v>0.25354134134900003</v>
      </c>
      <c r="Y98" s="148">
        <v>0.25711167899999998</v>
      </c>
      <c r="Z98" s="148">
        <v>0.25799636883510002</v>
      </c>
      <c r="AA98" s="148">
        <v>0.25861729680040002</v>
      </c>
      <c r="AB98" s="148">
        <v>0.25923822476570002</v>
      </c>
      <c r="AC98" s="148">
        <v>0.25985915273100002</v>
      </c>
      <c r="AD98" s="148">
        <v>0.26048008069630002</v>
      </c>
      <c r="AE98" s="148">
        <v>0.26110100866160002</v>
      </c>
      <c r="AF98" s="148">
        <v>0.26179729716112898</v>
      </c>
      <c r="AG98" s="148">
        <v>0.26244648532676401</v>
      </c>
      <c r="AH98" s="148">
        <v>0.26309567349239998</v>
      </c>
      <c r="AI98" s="148">
        <v>0.26374486165803601</v>
      </c>
      <c r="AJ98" s="148">
        <v>0.26439404982367098</v>
      </c>
      <c r="AK98" s="148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309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61"/>
      <c r="U99" s="446">
        <f t="shared" si="218"/>
        <v>3.5811846656914392E-2</v>
      </c>
      <c r="V99" s="238">
        <v>9.6819174099999988E-2</v>
      </c>
      <c r="W99" s="174">
        <v>9.6112545999999993E-2</v>
      </c>
      <c r="X99" s="174">
        <v>9.0741940999999993E-2</v>
      </c>
      <c r="Y99" s="174">
        <v>9.2155299999999996E-2</v>
      </c>
      <c r="Z99" s="174">
        <v>9.109260395999999E-2</v>
      </c>
      <c r="AA99" s="174">
        <v>9.0780354539999997E-2</v>
      </c>
      <c r="AB99" s="174">
        <v>9.0468105120000003E-2</v>
      </c>
      <c r="AC99" s="174">
        <v>9.0155855699999982E-2</v>
      </c>
      <c r="AD99" s="174">
        <v>8.9843606279999988E-2</v>
      </c>
      <c r="AE99" s="174">
        <v>8.9531356859999994E-2</v>
      </c>
      <c r="AF99" s="174">
        <v>8.9004694120000005E-2</v>
      </c>
      <c r="AG99" s="174">
        <v>8.8612039705000006E-2</v>
      </c>
      <c r="AH99" s="174">
        <v>8.8219385290000008E-2</v>
      </c>
      <c r="AI99" s="174">
        <v>8.7826730874999981E-2</v>
      </c>
      <c r="AJ99" s="174">
        <v>8.7434076459999982E-2</v>
      </c>
      <c r="AK99" s="174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310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61"/>
      <c r="U100" s="446">
        <f t="shared" si="218"/>
        <v>3.1834922008460831E-2</v>
      </c>
      <c r="V100" s="239">
        <f>V101-(SUM(V97:V99))</f>
        <v>0.15639612590000007</v>
      </c>
      <c r="W100" s="148">
        <f t="shared" ref="W100:Y100" si="219">W101-(SUM(W97:W99))</f>
        <v>0.16063820090000003</v>
      </c>
      <c r="X100" s="148">
        <f t="shared" si="219"/>
        <v>0.1685045252409999</v>
      </c>
      <c r="Y100" s="148">
        <f t="shared" si="219"/>
        <v>0.16039179000000003</v>
      </c>
      <c r="Z100" s="148">
        <f>Z101-(SUM(Z97:Z99))</f>
        <v>0.15791386791320006</v>
      </c>
      <c r="AA100" s="148">
        <f t="shared" ref="AA100:AF100" si="220">AA101-(SUM(AA97:AA99))</f>
        <v>0.15691754090620003</v>
      </c>
      <c r="AB100" s="148">
        <f t="shared" si="220"/>
        <v>0.1559212138992</v>
      </c>
      <c r="AC100" s="148">
        <f t="shared" si="220"/>
        <v>0.15492488689220008</v>
      </c>
      <c r="AD100" s="148">
        <f t="shared" si="220"/>
        <v>0.15392855988519993</v>
      </c>
      <c r="AE100" s="148">
        <f t="shared" si="220"/>
        <v>0.1529322328781999</v>
      </c>
      <c r="AF100" s="148">
        <f t="shared" si="220"/>
        <v>0.15151259299125697</v>
      </c>
      <c r="AG100" s="148">
        <f>AG101-(SUM(AG97:AG99))</f>
        <v>0.15035752365427901</v>
      </c>
      <c r="AH100" s="148">
        <f t="shared" ref="AH100:AK100" si="221">AH101-(SUM(AH97:AH99))</f>
        <v>0.14920245431730006</v>
      </c>
      <c r="AI100" s="148">
        <f t="shared" si="221"/>
        <v>0.148047384980321</v>
      </c>
      <c r="AJ100" s="148">
        <f t="shared" si="221"/>
        <v>0.14689231564334304</v>
      </c>
      <c r="AK100" s="148">
        <f t="shared" si="221"/>
        <v>0.14573724630636398</v>
      </c>
    </row>
    <row r="101" spans="1:37" s="28" customFormat="1" ht="15.75" thickBot="1" x14ac:dyDescent="0.3">
      <c r="A101" s="214" t="s">
        <v>38</v>
      </c>
      <c r="B101" s="214" t="s">
        <v>105</v>
      </c>
      <c r="C101" s="215" t="s">
        <v>58</v>
      </c>
      <c r="D101" s="216">
        <f>ROUND(V101*' Demand-Supply Gap'!D$191,2)</f>
        <v>5.08</v>
      </c>
      <c r="E101" s="216">
        <f>ROUND(W101*' Demand-Supply Gap'!E$191,2)</f>
        <v>5.13</v>
      </c>
      <c r="F101" s="216">
        <f>ROUND(X101*' Demand-Supply Gap'!F$191,2)</f>
        <v>4.1900000000000004</v>
      </c>
      <c r="G101" s="216">
        <f>ROUND(Y101*' Demand-Supply Gap'!G$191,2)</f>
        <v>4.17</v>
      </c>
      <c r="H101" s="216">
        <f>ROUND(Z101*' Demand-Supply Gap'!H$191,2)</f>
        <v>4.95</v>
      </c>
      <c r="I101" s="216">
        <f>ROUND(AA101*' Demand-Supply Gap'!I$191,2)</f>
        <v>5.62</v>
      </c>
      <c r="J101" s="216">
        <f>ROUND(AB101*' Demand-Supply Gap'!J$191,2)</f>
        <v>5.68</v>
      </c>
      <c r="K101" s="216">
        <f>ROUND(AC101*' Demand-Supply Gap'!K$191,2)</f>
        <v>5.8</v>
      </c>
      <c r="L101" s="216">
        <f>ROUND(AD101*' Demand-Supply Gap'!L$191,2)</f>
        <v>5.96</v>
      </c>
      <c r="M101" s="216">
        <f>ROUND(AE101*' Demand-Supply Gap'!M$191,2)</f>
        <v>6.18</v>
      </c>
      <c r="N101" s="216">
        <f>ROUND(AF101*' Demand-Supply Gap'!N$191,2)</f>
        <v>6.43</v>
      </c>
      <c r="O101" s="216">
        <f>ROUND(AG101*' Demand-Supply Gap'!O$191,2)</f>
        <v>6.72</v>
      </c>
      <c r="P101" s="216">
        <f>ROUND(AH101*' Demand-Supply Gap'!P$191,2)</f>
        <v>7.03</v>
      </c>
      <c r="Q101" s="216">
        <f>ROUND(AI101*' Demand-Supply Gap'!Q$191,2)</f>
        <v>7.32</v>
      </c>
      <c r="R101" s="216">
        <f>ROUND(AJ101*' Demand-Supply Gap'!R$191,2)</f>
        <v>7.67</v>
      </c>
      <c r="S101" s="217">
        <f>ROUND(AK101*' Demand-Supply Gap'!S$191,2)</f>
        <v>8.06</v>
      </c>
      <c r="T101" s="461"/>
      <c r="U101" s="469"/>
      <c r="V101" s="240">
        <v>1</v>
      </c>
      <c r="W101" s="218">
        <v>1</v>
      </c>
      <c r="X101" s="218">
        <v>1</v>
      </c>
      <c r="Y101" s="218">
        <v>1</v>
      </c>
      <c r="Z101" s="218">
        <v>1</v>
      </c>
      <c r="AA101" s="218">
        <v>1</v>
      </c>
      <c r="AB101" s="218">
        <v>1</v>
      </c>
      <c r="AC101" s="218">
        <v>1</v>
      </c>
      <c r="AD101" s="218">
        <v>1</v>
      </c>
      <c r="AE101" s="218">
        <v>1</v>
      </c>
      <c r="AF101" s="218">
        <v>1</v>
      </c>
      <c r="AG101" s="218">
        <v>1</v>
      </c>
      <c r="AH101" s="218">
        <v>1</v>
      </c>
      <c r="AI101" s="218">
        <v>1</v>
      </c>
      <c r="AJ101" s="218">
        <v>1</v>
      </c>
      <c r="AK101" s="218">
        <v>1</v>
      </c>
    </row>
    <row r="102" spans="1:37" s="28" customFormat="1" ht="15" x14ac:dyDescent="0.25">
      <c r="A102" s="219" t="s">
        <v>38</v>
      </c>
      <c r="B102" s="219" t="s">
        <v>110</v>
      </c>
      <c r="C102" s="220" t="s">
        <v>355</v>
      </c>
      <c r="D102" s="306">
        <f>ROUND(V102*' Demand-Supply Gap'!D$200,2)</f>
        <v>4.84</v>
      </c>
      <c r="E102" s="306">
        <f>ROUND(W102*' Demand-Supply Gap'!E$200,2)</f>
        <v>4.79</v>
      </c>
      <c r="F102" s="306">
        <f>ROUND(X102*' Demand-Supply Gap'!F$200,2)</f>
        <v>4.79</v>
      </c>
      <c r="G102" s="306">
        <f>ROUND(Y102*' Demand-Supply Gap'!G$200,2)</f>
        <v>4.74</v>
      </c>
      <c r="H102" s="306">
        <f>ROUND(Z102*' Demand-Supply Gap'!H$200,2)</f>
        <v>4.9400000000000004</v>
      </c>
      <c r="I102" s="306">
        <f>ROUND(AA102*' Demand-Supply Gap'!I$200,2)</f>
        <v>4.5599999999999996</v>
      </c>
      <c r="J102" s="306">
        <f>ROUND(AB102*' Demand-Supply Gap'!J$200,2)</f>
        <v>4.7</v>
      </c>
      <c r="K102" s="306">
        <f>ROUND(AC102*' Demand-Supply Gap'!K$200,2)</f>
        <v>4.8499999999999996</v>
      </c>
      <c r="L102" s="306">
        <f>ROUND(AD102*' Demand-Supply Gap'!L$200,2)</f>
        <v>5</v>
      </c>
      <c r="M102" s="306">
        <f>ROUND(AE102*' Demand-Supply Gap'!M$200,2)</f>
        <v>5.17</v>
      </c>
      <c r="N102" s="306">
        <f>ROUND(AF102*' Demand-Supply Gap'!N$200,2)</f>
        <v>5.34</v>
      </c>
      <c r="O102" s="306">
        <f>ROUND(AG102*' Demand-Supply Gap'!O$200,2)</f>
        <v>5.52</v>
      </c>
      <c r="P102" s="306">
        <f>ROUND(AH102*' Demand-Supply Gap'!P$200,2)</f>
        <v>5.71</v>
      </c>
      <c r="Q102" s="306">
        <f>ROUND(AI102*' Demand-Supply Gap'!Q$200,2)</f>
        <v>5.91</v>
      </c>
      <c r="R102" s="306">
        <f>ROUND(AJ102*' Demand-Supply Gap'!R$200,2)</f>
        <v>6.11</v>
      </c>
      <c r="S102" s="44">
        <f>ROUND(AK102*' Demand-Supply Gap'!S$200,2)</f>
        <v>6.33</v>
      </c>
      <c r="T102" s="361"/>
      <c r="U102" s="446">
        <f>(S102/J102)^(1/9)-1</f>
        <v>3.3635262557353274E-2</v>
      </c>
      <c r="V102" s="241">
        <v>0.52486299999999997</v>
      </c>
      <c r="W102" s="222">
        <v>0.51841731175299999</v>
      </c>
      <c r="X102" s="222">
        <v>0.51651219241000002</v>
      </c>
      <c r="Y102" s="222">
        <v>0.51964123100000004</v>
      </c>
      <c r="Z102" s="222">
        <v>0.52229715929169995</v>
      </c>
      <c r="AA102" s="222">
        <v>0.52298480775339995</v>
      </c>
      <c r="AB102" s="222">
        <v>0.52367245621509995</v>
      </c>
      <c r="AC102" s="222">
        <v>0.52436010467679994</v>
      </c>
      <c r="AD102" s="222">
        <v>0.52504775313850005</v>
      </c>
      <c r="AE102" s="222">
        <v>0.52573540160020005</v>
      </c>
      <c r="AF102" s="222">
        <v>0.52698541572761404</v>
      </c>
      <c r="AG102" s="222">
        <v>0.52788395131395704</v>
      </c>
      <c r="AH102" s="222">
        <v>0.52878248690029994</v>
      </c>
      <c r="AI102" s="222">
        <v>0.52968102248664295</v>
      </c>
      <c r="AJ102" s="222">
        <v>0.53057955807298596</v>
      </c>
      <c r="AK102" s="222">
        <v>0.53147809365932897</v>
      </c>
    </row>
    <row r="103" spans="1:37" s="28" customFormat="1" ht="15" x14ac:dyDescent="0.25">
      <c r="A103" s="305" t="s">
        <v>38</v>
      </c>
      <c r="B103" s="305" t="s">
        <v>110</v>
      </c>
      <c r="C103" s="319" t="s">
        <v>308</v>
      </c>
      <c r="D103" s="306">
        <f>ROUND(V103*' Demand-Supply Gap'!D$200,2)</f>
        <v>2.19</v>
      </c>
      <c r="E103" s="306">
        <f>ROUND(W103*' Demand-Supply Gap'!E$200,2)</f>
        <v>2.2200000000000002</v>
      </c>
      <c r="F103" s="306">
        <f>ROUND(X103*' Demand-Supply Gap'!F$200,2)</f>
        <v>2.23</v>
      </c>
      <c r="G103" s="306">
        <f>ROUND(Y103*' Demand-Supply Gap'!G$200,2)</f>
        <v>2.23</v>
      </c>
      <c r="H103" s="306">
        <f>ROUND(Z103*' Demand-Supply Gap'!H$200,2)</f>
        <v>2.3199999999999998</v>
      </c>
      <c r="I103" s="306">
        <f>ROUND(AA103*' Demand-Supply Gap'!I$200,2)</f>
        <v>2.14</v>
      </c>
      <c r="J103" s="306">
        <f>ROUND(AB103*' Demand-Supply Gap'!J$200,2)</f>
        <v>2.21</v>
      </c>
      <c r="K103" s="306">
        <f>ROUND(AC103*' Demand-Supply Gap'!K$200,2)</f>
        <v>2.2799999999999998</v>
      </c>
      <c r="L103" s="306">
        <f>ROUND(AD103*' Demand-Supply Gap'!L$200,2)</f>
        <v>2.36</v>
      </c>
      <c r="M103" s="306">
        <f>ROUND(AE103*' Demand-Supply Gap'!M$200,2)</f>
        <v>2.44</v>
      </c>
      <c r="N103" s="306">
        <f>ROUND(AF103*' Demand-Supply Gap'!N$200,2)</f>
        <v>2.52</v>
      </c>
      <c r="O103" s="306">
        <f>ROUND(AG103*' Demand-Supply Gap'!O$200,2)</f>
        <v>2.61</v>
      </c>
      <c r="P103" s="306">
        <f>ROUND(AH103*' Demand-Supply Gap'!P$200,2)</f>
        <v>2.7</v>
      </c>
      <c r="Q103" s="306">
        <f>ROUND(AI103*' Demand-Supply Gap'!Q$200,2)</f>
        <v>2.79</v>
      </c>
      <c r="R103" s="306">
        <f>ROUND(AJ103*' Demand-Supply Gap'!R$200,2)</f>
        <v>2.89</v>
      </c>
      <c r="S103" s="44">
        <f>ROUND(AK103*' Demand-Supply Gap'!S$200,2)</f>
        <v>3</v>
      </c>
      <c r="T103" s="361"/>
      <c r="U103" s="446">
        <f t="shared" ref="U103:U105" si="222">(S103/J103)^(1/9)-1</f>
        <v>3.4540899111610956E-2</v>
      </c>
      <c r="V103" s="239">
        <v>0.2380217</v>
      </c>
      <c r="W103" s="336">
        <v>0.24093194134700002</v>
      </c>
      <c r="X103" s="336">
        <v>0.24034134134900004</v>
      </c>
      <c r="Y103" s="336">
        <v>0.24391167899999999</v>
      </c>
      <c r="Z103" s="336">
        <v>0.24479636883510003</v>
      </c>
      <c r="AA103" s="336">
        <v>0.24541729680040003</v>
      </c>
      <c r="AB103" s="336">
        <v>0.24603822476570003</v>
      </c>
      <c r="AC103" s="336">
        <v>0.24665915273100003</v>
      </c>
      <c r="AD103" s="336">
        <v>0.24728008069630003</v>
      </c>
      <c r="AE103" s="336">
        <v>0.24790100866160003</v>
      </c>
      <c r="AF103" s="336">
        <v>0.24859729716112899</v>
      </c>
      <c r="AG103" s="336">
        <v>0.24924648532676402</v>
      </c>
      <c r="AH103" s="336">
        <v>0.24989567349239999</v>
      </c>
      <c r="AI103" s="336">
        <v>0.25054486165803602</v>
      </c>
      <c r="AJ103" s="336">
        <v>0.251194049823671</v>
      </c>
      <c r="AK103" s="336">
        <v>0.25184323798930702</v>
      </c>
    </row>
    <row r="104" spans="1:37" s="28" customFormat="1" ht="15" x14ac:dyDescent="0.25">
      <c r="A104" s="305" t="s">
        <v>38</v>
      </c>
      <c r="B104" s="305" t="s">
        <v>110</v>
      </c>
      <c r="C104" s="319" t="s">
        <v>309</v>
      </c>
      <c r="D104" s="306">
        <f>ROUND(V104*' Demand-Supply Gap'!D$200,2)</f>
        <v>0.9</v>
      </c>
      <c r="E104" s="306">
        <f>ROUND(W104*' Demand-Supply Gap'!E$200,2)</f>
        <v>0.9</v>
      </c>
      <c r="F104" s="306">
        <f>ROUND(X104*' Demand-Supply Gap'!F$200,2)</f>
        <v>0.85</v>
      </c>
      <c r="G104" s="306">
        <f>ROUND(Y104*' Demand-Supply Gap'!G$200,2)</f>
        <v>0.85</v>
      </c>
      <c r="H104" s="306">
        <f>ROUND(Z104*' Demand-Supply Gap'!H$200,2)</f>
        <v>0.87</v>
      </c>
      <c r="I104" s="306">
        <f>ROUND(AA104*' Demand-Supply Gap'!I$200,2)</f>
        <v>0.8</v>
      </c>
      <c r="J104" s="306">
        <f>ROUND(AB104*' Demand-Supply Gap'!J$200,2)</f>
        <v>0.82</v>
      </c>
      <c r="K104" s="306">
        <f>ROUND(AC104*' Demand-Supply Gap'!K$200,2)</f>
        <v>0.85</v>
      </c>
      <c r="L104" s="306">
        <f>ROUND(AD104*' Demand-Supply Gap'!L$200,2)</f>
        <v>0.87</v>
      </c>
      <c r="M104" s="306">
        <f>ROUND(AE104*' Demand-Supply Gap'!M$200,2)</f>
        <v>0.89</v>
      </c>
      <c r="N104" s="306">
        <f>ROUND(AF104*' Demand-Supply Gap'!N$200,2)</f>
        <v>0.92</v>
      </c>
      <c r="O104" s="306">
        <f>ROUND(AG104*' Demand-Supply Gap'!O$200,2)</f>
        <v>0.94</v>
      </c>
      <c r="P104" s="306">
        <f>ROUND(AH104*' Demand-Supply Gap'!P$200,2)</f>
        <v>0.97</v>
      </c>
      <c r="Q104" s="306">
        <f>ROUND(AI104*' Demand-Supply Gap'!Q$200,2)</f>
        <v>0.99</v>
      </c>
      <c r="R104" s="306">
        <f>ROUND(AJ104*' Demand-Supply Gap'!R$200,2)</f>
        <v>1.02</v>
      </c>
      <c r="S104" s="44">
        <f>ROUND(AK104*' Demand-Supply Gap'!S$200,2)</f>
        <v>1.05</v>
      </c>
      <c r="T104" s="361"/>
      <c r="U104" s="446">
        <f t="shared" si="222"/>
        <v>2.7852047135179081E-2</v>
      </c>
      <c r="V104" s="238">
        <v>9.8119174099999984E-2</v>
      </c>
      <c r="W104" s="174">
        <v>9.7412545999999989E-2</v>
      </c>
      <c r="X104" s="174">
        <v>9.2041940999999988E-2</v>
      </c>
      <c r="Y104" s="174">
        <v>9.3455299999999991E-2</v>
      </c>
      <c r="Z104" s="174">
        <v>9.2392603959999986E-2</v>
      </c>
      <c r="AA104" s="174">
        <v>9.2080354539999992E-2</v>
      </c>
      <c r="AB104" s="174">
        <v>9.1768105119999999E-2</v>
      </c>
      <c r="AC104" s="174">
        <v>9.1455855699999977E-2</v>
      </c>
      <c r="AD104" s="174">
        <v>9.1143606279999984E-2</v>
      </c>
      <c r="AE104" s="174">
        <v>9.083135685999999E-2</v>
      </c>
      <c r="AF104" s="174">
        <v>9.0304694120000001E-2</v>
      </c>
      <c r="AG104" s="174">
        <v>8.9912039705000002E-2</v>
      </c>
      <c r="AH104" s="174">
        <v>8.9519385290000003E-2</v>
      </c>
      <c r="AI104" s="174">
        <v>8.9126730874999976E-2</v>
      </c>
      <c r="AJ104" s="174">
        <v>8.8734076459999978E-2</v>
      </c>
      <c r="AK104" s="174">
        <v>8.8341422044999979E-2</v>
      </c>
    </row>
    <row r="105" spans="1:37" s="28" customFormat="1" ht="15" x14ac:dyDescent="0.25">
      <c r="A105" s="305" t="s">
        <v>38</v>
      </c>
      <c r="B105" s="305" t="s">
        <v>110</v>
      </c>
      <c r="C105" s="319" t="s">
        <v>310</v>
      </c>
      <c r="D105" s="306">
        <f>ROUND(V105*' Demand-Supply Gap'!D$200,2)</f>
        <v>1.28</v>
      </c>
      <c r="E105" s="306">
        <f>ROUND(W105*' Demand-Supply Gap'!E$200,2)</f>
        <v>1.32</v>
      </c>
      <c r="F105" s="306">
        <f>ROUND(X105*' Demand-Supply Gap'!F$200,2)</f>
        <v>1.4</v>
      </c>
      <c r="G105" s="306">
        <f>ROUND(Y105*' Demand-Supply Gap'!G$200,2)</f>
        <v>1.31</v>
      </c>
      <c r="H105" s="306">
        <f>ROUND(Z105*' Demand-Supply Gap'!H$200,2)</f>
        <v>1.33</v>
      </c>
      <c r="I105" s="306">
        <f>ROUND(AA105*' Demand-Supply Gap'!I$200,2)</f>
        <v>1.22</v>
      </c>
      <c r="J105" s="306">
        <f>ROUND(AB105*' Demand-Supply Gap'!J$200,2)</f>
        <v>1.24</v>
      </c>
      <c r="K105" s="306">
        <f>ROUND(AC105*' Demand-Supply Gap'!K$200,2)</f>
        <v>1.27</v>
      </c>
      <c r="L105" s="306">
        <f>ROUND(AD105*' Demand-Supply Gap'!L$200,2)</f>
        <v>1.3</v>
      </c>
      <c r="M105" s="306">
        <f>ROUND(AE105*' Demand-Supply Gap'!M$200,2)</f>
        <v>1.33</v>
      </c>
      <c r="N105" s="306">
        <f>ROUND(AF105*' Demand-Supply Gap'!N$200,2)</f>
        <v>1.36</v>
      </c>
      <c r="O105" s="306">
        <f>ROUND(AG105*' Demand-Supply Gap'!O$200,2)</f>
        <v>1.39</v>
      </c>
      <c r="P105" s="306">
        <f>ROUND(AH105*' Demand-Supply Gap'!P$200,2)</f>
        <v>1.42</v>
      </c>
      <c r="Q105" s="306">
        <f>ROUND(AI105*' Demand-Supply Gap'!Q$200,2)</f>
        <v>1.46</v>
      </c>
      <c r="R105" s="306">
        <f>ROUND(AJ105*' Demand-Supply Gap'!R$200,2)</f>
        <v>1.49</v>
      </c>
      <c r="S105" s="44">
        <f>ROUND(AK105*' Demand-Supply Gap'!S$200,2)</f>
        <v>1.53</v>
      </c>
      <c r="T105" s="361"/>
      <c r="U105" s="446">
        <f t="shared" si="222"/>
        <v>2.3625468401064609E-2</v>
      </c>
      <c r="V105" s="239">
        <f>V106-(SUM(V102:V104))</f>
        <v>0.1389961259000001</v>
      </c>
      <c r="W105" s="336">
        <f t="shared" ref="W105:Y105" si="223">W106-(SUM(W102:W104))</f>
        <v>0.14323820089999995</v>
      </c>
      <c r="X105" s="336">
        <f t="shared" si="223"/>
        <v>0.15110452524099993</v>
      </c>
      <c r="Y105" s="336">
        <f t="shared" si="223"/>
        <v>0.14299178999999995</v>
      </c>
      <c r="Z105" s="336">
        <f>Z106-(SUM(Z102:Z104))</f>
        <v>0.14051386791320009</v>
      </c>
      <c r="AA105" s="336">
        <f t="shared" ref="AA105:AF105" si="224">AA106-(SUM(AA102:AA104))</f>
        <v>0.13951754090620005</v>
      </c>
      <c r="AB105" s="336">
        <f t="shared" si="224"/>
        <v>0.13852121389920002</v>
      </c>
      <c r="AC105" s="336">
        <f t="shared" si="224"/>
        <v>0.1375248868922001</v>
      </c>
      <c r="AD105" s="336">
        <f t="shared" si="224"/>
        <v>0.13652855988519996</v>
      </c>
      <c r="AE105" s="336">
        <f t="shared" si="224"/>
        <v>0.13553223287819993</v>
      </c>
      <c r="AF105" s="336">
        <f t="shared" si="224"/>
        <v>0.134112592991257</v>
      </c>
      <c r="AG105" s="336">
        <f>AG106-(SUM(AG102:AG104))</f>
        <v>0.13295752365427904</v>
      </c>
      <c r="AH105" s="336">
        <f t="shared" ref="AH105:AK105" si="225">AH106-(SUM(AH102:AH104))</f>
        <v>0.13180245431729998</v>
      </c>
      <c r="AI105" s="336">
        <f t="shared" si="225"/>
        <v>0.13064738498032102</v>
      </c>
      <c r="AJ105" s="336">
        <f t="shared" si="225"/>
        <v>0.12949231564334307</v>
      </c>
      <c r="AK105" s="336">
        <f t="shared" si="225"/>
        <v>0.12833724630636401</v>
      </c>
    </row>
    <row r="106" spans="1:37" s="28" customFormat="1" ht="15.75" thickBot="1" x14ac:dyDescent="0.3">
      <c r="A106" s="214" t="s">
        <v>38</v>
      </c>
      <c r="B106" s="214" t="s">
        <v>110</v>
      </c>
      <c r="C106" s="215" t="s">
        <v>58</v>
      </c>
      <c r="D106" s="216">
        <f>SUM(D102:D105)</f>
        <v>9.2099999999999991</v>
      </c>
      <c r="E106" s="216">
        <f t="shared" ref="E106:S106" si="226">SUM(E102:E105)</f>
        <v>9.23</v>
      </c>
      <c r="F106" s="216">
        <f t="shared" si="226"/>
        <v>9.27</v>
      </c>
      <c r="G106" s="216">
        <f t="shared" si="226"/>
        <v>9.1300000000000008</v>
      </c>
      <c r="H106" s="216">
        <f t="shared" si="226"/>
        <v>9.4599999999999991</v>
      </c>
      <c r="I106" s="216">
        <f t="shared" si="226"/>
        <v>8.7199999999999989</v>
      </c>
      <c r="J106" s="216">
        <f t="shared" si="226"/>
        <v>8.9700000000000006</v>
      </c>
      <c r="K106" s="216">
        <f t="shared" si="226"/>
        <v>9.2499999999999982</v>
      </c>
      <c r="L106" s="216">
        <f t="shared" si="226"/>
        <v>9.5299999999999994</v>
      </c>
      <c r="M106" s="216">
        <f t="shared" si="226"/>
        <v>9.83</v>
      </c>
      <c r="N106" s="216">
        <f t="shared" si="226"/>
        <v>10.139999999999999</v>
      </c>
      <c r="O106" s="216">
        <f t="shared" si="226"/>
        <v>10.459999999999999</v>
      </c>
      <c r="P106" s="216">
        <f t="shared" si="226"/>
        <v>10.8</v>
      </c>
      <c r="Q106" s="216">
        <f t="shared" si="226"/>
        <v>11.149999999999999</v>
      </c>
      <c r="R106" s="216">
        <f t="shared" si="226"/>
        <v>11.51</v>
      </c>
      <c r="S106" s="217">
        <f t="shared" si="226"/>
        <v>11.91</v>
      </c>
      <c r="T106" s="461"/>
      <c r="U106" s="469"/>
      <c r="V106" s="240">
        <v>1</v>
      </c>
      <c r="W106" s="218">
        <v>1</v>
      </c>
      <c r="X106" s="218">
        <v>1</v>
      </c>
      <c r="Y106" s="218">
        <v>1</v>
      </c>
      <c r="Z106" s="218">
        <v>1</v>
      </c>
      <c r="AA106" s="218">
        <v>1</v>
      </c>
      <c r="AB106" s="218">
        <v>1</v>
      </c>
      <c r="AC106" s="218">
        <v>1</v>
      </c>
      <c r="AD106" s="218">
        <v>1</v>
      </c>
      <c r="AE106" s="218">
        <v>1</v>
      </c>
      <c r="AF106" s="218">
        <v>1</v>
      </c>
      <c r="AG106" s="218">
        <v>1</v>
      </c>
      <c r="AH106" s="218">
        <v>1</v>
      </c>
      <c r="AI106" s="218">
        <v>1</v>
      </c>
      <c r="AJ106" s="218">
        <v>1</v>
      </c>
      <c r="AK106" s="218">
        <v>1</v>
      </c>
    </row>
    <row r="107" spans="1:37" s="28" customFormat="1" ht="15.75" thickBot="1" x14ac:dyDescent="0.3">
      <c r="A107" s="223" t="s">
        <v>38</v>
      </c>
      <c r="B107" s="223" t="s">
        <v>38</v>
      </c>
      <c r="C107" s="224" t="s">
        <v>355</v>
      </c>
      <c r="D107" s="535">
        <f>V107*' Demand-Supply Gap'!D$209</f>
        <v>77.408008650165172</v>
      </c>
      <c r="E107" s="535">
        <f>W107*' Demand-Supply Gap'!E$209</f>
        <v>78.792886993814591</v>
      </c>
      <c r="F107" s="535">
        <f>X107*' Demand-Supply Gap'!F$209</f>
        <v>80.878306998690476</v>
      </c>
      <c r="G107" s="535">
        <f>Y107*' Demand-Supply Gap'!G$209</f>
        <v>84.89676312598003</v>
      </c>
      <c r="H107" s="535">
        <f>Z107*' Demand-Supply Gap'!H$209</f>
        <v>88.02653485291799</v>
      </c>
      <c r="I107" s="535">
        <f>AA107*' Demand-Supply Gap'!I$209</f>
        <v>82.628229717462517</v>
      </c>
      <c r="J107" s="535">
        <f>AB107*' Demand-Supply Gap'!J$209</f>
        <v>87.398701169730757</v>
      </c>
      <c r="K107" s="535">
        <f>AC107*' Demand-Supply Gap'!K$209</f>
        <v>92.514827023077785</v>
      </c>
      <c r="L107" s="535">
        <f>AD107*' Demand-Supply Gap'!L$209</f>
        <v>98.027110851270336</v>
      </c>
      <c r="M107" s="535">
        <f>AE107*' Demand-Supply Gap'!M$209</f>
        <v>103.56220569413804</v>
      </c>
      <c r="N107" s="535">
        <f>AF107*' Demand-Supply Gap'!N$209</f>
        <v>109.36684253919665</v>
      </c>
      <c r="O107" s="535">
        <f>AG107*' Demand-Supply Gap'!O$209</f>
        <v>115.29566663965048</v>
      </c>
      <c r="P107" s="535">
        <f>AH107*' Demand-Supply Gap'!P$209</f>
        <v>121.46028082437905</v>
      </c>
      <c r="Q107" s="535">
        <f>AI107*' Demand-Supply Gap'!Q$209</f>
        <v>127.86831664370689</v>
      </c>
      <c r="R107" s="535">
        <f>AJ107*' Demand-Supply Gap'!R$209</f>
        <v>134.46485502249942</v>
      </c>
      <c r="S107" s="535">
        <f>AK107*' Demand-Supply Gap'!S$209</f>
        <v>141.19064436411159</v>
      </c>
      <c r="T107" s="461"/>
      <c r="U107" s="446">
        <f>(S107/J107)^(1/9)-1</f>
        <v>5.4737893276985083E-2</v>
      </c>
      <c r="V107" s="242">
        <v>0.5073045144294096</v>
      </c>
      <c r="W107" s="225">
        <v>0.50086644756498366</v>
      </c>
      <c r="X107" s="225">
        <v>0.49890872460686109</v>
      </c>
      <c r="Y107" s="225">
        <v>0.50193623680441357</v>
      </c>
      <c r="Z107" s="225">
        <v>0.5046121593291405</v>
      </c>
      <c r="AA107" s="225">
        <v>0.50526669654863299</v>
      </c>
      <c r="AB107" s="225">
        <v>0.50595270752180832</v>
      </c>
      <c r="AC107" s="225">
        <v>0.50659293917481918</v>
      </c>
      <c r="AD107" s="225">
        <v>0.50730282375851998</v>
      </c>
      <c r="AE107" s="225">
        <v>0.50800724815123155</v>
      </c>
      <c r="AF107" s="225">
        <v>0.50918843283582094</v>
      </c>
      <c r="AG107" s="225">
        <v>0.51011285682673146</v>
      </c>
      <c r="AH107" s="225">
        <v>0.51097034022737764</v>
      </c>
      <c r="AI107" s="225">
        <v>0.51187387746956692</v>
      </c>
      <c r="AJ107" s="225">
        <v>0.51274594962045394</v>
      </c>
      <c r="AK107" s="225">
        <v>0.5136357163201366</v>
      </c>
    </row>
    <row r="108" spans="1:37" s="28" customFormat="1" ht="15.75" thickBot="1" x14ac:dyDescent="0.3">
      <c r="A108" s="337" t="s">
        <v>38</v>
      </c>
      <c r="B108" s="337" t="s">
        <v>38</v>
      </c>
      <c r="C108" s="176" t="s">
        <v>308</v>
      </c>
      <c r="D108" s="535">
        <f>V108*' Demand-Supply Gap'!D$209</f>
        <v>38.224372499975345</v>
      </c>
      <c r="E108" s="535">
        <f>W108*' Demand-Supply Gap'!E$209</f>
        <v>39.857055697181316</v>
      </c>
      <c r="F108" s="535">
        <f>X108*' Demand-Supply Gap'!F$209</f>
        <v>40.988019183408142</v>
      </c>
      <c r="G108" s="535">
        <f>Y108*' Demand-Supply Gap'!G$209</f>
        <v>43.381510221318266</v>
      </c>
      <c r="H108" s="535">
        <f>Z108*' Demand-Supply Gap'!H$209</f>
        <v>44.900115565297078</v>
      </c>
      <c r="I108" s="535">
        <f>AA108*' Demand-Supply Gap'!I$209</f>
        <v>42.18456083601658</v>
      </c>
      <c r="J108" s="535">
        <f>AB108*' Demand-Supply Gap'!J$209</f>
        <v>44.666024573079703</v>
      </c>
      <c r="K108" s="535">
        <f>AC108*' Demand-Supply Gap'!K$209</f>
        <v>47.335199594616313</v>
      </c>
      <c r="L108" s="535">
        <f>AD108*' Demand-Supply Gap'!L$209</f>
        <v>50.206834227289683</v>
      </c>
      <c r="M108" s="535">
        <f>AE108*' Demand-Supply Gap'!M$209</f>
        <v>53.093975694729224</v>
      </c>
      <c r="N108" s="535">
        <f>AF108*' Demand-Supply Gap'!N$209</f>
        <v>56.090954600802604</v>
      </c>
      <c r="O108" s="535">
        <f>AG108*' Demand-Supply Gap'!O$209</f>
        <v>59.178306770794052</v>
      </c>
      <c r="P108" s="535">
        <f>AH108*' Demand-Supply Gap'!P$209</f>
        <v>62.395482522014753</v>
      </c>
      <c r="Q108" s="535">
        <f>AI108*' Demand-Supply Gap'!Q$209</f>
        <v>65.733786482024144</v>
      </c>
      <c r="R108" s="535">
        <f>AJ108*' Demand-Supply Gap'!R$209</f>
        <v>69.188442011282376</v>
      </c>
      <c r="S108" s="535">
        <f>AK108*' Demand-Supply Gap'!S$209</f>
        <v>72.704325014277742</v>
      </c>
      <c r="T108" s="461"/>
      <c r="U108" s="446">
        <f t="shared" ref="U108:U110" si="227">(S108/J108)^(1/9)-1</f>
        <v>5.5623904596828311E-2</v>
      </c>
      <c r="V108" s="243">
        <v>0.25050892108729489</v>
      </c>
      <c r="W108" s="177">
        <v>0.25336121900209141</v>
      </c>
      <c r="X108" s="177">
        <v>0.252840114164195</v>
      </c>
      <c r="Y108" s="177">
        <v>0.25648506710519337</v>
      </c>
      <c r="Z108" s="177">
        <v>0.25738993710691827</v>
      </c>
      <c r="AA108" s="177">
        <v>0.25795607350963701</v>
      </c>
      <c r="AB108" s="177">
        <v>0.25857244746804192</v>
      </c>
      <c r="AC108" s="177">
        <v>0.25919821352615907</v>
      </c>
      <c r="AD108" s="177">
        <v>0.25982678214523647</v>
      </c>
      <c r="AE108" s="177">
        <v>0.26044370439296732</v>
      </c>
      <c r="AF108" s="177">
        <v>0.2611473880597015</v>
      </c>
      <c r="AG108" s="177">
        <v>0.26182783801726039</v>
      </c>
      <c r="AH108" s="177">
        <v>0.26249108528757814</v>
      </c>
      <c r="AI108" s="177">
        <v>0.26314108960287369</v>
      </c>
      <c r="AJ108" s="177">
        <v>0.2638317156992333</v>
      </c>
      <c r="AK108" s="177">
        <v>0.26449017373967526</v>
      </c>
    </row>
    <row r="109" spans="1:37" s="28" customFormat="1" ht="15.75" thickBot="1" x14ac:dyDescent="0.3">
      <c r="A109" s="337" t="s">
        <v>38</v>
      </c>
      <c r="B109" s="337" t="s">
        <v>38</v>
      </c>
      <c r="C109" s="176" t="s">
        <v>309</v>
      </c>
      <c r="D109" s="535">
        <f>V109*' Demand-Supply Gap'!D$209</f>
        <v>14.781796057590848</v>
      </c>
      <c r="E109" s="535">
        <f>W109*' Demand-Supply Gap'!E$209</f>
        <v>15.125000617161497</v>
      </c>
      <c r="F109" s="535">
        <f>X109*' Demand-Supply Gap'!F$209</f>
        <v>14.715043628926077</v>
      </c>
      <c r="G109" s="535">
        <f>Y109*' Demand-Supply Gap'!G$209</f>
        <v>15.594015463216371</v>
      </c>
      <c r="H109" s="535">
        <f>Z109*' Demand-Supply Gap'!H$209</f>
        <v>15.899267148860034</v>
      </c>
      <c r="I109" s="535">
        <f>AA109*' Demand-Supply Gap'!I$209</f>
        <v>14.852557149257789</v>
      </c>
      <c r="J109" s="535">
        <f>AB109*' Demand-Supply Gap'!J$209</f>
        <v>15.627896142798306</v>
      </c>
      <c r="K109" s="535">
        <f>AC109*' Demand-Supply Gap'!K$209</f>
        <v>16.477504351192596</v>
      </c>
      <c r="L109" s="535">
        <f>AD109*' Demand-Supply Gap'!L$209</f>
        <v>17.379288770984893</v>
      </c>
      <c r="M109" s="535">
        <f>AE109*' Demand-Supply Gap'!M$209</f>
        <v>18.260413980003715</v>
      </c>
      <c r="N109" s="535">
        <f>AF109*' Demand-Supply Gap'!N$209</f>
        <v>19.134438879716551</v>
      </c>
      <c r="O109" s="535">
        <f>AG109*' Demand-Supply Gap'!O$209</f>
        <v>20.046201279356204</v>
      </c>
      <c r="P109" s="535">
        <f>AH109*' Demand-Supply Gap'!P$209</f>
        <v>20.99128827055155</v>
      </c>
      <c r="Q109" s="535">
        <f>AI109*' Demand-Supply Gap'!Q$209</f>
        <v>21.944496291056442</v>
      </c>
      <c r="R109" s="535">
        <f>AJ109*' Demand-Supply Gap'!R$209</f>
        <v>22.937364972535068</v>
      </c>
      <c r="S109" s="535">
        <f>AK109*' Demand-Supply Gap'!S$209</f>
        <v>23.937916137424065</v>
      </c>
      <c r="T109" s="461"/>
      <c r="U109" s="446">
        <f t="shared" si="227"/>
        <v>4.8518754022758515E-2</v>
      </c>
      <c r="V109" s="243">
        <v>9.6874625793318153E-2</v>
      </c>
      <c r="W109" s="177">
        <v>9.6145802210935175E-2</v>
      </c>
      <c r="X109" s="177">
        <v>9.077172757289162E-2</v>
      </c>
      <c r="Y109" s="177">
        <v>9.2196700440294946E-2</v>
      </c>
      <c r="Z109" s="177">
        <v>9.1142557651991626E-2</v>
      </c>
      <c r="AA109" s="177">
        <v>9.0822501120573745E-2</v>
      </c>
      <c r="AB109" s="177">
        <v>9.0470181598727148E-2</v>
      </c>
      <c r="AC109" s="177">
        <v>9.0227562739259901E-2</v>
      </c>
      <c r="AD109" s="177">
        <v>8.9940039973351107E-2</v>
      </c>
      <c r="AE109" s="177">
        <v>8.9573436505215737E-2</v>
      </c>
      <c r="AF109" s="177">
        <v>8.9085820895522388E-2</v>
      </c>
      <c r="AG109" s="177">
        <v>8.8692188537287012E-2</v>
      </c>
      <c r="AH109" s="177">
        <v>8.8308092461299656E-2</v>
      </c>
      <c r="AI109" s="177">
        <v>8.7846737178207929E-2</v>
      </c>
      <c r="AJ109" s="177">
        <v>8.7465538728803957E-2</v>
      </c>
      <c r="AK109" s="177">
        <v>8.7083452007974918E-2</v>
      </c>
    </row>
    <row r="110" spans="1:37" s="28" customFormat="1" ht="15.75" thickBot="1" x14ac:dyDescent="0.3">
      <c r="A110" s="337" t="s">
        <v>38</v>
      </c>
      <c r="B110" s="337" t="s">
        <v>38</v>
      </c>
      <c r="C110" s="176" t="s">
        <v>310</v>
      </c>
      <c r="D110" s="535">
        <f>V110*' Demand-Supply Gap'!D$209</f>
        <v>22.172694086386279</v>
      </c>
      <c r="E110" s="535">
        <f>W110*' Demand-Supply Gap'!E$209</f>
        <v>23.53822345890141</v>
      </c>
      <c r="F110" s="535">
        <f>X110*' Demand-Supply Gap'!F$209</f>
        <v>25.529058428975311</v>
      </c>
      <c r="G110" s="535">
        <f>Y110*' Demand-Supply Gap'!G$209</f>
        <v>25.266252902426523</v>
      </c>
      <c r="H110" s="535">
        <f>Z110*' Demand-Supply Gap'!H$209</f>
        <v>25.618025618807234</v>
      </c>
      <c r="I110" s="535">
        <f>AA110*' Demand-Supply Gap'!I$209</f>
        <v>23.868544956086666</v>
      </c>
      <c r="J110" s="535">
        <f>AB110*' Demand-Supply Gap'!J$209</f>
        <v>25.048228929906585</v>
      </c>
      <c r="K110" s="535">
        <f>AC110*' Demand-Supply Gap'!K$209</f>
        <v>26.294096513276116</v>
      </c>
      <c r="L110" s="535">
        <f>AD110*' Demand-Supply Gap'!L$209</f>
        <v>27.618710189331551</v>
      </c>
      <c r="M110" s="535">
        <f>AE110*' Demand-Supply Gap'!M$209</f>
        <v>28.943105592143681</v>
      </c>
      <c r="N110" s="535">
        <f>AF110*' Demand-Supply Gap'!N$209</f>
        <v>30.194344912809242</v>
      </c>
      <c r="O110" s="535">
        <f>AG110*' Demand-Supply Gap'!O$209</f>
        <v>31.499744425495393</v>
      </c>
      <c r="P110" s="535">
        <f>AH110*' Demand-Supply Gap'!P$209</f>
        <v>32.858097316611563</v>
      </c>
      <c r="Q110" s="535">
        <f>AI110*' Demand-Supply Gap'!Q$209</f>
        <v>34.257741597487481</v>
      </c>
      <c r="R110" s="535">
        <f>AJ110*' Demand-Supply Gap'!R$209</f>
        <v>35.653935190469056</v>
      </c>
      <c r="S110" s="535">
        <f>AK110*' Demand-Supply Gap'!S$209</f>
        <v>37.05190126585758</v>
      </c>
      <c r="T110" s="461"/>
      <c r="U110" s="446">
        <f t="shared" si="227"/>
        <v>4.4461914148757886E-2</v>
      </c>
      <c r="V110" s="243">
        <f>V111-SUM(V107:V109)</f>
        <v>0.14531193868997727</v>
      </c>
      <c r="W110" s="243">
        <f t="shared" ref="W110:AK110" si="228">W111-SUM(W107:W109)</f>
        <v>0.14962653122198977</v>
      </c>
      <c r="X110" s="243">
        <f t="shared" si="228"/>
        <v>0.15747943365605233</v>
      </c>
      <c r="Y110" s="243">
        <f t="shared" si="228"/>
        <v>0.14938199565009813</v>
      </c>
      <c r="Z110" s="243">
        <f t="shared" si="228"/>
        <v>0.1468553459119496</v>
      </c>
      <c r="AA110" s="243">
        <f t="shared" si="228"/>
        <v>0.14595472882115623</v>
      </c>
      <c r="AB110" s="243">
        <f t="shared" si="228"/>
        <v>0.14500466341142271</v>
      </c>
      <c r="AC110" s="243">
        <f t="shared" si="228"/>
        <v>0.14398128455976189</v>
      </c>
      <c r="AD110" s="243">
        <f t="shared" si="228"/>
        <v>0.14293035412289246</v>
      </c>
      <c r="AE110" s="243">
        <f t="shared" si="228"/>
        <v>0.14197561095058531</v>
      </c>
      <c r="AF110" s="243">
        <f t="shared" si="228"/>
        <v>0.14057835820895515</v>
      </c>
      <c r="AG110" s="243">
        <f t="shared" si="228"/>
        <v>0.13936711661872114</v>
      </c>
      <c r="AH110" s="243">
        <f t="shared" si="228"/>
        <v>0.13823048202374455</v>
      </c>
      <c r="AI110" s="243">
        <f t="shared" si="228"/>
        <v>0.13713829574935144</v>
      </c>
      <c r="AJ110" s="243">
        <f t="shared" si="228"/>
        <v>0.13595679595150889</v>
      </c>
      <c r="AK110" s="243">
        <f t="shared" si="228"/>
        <v>0.13479065793221323</v>
      </c>
    </row>
    <row r="111" spans="1:37" s="28" customFormat="1" ht="15.75" thickBot="1" x14ac:dyDescent="0.3">
      <c r="A111" s="338" t="s">
        <v>38</v>
      </c>
      <c r="B111" s="338" t="s">
        <v>38</v>
      </c>
      <c r="C111" s="227" t="s">
        <v>58</v>
      </c>
      <c r="D111" s="535">
        <f>V111*' Demand-Supply Gap'!D$209</f>
        <v>152.58687129411766</v>
      </c>
      <c r="E111" s="535">
        <f>W111*' Demand-Supply Gap'!E$209</f>
        <v>157.31316676705882</v>
      </c>
      <c r="F111" s="535">
        <f>X111*' Demand-Supply Gap'!F$209</f>
        <v>162.11042824</v>
      </c>
      <c r="G111" s="535">
        <f>Y111*' Demand-Supply Gap'!G$209</f>
        <v>169.13854171294119</v>
      </c>
      <c r="H111" s="535">
        <f>Z111*' Demand-Supply Gap'!H$209</f>
        <v>174.44394318588235</v>
      </c>
      <c r="I111" s="535">
        <f>AA111*' Demand-Supply Gap'!I$209</f>
        <v>163.53389265882356</v>
      </c>
      <c r="J111" s="535">
        <f>AB111*' Demand-Supply Gap'!J$209</f>
        <v>172.74085081551533</v>
      </c>
      <c r="K111" s="535">
        <f>AC111*' Demand-Supply Gap'!K$209</f>
        <v>182.62162748216281</v>
      </c>
      <c r="L111" s="535">
        <f>AD111*' Demand-Supply Gap'!L$209</f>
        <v>193.23194403887646</v>
      </c>
      <c r="M111" s="535">
        <f>AE111*' Demand-Supply Gap'!M$209</f>
        <v>203.85970096101468</v>
      </c>
      <c r="N111" s="535">
        <f>AF111*' Demand-Supply Gap'!N$209</f>
        <v>214.78658093252506</v>
      </c>
      <c r="O111" s="535">
        <f>AG111*' Demand-Supply Gap'!O$209</f>
        <v>226.01991911529612</v>
      </c>
      <c r="P111" s="535">
        <f>AH111*' Demand-Supply Gap'!P$209</f>
        <v>237.70514893355693</v>
      </c>
      <c r="Q111" s="535">
        <f>AI111*' Demand-Supply Gap'!Q$209</f>
        <v>249.80434101427497</v>
      </c>
      <c r="R111" s="535">
        <f>AJ111*' Demand-Supply Gap'!R$209</f>
        <v>262.24459719678589</v>
      </c>
      <c r="S111" s="535">
        <f>AK111*' Demand-Supply Gap'!S$209</f>
        <v>274.88478678167098</v>
      </c>
      <c r="T111" s="461"/>
      <c r="U111" s="469"/>
      <c r="V111" s="244">
        <v>1</v>
      </c>
      <c r="W111" s="228">
        <v>1</v>
      </c>
      <c r="X111" s="228">
        <v>1</v>
      </c>
      <c r="Y111" s="228">
        <v>1</v>
      </c>
      <c r="Z111" s="228">
        <v>1</v>
      </c>
      <c r="AA111" s="228">
        <v>1</v>
      </c>
      <c r="AB111" s="228">
        <v>1</v>
      </c>
      <c r="AC111" s="228">
        <v>1</v>
      </c>
      <c r="AD111" s="228">
        <v>1</v>
      </c>
      <c r="AE111" s="228">
        <v>1</v>
      </c>
      <c r="AF111" s="228">
        <v>1</v>
      </c>
      <c r="AG111" s="228">
        <v>1</v>
      </c>
      <c r="AH111" s="228">
        <v>1</v>
      </c>
      <c r="AI111" s="228">
        <v>1</v>
      </c>
      <c r="AJ111" s="228">
        <v>1</v>
      </c>
      <c r="AK111" s="228">
        <v>1</v>
      </c>
    </row>
    <row r="112" spans="1:37" s="28" customFormat="1" ht="15" x14ac:dyDescent="0.25">
      <c r="A112" s="219" t="s">
        <v>40</v>
      </c>
      <c r="B112" s="219" t="s">
        <v>18</v>
      </c>
      <c r="C112" s="220" t="s">
        <v>355</v>
      </c>
      <c r="D112" s="221">
        <f>ROUND(V112*' Demand-Supply Gap'!D$222,2)</f>
        <v>6.18</v>
      </c>
      <c r="E112" s="221">
        <f>ROUND(W112*' Demand-Supply Gap'!E$222,2)</f>
        <v>6.38</v>
      </c>
      <c r="F112" s="221">
        <f>ROUND(X112*' Demand-Supply Gap'!F$222,2)</f>
        <v>6.62</v>
      </c>
      <c r="G112" s="221">
        <f>ROUND(Y112*' Demand-Supply Gap'!G$222,2)</f>
        <v>6.37</v>
      </c>
      <c r="H112" s="221">
        <f>ROUND(Z112*' Demand-Supply Gap'!H$222,2)</f>
        <v>6.44</v>
      </c>
      <c r="I112" s="221">
        <f>ROUND(AA112*' Demand-Supply Gap'!I$222,2)</f>
        <v>5.76</v>
      </c>
      <c r="J112" s="221">
        <f>ROUND(AB112*' Demand-Supply Gap'!J$222,2)</f>
        <v>5.83</v>
      </c>
      <c r="K112" s="221">
        <f>ROUND(AC112*' Demand-Supply Gap'!K$222,2)</f>
        <v>5.96</v>
      </c>
      <c r="L112" s="221">
        <f>ROUND(AD112*' Demand-Supply Gap'!L$222,2)</f>
        <v>6.13</v>
      </c>
      <c r="M112" s="221">
        <f>ROUND(AE112*' Demand-Supply Gap'!M$222,2)</f>
        <v>6.36</v>
      </c>
      <c r="N112" s="221">
        <f>ROUND(AF112*' Demand-Supply Gap'!N$222,2)</f>
        <v>6.63</v>
      </c>
      <c r="O112" s="221">
        <f>ROUND(AG112*' Demand-Supply Gap'!O$222,2)</f>
        <v>6.93</v>
      </c>
      <c r="P112" s="221">
        <f>ROUND(AH112*' Demand-Supply Gap'!P$222,2)</f>
        <v>7.25</v>
      </c>
      <c r="Q112" s="221">
        <f>ROUND(AI112*' Demand-Supply Gap'!Q$222,2)</f>
        <v>7.56</v>
      </c>
      <c r="R112" s="221">
        <f>ROUND(AJ112*' Demand-Supply Gap'!R$222,2)</f>
        <v>7.93</v>
      </c>
      <c r="S112" s="236">
        <f>ROUND(AK112*' Demand-Supply Gap'!S$222,2)</f>
        <v>8.34</v>
      </c>
      <c r="T112" s="361"/>
      <c r="U112" s="446">
        <f>(S112/J112)^(1/9)-1</f>
        <v>4.0584852112433012E-2</v>
      </c>
      <c r="V112" s="241">
        <v>0.49767630000000002</v>
      </c>
      <c r="W112" s="222">
        <v>0.49703173117529997</v>
      </c>
      <c r="X112" s="222">
        <v>0.50484121924100001</v>
      </c>
      <c r="Y112" s="222">
        <v>0.50315412310000007</v>
      </c>
      <c r="Z112" s="222">
        <v>0.50041971592917001</v>
      </c>
      <c r="AA112" s="222">
        <v>0.50358480775339998</v>
      </c>
      <c r="AB112" s="222">
        <v>0.50491992255523899</v>
      </c>
      <c r="AC112" s="222">
        <v>0.50600619103774203</v>
      </c>
      <c r="AD112" s="222">
        <v>0.50709245952024595</v>
      </c>
      <c r="AE112" s="222">
        <v>0.50817872800274899</v>
      </c>
      <c r="AF112" s="222">
        <v>0.50926499648525203</v>
      </c>
      <c r="AG112" s="222">
        <v>0.51035126496775507</v>
      </c>
      <c r="AH112" s="222">
        <v>0.511437533450258</v>
      </c>
      <c r="AI112" s="222">
        <v>0.51252380193276093</v>
      </c>
      <c r="AJ112" s="222">
        <v>0.51361007041526396</v>
      </c>
      <c r="AK112" s="222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308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61"/>
      <c r="U113" s="446">
        <f t="shared" ref="U113:U115" si="229">(S113/J113)^(1/9)-1</f>
        <v>4.373636478774201E-2</v>
      </c>
      <c r="V113" s="239">
        <v>0.25312216999999998</v>
      </c>
      <c r="W113" s="148">
        <v>0.25141319413469998</v>
      </c>
      <c r="X113" s="148">
        <v>0.25354134134900003</v>
      </c>
      <c r="Y113" s="148">
        <v>0.25671116789999998</v>
      </c>
      <c r="Z113" s="148">
        <v>0.25679963688350999</v>
      </c>
      <c r="AA113" s="148">
        <v>0.25861729680040002</v>
      </c>
      <c r="AB113" s="148">
        <v>0.25971461339121099</v>
      </c>
      <c r="AC113" s="148">
        <v>0.26105189307119497</v>
      </c>
      <c r="AD113" s="148">
        <v>0.26238917275117901</v>
      </c>
      <c r="AE113" s="148">
        <v>0.26372645243116299</v>
      </c>
      <c r="AF113" s="148">
        <v>0.26506373211114598</v>
      </c>
      <c r="AG113" s="148">
        <v>0.26640101179113002</v>
      </c>
      <c r="AH113" s="148">
        <v>0.267738291471114</v>
      </c>
      <c r="AI113" s="148">
        <v>0.26907557115109698</v>
      </c>
      <c r="AJ113" s="148">
        <v>0.27041285083108102</v>
      </c>
      <c r="AK113" s="148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309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61"/>
      <c r="U114" s="446">
        <f t="shared" si="229"/>
        <v>3.5423494520769427E-2</v>
      </c>
      <c r="V114" s="238">
        <v>9.3781917410000012E-2</v>
      </c>
      <c r="W114" s="174">
        <v>9.17112546E-2</v>
      </c>
      <c r="X114" s="174">
        <v>9.6174194100000013E-2</v>
      </c>
      <c r="Y114" s="174">
        <v>9.131553000000002E-2</v>
      </c>
      <c r="Z114" s="174">
        <v>9.3209260396000013E-2</v>
      </c>
      <c r="AA114" s="174">
        <v>9.1780354540000011E-2</v>
      </c>
      <c r="AB114" s="174">
        <v>9.1958172401467017E-2</v>
      </c>
      <c r="AC114" s="174">
        <v>9.1661816371124014E-2</v>
      </c>
      <c r="AD114" s="174">
        <v>9.136546034078101E-2</v>
      </c>
      <c r="AE114" s="174">
        <v>9.1069104310438007E-2</v>
      </c>
      <c r="AF114" s="174">
        <v>9.0772748280095003E-2</v>
      </c>
      <c r="AG114" s="174">
        <v>9.0476392249752E-2</v>
      </c>
      <c r="AH114" s="174">
        <v>9.0180036219410023E-2</v>
      </c>
      <c r="AI114" s="174">
        <v>8.988368018906702E-2</v>
      </c>
      <c r="AJ114" s="174">
        <v>8.9587324158724016E-2</v>
      </c>
      <c r="AK114" s="174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310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61"/>
      <c r="U115" s="446">
        <f t="shared" si="229"/>
        <v>2.1485007012303825E-2</v>
      </c>
      <c r="V115" s="239">
        <f>V116-(SUM(V112:V114))</f>
        <v>0.15541961259000003</v>
      </c>
      <c r="W115" s="148">
        <f t="shared" ref="W115:Y115" si="230">W116-(SUM(W112:W114))</f>
        <v>0.15984382009000009</v>
      </c>
      <c r="X115" s="148">
        <f t="shared" si="230"/>
        <v>0.14544324530999986</v>
      </c>
      <c r="Y115" s="148">
        <f t="shared" si="230"/>
        <v>0.14881917899999986</v>
      </c>
      <c r="Z115" s="148">
        <f>Z116-(SUM(Z112:Z114))</f>
        <v>0.14957138679131998</v>
      </c>
      <c r="AA115" s="148">
        <f t="shared" ref="AA115:AK115" si="231">AA116-(SUM(AA112:AA114))</f>
        <v>0.14601754090620001</v>
      </c>
      <c r="AB115" s="148">
        <f t="shared" si="231"/>
        <v>0.1434072916520831</v>
      </c>
      <c r="AC115" s="148">
        <f t="shared" si="231"/>
        <v>0.14128009951993903</v>
      </c>
      <c r="AD115" s="148">
        <f t="shared" si="231"/>
        <v>0.13915290738779407</v>
      </c>
      <c r="AE115" s="148">
        <f t="shared" si="231"/>
        <v>0.13702571525564999</v>
      </c>
      <c r="AF115" s="148">
        <f t="shared" si="231"/>
        <v>0.13489852312350703</v>
      </c>
      <c r="AG115" s="148">
        <f t="shared" si="231"/>
        <v>0.13277133099136296</v>
      </c>
      <c r="AH115" s="148">
        <f t="shared" si="231"/>
        <v>0.13064413885921788</v>
      </c>
      <c r="AI115" s="148">
        <f t="shared" si="231"/>
        <v>0.12851694672707503</v>
      </c>
      <c r="AJ115" s="148">
        <f t="shared" si="231"/>
        <v>0.12638975459493096</v>
      </c>
      <c r="AK115" s="148">
        <f t="shared" si="231"/>
        <v>0.124262562462786</v>
      </c>
    </row>
    <row r="116" spans="1:37" s="28" customFormat="1" ht="15.75" thickBot="1" x14ac:dyDescent="0.3">
      <c r="A116" s="214" t="s">
        <v>40</v>
      </c>
      <c r="B116" s="214" t="s">
        <v>18</v>
      </c>
      <c r="C116" s="215" t="s">
        <v>58</v>
      </c>
      <c r="D116" s="216">
        <f>ROUND(V116*' Demand-Supply Gap'!D$222,2)</f>
        <v>12.43</v>
      </c>
      <c r="E116" s="216">
        <f>ROUND(W116*' Demand-Supply Gap'!E$222,2)</f>
        <v>12.83</v>
      </c>
      <c r="F116" s="216">
        <f>ROUND(X116*' Demand-Supply Gap'!F$222,2)</f>
        <v>13.11</v>
      </c>
      <c r="G116" s="216">
        <f>ROUND(Y116*' Demand-Supply Gap'!G$222,2)</f>
        <v>12.67</v>
      </c>
      <c r="H116" s="216">
        <f>ROUND(Z116*' Demand-Supply Gap'!H$222,2)</f>
        <v>12.87</v>
      </c>
      <c r="I116" s="216">
        <f>ROUND(AA116*' Demand-Supply Gap'!I$222,2)</f>
        <v>11.44</v>
      </c>
      <c r="J116" s="216">
        <f>ROUND(AB116*' Demand-Supply Gap'!J$222,2)</f>
        <v>11.55</v>
      </c>
      <c r="K116" s="216">
        <f>ROUND(AC116*' Demand-Supply Gap'!K$222,2)</f>
        <v>11.78</v>
      </c>
      <c r="L116" s="216">
        <f>ROUND(AD116*' Demand-Supply Gap'!L$222,2)</f>
        <v>12.09</v>
      </c>
      <c r="M116" s="216">
        <f>ROUND(AE116*' Demand-Supply Gap'!M$222,2)</f>
        <v>12.52</v>
      </c>
      <c r="N116" s="216">
        <f>ROUND(AF116*' Demand-Supply Gap'!N$222,2)</f>
        <v>13.01</v>
      </c>
      <c r="O116" s="216">
        <f>ROUND(AG116*' Demand-Supply Gap'!O$222,2)</f>
        <v>13.58</v>
      </c>
      <c r="P116" s="216">
        <f>ROUND(AH116*' Demand-Supply Gap'!P$222,2)</f>
        <v>14.18</v>
      </c>
      <c r="Q116" s="216">
        <f>ROUND(AI116*' Demand-Supply Gap'!Q$222,2)</f>
        <v>14.75</v>
      </c>
      <c r="R116" s="216">
        <f>ROUND(AJ116*' Demand-Supply Gap'!R$222,2)</f>
        <v>15.43</v>
      </c>
      <c r="S116" s="217">
        <f>ROUND(AK116*' Demand-Supply Gap'!S$222,2)</f>
        <v>16.21</v>
      </c>
      <c r="T116" s="461"/>
      <c r="U116" s="469"/>
      <c r="V116" s="240">
        <v>1</v>
      </c>
      <c r="W116" s="218">
        <v>1</v>
      </c>
      <c r="X116" s="218">
        <v>1</v>
      </c>
      <c r="Y116" s="218">
        <v>1</v>
      </c>
      <c r="Z116" s="218">
        <v>1</v>
      </c>
      <c r="AA116" s="218">
        <v>1</v>
      </c>
      <c r="AB116" s="218">
        <v>1</v>
      </c>
      <c r="AC116" s="218">
        <v>1</v>
      </c>
      <c r="AD116" s="218">
        <v>1</v>
      </c>
      <c r="AE116" s="218">
        <v>1</v>
      </c>
      <c r="AF116" s="218">
        <v>1</v>
      </c>
      <c r="AG116" s="218">
        <v>1</v>
      </c>
      <c r="AH116" s="218">
        <v>1</v>
      </c>
      <c r="AI116" s="218">
        <v>1</v>
      </c>
      <c r="AJ116" s="218">
        <v>1</v>
      </c>
      <c r="AK116" s="218">
        <v>1</v>
      </c>
    </row>
    <row r="117" spans="1:37" s="28" customFormat="1" ht="15" x14ac:dyDescent="0.25">
      <c r="A117" s="219" t="s">
        <v>40</v>
      </c>
      <c r="B117" s="219" t="s">
        <v>103</v>
      </c>
      <c r="C117" s="220" t="s">
        <v>355</v>
      </c>
      <c r="D117" s="221">
        <f>ROUND(V117*' Demand-Supply Gap'!D$231,2)</f>
        <v>0.09</v>
      </c>
      <c r="E117" s="221">
        <f>ROUND(W117*' Demand-Supply Gap'!E$231,2)</f>
        <v>0.06</v>
      </c>
      <c r="F117" s="221">
        <f>ROUND(X117*' Demand-Supply Gap'!F$231,2)</f>
        <v>7.0000000000000007E-2</v>
      </c>
      <c r="G117" s="221">
        <f>ROUND(Y117*' Demand-Supply Gap'!G$231,2)</f>
        <v>0.84</v>
      </c>
      <c r="H117" s="221">
        <f>ROUND(Z117*' Demand-Supply Gap'!H$231,2)</f>
        <v>0.87</v>
      </c>
      <c r="I117" s="221">
        <f>ROUND(AA117*' Demand-Supply Gap'!I$231,2)</f>
        <v>0.82</v>
      </c>
      <c r="J117" s="221">
        <f>ROUND(AB117*' Demand-Supply Gap'!J$231,2)</f>
        <v>0.83</v>
      </c>
      <c r="K117" s="221">
        <f>ROUND(AC117*' Demand-Supply Gap'!K$231,2)</f>
        <v>0.85</v>
      </c>
      <c r="L117" s="221">
        <f>ROUND(AD117*' Demand-Supply Gap'!L$231,2)</f>
        <v>0.87</v>
      </c>
      <c r="M117" s="221">
        <f>ROUND(AE117*' Demand-Supply Gap'!M$231,2)</f>
        <v>0.9</v>
      </c>
      <c r="N117" s="221">
        <f>ROUND(AF117*' Demand-Supply Gap'!N$231,2)</f>
        <v>0.93</v>
      </c>
      <c r="O117" s="221">
        <f>ROUND(AG117*' Demand-Supply Gap'!O$231,2)</f>
        <v>0.97</v>
      </c>
      <c r="P117" s="221">
        <f>ROUND(AH117*' Demand-Supply Gap'!P$231,2)</f>
        <v>1.01</v>
      </c>
      <c r="Q117" s="221">
        <f>ROUND(AI117*' Demand-Supply Gap'!Q$231,2)</f>
        <v>1.05</v>
      </c>
      <c r="R117" s="221">
        <f>ROUND(AJ117*' Demand-Supply Gap'!R$231,2)</f>
        <v>1.0900000000000001</v>
      </c>
      <c r="S117" s="236">
        <f>ROUND(AK117*' Demand-Supply Gap'!S$231,2)</f>
        <v>1.1399999999999999</v>
      </c>
      <c r="T117" s="361"/>
      <c r="U117" s="446">
        <f>(S117/J117)^(1/9)-1</f>
        <v>3.5891058363949124E-2</v>
      </c>
      <c r="V117" s="241">
        <v>0.48779999999999996</v>
      </c>
      <c r="W117" s="222">
        <v>0.48553999999999997</v>
      </c>
      <c r="X117" s="222">
        <v>0.48329999999999995</v>
      </c>
      <c r="Y117" s="222">
        <v>0.48662</v>
      </c>
      <c r="Z117" s="222">
        <v>0.49109999999999998</v>
      </c>
      <c r="AA117" s="222">
        <v>0.48849999999999999</v>
      </c>
      <c r="AB117" s="222">
        <v>0.48956</v>
      </c>
      <c r="AC117" s="222">
        <v>0.489917142857143</v>
      </c>
      <c r="AD117" s="222">
        <v>0.490274285714286</v>
      </c>
      <c r="AE117" s="222">
        <v>0.490631428571429</v>
      </c>
      <c r="AF117" s="222">
        <v>0.490988571428571</v>
      </c>
      <c r="AG117" s="222">
        <v>0.491345714285714</v>
      </c>
      <c r="AH117" s="222">
        <v>0.491702857142857</v>
      </c>
      <c r="AI117" s="222">
        <v>0.49206</v>
      </c>
      <c r="AJ117" s="222">
        <v>0.492417142857143</v>
      </c>
      <c r="AK117" s="222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308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61"/>
      <c r="U118" s="446">
        <f t="shared" ref="U118:U120" si="232">(S118/J118)^(1/9)-1</f>
        <v>3.809344426552097E-2</v>
      </c>
      <c r="V118" s="239">
        <v>0.27139999999999997</v>
      </c>
      <c r="W118" s="148">
        <v>0.27107999999999993</v>
      </c>
      <c r="X118" s="148">
        <v>0.27429999999999993</v>
      </c>
      <c r="Y118" s="148">
        <v>0.26643999999999995</v>
      </c>
      <c r="Z118" s="148">
        <v>0.26611999999999997</v>
      </c>
      <c r="AA118" s="148">
        <v>0.26979999999999998</v>
      </c>
      <c r="AB118" s="336">
        <v>0.26658266666666697</v>
      </c>
      <c r="AC118" s="336">
        <v>0.26710681481481507</v>
      </c>
      <c r="AD118" s="336">
        <v>0.26763096296296318</v>
      </c>
      <c r="AE118" s="336">
        <v>0.26815511111111129</v>
      </c>
      <c r="AF118" s="336">
        <v>0.26867925925925945</v>
      </c>
      <c r="AG118" s="336">
        <v>0.26920340740740756</v>
      </c>
      <c r="AH118" s="336">
        <v>0.26972755555555566</v>
      </c>
      <c r="AI118" s="336">
        <v>0.27025170370370377</v>
      </c>
      <c r="AJ118" s="336">
        <v>0.27077585185185188</v>
      </c>
      <c r="AK118" s="336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309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61"/>
      <c r="U119" s="446">
        <f t="shared" si="232"/>
        <v>3.9059118154064709E-2</v>
      </c>
      <c r="V119" s="238">
        <v>8.7099999999999997E-2</v>
      </c>
      <c r="W119" s="174">
        <v>8.9399999999999993E-2</v>
      </c>
      <c r="X119" s="174">
        <v>9.169999999999999E-2</v>
      </c>
      <c r="Y119" s="174">
        <v>9.4000000000000014E-2</v>
      </c>
      <c r="Z119" s="174">
        <v>9.6300000000000011E-2</v>
      </c>
      <c r="AA119" s="174">
        <v>9.8600000000000007E-2</v>
      </c>
      <c r="AB119" s="174">
        <v>0.1009</v>
      </c>
      <c r="AC119" s="174">
        <v>0.10097777777777778</v>
      </c>
      <c r="AD119" s="174">
        <v>0.10105555555555557</v>
      </c>
      <c r="AE119" s="174">
        <v>0.10113333333333334</v>
      </c>
      <c r="AF119" s="174">
        <v>0.10121111111111111</v>
      </c>
      <c r="AG119" s="174">
        <v>0.10128888888888889</v>
      </c>
      <c r="AH119" s="174">
        <v>0.10136666666666667</v>
      </c>
      <c r="AI119" s="174">
        <v>0.10144444444444445</v>
      </c>
      <c r="AJ119" s="174">
        <v>0.10152222222222222</v>
      </c>
      <c r="AK119" s="174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310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61"/>
      <c r="U120" s="446">
        <f t="shared" si="232"/>
        <v>2.8845234315588941E-2</v>
      </c>
      <c r="V120" s="239">
        <f>1-SUM(V117:V119)</f>
        <v>0.15370000000000017</v>
      </c>
      <c r="W120" s="148">
        <f t="shared" ref="W120" si="233">1-SUM(W117:W119)</f>
        <v>0.15398000000000012</v>
      </c>
      <c r="X120" s="148">
        <f t="shared" ref="X120" si="234">1-SUM(X117:X119)</f>
        <v>0.15070000000000017</v>
      </c>
      <c r="Y120" s="148">
        <f t="shared" ref="Y120" si="235">1-SUM(Y117:Y119)</f>
        <v>0.15294000000000008</v>
      </c>
      <c r="Z120" s="148">
        <f t="shared" ref="Z120" si="236">1-SUM(Z117:Z119)</f>
        <v>0.14647999999999994</v>
      </c>
      <c r="AA120" s="148">
        <f t="shared" ref="AA120" si="237">1-SUM(AA117:AA119)</f>
        <v>0.1431</v>
      </c>
      <c r="AB120" s="148">
        <f t="shared" ref="AB120" si="238">1-SUM(AB117:AB119)</f>
        <v>0.14295733333333305</v>
      </c>
      <c r="AC120" s="148">
        <f t="shared" ref="AC120" si="239">1-SUM(AC117:AC119)</f>
        <v>0.14199826455026421</v>
      </c>
      <c r="AD120" s="148">
        <f t="shared" ref="AD120" si="240">1-SUM(AD117:AD119)</f>
        <v>0.14103919576719526</v>
      </c>
      <c r="AE120" s="148">
        <f t="shared" ref="AE120" si="241">1-SUM(AE117:AE119)</f>
        <v>0.14008012698412642</v>
      </c>
      <c r="AF120" s="148">
        <f t="shared" ref="AF120" si="242">1-SUM(AF117:AF119)</f>
        <v>0.13912105820105847</v>
      </c>
      <c r="AG120" s="148">
        <f t="shared" ref="AG120" si="243">1-SUM(AG117:AG119)</f>
        <v>0.13816198941798963</v>
      </c>
      <c r="AH120" s="148">
        <f t="shared" ref="AH120" si="244">1-SUM(AH117:AH119)</f>
        <v>0.13720292063492068</v>
      </c>
      <c r="AI120" s="148">
        <f t="shared" ref="AI120" si="245">1-SUM(AI117:AI119)</f>
        <v>0.13624385185185184</v>
      </c>
      <c r="AJ120" s="148">
        <f t="shared" ref="AJ120" si="246">1-SUM(AJ117:AJ119)</f>
        <v>0.135284783068783</v>
      </c>
      <c r="AK120" s="148">
        <f t="shared" ref="AK120" si="247">1-SUM(AK117:AK119)</f>
        <v>0.13432571428571405</v>
      </c>
    </row>
    <row r="121" spans="1:37" s="28" customFormat="1" ht="15.75" thickBot="1" x14ac:dyDescent="0.3">
      <c r="A121" s="214" t="s">
        <v>40</v>
      </c>
      <c r="B121" s="214" t="s">
        <v>103</v>
      </c>
      <c r="C121" s="215" t="s">
        <v>58</v>
      </c>
      <c r="D121" s="216">
        <f>ROUND(V121*' Demand-Supply Gap'!D$231,2)</f>
        <v>0.19</v>
      </c>
      <c r="E121" s="216">
        <f>ROUND(W121*' Demand-Supply Gap'!E$231,2)</f>
        <v>0.13</v>
      </c>
      <c r="F121" s="216">
        <f>ROUND(X121*' Demand-Supply Gap'!F$231,2)</f>
        <v>0.14000000000000001</v>
      </c>
      <c r="G121" s="216">
        <f>ROUND(Y121*' Demand-Supply Gap'!G$231,2)</f>
        <v>1.74</v>
      </c>
      <c r="H121" s="216">
        <f>ROUND(Z121*' Demand-Supply Gap'!H$231,2)</f>
        <v>1.78</v>
      </c>
      <c r="I121" s="216">
        <f>ROUND(AA121*' Demand-Supply Gap'!I$231,2)</f>
        <v>1.69</v>
      </c>
      <c r="J121" s="216">
        <f>ROUND(AB121*' Demand-Supply Gap'!J$231,2)</f>
        <v>1.7</v>
      </c>
      <c r="K121" s="216">
        <f>ROUND(AC121*' Demand-Supply Gap'!K$231,2)</f>
        <v>1.73</v>
      </c>
      <c r="L121" s="216">
        <f>ROUND(AD121*' Demand-Supply Gap'!L$231,2)</f>
        <v>1.77</v>
      </c>
      <c r="M121" s="216">
        <f>ROUND(AE121*' Demand-Supply Gap'!M$231,2)</f>
        <v>1.83</v>
      </c>
      <c r="N121" s="216">
        <f>ROUND(AF121*' Demand-Supply Gap'!N$231,2)</f>
        <v>1.89</v>
      </c>
      <c r="O121" s="216">
        <f>ROUND(AG121*' Demand-Supply Gap'!O$231,2)</f>
        <v>1.97</v>
      </c>
      <c r="P121" s="216">
        <f>ROUND(AH121*' Demand-Supply Gap'!P$231,2)</f>
        <v>2.0499999999999998</v>
      </c>
      <c r="Q121" s="216">
        <f>ROUND(AI121*' Demand-Supply Gap'!Q$231,2)</f>
        <v>2.13</v>
      </c>
      <c r="R121" s="216">
        <f>ROUND(AJ121*' Demand-Supply Gap'!R$231,2)</f>
        <v>2.2200000000000002</v>
      </c>
      <c r="S121" s="217">
        <f>ROUND(AK121*' Demand-Supply Gap'!S$231,2)</f>
        <v>2.3199999999999998</v>
      </c>
      <c r="T121" s="461"/>
      <c r="U121" s="469"/>
      <c r="V121" s="240">
        <f>SUM(V117:V120)</f>
        <v>1</v>
      </c>
      <c r="W121" s="218">
        <f t="shared" ref="W121" si="248">SUM(W117:W120)</f>
        <v>1</v>
      </c>
      <c r="X121" s="218">
        <f t="shared" ref="X121" si="249">SUM(X117:X120)</f>
        <v>1</v>
      </c>
      <c r="Y121" s="218">
        <f t="shared" ref="Y121" si="250">SUM(Y117:Y120)</f>
        <v>1</v>
      </c>
      <c r="Z121" s="218">
        <f t="shared" ref="Z121" si="251">SUM(Z117:Z120)</f>
        <v>1</v>
      </c>
      <c r="AA121" s="218">
        <f t="shared" ref="AA121" si="252">SUM(AA117:AA120)</f>
        <v>1</v>
      </c>
      <c r="AB121" s="218">
        <f t="shared" ref="AB121" si="253">SUM(AB117:AB120)</f>
        <v>1</v>
      </c>
      <c r="AC121" s="218">
        <f t="shared" ref="AC121" si="254">SUM(AC117:AC120)</f>
        <v>1</v>
      </c>
      <c r="AD121" s="218">
        <f t="shared" ref="AD121" si="255">SUM(AD117:AD120)</f>
        <v>1</v>
      </c>
      <c r="AE121" s="218">
        <f t="shared" ref="AE121" si="256">SUM(AE117:AE120)</f>
        <v>1</v>
      </c>
      <c r="AF121" s="218">
        <f t="shared" ref="AF121" si="257">SUM(AF117:AF120)</f>
        <v>1</v>
      </c>
      <c r="AG121" s="218">
        <f t="shared" ref="AG121" si="258">SUM(AG117:AG120)</f>
        <v>1</v>
      </c>
      <c r="AH121" s="218">
        <f t="shared" ref="AH121" si="259">SUM(AH117:AH120)</f>
        <v>1</v>
      </c>
      <c r="AI121" s="218">
        <f t="shared" ref="AI121" si="260">SUM(AI117:AI120)</f>
        <v>1</v>
      </c>
      <c r="AJ121" s="218">
        <f t="shared" ref="AJ121" si="261">SUM(AJ117:AJ120)</f>
        <v>1</v>
      </c>
      <c r="AK121" s="218">
        <f t="shared" ref="AK121" si="262">SUM(AK117:AK120)</f>
        <v>1</v>
      </c>
    </row>
    <row r="122" spans="1:37" s="28" customFormat="1" ht="15" x14ac:dyDescent="0.25">
      <c r="A122" s="219" t="s">
        <v>40</v>
      </c>
      <c r="B122" s="219" t="s">
        <v>59</v>
      </c>
      <c r="C122" s="220" t="s">
        <v>355</v>
      </c>
      <c r="D122" s="221">
        <f>ROUND(V122*' Demand-Supply Gap'!D$240,2)</f>
        <v>2.08</v>
      </c>
      <c r="E122" s="221">
        <f>ROUND(W122*' Demand-Supply Gap'!E$240,2)</f>
        <v>2.15</v>
      </c>
      <c r="F122" s="221">
        <f>ROUND(X122*' Demand-Supply Gap'!F$240,2)</f>
        <v>2.09</v>
      </c>
      <c r="G122" s="221">
        <f>ROUND(Y122*' Demand-Supply Gap'!G$240,2)</f>
        <v>2.11</v>
      </c>
      <c r="H122" s="221">
        <f>ROUND(Z122*' Demand-Supply Gap'!H$240,2)</f>
        <v>2.14</v>
      </c>
      <c r="I122" s="221">
        <f>ROUND(AA122*' Demand-Supply Gap'!I$240,2)</f>
        <v>1.81</v>
      </c>
      <c r="J122" s="221">
        <f>ROUND(AB122*' Demand-Supply Gap'!J$240,2)</f>
        <v>1.83</v>
      </c>
      <c r="K122" s="221">
        <f>ROUND(AC122*' Demand-Supply Gap'!K$240,2)</f>
        <v>1.87</v>
      </c>
      <c r="L122" s="221">
        <f>ROUND(AD122*' Demand-Supply Gap'!L$240,2)</f>
        <v>1.92</v>
      </c>
      <c r="M122" s="221">
        <f>ROUND(AE122*' Demand-Supply Gap'!M$240,2)</f>
        <v>1.99</v>
      </c>
      <c r="N122" s="221">
        <f>ROUND(AF122*' Demand-Supply Gap'!N$240,2)</f>
        <v>2.06</v>
      </c>
      <c r="O122" s="221">
        <f>ROUND(AG122*' Demand-Supply Gap'!O$240,2)</f>
        <v>2.15</v>
      </c>
      <c r="P122" s="221">
        <f>ROUND(AH122*' Demand-Supply Gap'!P$240,2)</f>
        <v>2.25</v>
      </c>
      <c r="Q122" s="221">
        <f>ROUND(AI122*' Demand-Supply Gap'!Q$240,2)</f>
        <v>2.34</v>
      </c>
      <c r="R122" s="221">
        <f>ROUND(AJ122*' Demand-Supply Gap'!R$240,2)</f>
        <v>2.4500000000000002</v>
      </c>
      <c r="S122" s="236">
        <f>ROUND(AK122*' Demand-Supply Gap'!S$240,2)</f>
        <v>2.57</v>
      </c>
      <c r="T122" s="361"/>
      <c r="U122" s="446">
        <f>(S122/J122)^(1/9)-1</f>
        <v>3.8453113135122008E-2</v>
      </c>
      <c r="V122" s="241">
        <v>0.49678480775339995</v>
      </c>
      <c r="W122" s="222">
        <v>0.49811992255523896</v>
      </c>
      <c r="X122" s="222">
        <v>0.48920619103774199</v>
      </c>
      <c r="Y122" s="222">
        <v>0.49029245952024603</v>
      </c>
      <c r="Z122" s="222">
        <v>0.49137872800274895</v>
      </c>
      <c r="AA122" s="222">
        <v>0.49246499648525199</v>
      </c>
      <c r="AB122" s="222">
        <v>0.49355126496775509</v>
      </c>
      <c r="AC122" s="222">
        <v>0.49343445774911565</v>
      </c>
      <c r="AD122" s="222">
        <v>0.49331765053047616</v>
      </c>
      <c r="AE122" s="222">
        <v>0.49320084331183672</v>
      </c>
      <c r="AF122" s="222">
        <v>0.49308403609319729</v>
      </c>
      <c r="AG122" s="222">
        <v>0.49296722887455785</v>
      </c>
      <c r="AH122" s="222">
        <v>0.49285042165591836</v>
      </c>
      <c r="AI122" s="222">
        <v>0.49273361443727892</v>
      </c>
      <c r="AJ122" s="222">
        <v>0.49261680721863949</v>
      </c>
      <c r="AK122" s="222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308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61"/>
      <c r="U123" s="446">
        <f t="shared" ref="U123:U125" si="263">(S123/J123)^(1/9)-1</f>
        <v>4.0426316974265797E-2</v>
      </c>
      <c r="V123" s="239">
        <v>0.23301729680040001</v>
      </c>
      <c r="W123" s="148">
        <v>0.23411461339121098</v>
      </c>
      <c r="X123" s="148">
        <v>0.22545189307119501</v>
      </c>
      <c r="Y123" s="148">
        <v>0.22678917275117899</v>
      </c>
      <c r="Z123" s="148">
        <v>0.228125452431163</v>
      </c>
      <c r="AA123" s="148">
        <v>0.22946373211114601</v>
      </c>
      <c r="AB123" s="336">
        <v>0.22680101179112999</v>
      </c>
      <c r="AC123" s="336">
        <v>0.2270786771476711</v>
      </c>
      <c r="AD123" s="336">
        <v>0.22735634250421222</v>
      </c>
      <c r="AE123" s="336">
        <v>0.22763400786075333</v>
      </c>
      <c r="AF123" s="336">
        <v>0.22791167321729444</v>
      </c>
      <c r="AG123" s="336">
        <v>0.22818933857383555</v>
      </c>
      <c r="AH123" s="336">
        <v>0.22846700393037667</v>
      </c>
      <c r="AI123" s="336">
        <v>0.22874466928691778</v>
      </c>
      <c r="AJ123" s="336">
        <v>0.22902233464345889</v>
      </c>
      <c r="AK123" s="336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309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61"/>
      <c r="U124" s="446">
        <f t="shared" si="263"/>
        <v>4.0075532380346335E-2</v>
      </c>
      <c r="V124" s="238">
        <v>8.6780354539999993E-2</v>
      </c>
      <c r="W124" s="174">
        <v>8.6958172401466999E-2</v>
      </c>
      <c r="X124" s="174">
        <v>8.6661816371123995E-2</v>
      </c>
      <c r="Y124" s="174">
        <v>8.6365460340780992E-2</v>
      </c>
      <c r="Z124" s="174">
        <v>8.6069104310437988E-2</v>
      </c>
      <c r="AA124" s="174">
        <v>8.5772748280094985E-2</v>
      </c>
      <c r="AB124" s="174">
        <v>8.9476392249751985E-2</v>
      </c>
      <c r="AC124" s="174">
        <v>8.9590126444223983E-2</v>
      </c>
      <c r="AD124" s="174">
        <v>8.9703860638695995E-2</v>
      </c>
      <c r="AE124" s="174">
        <v>8.9817594833167994E-2</v>
      </c>
      <c r="AF124" s="174">
        <v>8.9931329027639992E-2</v>
      </c>
      <c r="AG124" s="174">
        <v>9.004506322211199E-2</v>
      </c>
      <c r="AH124" s="174">
        <v>9.0158797416584002E-2</v>
      </c>
      <c r="AI124" s="174">
        <v>9.0272531611056001E-2</v>
      </c>
      <c r="AJ124" s="174">
        <v>9.0386265805527999E-2</v>
      </c>
      <c r="AK124" s="174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310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61"/>
      <c r="U125" s="446">
        <f t="shared" si="263"/>
        <v>3.6458624389168692E-2</v>
      </c>
      <c r="V125" s="239">
        <f t="shared" ref="V125:AB125" si="264">V126-(SUM(V122:V124))</f>
        <v>0.1834175409062001</v>
      </c>
      <c r="W125" s="148">
        <f t="shared" si="264"/>
        <v>0.18080729165208309</v>
      </c>
      <c r="X125" s="148">
        <f t="shared" si="264"/>
        <v>0.19868009951993904</v>
      </c>
      <c r="Y125" s="148">
        <f t="shared" si="264"/>
        <v>0.19655290738779396</v>
      </c>
      <c r="Z125" s="148">
        <f t="shared" si="264"/>
        <v>0.19442671525565003</v>
      </c>
      <c r="AA125" s="148">
        <f t="shared" si="264"/>
        <v>0.19229852312350704</v>
      </c>
      <c r="AB125" s="148">
        <f t="shared" si="264"/>
        <v>0.19017133099136296</v>
      </c>
      <c r="AC125" s="148">
        <f t="shared" ref="AC125:AK125" si="265">AC126-(SUM(AC122:AC124))</f>
        <v>0.18989673865898915</v>
      </c>
      <c r="AD125" s="148">
        <f t="shared" si="265"/>
        <v>0.18962214632661567</v>
      </c>
      <c r="AE125" s="148">
        <f t="shared" si="265"/>
        <v>0.18934755399424197</v>
      </c>
      <c r="AF125" s="148">
        <f t="shared" si="265"/>
        <v>0.18907296166186827</v>
      </c>
      <c r="AG125" s="148">
        <f t="shared" si="265"/>
        <v>0.18879836932949456</v>
      </c>
      <c r="AH125" s="148">
        <f t="shared" si="265"/>
        <v>0.18852377699712086</v>
      </c>
      <c r="AI125" s="148">
        <f t="shared" si="265"/>
        <v>0.18824918466474738</v>
      </c>
      <c r="AJ125" s="148">
        <f t="shared" si="265"/>
        <v>0.18797459233237357</v>
      </c>
      <c r="AK125" s="148">
        <f t="shared" si="265"/>
        <v>0.18769999999999998</v>
      </c>
    </row>
    <row r="126" spans="1:37" s="28" customFormat="1" ht="15.75" thickBot="1" x14ac:dyDescent="0.3">
      <c r="A126" s="214" t="s">
        <v>40</v>
      </c>
      <c r="B126" s="214" t="s">
        <v>59</v>
      </c>
      <c r="C126" s="215" t="s">
        <v>58</v>
      </c>
      <c r="D126" s="216">
        <f>ROUND(V126*' Demand-Supply Gap'!D$240,2)</f>
        <v>4.18</v>
      </c>
      <c r="E126" s="216">
        <f>ROUND(W126*' Demand-Supply Gap'!E$240,2)</f>
        <v>4.3099999999999996</v>
      </c>
      <c r="F126" s="216">
        <f>ROUND(X126*' Demand-Supply Gap'!F$240,2)</f>
        <v>4.28</v>
      </c>
      <c r="G126" s="216">
        <f>ROUND(Y126*' Demand-Supply Gap'!G$240,2)</f>
        <v>4.3099999999999996</v>
      </c>
      <c r="H126" s="216">
        <f>ROUND(Z126*' Demand-Supply Gap'!H$240,2)</f>
        <v>4.3600000000000003</v>
      </c>
      <c r="I126" s="216">
        <f>ROUND(AA126*' Demand-Supply Gap'!I$240,2)</f>
        <v>3.68</v>
      </c>
      <c r="J126" s="216">
        <f>ROUND(AB126*' Demand-Supply Gap'!J$240,2)</f>
        <v>3.71</v>
      </c>
      <c r="K126" s="216">
        <f>ROUND(AC126*' Demand-Supply Gap'!K$240,2)</f>
        <v>3.79</v>
      </c>
      <c r="L126" s="216">
        <f>ROUND(AD126*' Demand-Supply Gap'!L$240,2)</f>
        <v>3.89</v>
      </c>
      <c r="M126" s="216">
        <f>ROUND(AE126*' Demand-Supply Gap'!M$240,2)</f>
        <v>4.03</v>
      </c>
      <c r="N126" s="216">
        <f>ROUND(AF126*' Demand-Supply Gap'!N$240,2)</f>
        <v>4.1900000000000004</v>
      </c>
      <c r="O126" s="216">
        <f>ROUND(AG126*' Demand-Supply Gap'!O$240,2)</f>
        <v>4.37</v>
      </c>
      <c r="P126" s="216">
        <f>ROUND(AH126*' Demand-Supply Gap'!P$240,2)</f>
        <v>4.57</v>
      </c>
      <c r="Q126" s="216">
        <f>ROUND(AI126*' Demand-Supply Gap'!Q$240,2)</f>
        <v>4.75</v>
      </c>
      <c r="R126" s="216">
        <f>ROUND(AJ126*' Demand-Supply Gap'!R$240,2)</f>
        <v>4.97</v>
      </c>
      <c r="S126" s="217">
        <f>ROUND(AK126*' Demand-Supply Gap'!S$240,2)</f>
        <v>5.23</v>
      </c>
      <c r="T126" s="461"/>
      <c r="U126" s="469"/>
      <c r="V126" s="240">
        <v>1</v>
      </c>
      <c r="W126" s="218">
        <v>1</v>
      </c>
      <c r="X126" s="218">
        <v>1</v>
      </c>
      <c r="Y126" s="218">
        <v>1</v>
      </c>
      <c r="Z126" s="218">
        <v>1</v>
      </c>
      <c r="AA126" s="218">
        <v>1</v>
      </c>
      <c r="AB126" s="218">
        <v>1</v>
      </c>
      <c r="AC126" s="218">
        <v>1</v>
      </c>
      <c r="AD126" s="218">
        <v>1</v>
      </c>
      <c r="AE126" s="218">
        <v>1</v>
      </c>
      <c r="AF126" s="218">
        <v>1</v>
      </c>
      <c r="AG126" s="218">
        <v>1</v>
      </c>
      <c r="AH126" s="218">
        <v>1</v>
      </c>
      <c r="AI126" s="218">
        <v>1</v>
      </c>
      <c r="AJ126" s="218">
        <v>1</v>
      </c>
      <c r="AK126" s="218">
        <v>1</v>
      </c>
    </row>
    <row r="127" spans="1:37" s="28" customFormat="1" ht="15.75" thickBot="1" x14ac:dyDescent="0.3">
      <c r="A127" s="223" t="s">
        <v>40</v>
      </c>
      <c r="B127" s="223" t="s">
        <v>40</v>
      </c>
      <c r="C127" s="224" t="s">
        <v>355</v>
      </c>
      <c r="D127" s="535">
        <f>V127*' Demand-Supply Gap'!D$249</f>
        <v>9.748918244047621</v>
      </c>
      <c r="E127" s="535">
        <f>W127*' Demand-Supply Gap'!E$249</f>
        <v>10.178821719745223</v>
      </c>
      <c r="F127" s="535">
        <f>X127*' Demand-Supply Gap'!F$249</f>
        <v>10.470327803764974</v>
      </c>
      <c r="G127" s="535">
        <f>Y127*' Demand-Supply Gap'!G$249</f>
        <v>10.786973974358977</v>
      </c>
      <c r="H127" s="535">
        <f>Z127*' Demand-Supply Gap'!H$249</f>
        <v>11.166510725933719</v>
      </c>
      <c r="I127" s="535">
        <f>AA127*' Demand-Supply Gap'!I$249</f>
        <v>10.122944767400359</v>
      </c>
      <c r="J127" s="535">
        <f>AB127*' Demand-Supply Gap'!J$249</f>
        <v>10.480943734523702</v>
      </c>
      <c r="K127" s="535">
        <f>AC127*' Demand-Supply Gap'!K$249</f>
        <v>10.995485076276271</v>
      </c>
      <c r="L127" s="535">
        <f>AD127*' Demand-Supply Gap'!L$249</f>
        <v>11.511932084049699</v>
      </c>
      <c r="M127" s="535">
        <f>AE127*' Demand-Supply Gap'!M$249</f>
        <v>12.043966591882148</v>
      </c>
      <c r="N127" s="535">
        <f>AF127*' Demand-Supply Gap'!N$249</f>
        <v>12.580851569495143</v>
      </c>
      <c r="O127" s="535">
        <f>AG127*' Demand-Supply Gap'!O$249</f>
        <v>13.134654247458259</v>
      </c>
      <c r="P127" s="535">
        <f>AH127*' Demand-Supply Gap'!P$249</f>
        <v>13.708523924737101</v>
      </c>
      <c r="Q127" s="535">
        <f>AI127*' Demand-Supply Gap'!Q$249</f>
        <v>14.305725392484907</v>
      </c>
      <c r="R127" s="535">
        <f>AJ127*' Demand-Supply Gap'!R$249</f>
        <v>14.921035725159955</v>
      </c>
      <c r="S127" s="535">
        <f>AK127*' Demand-Supply Gap'!S$249</f>
        <v>15.527832871737566</v>
      </c>
      <c r="T127" s="461"/>
      <c r="U127" s="446">
        <f>(S127/J127)^(1/9)-1</f>
        <v>4.4642832235838981E-2</v>
      </c>
      <c r="V127" s="242">
        <v>0.49702380952380959</v>
      </c>
      <c r="W127" s="225">
        <v>0.49739432541980311</v>
      </c>
      <c r="X127" s="225">
        <v>0.50085567598402736</v>
      </c>
      <c r="Y127" s="225">
        <v>0.49786324786324793</v>
      </c>
      <c r="Z127" s="225">
        <v>0.49710678590215684</v>
      </c>
      <c r="AA127" s="225">
        <v>0.49910767400356937</v>
      </c>
      <c r="AB127" s="225">
        <v>0.50058962264150941</v>
      </c>
      <c r="AC127" s="225">
        <v>0.50173410404624275</v>
      </c>
      <c r="AD127" s="225">
        <v>0.50253521126760559</v>
      </c>
      <c r="AE127" s="225">
        <v>0.50326441784548426</v>
      </c>
      <c r="AF127" s="225">
        <v>0.50392875851231012</v>
      </c>
      <c r="AG127" s="225">
        <v>0.50451807228915657</v>
      </c>
      <c r="AH127" s="225">
        <v>0.50528846153846152</v>
      </c>
      <c r="AI127" s="225">
        <v>0.50624133148404993</v>
      </c>
      <c r="AJ127" s="225">
        <v>0.50707338638373123</v>
      </c>
      <c r="AK127" s="225">
        <v>0.50715488215488214</v>
      </c>
    </row>
    <row r="128" spans="1:37" s="28" customFormat="1" ht="15.75" thickBot="1" x14ac:dyDescent="0.3">
      <c r="A128" s="175" t="s">
        <v>40</v>
      </c>
      <c r="B128" s="175" t="s">
        <v>40</v>
      </c>
      <c r="C128" s="176" t="s">
        <v>308</v>
      </c>
      <c r="D128" s="535">
        <f>V128*' Demand-Supply Gap'!D$249</f>
        <v>4.8802967976190486</v>
      </c>
      <c r="E128" s="535">
        <f>W128*' Demand-Supply Gap'!E$249</f>
        <v>5.0716364331210197</v>
      </c>
      <c r="F128" s="535">
        <f>X128*' Demand-Supply Gap'!F$249</f>
        <v>5.1516874843126068</v>
      </c>
      <c r="G128" s="535">
        <f>Y128*' Demand-Supply Gap'!G$249</f>
        <v>5.4282090064102571</v>
      </c>
      <c r="H128" s="535">
        <f>Z128*' Demand-Supply Gap'!H$249</f>
        <v>5.6364292235665436</v>
      </c>
      <c r="I128" s="535">
        <f>AA128*' Demand-Supply Gap'!I$249</f>
        <v>5.1398980582986322</v>
      </c>
      <c r="J128" s="535">
        <f>AB128*' Demand-Supply Gap'!J$249</f>
        <v>5.2960245725685144</v>
      </c>
      <c r="K128" s="535">
        <f>AC128*' Demand-Supply Gap'!K$249</f>
        <v>5.5737481953474184</v>
      </c>
      <c r="L128" s="535">
        <f>AD128*' Demand-Supply Gap'!L$249</f>
        <v>5.8334005627695777</v>
      </c>
      <c r="M128" s="535">
        <f>AE128*' Demand-Supply Gap'!M$249</f>
        <v>6.1326575835421524</v>
      </c>
      <c r="N128" s="535">
        <f>AF128*' Demand-Supply Gap'!N$249</f>
        <v>6.4212038675905569</v>
      </c>
      <c r="O128" s="535">
        <f>AG128*' Demand-Supply Gap'!O$249</f>
        <v>6.7306934700905519</v>
      </c>
      <c r="P128" s="535">
        <f>AH128*' Demand-Supply Gap'!P$249</f>
        <v>7.0303467130668853</v>
      </c>
      <c r="Q128" s="535">
        <f>AI128*' Demand-Supply Gap'!Q$249</f>
        <v>7.3553638319351631</v>
      </c>
      <c r="R128" s="535">
        <f>AJ128*' Demand-Supply Gap'!R$249</f>
        <v>7.6881709795723916</v>
      </c>
      <c r="S128" s="535">
        <f>AK128*' Demand-Supply Gap'!S$249</f>
        <v>8.040969055571983</v>
      </c>
      <c r="T128" s="461"/>
      <c r="U128" s="446">
        <f t="shared" ref="U128:U130" si="266">(S128/J128)^(1/9)-1</f>
        <v>4.7492526863819995E-2</v>
      </c>
      <c r="V128" s="243">
        <v>0.24880952380952384</v>
      </c>
      <c r="W128" s="177">
        <v>0.24782860451650263</v>
      </c>
      <c r="X128" s="177">
        <v>0.24643468339988592</v>
      </c>
      <c r="Y128" s="177">
        <v>0.25053418803418803</v>
      </c>
      <c r="Z128" s="177">
        <v>0.25092056812204105</v>
      </c>
      <c r="AA128" s="177">
        <v>0.2534205829863177</v>
      </c>
      <c r="AB128" s="177">
        <v>0.25294811320754718</v>
      </c>
      <c r="AC128" s="177">
        <v>0.25433526011560692</v>
      </c>
      <c r="AD128" s="177">
        <v>0.25464788732394361</v>
      </c>
      <c r="AE128" s="177">
        <v>0.25625680087051145</v>
      </c>
      <c r="AF128" s="177">
        <v>0.25720272393923521</v>
      </c>
      <c r="AG128" s="177">
        <v>0.25853413654618473</v>
      </c>
      <c r="AH128" s="177">
        <v>0.25913461538461535</v>
      </c>
      <c r="AI128" s="177">
        <v>0.26028663892741566</v>
      </c>
      <c r="AJ128" s="177">
        <v>0.26127320954907163</v>
      </c>
      <c r="AK128" s="177">
        <v>0.2626262626262626</v>
      </c>
    </row>
    <row r="129" spans="1:37" s="28" customFormat="1" ht="15.75" thickBot="1" x14ac:dyDescent="0.3">
      <c r="A129" s="175" t="s">
        <v>40</v>
      </c>
      <c r="B129" s="175" t="s">
        <v>40</v>
      </c>
      <c r="C129" s="176" t="s">
        <v>309</v>
      </c>
      <c r="D129" s="535">
        <f>V129*' Demand-Supply Gap'!D$249</f>
        <v>1.8096794345238096</v>
      </c>
      <c r="E129" s="535">
        <f>W129*' Demand-Supply Gap'!E$249</f>
        <v>1.8485403821656055</v>
      </c>
      <c r="F129" s="535">
        <f>X129*' Demand-Supply Gap'!F$249</f>
        <v>1.9557332116371933</v>
      </c>
      <c r="G129" s="535">
        <f>Y129*' Demand-Supply Gap'!G$249</f>
        <v>1.9560070833333334</v>
      </c>
      <c r="H129" s="535">
        <f>Z129*' Demand-Supply Gap'!H$249</f>
        <v>2.0678723566543922</v>
      </c>
      <c r="I129" s="535">
        <f>AA129*' Demand-Supply Gap'!I$249</f>
        <v>1.8580852135633554</v>
      </c>
      <c r="J129" s="535">
        <f>AB129*' Demand-Supply Gap'!J$249</f>
        <v>1.9258271172976413</v>
      </c>
      <c r="K129" s="535">
        <f>AC129*' Demand-Supply Gap'!K$249</f>
        <v>2.0141499160459988</v>
      </c>
      <c r="L129" s="535">
        <f>AD129*' Demand-Supply Gap'!L$249</f>
        <v>2.1036378135651357</v>
      </c>
      <c r="M129" s="535">
        <f>AE129*' Demand-Supply Gap'!M$249</f>
        <v>2.1874447431742707</v>
      </c>
      <c r="N129" s="535">
        <f>AF129*' Demand-Supply Gap'!N$249</f>
        <v>2.2886164497522352</v>
      </c>
      <c r="O129" s="535">
        <f>AG129*' Demand-Supply Gap'!O$249</f>
        <v>2.3786140030222915</v>
      </c>
      <c r="P129" s="535">
        <f>AH129*' Demand-Supply Gap'!P$249</f>
        <v>2.4782298246432437</v>
      </c>
      <c r="Q129" s="535">
        <f>AI129*' Demand-Supply Gap'!Q$249</f>
        <v>2.58678870110686</v>
      </c>
      <c r="R129" s="535">
        <f>AJ129*' Demand-Supply Gap'!R$249</f>
        <v>2.6798024057392773</v>
      </c>
      <c r="S129" s="535">
        <f>AK129*' Demand-Supply Gap'!S$249</f>
        <v>2.7834123653903022</v>
      </c>
      <c r="T129" s="461"/>
      <c r="U129" s="446">
        <f t="shared" si="266"/>
        <v>4.1773633625932893E-2</v>
      </c>
      <c r="V129" s="243">
        <v>9.2261904761904767E-2</v>
      </c>
      <c r="W129" s="177">
        <v>9.0330052113491613E-2</v>
      </c>
      <c r="X129" s="177">
        <v>9.3553907586993723E-2</v>
      </c>
      <c r="Y129" s="177">
        <v>9.0277777777777776E-2</v>
      </c>
      <c r="Z129" s="177">
        <v>9.2056812204103111E-2</v>
      </c>
      <c r="AA129" s="177">
        <v>9.1612135633551472E-2</v>
      </c>
      <c r="AB129" s="177">
        <v>9.1981132075471692E-2</v>
      </c>
      <c r="AC129" s="177">
        <v>9.1907514450867048E-2</v>
      </c>
      <c r="AD129" s="177">
        <v>9.1830985915492949E-2</v>
      </c>
      <c r="AE129" s="177">
        <v>9.14036996735582E-2</v>
      </c>
      <c r="AF129" s="177">
        <v>9.1671031953902568E-2</v>
      </c>
      <c r="AG129" s="177">
        <v>9.1365461847389542E-2</v>
      </c>
      <c r="AH129" s="177">
        <v>9.1346153846153841E-2</v>
      </c>
      <c r="AI129" s="177">
        <v>9.1539528432732317E-2</v>
      </c>
      <c r="AJ129" s="177">
        <v>9.1069849690539356E-2</v>
      </c>
      <c r="AK129" s="177">
        <v>9.0909090909090912E-2</v>
      </c>
    </row>
    <row r="130" spans="1:37" s="28" customFormat="1" ht="15.75" thickBot="1" x14ac:dyDescent="0.3">
      <c r="A130" s="175" t="s">
        <v>40</v>
      </c>
      <c r="B130" s="175" t="s">
        <v>40</v>
      </c>
      <c r="C130" s="176" t="s">
        <v>310</v>
      </c>
      <c r="D130" s="535">
        <f>V130*' Demand-Supply Gap'!D$249</f>
        <v>3.1873708750000005</v>
      </c>
      <c r="E130" s="535">
        <f>W130*' Demand-Supply Gap'!E$249</f>
        <v>3.3771410828025479</v>
      </c>
      <c r="F130" s="535">
        <f>X130*' Demand-Supply Gap'!F$249</f>
        <v>3.3152062977752417</v>
      </c>
      <c r="G130" s="535">
        <f>Y130*' Demand-Supply Gap'!G$249</f>
        <v>3.4837759294871797</v>
      </c>
      <c r="H130" s="535">
        <f>Z130*' Demand-Supply Gap'!H$249</f>
        <v>3.5921896938453446</v>
      </c>
      <c r="I130" s="535">
        <f>AA130*' Demand-Supply Gap'!I$249</f>
        <v>3.1611579607376568</v>
      </c>
      <c r="J130" s="535">
        <f>AB130*' Demand-Supply Gap'!J$249</f>
        <v>3.2220569077864383</v>
      </c>
      <c r="K130" s="535">
        <f>AC130*' Demand-Supply Gap'!K$249</f>
        <v>3.3315813076735701</v>
      </c>
      <c r="L130" s="535">
        <f>AD130*' Demand-Supply Gap'!L$249</f>
        <v>3.4458361731404374</v>
      </c>
      <c r="M130" s="535">
        <f>AE130*' Demand-Supply Gap'!M$249</f>
        <v>3.5676182120818472</v>
      </c>
      <c r="N130" s="535">
        <f>AF130*' Demand-Supply Gap'!N$249</f>
        <v>3.6748641278878744</v>
      </c>
      <c r="O130" s="535">
        <f>AG130*' Demand-Supply Gap'!O$249</f>
        <v>3.7900992355849712</v>
      </c>
      <c r="P130" s="535">
        <f>AH130*' Demand-Supply Gap'!P$249</f>
        <v>3.8999511450964728</v>
      </c>
      <c r="Q130" s="535">
        <f>AI130*' Demand-Supply Gap'!Q$249</f>
        <v>4.023893535055115</v>
      </c>
      <c r="R130" s="535">
        <f>AJ130*' Demand-Supply Gap'!R$249</f>
        <v>4.1367823544907294</v>
      </c>
      <c r="S130" s="535">
        <f>AK130*' Demand-Supply Gap'!S$249</f>
        <v>4.2524355582351836</v>
      </c>
      <c r="T130" s="461"/>
      <c r="U130" s="446">
        <f t="shared" si="266"/>
        <v>3.1310389071268263E-2</v>
      </c>
      <c r="V130" s="243">
        <v>0.16250000000000003</v>
      </c>
      <c r="W130" s="177">
        <v>0.16502605674580195</v>
      </c>
      <c r="X130" s="177">
        <v>0.1585852823730747</v>
      </c>
      <c r="Y130" s="177">
        <v>0.1607905982905983</v>
      </c>
      <c r="Z130" s="177">
        <v>0.15991583377169913</v>
      </c>
      <c r="AA130" s="177">
        <v>0.1558596073765616</v>
      </c>
      <c r="AB130" s="177">
        <v>0.15389150943396224</v>
      </c>
      <c r="AC130" s="177">
        <v>0.15202312138728322</v>
      </c>
      <c r="AD130" s="177">
        <v>0.15042253521126761</v>
      </c>
      <c r="AE130" s="177">
        <v>0.14907508161044616</v>
      </c>
      <c r="AF130" s="177">
        <v>0.14719748559455212</v>
      </c>
      <c r="AG130" s="177">
        <v>0.14558232931726908</v>
      </c>
      <c r="AH130" s="177">
        <v>0.14374999999999999</v>
      </c>
      <c r="AI130" s="177">
        <v>0.14239482200647249</v>
      </c>
      <c r="AJ130" s="177">
        <v>0.14058355437665784</v>
      </c>
      <c r="AK130" s="177">
        <v>0.13888888888888887</v>
      </c>
    </row>
    <row r="131" spans="1:37" s="28" customFormat="1" ht="15.75" thickBot="1" x14ac:dyDescent="0.3">
      <c r="A131" s="226" t="s">
        <v>40</v>
      </c>
      <c r="B131" s="226" t="s">
        <v>40</v>
      </c>
      <c r="C131" s="227" t="s">
        <v>58</v>
      </c>
      <c r="D131" s="535">
        <f>V131*' Demand-Supply Gap'!D$249</f>
        <v>19.61459</v>
      </c>
      <c r="E131" s="535">
        <f>W131*' Demand-Supply Gap'!E$249</f>
        <v>20.464290000000002</v>
      </c>
      <c r="F131" s="535">
        <f>X131*' Demand-Supply Gap'!F$249</f>
        <v>20.904879999999999</v>
      </c>
      <c r="G131" s="535">
        <f>Y131*' Demand-Supply Gap'!G$249</f>
        <v>21.666540000000001</v>
      </c>
      <c r="H131" s="535">
        <f>Z131*' Demand-Supply Gap'!H$249</f>
        <v>22.463001999999996</v>
      </c>
      <c r="I131" s="535">
        <f>AA131*' Demand-Supply Gap'!I$249</f>
        <v>20.282086</v>
      </c>
      <c r="J131" s="535">
        <f>AB131*' Demand-Supply Gap'!J$249</f>
        <v>20.9371973778</v>
      </c>
      <c r="K131" s="535">
        <f>AC131*' Demand-Supply Gap'!K$249</f>
        <v>21.914964495343259</v>
      </c>
      <c r="L131" s="535">
        <f>AD131*' Demand-Supply Gap'!L$249</f>
        <v>22.907712386982308</v>
      </c>
      <c r="M131" s="535">
        <f>AE131*' Demand-Supply Gap'!M$249</f>
        <v>23.931687130680416</v>
      </c>
      <c r="N131" s="535">
        <f>AF131*' Demand-Supply Gap'!N$249</f>
        <v>24.96553601472581</v>
      </c>
      <c r="O131" s="535">
        <f>AG131*' Demand-Supply Gap'!O$249</f>
        <v>26.034060956156075</v>
      </c>
      <c r="P131" s="535">
        <f>AH131*' Demand-Supply Gap'!P$249</f>
        <v>27.130094922410247</v>
      </c>
      <c r="Q131" s="535">
        <f>AI131*' Demand-Supply Gap'!Q$249</f>
        <v>28.258706871182515</v>
      </c>
      <c r="R131" s="535">
        <f>AJ131*' Demand-Supply Gap'!R$249</f>
        <v>29.425791464962352</v>
      </c>
      <c r="S131" s="535">
        <f>AK131*' Demand-Supply Gap'!S$249</f>
        <v>30.617536019293325</v>
      </c>
      <c r="T131" s="461"/>
      <c r="U131" s="468"/>
      <c r="V131" s="244">
        <v>1</v>
      </c>
      <c r="W131" s="228">
        <v>1</v>
      </c>
      <c r="X131" s="228">
        <v>1</v>
      </c>
      <c r="Y131" s="228">
        <v>1</v>
      </c>
      <c r="Z131" s="228">
        <v>1</v>
      </c>
      <c r="AA131" s="228">
        <v>1</v>
      </c>
      <c r="AB131" s="228">
        <v>1</v>
      </c>
      <c r="AC131" s="228">
        <v>1</v>
      </c>
      <c r="AD131" s="228">
        <v>1</v>
      </c>
      <c r="AE131" s="228">
        <v>1</v>
      </c>
      <c r="AF131" s="228">
        <v>1</v>
      </c>
      <c r="AG131" s="228">
        <v>1</v>
      </c>
      <c r="AH131" s="228">
        <v>1</v>
      </c>
      <c r="AI131" s="228">
        <v>1</v>
      </c>
      <c r="AJ131" s="228">
        <v>1</v>
      </c>
      <c r="AK131" s="228">
        <v>1</v>
      </c>
    </row>
    <row r="132" spans="1:37" s="28" customFormat="1" ht="15" x14ac:dyDescent="0.25">
      <c r="A132" s="219" t="s">
        <v>37</v>
      </c>
      <c r="B132" s="219" t="s">
        <v>278</v>
      </c>
      <c r="C132" s="220" t="s">
        <v>355</v>
      </c>
      <c r="D132" s="221">
        <f>ROUND(V132*' Demand-Supply Gap'!D$262,2)</f>
        <v>7.85</v>
      </c>
      <c r="E132" s="221">
        <f>ROUND(W132*' Demand-Supply Gap'!E$262,2)</f>
        <v>8.06</v>
      </c>
      <c r="F132" s="221">
        <f>ROUND(X132*' Demand-Supply Gap'!F$262,2)</f>
        <v>8.1199999999999992</v>
      </c>
      <c r="G132" s="221">
        <f>ROUND(Y132*' Demand-Supply Gap'!G$262,2)</f>
        <v>8.1199999999999992</v>
      </c>
      <c r="H132" s="221">
        <f>ROUND(Z132*' Demand-Supply Gap'!H$262,2)</f>
        <v>8.26</v>
      </c>
      <c r="I132" s="221">
        <f>ROUND(AA132*' Demand-Supply Gap'!I$262,2)</f>
        <v>8.02</v>
      </c>
      <c r="J132" s="221">
        <f>ROUND(AB132*' Demand-Supply Gap'!J$262,2)</f>
        <v>8.1</v>
      </c>
      <c r="K132" s="221">
        <f>ROUND(AC132*' Demand-Supply Gap'!K$262,2)</f>
        <v>8.27</v>
      </c>
      <c r="L132" s="221">
        <f>ROUND(AD132*' Demand-Supply Gap'!L$262,2)</f>
        <v>8.49</v>
      </c>
      <c r="M132" s="221">
        <f>ROUND(AE132*' Demand-Supply Gap'!M$262,2)</f>
        <v>8.7899999999999991</v>
      </c>
      <c r="N132" s="221">
        <f>ROUND(AF132*' Demand-Supply Gap'!N$262,2)</f>
        <v>9.14</v>
      </c>
      <c r="O132" s="221">
        <f>ROUND(AG132*' Demand-Supply Gap'!O$262,2)</f>
        <v>9.5399999999999991</v>
      </c>
      <c r="P132" s="221">
        <f>ROUND(AH132*' Demand-Supply Gap'!P$262,2)</f>
        <v>9.9700000000000006</v>
      </c>
      <c r="Q132" s="221">
        <f>ROUND(AI132*' Demand-Supply Gap'!Q$262,2)</f>
        <v>10.38</v>
      </c>
      <c r="R132" s="221">
        <f>ROUND(AJ132*' Demand-Supply Gap'!R$262,2)</f>
        <v>10.86</v>
      </c>
      <c r="S132" s="236">
        <f>ROUND(AK132*' Demand-Supply Gap'!S$262,2)</f>
        <v>11.42</v>
      </c>
      <c r="T132" s="361"/>
      <c r="U132" s="446">
        <f>(S132/J132)^(1/9)-1</f>
        <v>3.8904616500965217E-2</v>
      </c>
      <c r="V132" s="241">
        <v>0.51278848077534001</v>
      </c>
      <c r="W132" s="222">
        <v>0.51492199225552304</v>
      </c>
      <c r="X132" s="222">
        <v>0.511306191037742</v>
      </c>
      <c r="Y132" s="222">
        <v>0.51239245952024604</v>
      </c>
      <c r="Z132" s="222">
        <v>0.51347872800274896</v>
      </c>
      <c r="AA132" s="222">
        <v>0.514564996485252</v>
      </c>
      <c r="AB132" s="222">
        <v>0.51565126496775804</v>
      </c>
      <c r="AC132" s="222">
        <v>0.51673753345026197</v>
      </c>
      <c r="AD132" s="222">
        <v>0.517823801932766</v>
      </c>
      <c r="AE132" s="222">
        <v>0.51891007041527004</v>
      </c>
      <c r="AF132" s="222">
        <v>0.51999633889777397</v>
      </c>
      <c r="AG132" s="222">
        <v>0.52108260738027001</v>
      </c>
      <c r="AH132" s="222">
        <v>0.52216887586277305</v>
      </c>
      <c r="AI132" s="222">
        <v>0.52325514434527598</v>
      </c>
      <c r="AJ132" s="222">
        <v>0.52434141282777902</v>
      </c>
      <c r="AK132" s="222">
        <v>0.52542768131028206</v>
      </c>
    </row>
    <row r="133" spans="1:37" s="28" customFormat="1" ht="15" x14ac:dyDescent="0.25">
      <c r="A133" s="32" t="s">
        <v>37</v>
      </c>
      <c r="B133" s="32" t="s">
        <v>278</v>
      </c>
      <c r="C133" s="68" t="s">
        <v>308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61"/>
      <c r="U133" s="446">
        <f t="shared" ref="U133:U135" si="267">(S133/J133)^(1/9)-1</f>
        <v>4.1582472510159008E-2</v>
      </c>
      <c r="V133" s="239">
        <v>0.27436172968004002</v>
      </c>
      <c r="W133" s="148">
        <v>0.28221461339121101</v>
      </c>
      <c r="X133" s="148">
        <v>0.27355189307119504</v>
      </c>
      <c r="Y133" s="148">
        <v>0.27488917275117902</v>
      </c>
      <c r="Z133" s="148">
        <v>0.27622545243116303</v>
      </c>
      <c r="AA133" s="148">
        <v>0.27756373211114604</v>
      </c>
      <c r="AB133" s="148">
        <v>0.27890101179113103</v>
      </c>
      <c r="AC133" s="148">
        <v>0.28023829147111501</v>
      </c>
      <c r="AD133" s="148">
        <v>0.28157557115109905</v>
      </c>
      <c r="AE133" s="148">
        <v>0.28291285083108303</v>
      </c>
      <c r="AF133" s="148">
        <v>0.28425013051106701</v>
      </c>
      <c r="AG133" s="148">
        <v>0.285587553048194</v>
      </c>
      <c r="AH133" s="148">
        <v>0.28692489225198803</v>
      </c>
      <c r="AI133" s="148">
        <v>0.288262231455781</v>
      </c>
      <c r="AJ133" s="148">
        <v>0.28959957065957503</v>
      </c>
      <c r="AK133" s="148">
        <v>0.29093690986336801</v>
      </c>
    </row>
    <row r="134" spans="1:37" s="28" customFormat="1" ht="15" x14ac:dyDescent="0.25">
      <c r="A134" s="32" t="s">
        <v>37</v>
      </c>
      <c r="B134" s="32" t="s">
        <v>278</v>
      </c>
      <c r="C134" s="68" t="s">
        <v>309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61"/>
      <c r="U134" s="446">
        <f t="shared" si="267"/>
        <v>3.3646370345901344E-2</v>
      </c>
      <c r="V134" s="238">
        <v>9.5080354539999995E-2</v>
      </c>
      <c r="W134" s="174">
        <v>9.5258172401467001E-2</v>
      </c>
      <c r="X134" s="174">
        <v>9.4961816371123997E-2</v>
      </c>
      <c r="Y134" s="174">
        <v>9.4665460340780994E-2</v>
      </c>
      <c r="Z134" s="174">
        <v>9.436910431043799E-2</v>
      </c>
      <c r="AA134" s="174">
        <v>9.4072748280094987E-2</v>
      </c>
      <c r="AB134" s="174">
        <v>9.3776392249751983E-2</v>
      </c>
      <c r="AC134" s="174">
        <v>9.348003621940898E-2</v>
      </c>
      <c r="AD134" s="174">
        <v>9.3183680189066004E-2</v>
      </c>
      <c r="AE134" s="174">
        <v>9.2887324158723E-2</v>
      </c>
      <c r="AF134" s="174">
        <v>9.2590968128379997E-2</v>
      </c>
      <c r="AG134" s="174">
        <v>9.2294612098036993E-2</v>
      </c>
      <c r="AH134" s="174">
        <v>9.199825606769399E-2</v>
      </c>
      <c r="AI134" s="174">
        <v>9.1701900037350986E-2</v>
      </c>
      <c r="AJ134" s="174">
        <v>9.1405544007007983E-2</v>
      </c>
      <c r="AK134" s="174">
        <v>9.1109187976664979E-2</v>
      </c>
    </row>
    <row r="135" spans="1:37" s="28" customFormat="1" ht="15" x14ac:dyDescent="0.25">
      <c r="A135" s="32" t="s">
        <v>37</v>
      </c>
      <c r="B135" s="32" t="s">
        <v>278</v>
      </c>
      <c r="C135" s="68" t="s">
        <v>310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61"/>
      <c r="U135" s="446">
        <f t="shared" si="267"/>
        <v>1.5510043998070655E-2</v>
      </c>
      <c r="V135" s="239">
        <f>V136-(SUM(V132:V134))</f>
        <v>0.11776943500462</v>
      </c>
      <c r="W135" s="148">
        <f t="shared" ref="W135:Z135" si="268">W136-(SUM(W132:W134))</f>
        <v>0.10760522195179889</v>
      </c>
      <c r="X135" s="148">
        <f t="shared" si="268"/>
        <v>0.12018009951993902</v>
      </c>
      <c r="Y135" s="148">
        <f t="shared" si="268"/>
        <v>0.11805290738779384</v>
      </c>
      <c r="Z135" s="148">
        <f t="shared" si="268"/>
        <v>0.11592671525565001</v>
      </c>
      <c r="AA135" s="148">
        <f>AA136-(SUM(AA132:AA134))</f>
        <v>0.11379852312350702</v>
      </c>
      <c r="AB135" s="148">
        <f t="shared" ref="AB135:AK135" si="269">AB136-(SUM(AB132:AB134))</f>
        <v>0.11167133099135895</v>
      </c>
      <c r="AC135" s="148">
        <f t="shared" si="269"/>
        <v>0.10954413885921399</v>
      </c>
      <c r="AD135" s="148">
        <f t="shared" si="269"/>
        <v>0.10741694672706892</v>
      </c>
      <c r="AE135" s="148">
        <f t="shared" si="269"/>
        <v>0.10528975459492396</v>
      </c>
      <c r="AF135" s="148">
        <f t="shared" si="269"/>
        <v>0.10316256246277911</v>
      </c>
      <c r="AG135" s="148">
        <f t="shared" si="269"/>
        <v>0.10103522747349891</v>
      </c>
      <c r="AH135" s="148">
        <f t="shared" si="269"/>
        <v>9.8907975817544957E-2</v>
      </c>
      <c r="AI135" s="148">
        <f t="shared" si="269"/>
        <v>9.6780724161592002E-2</v>
      </c>
      <c r="AJ135" s="148">
        <f t="shared" si="269"/>
        <v>9.4653472505637937E-2</v>
      </c>
      <c r="AK135" s="148">
        <f t="shared" si="269"/>
        <v>9.252622084968487E-2</v>
      </c>
    </row>
    <row r="136" spans="1:37" s="28" customFormat="1" ht="15.75" thickBot="1" x14ac:dyDescent="0.3">
      <c r="A136" s="214" t="s">
        <v>37</v>
      </c>
      <c r="B136" s="214" t="s">
        <v>278</v>
      </c>
      <c r="C136" s="215" t="s">
        <v>58</v>
      </c>
      <c r="D136" s="216">
        <f>ROUND(V136*' Demand-Supply Gap'!D$262,2)</f>
        <v>15.3</v>
      </c>
      <c r="E136" s="216">
        <f>ROUND(W136*' Demand-Supply Gap'!E$262,2)</f>
        <v>15.65</v>
      </c>
      <c r="F136" s="216">
        <f>ROUND(X136*' Demand-Supply Gap'!F$262,2)</f>
        <v>15.89</v>
      </c>
      <c r="G136" s="216">
        <f>ROUND(Y136*' Demand-Supply Gap'!G$262,2)</f>
        <v>15.85</v>
      </c>
      <c r="H136" s="216">
        <f>ROUND(Z136*' Demand-Supply Gap'!H$262,2)</f>
        <v>16.079999999999998</v>
      </c>
      <c r="I136" s="216">
        <f>ROUND(AA136*' Demand-Supply Gap'!I$262,2)</f>
        <v>15.59</v>
      </c>
      <c r="J136" s="216">
        <f>ROUND(AB136*' Demand-Supply Gap'!J$262,2)</f>
        <v>15.71</v>
      </c>
      <c r="K136" s="216">
        <f>ROUND(AC136*' Demand-Supply Gap'!K$262,2)</f>
        <v>16</v>
      </c>
      <c r="L136" s="216">
        <f>ROUND(AD136*' Demand-Supply Gap'!L$262,2)</f>
        <v>16.39</v>
      </c>
      <c r="M136" s="216">
        <f>ROUND(AE136*' Demand-Supply Gap'!M$262,2)</f>
        <v>16.95</v>
      </c>
      <c r="N136" s="216">
        <f>ROUND(AF136*' Demand-Supply Gap'!N$262,2)</f>
        <v>17.579999999999998</v>
      </c>
      <c r="O136" s="216">
        <f>ROUND(AG136*' Demand-Supply Gap'!O$262,2)</f>
        <v>18.309999999999999</v>
      </c>
      <c r="P136" s="216">
        <f>ROUND(AH136*' Demand-Supply Gap'!P$262,2)</f>
        <v>19.100000000000001</v>
      </c>
      <c r="Q136" s="216">
        <f>ROUND(AI136*' Demand-Supply Gap'!Q$262,2)</f>
        <v>19.829999999999998</v>
      </c>
      <c r="R136" s="216">
        <f>ROUND(AJ136*' Demand-Supply Gap'!R$262,2)</f>
        <v>20.72</v>
      </c>
      <c r="S136" s="217">
        <f>ROUND(AK136*' Demand-Supply Gap'!S$262,2)</f>
        <v>21.73</v>
      </c>
      <c r="T136" s="461"/>
      <c r="U136" s="469"/>
      <c r="V136" s="240">
        <v>1</v>
      </c>
      <c r="W136" s="218">
        <v>1</v>
      </c>
      <c r="X136" s="218">
        <v>1</v>
      </c>
      <c r="Y136" s="218">
        <v>1</v>
      </c>
      <c r="Z136" s="218">
        <v>1</v>
      </c>
      <c r="AA136" s="218">
        <v>1</v>
      </c>
      <c r="AB136" s="218">
        <v>1</v>
      </c>
      <c r="AC136" s="218">
        <v>1</v>
      </c>
      <c r="AD136" s="218">
        <v>1</v>
      </c>
      <c r="AE136" s="218">
        <v>1</v>
      </c>
      <c r="AF136" s="218">
        <v>1</v>
      </c>
      <c r="AG136" s="218">
        <v>1</v>
      </c>
      <c r="AH136" s="218">
        <v>1</v>
      </c>
      <c r="AI136" s="218">
        <v>1</v>
      </c>
      <c r="AJ136" s="218">
        <v>1</v>
      </c>
      <c r="AK136" s="218">
        <v>1</v>
      </c>
    </row>
    <row r="137" spans="1:37" s="28" customFormat="1" ht="15" x14ac:dyDescent="0.25">
      <c r="A137" s="219" t="s">
        <v>37</v>
      </c>
      <c r="B137" s="450" t="s">
        <v>32</v>
      </c>
      <c r="C137" s="220" t="s">
        <v>355</v>
      </c>
      <c r="D137" s="221">
        <f>V137*' Demand-Supply Gap'!D$271</f>
        <v>10.803926370769108</v>
      </c>
      <c r="E137" s="221">
        <f>W137*' Demand-Supply Gap'!E$271</f>
        <v>11.456966086246535</v>
      </c>
      <c r="F137" s="221">
        <f>X137*' Demand-Supply Gap'!F$271</f>
        <v>11.937350437850373</v>
      </c>
      <c r="G137" s="221">
        <f>Y137*' Demand-Supply Gap'!G$271</f>
        <v>11.778049276276779</v>
      </c>
      <c r="H137" s="221">
        <f>Z137*' Demand-Supply Gap'!H$271</f>
        <v>11.978450326566346</v>
      </c>
      <c r="I137" s="221">
        <f>AA137*' Demand-Supply Gap'!I$271</f>
        <v>11.16371740682016</v>
      </c>
      <c r="J137" s="221">
        <f>AB137*' Demand-Supply Gap'!J$271</f>
        <v>11.224547779327674</v>
      </c>
      <c r="K137" s="221">
        <f>AC137*' Demand-Supply Gap'!K$271</f>
        <v>11.410509124585408</v>
      </c>
      <c r="L137" s="221">
        <f>AD137*' Demand-Supply Gap'!L$271</f>
        <v>11.666962303394568</v>
      </c>
      <c r="M137" s="221">
        <f>AE137*' Demand-Supply Gap'!M$271</f>
        <v>12.110335111410818</v>
      </c>
      <c r="N137" s="221">
        <f>AF137*' Demand-Supply Gap'!N$271</f>
        <v>12.616618072452789</v>
      </c>
      <c r="O137" s="221">
        <f>AG137*' Demand-Supply Gap'!O$271</f>
        <v>13.194581405453842</v>
      </c>
      <c r="P137" s="221">
        <f>AH137*' Demand-Supply Gap'!P$271</f>
        <v>13.813508222774143</v>
      </c>
      <c r="Q137" s="221">
        <f>AI137*' Demand-Supply Gap'!Q$271</f>
        <v>14.393586373075998</v>
      </c>
      <c r="R137" s="221">
        <f>AJ137*' Demand-Supply Gap'!R$271</f>
        <v>15.019597274864141</v>
      </c>
      <c r="S137" s="236">
        <f>AK137*' Demand-Supply Gap'!S$271</f>
        <v>15.720930931862927</v>
      </c>
      <c r="T137" s="361"/>
      <c r="U137" s="446">
        <f>(S137/J137)^(1/9)-1</f>
        <v>3.814161549266859E-2</v>
      </c>
      <c r="V137" s="241">
        <v>0.53018848077533998</v>
      </c>
      <c r="W137" s="222">
        <v>0.53232199225552301</v>
      </c>
      <c r="X137" s="222">
        <v>0.52870619103774197</v>
      </c>
      <c r="Y137" s="222">
        <v>0.52979245952024601</v>
      </c>
      <c r="Z137" s="222">
        <v>0.53087872800274893</v>
      </c>
      <c r="AA137" s="222">
        <v>0.53196499648525197</v>
      </c>
      <c r="AB137" s="222">
        <v>0.53305126496775801</v>
      </c>
      <c r="AC137" s="222">
        <v>0.53413753345026194</v>
      </c>
      <c r="AD137" s="222">
        <v>0.53522380193276597</v>
      </c>
      <c r="AE137" s="222">
        <v>0.53631007041527001</v>
      </c>
      <c r="AF137" s="222">
        <v>0.53739633889777394</v>
      </c>
      <c r="AG137" s="222">
        <v>0.53848260738026998</v>
      </c>
      <c r="AH137" s="222">
        <v>0.53956887586277302</v>
      </c>
      <c r="AI137" s="222">
        <v>0.54065514434527595</v>
      </c>
      <c r="AJ137" s="222">
        <v>0.54174141282777899</v>
      </c>
      <c r="AK137" s="222">
        <v>0.54282768131028203</v>
      </c>
    </row>
    <row r="138" spans="1:37" s="28" customFormat="1" ht="15" x14ac:dyDescent="0.25">
      <c r="A138" s="305" t="s">
        <v>37</v>
      </c>
      <c r="B138" s="450" t="s">
        <v>32</v>
      </c>
      <c r="C138" s="319" t="s">
        <v>308</v>
      </c>
      <c r="D138" s="306">
        <f>V138*' Demand-Supply Gap'!D$271</f>
        <v>5.7191900097896093</v>
      </c>
      <c r="E138" s="306">
        <f>W138*' Demand-Supply Gap'!E$271</f>
        <v>6.2095915425243993</v>
      </c>
      <c r="F138" s="306">
        <f>X138*' Demand-Supply Gap'!F$271</f>
        <v>6.3186135795565317</v>
      </c>
      <c r="G138" s="306">
        <f>Y138*' Demand-Supply Gap'!G$271</f>
        <v>6.251240222667473</v>
      </c>
      <c r="H138" s="306">
        <f>Z138*' Demand-Supply Gap'!H$271</f>
        <v>6.3747460944034007</v>
      </c>
      <c r="I138" s="306">
        <f>AA138*' Demand-Supply Gap'!I$271</f>
        <v>5.9571109157028745</v>
      </c>
      <c r="J138" s="306">
        <f>AB138*' Demand-Supply Gap'!J$271</f>
        <v>6.0055244100316978</v>
      </c>
      <c r="K138" s="306">
        <f>AC138*' Demand-Supply Gap'!K$271</f>
        <v>6.1211721412921936</v>
      </c>
      <c r="L138" s="306">
        <f>AD138*' Demand-Supply Gap'!L$271</f>
        <v>6.2751944598868201</v>
      </c>
      <c r="M138" s="306">
        <f>AE138*' Demand-Supply Gap'!M$271</f>
        <v>6.53067084751717</v>
      </c>
      <c r="N138" s="306">
        <f>AF138*' Demand-Supply Gap'!N$271</f>
        <v>6.8213342038728753</v>
      </c>
      <c r="O138" s="306">
        <f>AG138*' Demand-Supply Gap'!O$271</f>
        <v>7.1521977258837568</v>
      </c>
      <c r="P138" s="306">
        <f>AH138*' Demand-Supply Gap'!P$271</f>
        <v>7.5068534184226019</v>
      </c>
      <c r="Q138" s="306">
        <f>AI138*' Demand-Supply Gap'!Q$271</f>
        <v>7.8419801698902178</v>
      </c>
      <c r="R138" s="306">
        <f>AJ138*' Demand-Supply Gap'!R$271</f>
        <v>8.2037154256192615</v>
      </c>
      <c r="S138" s="44">
        <f>AK138*' Demand-Supply Gap'!S$271</f>
        <v>8.6083320568380604</v>
      </c>
      <c r="T138" s="361"/>
      <c r="U138" s="446">
        <f t="shared" ref="U138:U140" si="270">(S138/J138)^(1/9)-1</f>
        <v>4.0816648710894965E-2</v>
      </c>
      <c r="V138" s="239">
        <v>0.28066172968004</v>
      </c>
      <c r="W138" s="336">
        <v>0.28851461339121098</v>
      </c>
      <c r="X138" s="336">
        <v>0.27985189307119507</v>
      </c>
      <c r="Y138" s="336">
        <v>0.28118917275117905</v>
      </c>
      <c r="Z138" s="336">
        <v>0.282525452431163</v>
      </c>
      <c r="AA138" s="336">
        <v>0.28386373211114602</v>
      </c>
      <c r="AB138" s="336">
        <v>0.285201011791131</v>
      </c>
      <c r="AC138" s="336">
        <v>0.28653829147111498</v>
      </c>
      <c r="AD138" s="336">
        <v>0.28787557115109907</v>
      </c>
      <c r="AE138" s="336">
        <v>0.28921285083108306</v>
      </c>
      <c r="AF138" s="336">
        <v>0.29055013051106704</v>
      </c>
      <c r="AG138" s="336">
        <v>0.29188755304819403</v>
      </c>
      <c r="AH138" s="336">
        <v>0.293224892251988</v>
      </c>
      <c r="AI138" s="336">
        <v>0.29456223145578098</v>
      </c>
      <c r="AJ138" s="336">
        <v>0.29589957065957506</v>
      </c>
      <c r="AK138" s="336">
        <v>0.29723690986336804</v>
      </c>
    </row>
    <row r="139" spans="1:37" s="28" customFormat="1" ht="15" x14ac:dyDescent="0.25">
      <c r="A139" s="305" t="s">
        <v>37</v>
      </c>
      <c r="B139" s="450" t="s">
        <v>32</v>
      </c>
      <c r="C139" s="319" t="s">
        <v>309</v>
      </c>
      <c r="D139" s="306">
        <f>V139*' Demand-Supply Gap'!D$271</f>
        <v>1.884520274245941</v>
      </c>
      <c r="E139" s="306">
        <f>W139*' Demand-Supply Gap'!E$271</f>
        <v>1.9942470051239511</v>
      </c>
      <c r="F139" s="306">
        <f>X139*' Demand-Supply Gap'!F$271</f>
        <v>2.0853838819901132</v>
      </c>
      <c r="G139" s="306">
        <f>Y139*' Demand-Supply Gap'!G$271</f>
        <v>2.0467477576384523</v>
      </c>
      <c r="H139" s="306">
        <f>Z139*' Demand-Supply Gap'!H$271</f>
        <v>2.0706266789623089</v>
      </c>
      <c r="I139" s="306">
        <f>AA139*' Demand-Supply Gap'!I$271</f>
        <v>1.9196298985293969</v>
      </c>
      <c r="J139" s="306">
        <f>AB139*' Demand-Supply Gap'!J$271</f>
        <v>1.9199162227219635</v>
      </c>
      <c r="K139" s="306">
        <f>AC139*' Demand-Supply Gap'!K$271</f>
        <v>1.9414241044357934</v>
      </c>
      <c r="L139" s="306">
        <f>AD139*' Demand-Supply Gap'!L$271</f>
        <v>1.9745691022189267</v>
      </c>
      <c r="M139" s="306">
        <f>AE139*' Demand-Supply Gap'!M$271</f>
        <v>2.0387641631045184</v>
      </c>
      <c r="N139" s="306">
        <f>AF139*' Demand-Supply Gap'!N$271</f>
        <v>2.1127454592913026</v>
      </c>
      <c r="O139" s="306">
        <f>AG139*' Demand-Supply Gap'!O$271</f>
        <v>2.1978107458583014</v>
      </c>
      <c r="P139" s="306">
        <f>AH139*' Demand-Supply Gap'!P$271</f>
        <v>2.2886856535565419</v>
      </c>
      <c r="Q139" s="306">
        <f>AI139*' Demand-Supply Gap'!Q$271</f>
        <v>2.3721144755699592</v>
      </c>
      <c r="R139" s="306">
        <f>AJ139*' Demand-Supply Gap'!R$271</f>
        <v>2.4621036442427386</v>
      </c>
      <c r="S139" s="44">
        <f>AK139*' Demand-Supply Gap'!S$271</f>
        <v>2.5633306460306824</v>
      </c>
      <c r="T139" s="361"/>
      <c r="U139" s="446">
        <f t="shared" si="270"/>
        <v>3.2635207008488987E-2</v>
      </c>
      <c r="V139" s="238">
        <v>9.248035453999999E-2</v>
      </c>
      <c r="W139" s="174">
        <v>9.2658172401466996E-2</v>
      </c>
      <c r="X139" s="174">
        <v>9.2361816371123992E-2</v>
      </c>
      <c r="Y139" s="174">
        <v>9.2065460340780989E-2</v>
      </c>
      <c r="Z139" s="174">
        <v>9.1769104310437985E-2</v>
      </c>
      <c r="AA139" s="174">
        <v>9.1472748280094981E-2</v>
      </c>
      <c r="AB139" s="174">
        <v>9.1176392249751978E-2</v>
      </c>
      <c r="AC139" s="174">
        <v>9.0880036219408974E-2</v>
      </c>
      <c r="AD139" s="174">
        <v>9.0583680189065999E-2</v>
      </c>
      <c r="AE139" s="174">
        <v>9.0287324158722995E-2</v>
      </c>
      <c r="AF139" s="174">
        <v>8.9990968128379992E-2</v>
      </c>
      <c r="AG139" s="174">
        <v>8.9694612098036988E-2</v>
      </c>
      <c r="AH139" s="174">
        <v>8.9398256067693985E-2</v>
      </c>
      <c r="AI139" s="174">
        <v>8.9101900037350981E-2</v>
      </c>
      <c r="AJ139" s="174">
        <v>8.8805544007007978E-2</v>
      </c>
      <c r="AK139" s="174">
        <v>8.8509187976664974E-2</v>
      </c>
    </row>
    <row r="140" spans="1:37" s="28" customFormat="1" ht="15" x14ac:dyDescent="0.25">
      <c r="A140" s="305" t="s">
        <v>37</v>
      </c>
      <c r="B140" s="450" t="s">
        <v>32</v>
      </c>
      <c r="C140" s="319" t="s">
        <v>310</v>
      </c>
      <c r="D140" s="306">
        <f>V140*' Demand-Supply Gap'!D$271</f>
        <v>1.9698833451953446</v>
      </c>
      <c r="E140" s="306">
        <f>W140*' Demand-Supply Gap'!E$271</f>
        <v>1.8618193661051159</v>
      </c>
      <c r="F140" s="306">
        <f>X140*' Demand-Supply Gap'!F$271</f>
        <v>2.237072100602981</v>
      </c>
      <c r="G140" s="306">
        <f>Y140*' Demand-Supply Gap'!G$271</f>
        <v>2.155402743417298</v>
      </c>
      <c r="H140" s="306">
        <f>Z140*' Demand-Supply Gap'!H$271</f>
        <v>2.1396169000679461</v>
      </c>
      <c r="I140" s="306">
        <f>AA140*' Demand-Supply Gap'!I$271</f>
        <v>1.9453537789475712</v>
      </c>
      <c r="J140" s="306">
        <f>AB140*' Demand-Supply Gap'!J$271</f>
        <v>1.907175348718668</v>
      </c>
      <c r="K140" s="306">
        <f>AC140*' Demand-Supply Gap'!K$271</f>
        <v>1.8893872650182066</v>
      </c>
      <c r="L140" s="306">
        <f>AD140*' Demand-Supply Gap'!L$271</f>
        <v>1.8815616195920508</v>
      </c>
      <c r="M140" s="306">
        <f>AE140*' Demand-Supply Gap'!M$271</f>
        <v>1.9010758837746753</v>
      </c>
      <c r="N140" s="306">
        <f>AF140*' Demand-Supply Gap'!N$271</f>
        <v>1.926607856620759</v>
      </c>
      <c r="O140" s="306">
        <f>AG140*' Demand-Supply Gap'!O$271</f>
        <v>1.9586739694226156</v>
      </c>
      <c r="P140" s="306">
        <f>AH140*' Demand-Supply Gap'!P$271</f>
        <v>1.991962772193739</v>
      </c>
      <c r="Q140" s="306">
        <f>AI140*' Demand-Supply Gap'!Q$271</f>
        <v>2.0148093500820377</v>
      </c>
      <c r="R140" s="306">
        <f>AJ140*' Demand-Supply Gap'!R$271</f>
        <v>2.0392451251528647</v>
      </c>
      <c r="S140" s="44">
        <f>AK140*' Demand-Supply Gap'!S$271</f>
        <v>2.0685877367039422</v>
      </c>
      <c r="T140" s="361"/>
      <c r="U140" s="446">
        <f t="shared" si="270"/>
        <v>9.0678493320552889E-3</v>
      </c>
      <c r="V140" s="239">
        <f>V141-(SUM(V137:V139))</f>
        <v>9.6669435004619997E-2</v>
      </c>
      <c r="W140" s="336">
        <f t="shared" ref="W140:Z140" si="271">W141-(SUM(W137:W139))</f>
        <v>8.6505221951798994E-2</v>
      </c>
      <c r="X140" s="336">
        <f t="shared" si="271"/>
        <v>9.9080099519939013E-2</v>
      </c>
      <c r="Y140" s="336">
        <f t="shared" si="271"/>
        <v>9.6952907387793941E-2</v>
      </c>
      <c r="Z140" s="336">
        <f t="shared" si="271"/>
        <v>9.4826715255650118E-2</v>
      </c>
      <c r="AA140" s="336">
        <f>AA141-(SUM(AA137:AA139))</f>
        <v>9.2698523123507015E-2</v>
      </c>
      <c r="AB140" s="336">
        <f t="shared" ref="AB140:AK140" si="272">AB141-(SUM(AB137:AB139))</f>
        <v>9.0571330991359056E-2</v>
      </c>
      <c r="AC140" s="336">
        <f t="shared" si="272"/>
        <v>8.8444138859214094E-2</v>
      </c>
      <c r="AD140" s="336">
        <f t="shared" si="272"/>
        <v>8.6316946727068911E-2</v>
      </c>
      <c r="AE140" s="336">
        <f t="shared" si="272"/>
        <v>8.4189754594923949E-2</v>
      </c>
      <c r="AF140" s="336">
        <f t="shared" si="272"/>
        <v>8.2062562462778987E-2</v>
      </c>
      <c r="AG140" s="336">
        <f t="shared" si="272"/>
        <v>7.9935227473499015E-2</v>
      </c>
      <c r="AH140" s="336">
        <f t="shared" si="272"/>
        <v>7.780797581754495E-2</v>
      </c>
      <c r="AI140" s="336">
        <f t="shared" si="272"/>
        <v>7.5680724161592106E-2</v>
      </c>
      <c r="AJ140" s="336">
        <f t="shared" si="272"/>
        <v>7.3553472505637929E-2</v>
      </c>
      <c r="AK140" s="336">
        <f t="shared" si="272"/>
        <v>7.1426220849684974E-2</v>
      </c>
    </row>
    <row r="141" spans="1:37" s="28" customFormat="1" ht="15.75" thickBot="1" x14ac:dyDescent="0.3">
      <c r="A141" s="214" t="s">
        <v>37</v>
      </c>
      <c r="B141" s="214" t="s">
        <v>32</v>
      </c>
      <c r="C141" s="215" t="s">
        <v>58</v>
      </c>
      <c r="D141" s="216">
        <f>SUM(D137:D140)</f>
        <v>20.377520000000004</v>
      </c>
      <c r="E141" s="216">
        <f t="shared" ref="E141:S141" si="273">SUM(E137:E140)</f>
        <v>21.522624000000004</v>
      </c>
      <c r="F141" s="216">
        <f t="shared" si="273"/>
        <v>22.578419999999994</v>
      </c>
      <c r="G141" s="216">
        <f t="shared" si="273"/>
        <v>22.231440000000003</v>
      </c>
      <c r="H141" s="216">
        <f t="shared" si="273"/>
        <v>22.56344</v>
      </c>
      <c r="I141" s="216">
        <f t="shared" si="273"/>
        <v>20.985812000000003</v>
      </c>
      <c r="J141" s="216">
        <f t="shared" si="273"/>
        <v>21.057163760800002</v>
      </c>
      <c r="K141" s="216">
        <f t="shared" si="273"/>
        <v>21.362492635331602</v>
      </c>
      <c r="L141" s="216">
        <f t="shared" si="273"/>
        <v>21.798287485092366</v>
      </c>
      <c r="M141" s="216">
        <f t="shared" si="273"/>
        <v>22.580846005807182</v>
      </c>
      <c r="N141" s="216">
        <f t="shared" si="273"/>
        <v>23.477305592237727</v>
      </c>
      <c r="O141" s="216">
        <f t="shared" si="273"/>
        <v>24.503263846618516</v>
      </c>
      <c r="P141" s="216">
        <f t="shared" si="273"/>
        <v>25.601010066947023</v>
      </c>
      <c r="Q141" s="216">
        <f t="shared" si="273"/>
        <v>26.622490368618209</v>
      </c>
      <c r="R141" s="216">
        <f t="shared" si="273"/>
        <v>27.724661469879006</v>
      </c>
      <c r="S141" s="217">
        <f t="shared" si="273"/>
        <v>28.961181371435615</v>
      </c>
      <c r="T141" s="461"/>
      <c r="U141" s="469"/>
      <c r="V141" s="240">
        <v>1</v>
      </c>
      <c r="W141" s="218">
        <v>1</v>
      </c>
      <c r="X141" s="218">
        <v>1</v>
      </c>
      <c r="Y141" s="218">
        <v>1</v>
      </c>
      <c r="Z141" s="218">
        <v>1</v>
      </c>
      <c r="AA141" s="218">
        <v>1</v>
      </c>
      <c r="AB141" s="218">
        <v>1</v>
      </c>
      <c r="AC141" s="218">
        <v>1</v>
      </c>
      <c r="AD141" s="218">
        <v>1</v>
      </c>
      <c r="AE141" s="218">
        <v>1</v>
      </c>
      <c r="AF141" s="218">
        <v>1</v>
      </c>
      <c r="AG141" s="218">
        <v>1</v>
      </c>
      <c r="AH141" s="218">
        <v>1</v>
      </c>
      <c r="AI141" s="218">
        <v>1</v>
      </c>
      <c r="AJ141" s="218">
        <v>1</v>
      </c>
      <c r="AK141" s="218">
        <v>1</v>
      </c>
    </row>
    <row r="142" spans="1:37" s="28" customFormat="1" ht="15" x14ac:dyDescent="0.25">
      <c r="A142" s="219" t="s">
        <v>37</v>
      </c>
      <c r="B142" s="219" t="s">
        <v>159</v>
      </c>
      <c r="C142" s="220" t="s">
        <v>355</v>
      </c>
      <c r="D142" s="221">
        <f>ROUND(V142*' Demand-Supply Gap'!D$280,2)</f>
        <v>6.61</v>
      </c>
      <c r="E142" s="221">
        <f>ROUND(W142*' Demand-Supply Gap'!E$280,2)</f>
        <v>6.68</v>
      </c>
      <c r="F142" s="221">
        <f>ROUND(X142*' Demand-Supply Gap'!F$280,2)</f>
        <v>6.75</v>
      </c>
      <c r="G142" s="221">
        <f>ROUND(Y142*' Demand-Supply Gap'!G$280,2)</f>
        <v>6.75</v>
      </c>
      <c r="H142" s="221">
        <f>ROUND(Z142*' Demand-Supply Gap'!H$280,2)</f>
        <v>7.05</v>
      </c>
      <c r="I142" s="221">
        <f>ROUND(AA142*' Demand-Supply Gap'!I$280,2)</f>
        <v>6.84</v>
      </c>
      <c r="J142" s="221">
        <f>ROUND(AB142*' Demand-Supply Gap'!J$280,2)</f>
        <v>6.86</v>
      </c>
      <c r="K142" s="221">
        <f>ROUND(AC142*' Demand-Supply Gap'!K$280,2)</f>
        <v>6.97</v>
      </c>
      <c r="L142" s="221">
        <f>ROUND(AD142*' Demand-Supply Gap'!L$280,2)</f>
        <v>7.11</v>
      </c>
      <c r="M142" s="221">
        <f>ROUND(AE142*' Demand-Supply Gap'!M$280,2)</f>
        <v>7.38</v>
      </c>
      <c r="N142" s="221">
        <f>ROUND(AF142*' Demand-Supply Gap'!N$280,2)</f>
        <v>7.68</v>
      </c>
      <c r="O142" s="221">
        <f>ROUND(AG142*' Demand-Supply Gap'!O$280,2)</f>
        <v>8.02</v>
      </c>
      <c r="P142" s="221">
        <f>ROUND(AH142*' Demand-Supply Gap'!P$280,2)</f>
        <v>8.39</v>
      </c>
      <c r="Q142" s="221">
        <f>ROUND(AI142*' Demand-Supply Gap'!Q$280,2)</f>
        <v>8.74</v>
      </c>
      <c r="R142" s="221">
        <f>ROUND(AJ142*' Demand-Supply Gap'!R$280,2)</f>
        <v>9.11</v>
      </c>
      <c r="S142" s="236">
        <f>ROUND(AK142*' Demand-Supply Gap'!S$280,2)</f>
        <v>9.52</v>
      </c>
      <c r="T142" s="361"/>
      <c r="U142" s="446">
        <f>(S142/J142)^(1/9)-1</f>
        <v>3.7080663743857878E-2</v>
      </c>
      <c r="V142" s="241">
        <v>0.51629999999999998</v>
      </c>
      <c r="W142" s="222">
        <v>0.51303999999999994</v>
      </c>
      <c r="X142" s="222">
        <v>0.51680000000000004</v>
      </c>
      <c r="Y142" s="222">
        <v>0.51512000000000002</v>
      </c>
      <c r="Z142" s="222">
        <v>0.51659999999999995</v>
      </c>
      <c r="AA142" s="222">
        <v>0.51869999999999994</v>
      </c>
      <c r="AB142" s="222">
        <v>0.51819333333333395</v>
      </c>
      <c r="AC142" s="222">
        <v>0.518793333333333</v>
      </c>
      <c r="AD142" s="222">
        <v>0.51939333333333304</v>
      </c>
      <c r="AE142" s="222">
        <v>0.51999333333333297</v>
      </c>
      <c r="AF142" s="222">
        <v>0.52059333333333302</v>
      </c>
      <c r="AG142" s="222">
        <v>0.52119333333333295</v>
      </c>
      <c r="AH142" s="222">
        <v>0.521793333333333</v>
      </c>
      <c r="AI142" s="222">
        <v>0.52239333333333304</v>
      </c>
      <c r="AJ142" s="222">
        <v>0.52299333333333398</v>
      </c>
      <c r="AK142" s="222">
        <v>0.52359333333333302</v>
      </c>
    </row>
    <row r="143" spans="1:37" s="28" customFormat="1" ht="15" x14ac:dyDescent="0.25">
      <c r="A143" s="32" t="s">
        <v>37</v>
      </c>
      <c r="B143" s="32" t="s">
        <v>159</v>
      </c>
      <c r="C143" s="68" t="s">
        <v>308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61"/>
      <c r="U143" s="446">
        <f t="shared" ref="U143:U145" si="274">(S143/J143)^(1/9)-1</f>
        <v>3.3885081596227051E-2</v>
      </c>
      <c r="V143" s="239">
        <v>0.29349999999999998</v>
      </c>
      <c r="W143" s="148">
        <v>0.29318</v>
      </c>
      <c r="X143" s="148">
        <v>0.3034</v>
      </c>
      <c r="Y143" s="148">
        <v>0.29854000000000003</v>
      </c>
      <c r="Z143" s="148">
        <v>0.29821999999999999</v>
      </c>
      <c r="AA143" s="148">
        <v>0.29799999999999999</v>
      </c>
      <c r="AB143" s="148">
        <v>0.29141600000000001</v>
      </c>
      <c r="AC143" s="148">
        <v>0.287780571428571</v>
      </c>
      <c r="AD143" s="148">
        <v>0.29200228571428499</v>
      </c>
      <c r="AE143" s="148">
        <v>0.29122399999999998</v>
      </c>
      <c r="AF143" s="148">
        <v>0.29044571428571397</v>
      </c>
      <c r="AG143" s="148">
        <v>0.28966742857142802</v>
      </c>
      <c r="AH143" s="148">
        <v>0.28888914285714201</v>
      </c>
      <c r="AI143" s="148">
        <v>0.288110857142857</v>
      </c>
      <c r="AJ143" s="148">
        <v>0.28733257142857099</v>
      </c>
      <c r="AK143" s="148">
        <v>0.28655428571428498</v>
      </c>
    </row>
    <row r="144" spans="1:37" s="28" customFormat="1" ht="15" x14ac:dyDescent="0.25">
      <c r="A144" s="32" t="s">
        <v>37</v>
      </c>
      <c r="B144" s="32" t="s">
        <v>159</v>
      </c>
      <c r="C144" s="68" t="s">
        <v>309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61"/>
      <c r="U144" s="446">
        <f t="shared" si="274"/>
        <v>3.24810319761204E-2</v>
      </c>
      <c r="V144" s="238">
        <v>7.9699999999999993E-2</v>
      </c>
      <c r="W144" s="174">
        <v>8.2000000000000003E-2</v>
      </c>
      <c r="X144" s="174">
        <v>8.43E-2</v>
      </c>
      <c r="Y144" s="174">
        <v>7.6600000000000001E-2</v>
      </c>
      <c r="Z144" s="174">
        <v>7.8899999999999998E-2</v>
      </c>
      <c r="AA144" s="174">
        <v>8.1199999999999994E-2</v>
      </c>
      <c r="AB144" s="174">
        <v>7.9500000000000001E-2</v>
      </c>
      <c r="AC144" s="174">
        <v>7.9228571428570996E-2</v>
      </c>
      <c r="AD144" s="174">
        <v>7.8957142857143003E-2</v>
      </c>
      <c r="AE144" s="174">
        <v>7.8685714285713998E-2</v>
      </c>
      <c r="AF144" s="174">
        <v>7.8414285714285006E-2</v>
      </c>
      <c r="AG144" s="174">
        <v>7.8142857142857E-2</v>
      </c>
      <c r="AH144" s="174">
        <v>7.7871428571427995E-2</v>
      </c>
      <c r="AI144" s="174">
        <v>7.7600000000000002E-2</v>
      </c>
      <c r="AJ144" s="174">
        <v>7.7328571428570997E-2</v>
      </c>
      <c r="AK144" s="174">
        <v>7.7057142857142005E-2</v>
      </c>
    </row>
    <row r="145" spans="1:39" s="28" customFormat="1" ht="15" x14ac:dyDescent="0.25">
      <c r="A145" s="32" t="s">
        <v>37</v>
      </c>
      <c r="B145" s="32" t="s">
        <v>159</v>
      </c>
      <c r="C145" s="68" t="s">
        <v>310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61"/>
      <c r="U145" s="446">
        <f t="shared" si="274"/>
        <v>3.7644295648932458E-2</v>
      </c>
      <c r="V145" s="239">
        <f>1-SUM(V142:V144)</f>
        <v>0.11050000000000004</v>
      </c>
      <c r="W145" s="148">
        <f t="shared" ref="W145" si="275">1-SUM(W142:W144)</f>
        <v>0.1117800000000001</v>
      </c>
      <c r="X145" s="148">
        <f t="shared" ref="X145" si="276">1-SUM(X142:X144)</f>
        <v>9.5499999999999918E-2</v>
      </c>
      <c r="Y145" s="148">
        <f t="shared" ref="Y145" si="277">1-SUM(Y142:Y144)</f>
        <v>0.10973999999999995</v>
      </c>
      <c r="Z145" s="148">
        <f t="shared" ref="Z145" si="278">1-SUM(Z142:Z144)</f>
        <v>0.10628000000000015</v>
      </c>
      <c r="AA145" s="148">
        <f t="shared" ref="AA145" si="279">1-SUM(AA142:AA144)</f>
        <v>0.10210000000000008</v>
      </c>
      <c r="AB145" s="148">
        <f t="shared" ref="AB145" si="280">1-SUM(AB142:AB144)</f>
        <v>0.11089066666666603</v>
      </c>
      <c r="AC145" s="148">
        <f t="shared" ref="AC145" si="281">1-SUM(AC142:AC144)</f>
        <v>0.11419752380952497</v>
      </c>
      <c r="AD145" s="148">
        <f t="shared" ref="AD145" si="282">1-SUM(AD142:AD144)</f>
        <v>0.10964723809523891</v>
      </c>
      <c r="AE145" s="148">
        <f t="shared" ref="AE145" si="283">1-SUM(AE142:AE144)</f>
        <v>0.11009695238095296</v>
      </c>
      <c r="AF145" s="148">
        <f t="shared" ref="AF145" si="284">1-SUM(AF142:AF144)</f>
        <v>0.11054666666666801</v>
      </c>
      <c r="AG145" s="148">
        <f t="shared" ref="AG145" si="285">1-SUM(AG142:AG144)</f>
        <v>0.11099638095238207</v>
      </c>
      <c r="AH145" s="148">
        <f t="shared" ref="AH145" si="286">1-SUM(AH142:AH144)</f>
        <v>0.11144609523809701</v>
      </c>
      <c r="AI145" s="148">
        <f t="shared" ref="AI145" si="287">1-SUM(AI142:AI144)</f>
        <v>0.11189580952380995</v>
      </c>
      <c r="AJ145" s="148">
        <f t="shared" ref="AJ145" si="288">1-SUM(AJ142:AJ144)</f>
        <v>0.11234552380952412</v>
      </c>
      <c r="AK145" s="148">
        <f t="shared" ref="AK145" si="289">1-SUM(AK142:AK144)</f>
        <v>0.11279523809523995</v>
      </c>
    </row>
    <row r="146" spans="1:39" s="28" customFormat="1" ht="15.75" thickBot="1" x14ac:dyDescent="0.3">
      <c r="A146" s="214" t="s">
        <v>37</v>
      </c>
      <c r="B146" s="214" t="s">
        <v>159</v>
      </c>
      <c r="C146" s="215" t="s">
        <v>58</v>
      </c>
      <c r="D146" s="216">
        <f>ROUND(V146*' Demand-Supply Gap'!D$280,2)</f>
        <v>12.81</v>
      </c>
      <c r="E146" s="216">
        <f>ROUND(W146*' Demand-Supply Gap'!E$280,2)</f>
        <v>13.02</v>
      </c>
      <c r="F146" s="216">
        <f>ROUND(X146*' Demand-Supply Gap'!F$280,2)</f>
        <v>13.06</v>
      </c>
      <c r="G146" s="216">
        <f>ROUND(Y146*' Demand-Supply Gap'!G$280,2)</f>
        <v>13.11</v>
      </c>
      <c r="H146" s="216">
        <f>ROUND(Z146*' Demand-Supply Gap'!H$280,2)</f>
        <v>13.64</v>
      </c>
      <c r="I146" s="216">
        <f>ROUND(AA146*' Demand-Supply Gap'!I$280,2)</f>
        <v>13.19</v>
      </c>
      <c r="J146" s="216">
        <f>ROUND(AB146*' Demand-Supply Gap'!J$280,2)</f>
        <v>13.24</v>
      </c>
      <c r="K146" s="216">
        <f>ROUND(AC146*' Demand-Supply Gap'!K$280,2)</f>
        <v>13.43</v>
      </c>
      <c r="L146" s="216">
        <f>ROUND(AD146*' Demand-Supply Gap'!L$280,2)</f>
        <v>13.7</v>
      </c>
      <c r="M146" s="216">
        <f>ROUND(AE146*' Demand-Supply Gap'!M$280,2)</f>
        <v>14.19</v>
      </c>
      <c r="N146" s="216">
        <f>ROUND(AF146*' Demand-Supply Gap'!N$280,2)</f>
        <v>14.75</v>
      </c>
      <c r="O146" s="216">
        <f>ROUND(AG146*' Demand-Supply Gap'!O$280,2)</f>
        <v>15.39</v>
      </c>
      <c r="P146" s="216">
        <f>ROUND(AH146*' Demand-Supply Gap'!P$280,2)</f>
        <v>16.079999999999998</v>
      </c>
      <c r="Q146" s="216">
        <f>ROUND(AI146*' Demand-Supply Gap'!Q$280,2)</f>
        <v>16.72</v>
      </c>
      <c r="R146" s="216">
        <f>ROUND(AJ146*' Demand-Supply Gap'!R$280,2)</f>
        <v>17.41</v>
      </c>
      <c r="S146" s="217">
        <f>ROUND(AK146*' Demand-Supply Gap'!S$280,2)</f>
        <v>18.190000000000001</v>
      </c>
      <c r="T146" s="461"/>
      <c r="U146" s="469"/>
      <c r="V146" s="240">
        <f>SUM(V142:V145)</f>
        <v>1</v>
      </c>
      <c r="W146" s="218">
        <f t="shared" ref="W146" si="290">SUM(W142:W145)</f>
        <v>1</v>
      </c>
      <c r="X146" s="218">
        <f t="shared" ref="X146" si="291">SUM(X142:X145)</f>
        <v>1</v>
      </c>
      <c r="Y146" s="218">
        <f t="shared" ref="Y146" si="292">SUM(Y142:Y145)</f>
        <v>1</v>
      </c>
      <c r="Z146" s="218">
        <f t="shared" ref="Z146" si="293">SUM(Z142:Z145)</f>
        <v>1</v>
      </c>
      <c r="AA146" s="218">
        <f t="shared" ref="AA146" si="294">SUM(AA142:AA145)</f>
        <v>1</v>
      </c>
      <c r="AB146" s="218">
        <f t="shared" ref="AB146" si="295">SUM(AB142:AB145)</f>
        <v>1</v>
      </c>
      <c r="AC146" s="218">
        <f t="shared" ref="AC146" si="296">SUM(AC142:AC145)</f>
        <v>1</v>
      </c>
      <c r="AD146" s="218">
        <f t="shared" ref="AD146" si="297">SUM(AD142:AD145)</f>
        <v>1</v>
      </c>
      <c r="AE146" s="218">
        <f t="shared" ref="AE146" si="298">SUM(AE142:AE145)</f>
        <v>1</v>
      </c>
      <c r="AF146" s="218">
        <f t="shared" ref="AF146" si="299">SUM(AF142:AF145)</f>
        <v>1</v>
      </c>
      <c r="AG146" s="218">
        <f t="shared" ref="AG146" si="300">SUM(AG142:AG145)</f>
        <v>1</v>
      </c>
      <c r="AH146" s="218">
        <f t="shared" ref="AH146" si="301">SUM(AH142:AH145)</f>
        <v>1</v>
      </c>
      <c r="AI146" s="218">
        <f t="shared" ref="AI146" si="302">SUM(AI142:AI145)</f>
        <v>1</v>
      </c>
      <c r="AJ146" s="218">
        <f t="shared" ref="AJ146" si="303">SUM(AJ142:AJ145)</f>
        <v>1</v>
      </c>
      <c r="AK146" s="218">
        <f t="shared" ref="AK146" si="304">SUM(AK142:AK145)</f>
        <v>1</v>
      </c>
    </row>
    <row r="147" spans="1:39" s="28" customFormat="1" ht="15" x14ac:dyDescent="0.25">
      <c r="A147" s="219" t="s">
        <v>37</v>
      </c>
      <c r="B147" s="219" t="s">
        <v>55</v>
      </c>
      <c r="C147" s="220" t="s">
        <v>355</v>
      </c>
      <c r="D147" s="221">
        <f>ROUND(V147*' Demand-Supply Gap'!D$289,2)</f>
        <v>7.6</v>
      </c>
      <c r="E147" s="221">
        <f>ROUND(W147*' Demand-Supply Gap'!E$289,2)</f>
        <v>7.84</v>
      </c>
      <c r="F147" s="221">
        <f>ROUND(X147*' Demand-Supply Gap'!F$289,2)</f>
        <v>7.94</v>
      </c>
      <c r="G147" s="221">
        <f>ROUND(Y147*' Demand-Supply Gap'!G$289,2)</f>
        <v>8.1199999999999992</v>
      </c>
      <c r="H147" s="221">
        <f>ROUND(Z147*' Demand-Supply Gap'!H$289,2)</f>
        <v>8.51</v>
      </c>
      <c r="I147" s="221">
        <f>ROUND(AA147*' Demand-Supply Gap'!I$289,2)</f>
        <v>7.55</v>
      </c>
      <c r="J147" s="221">
        <f>ROUND(AB147*' Demand-Supply Gap'!J$289,2)</f>
        <v>7.57</v>
      </c>
      <c r="K147" s="221">
        <f>ROUND(AC147*' Demand-Supply Gap'!K$289,2)</f>
        <v>7.68</v>
      </c>
      <c r="L147" s="221">
        <f>ROUND(AD147*' Demand-Supply Gap'!L$289,2)</f>
        <v>7.83</v>
      </c>
      <c r="M147" s="221">
        <f>ROUND(AE147*' Demand-Supply Gap'!M$289,2)</f>
        <v>8.11</v>
      </c>
      <c r="N147" s="221">
        <f>ROUND(AF147*' Demand-Supply Gap'!N$289,2)</f>
        <v>8.42</v>
      </c>
      <c r="O147" s="221">
        <f>ROUND(AG147*' Demand-Supply Gap'!O$289,2)</f>
        <v>8.7899999999999991</v>
      </c>
      <c r="P147" s="221">
        <f>ROUND(AH147*' Demand-Supply Gap'!P$289,2)</f>
        <v>9.17</v>
      </c>
      <c r="Q147" s="221">
        <f>ROUND(AI147*' Demand-Supply Gap'!Q$289,2)</f>
        <v>9.5399999999999991</v>
      </c>
      <c r="R147" s="221">
        <f>ROUND(AJ147*' Demand-Supply Gap'!R$289,2)</f>
        <v>9.92</v>
      </c>
      <c r="S147" s="236">
        <f>ROUND(AK147*' Demand-Supply Gap'!S$289,2)</f>
        <v>10.36</v>
      </c>
      <c r="T147" s="361"/>
      <c r="U147" s="446">
        <f>(S147/J147)^(1/9)-1</f>
        <v>3.5476937681414134E-2</v>
      </c>
      <c r="V147" s="241">
        <v>0.5137517484799996</v>
      </c>
      <c r="W147" s="222">
        <v>0.51428687383433302</v>
      </c>
      <c r="X147" s="222">
        <v>0.51254986959296678</v>
      </c>
      <c r="Y147" s="222">
        <v>0.51270470584540628</v>
      </c>
      <c r="Z147" s="222">
        <v>0.51414232842766294</v>
      </c>
      <c r="AA147" s="222">
        <v>0.51524786870646389</v>
      </c>
      <c r="AB147" s="222">
        <v>0.51595713130674337</v>
      </c>
      <c r="AC147" s="222">
        <v>0.51695247402805911</v>
      </c>
      <c r="AD147" s="222">
        <v>0.51778389650556333</v>
      </c>
      <c r="AE147" s="222">
        <v>0.51840258827109387</v>
      </c>
      <c r="AF147" s="222">
        <v>0.51906866081403003</v>
      </c>
      <c r="AG147" s="222">
        <v>0.51990443380522389</v>
      </c>
      <c r="AH147" s="222">
        <v>0.52061378085445531</v>
      </c>
      <c r="AI147" s="222">
        <v>0.52147000287466716</v>
      </c>
      <c r="AJ147" s="222">
        <v>0.52213589397075555</v>
      </c>
      <c r="AK147" s="222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308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61"/>
      <c r="U148" s="446">
        <f t="shared" ref="U148:U150" si="305">(S148/J148)^(1/9)-1</f>
        <v>3.6426938272698717E-2</v>
      </c>
      <c r="V148" s="239">
        <v>0.27525907847623532</v>
      </c>
      <c r="W148" s="148">
        <v>0.28080727987491388</v>
      </c>
      <c r="X148" s="148">
        <v>0.2775122499084543</v>
      </c>
      <c r="Y148" s="148">
        <v>0.2770547100189335</v>
      </c>
      <c r="Z148" s="148">
        <v>0.27803031600470757</v>
      </c>
      <c r="AA148" s="148">
        <v>0.27893658782887271</v>
      </c>
      <c r="AB148" s="148">
        <v>0.27771230997009905</v>
      </c>
      <c r="AC148" s="148">
        <v>0.27765839708193635</v>
      </c>
      <c r="AD148" s="148">
        <v>0.27978081569349872</v>
      </c>
      <c r="AE148" s="148">
        <v>0.2804609478638076</v>
      </c>
      <c r="AF148" s="148">
        <v>0.28107242051511838</v>
      </c>
      <c r="AG148" s="148">
        <v>0.28173566836113473</v>
      </c>
      <c r="AH148" s="148">
        <v>0.28232355153793581</v>
      </c>
      <c r="AI148" s="148">
        <v>0.28287515005849623</v>
      </c>
      <c r="AJ148" s="148">
        <v>0.28352066743372223</v>
      </c>
      <c r="AK148" s="148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309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61"/>
      <c r="U149" s="446">
        <f t="shared" si="305"/>
        <v>2.9646798737670732E-2</v>
      </c>
      <c r="V149" s="238">
        <v>9.1247545031813634E-2</v>
      </c>
      <c r="W149" s="174">
        <v>9.2205662737567445E-2</v>
      </c>
      <c r="X149" s="174">
        <v>9.2632647196396425E-2</v>
      </c>
      <c r="Y149" s="174">
        <v>9.0008032743558772E-2</v>
      </c>
      <c r="Z149" s="174">
        <v>9.0654087920688103E-2</v>
      </c>
      <c r="AA149" s="174">
        <v>9.1049816990390289E-2</v>
      </c>
      <c r="AB149" s="174">
        <v>9.0344899909435006E-2</v>
      </c>
      <c r="AC149" s="174">
        <v>8.9888309341150607E-2</v>
      </c>
      <c r="AD149" s="174">
        <v>8.9676830870845797E-2</v>
      </c>
      <c r="AE149" s="174">
        <v>8.9394405877178854E-2</v>
      </c>
      <c r="AF149" s="174">
        <v>8.8970975175933428E-2</v>
      </c>
      <c r="AG149" s="174">
        <v>8.8820466035054141E-2</v>
      </c>
      <c r="AH149" s="174">
        <v>8.85411640472549E-2</v>
      </c>
      <c r="AI149" s="174">
        <v>8.8326980690259779E-2</v>
      </c>
      <c r="AJ149" s="174">
        <v>8.7926475403753479E-2</v>
      </c>
      <c r="AK149" s="174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310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61"/>
      <c r="U150" s="446">
        <f t="shared" si="305"/>
        <v>2.3213764789732361E-2</v>
      </c>
      <c r="V150" s="239">
        <f>V151-SUM(V147:V149)</f>
        <v>0.11974162801195143</v>
      </c>
      <c r="W150" s="239">
        <f t="shared" ref="W150:AK150" si="306">W151-SUM(W147:W149)</f>
        <v>0.11270018355318567</v>
      </c>
      <c r="X150" s="239">
        <f t="shared" si="306"/>
        <v>0.11730523330218257</v>
      </c>
      <c r="Y150" s="239">
        <f t="shared" si="306"/>
        <v>0.12023255139210154</v>
      </c>
      <c r="Z150" s="239">
        <f t="shared" si="306"/>
        <v>0.11717326764694147</v>
      </c>
      <c r="AA150" s="239">
        <f t="shared" si="306"/>
        <v>0.11476572647427308</v>
      </c>
      <c r="AB150" s="239">
        <f t="shared" si="306"/>
        <v>0.11598565881372269</v>
      </c>
      <c r="AC150" s="239">
        <f t="shared" si="306"/>
        <v>0.11550081954885383</v>
      </c>
      <c r="AD150" s="239">
        <f t="shared" si="306"/>
        <v>0.11275845693009212</v>
      </c>
      <c r="AE150" s="239">
        <f t="shared" si="306"/>
        <v>0.1117420579879197</v>
      </c>
      <c r="AF150" s="239">
        <f t="shared" si="306"/>
        <v>0.11088794349491815</v>
      </c>
      <c r="AG150" s="239">
        <f t="shared" si="306"/>
        <v>0.10953943179858727</v>
      </c>
      <c r="AH150" s="239">
        <f t="shared" si="306"/>
        <v>0.10852150356035395</v>
      </c>
      <c r="AI150" s="239">
        <f t="shared" si="306"/>
        <v>0.10732786637657687</v>
      </c>
      <c r="AJ150" s="239">
        <f t="shared" si="306"/>
        <v>0.10641696319176885</v>
      </c>
      <c r="AK150" s="239">
        <f t="shared" si="306"/>
        <v>0.10544075040588929</v>
      </c>
    </row>
    <row r="151" spans="1:39" s="28" customFormat="1" ht="15.75" thickBot="1" x14ac:dyDescent="0.3">
      <c r="A151" s="214" t="s">
        <v>37</v>
      </c>
      <c r="B151" s="214" t="s">
        <v>55</v>
      </c>
      <c r="C151" s="215" t="s">
        <v>58</v>
      </c>
      <c r="D151" s="216">
        <f>ROUND(V151*' Demand-Supply Gap'!D$289,2)</f>
        <v>14.79</v>
      </c>
      <c r="E151" s="216">
        <f>ROUND(W151*' Demand-Supply Gap'!E$289,2)</f>
        <v>15.25</v>
      </c>
      <c r="F151" s="216">
        <f>ROUND(X151*' Demand-Supply Gap'!F$289,2)</f>
        <v>15.49</v>
      </c>
      <c r="G151" s="216">
        <f>ROUND(Y151*' Demand-Supply Gap'!G$289,2)</f>
        <v>15.84</v>
      </c>
      <c r="H151" s="216">
        <f>ROUND(Z151*' Demand-Supply Gap'!H$289,2)</f>
        <v>16.55</v>
      </c>
      <c r="I151" s="216">
        <f>ROUND(AA151*' Demand-Supply Gap'!I$289,2)</f>
        <v>14.66</v>
      </c>
      <c r="J151" s="216">
        <f>ROUND(AB151*' Demand-Supply Gap'!J$289,2)</f>
        <v>14.68</v>
      </c>
      <c r="K151" s="216">
        <f>ROUND(AC151*' Demand-Supply Gap'!K$289,2)</f>
        <v>14.86</v>
      </c>
      <c r="L151" s="216">
        <f>ROUND(AD151*' Demand-Supply Gap'!L$289,2)</f>
        <v>15.13</v>
      </c>
      <c r="M151" s="216">
        <f>ROUND(AE151*' Demand-Supply Gap'!M$289,2)</f>
        <v>15.64</v>
      </c>
      <c r="N151" s="216">
        <f>ROUND(AF151*' Demand-Supply Gap'!N$289,2)</f>
        <v>16.23</v>
      </c>
      <c r="O151" s="216">
        <f>ROUND(AG151*' Demand-Supply Gap'!O$289,2)</f>
        <v>16.899999999999999</v>
      </c>
      <c r="P151" s="216">
        <f>ROUND(AH151*' Demand-Supply Gap'!P$289,2)</f>
        <v>17.62</v>
      </c>
      <c r="Q151" s="216">
        <f>ROUND(AI151*' Demand-Supply Gap'!Q$289,2)</f>
        <v>18.29</v>
      </c>
      <c r="R151" s="216">
        <f>ROUND(AJ151*' Demand-Supply Gap'!R$289,2)</f>
        <v>19</v>
      </c>
      <c r="S151" s="217">
        <f>ROUND(AK151*' Demand-Supply Gap'!S$289,2)</f>
        <v>19.809999999999999</v>
      </c>
      <c r="T151" s="461"/>
      <c r="U151" s="469"/>
      <c r="V151" s="240">
        <v>1</v>
      </c>
      <c r="W151" s="218">
        <v>1</v>
      </c>
      <c r="X151" s="218">
        <v>1</v>
      </c>
      <c r="Y151" s="218">
        <v>1</v>
      </c>
      <c r="Z151" s="218">
        <v>1</v>
      </c>
      <c r="AA151" s="218">
        <v>1</v>
      </c>
      <c r="AB151" s="218">
        <v>1</v>
      </c>
      <c r="AC151" s="218">
        <v>1</v>
      </c>
      <c r="AD151" s="218">
        <v>1</v>
      </c>
      <c r="AE151" s="218">
        <v>1</v>
      </c>
      <c r="AF151" s="218">
        <v>1</v>
      </c>
      <c r="AG151" s="218">
        <v>1</v>
      </c>
      <c r="AH151" s="218">
        <v>1</v>
      </c>
      <c r="AI151" s="218">
        <v>1</v>
      </c>
      <c r="AJ151" s="218">
        <v>1</v>
      </c>
      <c r="AK151" s="218">
        <v>1</v>
      </c>
    </row>
    <row r="152" spans="1:39" s="28" customFormat="1" ht="15.75" thickBot="1" x14ac:dyDescent="0.3">
      <c r="A152" s="223" t="s">
        <v>37</v>
      </c>
      <c r="B152" s="223" t="s">
        <v>37</v>
      </c>
      <c r="C152" s="224" t="s">
        <v>355</v>
      </c>
      <c r="D152" s="535">
        <f>V152*' Demand-Supply Gap'!D$298</f>
        <v>26.431054048019305</v>
      </c>
      <c r="E152" s="535">
        <f>W152*' Demand-Supply Gap'!E$298</f>
        <v>27.615575699935146</v>
      </c>
      <c r="F152" s="535">
        <f>X152*' Demand-Supply Gap'!F$298</f>
        <v>28.489278711287373</v>
      </c>
      <c r="G152" s="535">
        <f>Y152*' Demand-Supply Gap'!G$298</f>
        <v>30.356989930651736</v>
      </c>
      <c r="H152" s="535">
        <f>Z152*' Demand-Supply Gap'!H$298</f>
        <v>31.716356761218716</v>
      </c>
      <c r="I152" s="535">
        <f>AA152*' Demand-Supply Gap'!I$298</f>
        <v>29.074525979841059</v>
      </c>
      <c r="J152" s="535">
        <f>AB152*' Demand-Supply Gap'!J$298</f>
        <v>30.699682330028121</v>
      </c>
      <c r="K152" s="535">
        <f>AC152*' Demand-Supply Gap'!K$298</f>
        <v>32.684119054343505</v>
      </c>
      <c r="L152" s="535">
        <f>AD152*' Demand-Supply Gap'!L$298</f>
        <v>34.644459775306423</v>
      </c>
      <c r="M152" s="535">
        <f>AE152*' Demand-Supply Gap'!M$298</f>
        <v>36.52667186540716</v>
      </c>
      <c r="N152" s="535">
        <f>AF152*' Demand-Supply Gap'!N$298</f>
        <v>38.434287961957061</v>
      </c>
      <c r="O152" s="535">
        <f>AG152*' Demand-Supply Gap'!O$298</f>
        <v>40.372874395027701</v>
      </c>
      <c r="P152" s="535">
        <f>AH152*' Demand-Supply Gap'!P$298</f>
        <v>42.338486284457794</v>
      </c>
      <c r="Q152" s="535">
        <f>AI152*' Demand-Supply Gap'!Q$298</f>
        <v>44.393156478089068</v>
      </c>
      <c r="R152" s="535">
        <f>AJ152*' Demand-Supply Gap'!R$298</f>
        <v>46.469583502597956</v>
      </c>
      <c r="S152" s="535">
        <f>AK152*' Demand-Supply Gap'!S$298</f>
        <v>48.607109616852831</v>
      </c>
      <c r="T152" s="461"/>
      <c r="U152" s="446">
        <f>(S152/J152)^(1/9)-1</f>
        <v>5.2383403780571713E-2</v>
      </c>
      <c r="V152" s="242">
        <v>0.51936179500664859</v>
      </c>
      <c r="W152" s="225">
        <v>0.52010393235831331</v>
      </c>
      <c r="X152" s="225">
        <v>0.51847462888337825</v>
      </c>
      <c r="Y152" s="225">
        <v>0.51868271480184192</v>
      </c>
      <c r="Z152" s="225">
        <v>0.52007353295965375</v>
      </c>
      <c r="AA152" s="225">
        <v>0.52112214599359885</v>
      </c>
      <c r="AB152" s="225">
        <v>0.52181214659750941</v>
      </c>
      <c r="AC152" s="225">
        <v>0.52291250105727238</v>
      </c>
      <c r="AD152" s="225">
        <v>0.52369231773046399</v>
      </c>
      <c r="AE152" s="225">
        <v>0.52465241136712859</v>
      </c>
      <c r="AF152" s="225">
        <v>0.52551407581423992</v>
      </c>
      <c r="AG152" s="225">
        <v>0.52653612346614831</v>
      </c>
      <c r="AH152" s="225">
        <v>0.5273338721971913</v>
      </c>
      <c r="AI152" s="225">
        <v>0.52850810450623709</v>
      </c>
      <c r="AJ152" s="225">
        <v>0.52925315471096157</v>
      </c>
      <c r="AK152" s="225">
        <v>0.53016467031756942</v>
      </c>
    </row>
    <row r="153" spans="1:39" s="28" customFormat="1" ht="15.75" thickBot="1" x14ac:dyDescent="0.3">
      <c r="A153" s="175" t="s">
        <v>37</v>
      </c>
      <c r="B153" s="175" t="s">
        <v>37</v>
      </c>
      <c r="C153" s="176" t="s">
        <v>308</v>
      </c>
      <c r="D153" s="535">
        <f>V153*' Demand-Supply Gap'!D$298</f>
        <v>14.27491636771016</v>
      </c>
      <c r="E153" s="535">
        <f>W153*' Demand-Supply Gap'!E$298</f>
        <v>15.196079808078029</v>
      </c>
      <c r="F153" s="535">
        <f>X153*' Demand-Supply Gap'!F$298</f>
        <v>15.51953000994358</v>
      </c>
      <c r="G153" s="535">
        <f>Y153*' Demand-Supply Gap'!G$298</f>
        <v>16.511951086291436</v>
      </c>
      <c r="H153" s="535">
        <f>Z153*' Demand-Supply Gap'!H$298</f>
        <v>17.262902524952292</v>
      </c>
      <c r="I153" s="535">
        <f>AA153*' Demand-Supply Gap'!I$298</f>
        <v>15.853787219472746</v>
      </c>
      <c r="J153" s="535">
        <f>AB153*' Demand-Supply Gap'!J$298</f>
        <v>16.667021629117936</v>
      </c>
      <c r="K153" s="535">
        <f>AC153*' Demand-Supply Gap'!K$298</f>
        <v>17.699594300238228</v>
      </c>
      <c r="L153" s="535">
        <f>AD153*' Demand-Supply Gap'!L$298</f>
        <v>18.878614748273453</v>
      </c>
      <c r="M153" s="535">
        <f>AE153*' Demand-Supply Gap'!M$298</f>
        <v>19.915004119034972</v>
      </c>
      <c r="N153" s="535">
        <f>AF153*' Demand-Supply Gap'!N$298</f>
        <v>20.97661410087052</v>
      </c>
      <c r="O153" s="535">
        <f>AG153*' Demand-Supply Gap'!O$298</f>
        <v>22.054673091655872</v>
      </c>
      <c r="P153" s="535">
        <f>AH153*' Demand-Supply Gap'!P$298</f>
        <v>23.150912792238341</v>
      </c>
      <c r="Q153" s="535">
        <f>AI153*' Demand-Supply Gap'!Q$298</f>
        <v>24.284776928702751</v>
      </c>
      <c r="R153" s="535">
        <f>AJ153*' Demand-Supply Gap'!R$298</f>
        <v>25.448006260559438</v>
      </c>
      <c r="S153" s="535">
        <f>AK153*' Demand-Supply Gap'!S$298</f>
        <v>26.637587051289945</v>
      </c>
      <c r="T153" s="461"/>
      <c r="U153" s="446">
        <f t="shared" ref="U153:U155" si="307">(S153/J153)^(1/9)-1</f>
        <v>5.34800612705153E-2</v>
      </c>
      <c r="V153" s="243">
        <v>0.2804975607417865</v>
      </c>
      <c r="W153" s="177">
        <v>0.28619866377186215</v>
      </c>
      <c r="X153" s="177">
        <v>0.28243897095091969</v>
      </c>
      <c r="Y153" s="177">
        <v>0.28212492858078941</v>
      </c>
      <c r="Z153" s="177">
        <v>0.2830709331743903</v>
      </c>
      <c r="AA153" s="177">
        <v>0.28415801597817458</v>
      </c>
      <c r="AB153" s="177">
        <v>0.28329460351354657</v>
      </c>
      <c r="AC153" s="177">
        <v>0.28317541947047342</v>
      </c>
      <c r="AD153" s="177">
        <v>0.28537277178473192</v>
      </c>
      <c r="AE153" s="177">
        <v>0.28605001221951676</v>
      </c>
      <c r="AF153" s="177">
        <v>0.28681436700068924</v>
      </c>
      <c r="AG153" s="177">
        <v>0.287633274766878</v>
      </c>
      <c r="AH153" s="177">
        <v>0.28834900722731116</v>
      </c>
      <c r="AI153" s="177">
        <v>0.2891144140489369</v>
      </c>
      <c r="AJ153" s="177">
        <v>0.28983340454842699</v>
      </c>
      <c r="AK153" s="177">
        <v>0.29053995739352229</v>
      </c>
    </row>
    <row r="154" spans="1:39" s="28" customFormat="1" ht="15.75" thickBot="1" x14ac:dyDescent="0.3">
      <c r="A154" s="175" t="s">
        <v>37</v>
      </c>
      <c r="B154" s="175" t="s">
        <v>37</v>
      </c>
      <c r="C154" s="176" t="s">
        <v>309</v>
      </c>
      <c r="D154" s="535">
        <f>V154*' Demand-Supply Gap'!D$298</f>
        <v>4.5879023092239173</v>
      </c>
      <c r="E154" s="535">
        <f>W154*' Demand-Supply Gap'!E$298</f>
        <v>4.8390363067543047</v>
      </c>
      <c r="F154" s="535">
        <f>X154*' Demand-Supply Gap'!F$298</f>
        <v>5.0303881939831179</v>
      </c>
      <c r="G154" s="535">
        <f>Y154*' Demand-Supply Gap'!G$298</f>
        <v>5.2184714205543523</v>
      </c>
      <c r="H154" s="535">
        <f>Z154*' Demand-Supply Gap'!H$298</f>
        <v>5.4669907609108108</v>
      </c>
      <c r="I154" s="535">
        <f>AA154*' Demand-Supply Gap'!I$298</f>
        <v>5.0224253726518286</v>
      </c>
      <c r="J154" s="535">
        <f>AB154*' Demand-Supply Gap'!J$298</f>
        <v>5.2477253218282724</v>
      </c>
      <c r="K154" s="535">
        <f>AC154*' Demand-Supply Gap'!K$298</f>
        <v>5.5612866148718103</v>
      </c>
      <c r="L154" s="535">
        <f>AD154*' Demand-Supply Gap'!L$298</f>
        <v>5.8679262143274977</v>
      </c>
      <c r="M154" s="535">
        <f>AE154*' Demand-Supply Gap'!M$298</f>
        <v>6.1517256392615431</v>
      </c>
      <c r="N154" s="535">
        <f>AF154*' Demand-Supply Gap'!N$298</f>
        <v>6.4395320518392705</v>
      </c>
      <c r="O154" s="535">
        <f>AG154*' Demand-Supply Gap'!O$298</f>
        <v>6.725797728233621</v>
      </c>
      <c r="P154" s="535">
        <f>AH154*' Demand-Supply Gap'!P$298</f>
        <v>7.0237476439542013</v>
      </c>
      <c r="Q154" s="535">
        <f>AI154*' Demand-Supply Gap'!Q$298</f>
        <v>7.333400940589331</v>
      </c>
      <c r="R154" s="535">
        <f>AJ154*' Demand-Supply Gap'!R$298</f>
        <v>7.6281820963396951</v>
      </c>
      <c r="S154" s="535">
        <f>AK154*' Demand-Supply Gap'!S$298</f>
        <v>7.9321786371785148</v>
      </c>
      <c r="T154" s="461"/>
      <c r="U154" s="446">
        <f t="shared" si="307"/>
        <v>4.6973550066570002E-2</v>
      </c>
      <c r="V154" s="243">
        <v>9.015081934699623E-2</v>
      </c>
      <c r="W154" s="177">
        <v>9.1137039448845311E-2</v>
      </c>
      <c r="X154" s="177">
        <v>9.1547724968599892E-2</v>
      </c>
      <c r="Y154" s="177">
        <v>8.9163350177744224E-2</v>
      </c>
      <c r="Z154" s="177">
        <v>8.9645769250560614E-2</v>
      </c>
      <c r="AA154" s="177">
        <v>9.0020284083177665E-2</v>
      </c>
      <c r="AB154" s="177">
        <v>8.9197236163544635E-2</v>
      </c>
      <c r="AC154" s="177">
        <v>8.8974902093697017E-2</v>
      </c>
      <c r="AD154" s="177">
        <v>8.8700701335307081E-2</v>
      </c>
      <c r="AE154" s="177">
        <v>8.836057395538964E-2</v>
      </c>
      <c r="AF154" s="177">
        <v>8.8048066306005146E-2</v>
      </c>
      <c r="AG154" s="177">
        <v>8.7716703754878333E-2</v>
      </c>
      <c r="AH154" s="177">
        <v>8.7482108300644026E-2</v>
      </c>
      <c r="AI154" s="177">
        <v>8.7305389798269156E-2</v>
      </c>
      <c r="AJ154" s="177">
        <v>8.6879182787849854E-2</v>
      </c>
      <c r="AK154" s="177">
        <v>8.6517402602802593E-2</v>
      </c>
    </row>
    <row r="155" spans="1:39" s="28" customFormat="1" ht="15.75" thickBot="1" x14ac:dyDescent="0.3">
      <c r="A155" s="175" t="s">
        <v>37</v>
      </c>
      <c r="B155" s="175" t="s">
        <v>37</v>
      </c>
      <c r="C155" s="176" t="s">
        <v>310</v>
      </c>
      <c r="D155" s="535">
        <f>V155*' Demand-Supply Gap'!D$298</f>
        <v>5.5975372750466201</v>
      </c>
      <c r="E155" s="535">
        <f>W155*' Demand-Supply Gap'!E$298</f>
        <v>5.4455721852325158</v>
      </c>
      <c r="F155" s="535">
        <f>X155*' Demand-Supply Gap'!F$298</f>
        <v>5.9090630847859185</v>
      </c>
      <c r="G155" s="535">
        <f>Y155*' Demand-Supply Gap'!G$298</f>
        <v>6.4396775625024789</v>
      </c>
      <c r="H155" s="535">
        <f>Z155*' Demand-Supply Gap'!H$298</f>
        <v>6.5381199529181755</v>
      </c>
      <c r="I155" s="535">
        <f>AA155*' Demand-Supply Gap'!I$298</f>
        <v>5.8414134280343699</v>
      </c>
      <c r="J155" s="535">
        <f>AB155*' Demand-Supply Gap'!J$298</f>
        <v>6.2183950030256678</v>
      </c>
      <c r="K155" s="535">
        <f>AC155*' Demand-Supply Gap'!K$298</f>
        <v>6.5589925498680657</v>
      </c>
      <c r="L155" s="535">
        <f>AD155*' Demand-Supply Gap'!L$298</f>
        <v>6.7632249445426247</v>
      </c>
      <c r="M155" s="535">
        <f>AE155*' Demand-Supply Gap'!M$298</f>
        <v>7.0273054845066909</v>
      </c>
      <c r="N155" s="535">
        <f>AF155*' Demand-Supply Gap'!N$298</f>
        <v>7.2861187025081424</v>
      </c>
      <c r="O155" s="535">
        <f>AG155*' Demand-Supply Gap'!O$298</f>
        <v>7.5230167586090699</v>
      </c>
      <c r="P155" s="535">
        <f>AH155*' Demand-Supply Gap'!P$298</f>
        <v>7.7746719018289951</v>
      </c>
      <c r="Q155" s="535">
        <f>AI155*' Demand-Supply Gap'!Q$298</f>
        <v>7.9857814954567345</v>
      </c>
      <c r="R155" s="535">
        <f>AJ155*' Demand-Supply Gap'!R$298</f>
        <v>8.256413331021351</v>
      </c>
      <c r="S155" s="535">
        <f>AK155*' Demand-Supply Gap'!S$298</f>
        <v>8.5061664706180675</v>
      </c>
      <c r="T155" s="461"/>
      <c r="U155" s="446">
        <f t="shared" si="307"/>
        <v>3.5421755464097426E-2</v>
      </c>
      <c r="V155" s="243">
        <f>V156-SUM(V152:V154)</f>
        <v>0.10998982490456877</v>
      </c>
      <c r="W155" s="243">
        <f t="shared" ref="W155:AK155" si="308">W156-SUM(W152:W154)</f>
        <v>0.10256036442097916</v>
      </c>
      <c r="X155" s="243">
        <f t="shared" si="308"/>
        <v>0.10753867519710214</v>
      </c>
      <c r="Y155" s="243">
        <f t="shared" si="308"/>
        <v>0.11002900643962443</v>
      </c>
      <c r="Z155" s="243">
        <f t="shared" si="308"/>
        <v>0.10720976461539533</v>
      </c>
      <c r="AA155" s="243">
        <f t="shared" si="308"/>
        <v>0.10469955394504893</v>
      </c>
      <c r="AB155" s="243">
        <f t="shared" si="308"/>
        <v>0.10569601372539927</v>
      </c>
      <c r="AC155" s="243">
        <f t="shared" si="308"/>
        <v>0.10493717737855723</v>
      </c>
      <c r="AD155" s="243">
        <f t="shared" si="308"/>
        <v>0.1022342091494971</v>
      </c>
      <c r="AE155" s="243">
        <f t="shared" si="308"/>
        <v>0.100937002457965</v>
      </c>
      <c r="AF155" s="243">
        <f t="shared" si="308"/>
        <v>9.9623490879065746E-2</v>
      </c>
      <c r="AG155" s="243">
        <f t="shared" si="308"/>
        <v>9.8113898012095468E-2</v>
      </c>
      <c r="AH155" s="243">
        <f t="shared" si="308"/>
        <v>9.6835012274853471E-2</v>
      </c>
      <c r="AI155" s="243">
        <f t="shared" si="308"/>
        <v>9.5072091646556833E-2</v>
      </c>
      <c r="AJ155" s="243">
        <f t="shared" si="308"/>
        <v>9.4034257952761546E-2</v>
      </c>
      <c r="AK155" s="243">
        <f t="shared" si="308"/>
        <v>9.2777969686105743E-2</v>
      </c>
    </row>
    <row r="156" spans="1:39" s="28" customFormat="1" ht="15.75" thickBot="1" x14ac:dyDescent="0.3">
      <c r="A156" s="226" t="s">
        <v>37</v>
      </c>
      <c r="B156" s="226" t="s">
        <v>37</v>
      </c>
      <c r="C156" s="227" t="s">
        <v>58</v>
      </c>
      <c r="D156" s="535">
        <f>V156*' Demand-Supply Gap'!D$298</f>
        <v>50.89141</v>
      </c>
      <c r="E156" s="535">
        <f>W156*' Demand-Supply Gap'!E$298</f>
        <v>53.096263999999998</v>
      </c>
      <c r="F156" s="535">
        <f>X156*' Demand-Supply Gap'!F$298</f>
        <v>54.948259999999991</v>
      </c>
      <c r="G156" s="535">
        <f>Y156*' Demand-Supply Gap'!G$298</f>
        <v>58.527090000000001</v>
      </c>
      <c r="H156" s="535">
        <f>Z156*' Demand-Supply Gap'!H$298</f>
        <v>60.984369999999991</v>
      </c>
      <c r="I156" s="535">
        <f>AA156*' Demand-Supply Gap'!I$298</f>
        <v>55.792152000000002</v>
      </c>
      <c r="J156" s="535">
        <f>AB156*' Demand-Supply Gap'!J$298</f>
        <v>58.832824284000004</v>
      </c>
      <c r="K156" s="535">
        <f>AC156*' Demand-Supply Gap'!K$298</f>
        <v>62.503992519321606</v>
      </c>
      <c r="L156" s="535">
        <f>AD156*' Demand-Supply Gap'!L$298</f>
        <v>66.15422568244999</v>
      </c>
      <c r="M156" s="535">
        <f>AE156*' Demand-Supply Gap'!M$298</f>
        <v>69.620707108210368</v>
      </c>
      <c r="N156" s="535">
        <f>AF156*' Demand-Supply Gap'!N$298</f>
        <v>73.136552817174987</v>
      </c>
      <c r="O156" s="535">
        <f>AG156*' Demand-Supply Gap'!O$298</f>
        <v>76.676361973526255</v>
      </c>
      <c r="P156" s="535">
        <f>AH156*' Demand-Supply Gap'!P$298</f>
        <v>80.287818622479335</v>
      </c>
      <c r="Q156" s="535">
        <f>AI156*' Demand-Supply Gap'!Q$298</f>
        <v>83.997115842837886</v>
      </c>
      <c r="R156" s="535">
        <f>AJ156*' Demand-Supply Gap'!R$298</f>
        <v>87.802185190518443</v>
      </c>
      <c r="S156" s="535">
        <f>AK156*' Demand-Supply Gap'!S$298</f>
        <v>91.683041775939358</v>
      </c>
      <c r="T156" s="461"/>
      <c r="U156" s="468"/>
      <c r="V156" s="244">
        <v>1</v>
      </c>
      <c r="W156" s="228">
        <v>1</v>
      </c>
      <c r="X156" s="228">
        <v>1</v>
      </c>
      <c r="Y156" s="228">
        <v>1</v>
      </c>
      <c r="Z156" s="228">
        <v>1</v>
      </c>
      <c r="AA156" s="228">
        <v>1</v>
      </c>
      <c r="AB156" s="228">
        <v>1</v>
      </c>
      <c r="AC156" s="228">
        <v>1</v>
      </c>
      <c r="AD156" s="228">
        <v>1</v>
      </c>
      <c r="AE156" s="228">
        <v>1</v>
      </c>
      <c r="AF156" s="228">
        <v>1</v>
      </c>
      <c r="AG156" s="228">
        <v>1</v>
      </c>
      <c r="AH156" s="228">
        <v>1</v>
      </c>
      <c r="AI156" s="228">
        <v>1</v>
      </c>
      <c r="AJ156" s="228">
        <v>1</v>
      </c>
      <c r="AK156" s="228">
        <v>1</v>
      </c>
    </row>
    <row r="157" spans="1:39" s="28" customFormat="1" ht="15" x14ac:dyDescent="0.25">
      <c r="A157" s="229" t="s">
        <v>57</v>
      </c>
      <c r="B157" s="229" t="s">
        <v>57</v>
      </c>
      <c r="C157" s="230" t="s">
        <v>355</v>
      </c>
      <c r="D157" s="528">
        <f t="shared" ref="D157:S157" si="309">D152+D127+D87+D42+D107</f>
        <v>350.9219304381686</v>
      </c>
      <c r="E157" s="528">
        <f t="shared" si="309"/>
        <v>365.25973688427223</v>
      </c>
      <c r="F157" s="528">
        <f t="shared" si="309"/>
        <v>379.35731971946041</v>
      </c>
      <c r="G157" s="528">
        <f t="shared" si="309"/>
        <v>398.13023984259263</v>
      </c>
      <c r="H157" s="528">
        <f t="shared" si="309"/>
        <v>411.84318901549398</v>
      </c>
      <c r="I157" s="528">
        <f t="shared" si="309"/>
        <v>382.89211254863005</v>
      </c>
      <c r="J157" s="528">
        <f t="shared" si="309"/>
        <v>409.31487740460511</v>
      </c>
      <c r="K157" s="528">
        <f t="shared" si="309"/>
        <v>438.81441203617175</v>
      </c>
      <c r="L157" s="528">
        <f t="shared" si="309"/>
        <v>469.51715028599796</v>
      </c>
      <c r="M157" s="528">
        <f t="shared" si="309"/>
        <v>501.51414692572951</v>
      </c>
      <c r="N157" s="528">
        <f t="shared" si="309"/>
        <v>534.28789760055702</v>
      </c>
      <c r="O157" s="528">
        <f t="shared" si="309"/>
        <v>568.01294727018944</v>
      </c>
      <c r="P157" s="528">
        <f t="shared" si="309"/>
        <v>603.1960089499031</v>
      </c>
      <c r="Q157" s="528">
        <f t="shared" si="309"/>
        <v>639.28883440174434</v>
      </c>
      <c r="R157" s="528">
        <f t="shared" si="309"/>
        <v>676.62036795277641</v>
      </c>
      <c r="S157" s="529">
        <f t="shared" si="309"/>
        <v>714.93464403679218</v>
      </c>
      <c r="T157" s="461"/>
      <c r="U157" s="446">
        <f>(S157/J157)^(1/9)-1</f>
        <v>6.3927636516642572E-2</v>
      </c>
      <c r="V157" s="473">
        <f>D157/' Demand-Supply Gap'!D$311</f>
        <v>0.51797010723180892</v>
      </c>
      <c r="W157" s="474">
        <f>E157/' Demand-Supply Gap'!E$311</f>
        <v>0.51606016716110892</v>
      </c>
      <c r="X157" s="474">
        <f>F157/' Demand-Supply Gap'!F$311</f>
        <v>0.51635188456217618</v>
      </c>
      <c r="Y157" s="474">
        <f>G157/' Demand-Supply Gap'!G$311</f>
        <v>0.51878015099544683</v>
      </c>
      <c r="Z157" s="474">
        <f>H157/' Demand-Supply Gap'!H$311</f>
        <v>0.51717988384772351</v>
      </c>
      <c r="AA157" s="474">
        <f>I157/' Demand-Supply Gap'!I$311</f>
        <v>0.51777919385763749</v>
      </c>
      <c r="AB157" s="474">
        <f>J157/' Demand-Supply Gap'!J$311</f>
        <v>0.51871486658773736</v>
      </c>
      <c r="AC157" s="474">
        <f>K157/' Demand-Supply Gap'!K$311</f>
        <v>0.51914728565254198</v>
      </c>
      <c r="AD157" s="474">
        <f>L157/' Demand-Supply Gap'!L$311</f>
        <v>0.51957518597771546</v>
      </c>
      <c r="AE157" s="474">
        <f>M157/' Demand-Supply Gap'!M$311</f>
        <v>0.52007770001391662</v>
      </c>
      <c r="AF157" s="474">
        <f>N157/' Demand-Supply Gap'!N$311</f>
        <v>0.52062404054529843</v>
      </c>
      <c r="AG157" s="474">
        <f>O157/' Demand-Supply Gap'!O$311</f>
        <v>0.52107619661889604</v>
      </c>
      <c r="AH157" s="474">
        <f>P157/' Demand-Supply Gap'!P$311</f>
        <v>0.52155259275458421</v>
      </c>
      <c r="AI157" s="474">
        <f>Q157/' Demand-Supply Gap'!Q$311</f>
        <v>0.52205105913905625</v>
      </c>
      <c r="AJ157" s="474">
        <f>R157/' Demand-Supply Gap'!R$311</f>
        <v>0.52245282468071463</v>
      </c>
      <c r="AK157" s="474">
        <f>S157/' Demand-Supply Gap'!S$311</f>
        <v>0.52286723482368247</v>
      </c>
    </row>
    <row r="158" spans="1:39" s="28" customFormat="1" ht="15" x14ac:dyDescent="0.25">
      <c r="A158" s="178" t="s">
        <v>57</v>
      </c>
      <c r="B158" s="178" t="s">
        <v>57</v>
      </c>
      <c r="C158" s="179" t="s">
        <v>308</v>
      </c>
      <c r="D158" s="527">
        <f t="shared" ref="D158:S158" si="310">D153+D128+D88+D43+D108</f>
        <v>183.90537907301226</v>
      </c>
      <c r="E158" s="527">
        <f t="shared" si="310"/>
        <v>193.45319098624805</v>
      </c>
      <c r="F158" s="527">
        <f t="shared" si="310"/>
        <v>200.84690103241189</v>
      </c>
      <c r="G158" s="527">
        <f t="shared" si="310"/>
        <v>210.45150495830438</v>
      </c>
      <c r="H158" s="527">
        <f t="shared" si="310"/>
        <v>217.69122682790601</v>
      </c>
      <c r="I158" s="527">
        <f t="shared" si="310"/>
        <v>203.18619531680898</v>
      </c>
      <c r="J158" s="527">
        <f t="shared" si="310"/>
        <v>215.44473110497461</v>
      </c>
      <c r="K158" s="527">
        <f t="shared" si="310"/>
        <v>231.27122754691504</v>
      </c>
      <c r="L158" s="527">
        <f t="shared" si="310"/>
        <v>247.90475798174856</v>
      </c>
      <c r="M158" s="527">
        <f t="shared" si="310"/>
        <v>265.04746519938686</v>
      </c>
      <c r="N158" s="527">
        <f t="shared" si="310"/>
        <v>282.64505465565605</v>
      </c>
      <c r="O158" s="527">
        <f t="shared" si="310"/>
        <v>300.73131293068548</v>
      </c>
      <c r="P158" s="527">
        <f t="shared" si="310"/>
        <v>319.62113125244787</v>
      </c>
      <c r="Q158" s="527">
        <f t="shared" si="310"/>
        <v>338.93386430313643</v>
      </c>
      <c r="R158" s="527">
        <f t="shared" si="310"/>
        <v>359.01027377488049</v>
      </c>
      <c r="S158" s="530">
        <f t="shared" si="310"/>
        <v>379.55743387423774</v>
      </c>
      <c r="T158" s="461"/>
      <c r="U158" s="446">
        <f t="shared" ref="U158:U160" si="311">(S158/J158)^(1/9)-1</f>
        <v>6.4944186632468037E-2</v>
      </c>
      <c r="V158" s="475">
        <f>D158/' Demand-Supply Gap'!D$311</f>
        <v>0.27144923316708675</v>
      </c>
      <c r="W158" s="476">
        <f>E158/' Demand-Supply Gap'!E$311</f>
        <v>0.27332190218886354</v>
      </c>
      <c r="X158" s="476">
        <f>F158/' Demand-Supply Gap'!F$311</f>
        <v>0.27337728960456575</v>
      </c>
      <c r="Y158" s="476">
        <f>G158/' Demand-Supply Gap'!G$311</f>
        <v>0.27422700562171198</v>
      </c>
      <c r="Z158" s="476">
        <f>H158/' Demand-Supply Gap'!H$311</f>
        <v>0.27336988059620254</v>
      </c>
      <c r="AA158" s="476">
        <f>I158/' Demand-Supply Gap'!I$311</f>
        <v>0.2747656088130464</v>
      </c>
      <c r="AB158" s="476">
        <f>J158/' Demand-Supply Gap'!J$311</f>
        <v>0.27302790863787579</v>
      </c>
      <c r="AC158" s="476">
        <f>K158/' Demand-Supply Gap'!K$311</f>
        <v>0.27360958696273496</v>
      </c>
      <c r="AD158" s="476">
        <f>L158/' Demand-Supply Gap'!L$311</f>
        <v>0.2743353691226576</v>
      </c>
      <c r="AE158" s="476">
        <f>M158/' Demand-Supply Gap'!M$311</f>
        <v>0.27485820079135193</v>
      </c>
      <c r="AF158" s="476">
        <f>N158/' Demand-Supply Gap'!N$311</f>
        <v>0.27541670147465636</v>
      </c>
      <c r="AG158" s="476">
        <f>O158/' Demand-Supply Gap'!O$311</f>
        <v>0.27588090993212611</v>
      </c>
      <c r="AH158" s="476">
        <f>P158/' Demand-Supply Gap'!P$311</f>
        <v>0.27635996795481488</v>
      </c>
      <c r="AI158" s="476">
        <f>Q158/' Demand-Supply Gap'!Q$311</f>
        <v>0.27677752733336763</v>
      </c>
      <c r="AJ158" s="476">
        <f>R158/' Demand-Supply Gap'!R$311</f>
        <v>0.27720999914707545</v>
      </c>
      <c r="AK158" s="476">
        <f>S158/' Demand-Supply Gap'!S$311</f>
        <v>0.27758921400986453</v>
      </c>
    </row>
    <row r="159" spans="1:39" s="28" customFormat="1" ht="15" x14ac:dyDescent="0.25">
      <c r="A159" s="178" t="s">
        <v>57</v>
      </c>
      <c r="B159" s="178" t="s">
        <v>57</v>
      </c>
      <c r="C159" s="179" t="s">
        <v>309</v>
      </c>
      <c r="D159" s="527">
        <f t="shared" ref="D159:S159" si="312">D154+D129+D89+D44+D109</f>
        <v>59.984333464922429</v>
      </c>
      <c r="E159" s="527">
        <f t="shared" si="312"/>
        <v>61.795602870711143</v>
      </c>
      <c r="F159" s="527">
        <f t="shared" si="312"/>
        <v>63.275276345686059</v>
      </c>
      <c r="G159" s="527">
        <f t="shared" si="312"/>
        <v>65.258872601180713</v>
      </c>
      <c r="H159" s="527">
        <f t="shared" si="312"/>
        <v>67.436983085820088</v>
      </c>
      <c r="I159" s="527">
        <f t="shared" si="312"/>
        <v>63.945029045003238</v>
      </c>
      <c r="J159" s="527">
        <f t="shared" si="312"/>
        <v>67.388177944596407</v>
      </c>
      <c r="K159" s="527">
        <f t="shared" si="312"/>
        <v>72.008338681678367</v>
      </c>
      <c r="L159" s="527">
        <f t="shared" si="312"/>
        <v>76.730795847490697</v>
      </c>
      <c r="M159" s="527">
        <f t="shared" si="312"/>
        <v>81.635416187372442</v>
      </c>
      <c r="N159" s="527">
        <f t="shared" si="312"/>
        <v>86.574631047779889</v>
      </c>
      <c r="O159" s="527">
        <f t="shared" si="312"/>
        <v>91.713958033863946</v>
      </c>
      <c r="P159" s="527">
        <f t="shared" si="312"/>
        <v>97.030621248581127</v>
      </c>
      <c r="Q159" s="527">
        <f t="shared" si="312"/>
        <v>102.46792477570156</v>
      </c>
      <c r="R159" s="527">
        <f t="shared" si="312"/>
        <v>108.08353851783211</v>
      </c>
      <c r="S159" s="530">
        <f t="shared" si="312"/>
        <v>113.82232843175139</v>
      </c>
      <c r="T159" s="461"/>
      <c r="U159" s="446">
        <f t="shared" si="311"/>
        <v>5.9970430637415806E-2</v>
      </c>
      <c r="V159" s="475">
        <f>D159/' Demand-Supply Gap'!D$311</f>
        <v>8.8538472355545503E-2</v>
      </c>
      <c r="W159" s="476">
        <f>E159/' Demand-Supply Gap'!E$311</f>
        <v>8.7308416250063442E-2</v>
      </c>
      <c r="X159" s="476">
        <f>F159/' Demand-Supply Gap'!F$311</f>
        <v>8.6125419199632361E-2</v>
      </c>
      <c r="Y159" s="476">
        <f>G159/' Demand-Supply Gap'!G$311</f>
        <v>8.5035007125352488E-2</v>
      </c>
      <c r="Z159" s="476">
        <f>H159/' Demand-Supply Gap'!H$311</f>
        <v>8.4685268591520202E-2</v>
      </c>
      <c r="AA159" s="476">
        <f>I159/' Demand-Supply Gap'!I$311</f>
        <v>8.6471892486215313E-2</v>
      </c>
      <c r="AB159" s="476">
        <f>J159/' Demand-Supply Gap'!J$311</f>
        <v>8.5399411704180472E-2</v>
      </c>
      <c r="AC159" s="476">
        <f>K159/' Demand-Supply Gap'!K$311</f>
        <v>8.5190760707879315E-2</v>
      </c>
      <c r="AD159" s="476">
        <f>L159/' Demand-Supply Gap'!L$311</f>
        <v>8.4911525592608436E-2</v>
      </c>
      <c r="AE159" s="476">
        <f>M159/' Demand-Supply Gap'!M$311</f>
        <v>8.4657152247182857E-2</v>
      </c>
      <c r="AF159" s="476">
        <f>N159/' Demand-Supply Gap'!N$311</f>
        <v>8.4360574939526062E-2</v>
      </c>
      <c r="AG159" s="476">
        <f>O159/' Demand-Supply Gap'!O$311</f>
        <v>8.413533645460794E-2</v>
      </c>
      <c r="AH159" s="476">
        <f>P159/' Demand-Supply Gap'!P$311</f>
        <v>8.3897392121154657E-2</v>
      </c>
      <c r="AI159" s="476">
        <f>Q159/' Demand-Supply Gap'!Q$311</f>
        <v>8.3676557102700083E-2</v>
      </c>
      <c r="AJ159" s="476">
        <f>R159/' Demand-Supply Gap'!R$311</f>
        <v>8.3456769371254486E-2</v>
      </c>
      <c r="AK159" s="476">
        <f>S159/' Demand-Supply Gap'!S$311</f>
        <v>8.3243925335978172E-2</v>
      </c>
    </row>
    <row r="160" spans="1:39" s="28" customFormat="1" ht="15" x14ac:dyDescent="0.25">
      <c r="A160" s="178" t="s">
        <v>57</v>
      </c>
      <c r="B160" s="178" t="s">
        <v>57</v>
      </c>
      <c r="C160" s="179" t="s">
        <v>310</v>
      </c>
      <c r="D160" s="527">
        <f t="shared" ref="D160:S160" si="313">D155+D130+D90+D45+D110</f>
        <v>82.6945934292049</v>
      </c>
      <c r="E160" s="527">
        <f t="shared" si="313"/>
        <v>87.288496123661758</v>
      </c>
      <c r="F160" s="527">
        <f t="shared" si="313"/>
        <v>91.196163939931722</v>
      </c>
      <c r="G160" s="527">
        <f t="shared" si="313"/>
        <v>93.583183824453101</v>
      </c>
      <c r="H160" s="527">
        <f t="shared" si="313"/>
        <v>99.3534425388127</v>
      </c>
      <c r="I160" s="527">
        <f t="shared" si="313"/>
        <v>89.465845140209225</v>
      </c>
      <c r="J160" s="527">
        <f t="shared" si="313"/>
        <v>96.934039055213674</v>
      </c>
      <c r="K160" s="527">
        <f t="shared" si="313"/>
        <v>103.16597813586239</v>
      </c>
      <c r="L160" s="527">
        <f t="shared" si="313"/>
        <v>109.49022851103797</v>
      </c>
      <c r="M160" s="527">
        <f t="shared" si="313"/>
        <v>116.10916461274063</v>
      </c>
      <c r="N160" s="527">
        <f t="shared" si="313"/>
        <v>122.73756865047126</v>
      </c>
      <c r="O160" s="527">
        <f t="shared" si="313"/>
        <v>129.61834054083295</v>
      </c>
      <c r="P160" s="527">
        <f t="shared" si="313"/>
        <v>136.6783771489504</v>
      </c>
      <c r="Q160" s="527">
        <f t="shared" si="313"/>
        <v>143.89391397591874</v>
      </c>
      <c r="R160" s="527">
        <f t="shared" si="313"/>
        <v>151.36996130600488</v>
      </c>
      <c r="S160" s="530">
        <f t="shared" si="313"/>
        <v>159.00765682428261</v>
      </c>
      <c r="T160" s="461"/>
      <c r="U160" s="446">
        <f t="shared" si="311"/>
        <v>5.653141338980805E-2</v>
      </c>
      <c r="V160" s="475">
        <f>100%-SUM(V157:V159)</f>
        <v>0.12204218724555893</v>
      </c>
      <c r="W160" s="476">
        <f t="shared" ref="W160:AK160" si="314">100%-SUM(W157:W159)</f>
        <v>0.12330951439996407</v>
      </c>
      <c r="X160" s="476">
        <f t="shared" si="314"/>
        <v>0.12414540663362572</v>
      </c>
      <c r="Y160" s="476">
        <f t="shared" si="314"/>
        <v>0.12195783625748868</v>
      </c>
      <c r="Z160" s="476">
        <f t="shared" si="314"/>
        <v>0.12476496696455364</v>
      </c>
      <c r="AA160" s="476">
        <f t="shared" si="314"/>
        <v>0.12098330484310083</v>
      </c>
      <c r="AB160" s="476">
        <f t="shared" si="314"/>
        <v>0.12285781307020627</v>
      </c>
      <c r="AC160" s="476">
        <f t="shared" si="314"/>
        <v>0.12205236667684372</v>
      </c>
      <c r="AD160" s="476">
        <f t="shared" si="314"/>
        <v>0.12117791930701849</v>
      </c>
      <c r="AE160" s="476">
        <f t="shared" si="314"/>
        <v>0.12040694694754861</v>
      </c>
      <c r="AF160" s="476">
        <f t="shared" si="314"/>
        <v>0.11959868304051913</v>
      </c>
      <c r="AG160" s="476">
        <f t="shared" si="314"/>
        <v>0.11890755699436995</v>
      </c>
      <c r="AH160" s="476">
        <f t="shared" si="314"/>
        <v>0.11819004716944626</v>
      </c>
      <c r="AI160" s="476">
        <f t="shared" si="314"/>
        <v>0.11749485642487612</v>
      </c>
      <c r="AJ160" s="476">
        <f t="shared" si="314"/>
        <v>0.11688040680095546</v>
      </c>
      <c r="AK160" s="476">
        <f t="shared" si="314"/>
        <v>0.11629962583047482</v>
      </c>
    </row>
    <row r="161" spans="1:37" s="66" customFormat="1" ht="15.75" thickBot="1" x14ac:dyDescent="0.3">
      <c r="A161" s="231" t="s">
        <v>57</v>
      </c>
      <c r="B161" s="231" t="s">
        <v>57</v>
      </c>
      <c r="C161" s="232" t="s">
        <v>58</v>
      </c>
      <c r="D161" s="531">
        <f t="shared" ref="D161:S161" si="315">D156+D131+D91+D46+D111</f>
        <v>677.49456105411764</v>
      </c>
      <c r="E161" s="531">
        <f t="shared" si="315"/>
        <v>707.78517724705875</v>
      </c>
      <c r="F161" s="531">
        <f t="shared" si="315"/>
        <v>734.68758624000009</v>
      </c>
      <c r="G161" s="531">
        <f t="shared" si="315"/>
        <v>767.43537523294128</v>
      </c>
      <c r="H161" s="531">
        <f t="shared" si="315"/>
        <v>796.32484146803267</v>
      </c>
      <c r="I161" s="531">
        <f t="shared" si="315"/>
        <v>739.48918205065149</v>
      </c>
      <c r="J161" s="531">
        <f t="shared" si="315"/>
        <v>789.09417055501353</v>
      </c>
      <c r="K161" s="531">
        <f t="shared" si="315"/>
        <v>845.2599564006274</v>
      </c>
      <c r="L161" s="531">
        <f t="shared" si="315"/>
        <v>903.65583837973259</v>
      </c>
      <c r="M161" s="531">
        <f t="shared" si="315"/>
        <v>964.30619292522954</v>
      </c>
      <c r="N161" s="531">
        <f t="shared" si="315"/>
        <v>1026.2451519544643</v>
      </c>
      <c r="O161" s="531">
        <f t="shared" si="315"/>
        <v>1090.0765587755718</v>
      </c>
      <c r="P161" s="531">
        <f t="shared" si="315"/>
        <v>1156.5391819147492</v>
      </c>
      <c r="Q161" s="531">
        <f t="shared" si="315"/>
        <v>1224.5714728671014</v>
      </c>
      <c r="R161" s="531">
        <f t="shared" si="315"/>
        <v>1295.0841415514938</v>
      </c>
      <c r="S161" s="532">
        <f t="shared" si="315"/>
        <v>1367.3349493354222</v>
      </c>
      <c r="T161" s="461"/>
      <c r="U161" s="468"/>
      <c r="V161" s="477">
        <f>SUM(V157:V160)</f>
        <v>1</v>
      </c>
      <c r="W161" s="478">
        <f t="shared" ref="W161" si="316">SUM(W157:W160)</f>
        <v>1</v>
      </c>
      <c r="X161" s="478">
        <f t="shared" ref="X161" si="317">SUM(X157:X160)</f>
        <v>1</v>
      </c>
      <c r="Y161" s="478">
        <f t="shared" ref="Y161" si="318">SUM(Y157:Y160)</f>
        <v>1</v>
      </c>
      <c r="Z161" s="478">
        <f t="shared" ref="Z161" si="319">SUM(Z157:Z160)</f>
        <v>1</v>
      </c>
      <c r="AA161" s="478">
        <f t="shared" ref="AA161" si="320">SUM(AA157:AA160)</f>
        <v>1</v>
      </c>
      <c r="AB161" s="478">
        <f t="shared" ref="AB161" si="321">SUM(AB157:AB160)</f>
        <v>1</v>
      </c>
      <c r="AC161" s="478">
        <f t="shared" ref="AC161" si="322">SUM(AC157:AC160)</f>
        <v>1</v>
      </c>
      <c r="AD161" s="478">
        <f t="shared" ref="AD161" si="323">SUM(AD157:AD160)</f>
        <v>1</v>
      </c>
      <c r="AE161" s="478">
        <f t="shared" ref="AE161" si="324">SUM(AE157:AE160)</f>
        <v>1</v>
      </c>
      <c r="AF161" s="478">
        <f t="shared" ref="AF161" si="325">SUM(AF157:AF160)</f>
        <v>1</v>
      </c>
      <c r="AG161" s="478">
        <f t="shared" ref="AG161" si="326">SUM(AG157:AG160)</f>
        <v>1</v>
      </c>
      <c r="AH161" s="478">
        <f t="shared" ref="AH161" si="327">SUM(AH157:AH160)</f>
        <v>1</v>
      </c>
      <c r="AI161" s="478">
        <f t="shared" ref="AI161" si="328">SUM(AI157:AI160)</f>
        <v>1</v>
      </c>
      <c r="AJ161" s="478">
        <f t="shared" ref="AJ161" si="329">SUM(AJ157:AJ160)</f>
        <v>1</v>
      </c>
      <c r="AK161" s="478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119" activePane="bottomLeft" state="frozen"/>
      <selection pane="bottomLeft" activeCell="T146" sqref="T146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11" max="13" width="0" hidden="1" customWidth="1"/>
    <col min="15" max="18" width="0" hidden="1" customWidth="1"/>
    <col min="20" max="20" width="9.140625" style="166"/>
  </cols>
  <sheetData>
    <row r="1" spans="1:53" ht="15.75" thickBot="1" x14ac:dyDescent="0.3">
      <c r="A1" s="299" t="s">
        <v>29</v>
      </c>
      <c r="B1" s="299" t="s">
        <v>15</v>
      </c>
      <c r="C1" s="300" t="s">
        <v>322</v>
      </c>
      <c r="D1" s="335">
        <v>2015</v>
      </c>
      <c r="E1" s="335">
        <v>2016</v>
      </c>
      <c r="F1" s="335">
        <v>2017</v>
      </c>
      <c r="G1" s="335">
        <v>2018</v>
      </c>
      <c r="H1" s="335">
        <v>2019</v>
      </c>
      <c r="I1" s="335">
        <v>2020</v>
      </c>
      <c r="J1" s="335" t="s">
        <v>28</v>
      </c>
      <c r="K1" s="335" t="s">
        <v>3</v>
      </c>
      <c r="L1" s="335" t="s">
        <v>4</v>
      </c>
      <c r="M1" s="335" t="s">
        <v>5</v>
      </c>
      <c r="N1" s="335" t="s">
        <v>6</v>
      </c>
      <c r="O1" s="335" t="s">
        <v>7</v>
      </c>
      <c r="P1" s="335" t="s">
        <v>8</v>
      </c>
      <c r="Q1" s="335" t="s">
        <v>9</v>
      </c>
      <c r="R1" s="335" t="s">
        <v>10</v>
      </c>
      <c r="S1" s="304" t="s">
        <v>16</v>
      </c>
      <c r="T1" s="459"/>
      <c r="U1" s="311" t="s">
        <v>346</v>
      </c>
      <c r="V1" s="335">
        <v>2015</v>
      </c>
      <c r="W1" s="335">
        <v>2016</v>
      </c>
      <c r="X1" s="335">
        <v>2017</v>
      </c>
      <c r="Y1" s="335">
        <v>2018</v>
      </c>
      <c r="Z1" s="335">
        <v>2019</v>
      </c>
      <c r="AA1" s="335">
        <v>2020</v>
      </c>
      <c r="AB1" s="335" t="s">
        <v>28</v>
      </c>
      <c r="AC1" s="335" t="s">
        <v>3</v>
      </c>
      <c r="AD1" s="335" t="s">
        <v>4</v>
      </c>
      <c r="AE1" s="335" t="s">
        <v>5</v>
      </c>
      <c r="AF1" s="335" t="s">
        <v>6</v>
      </c>
      <c r="AG1" s="335" t="s">
        <v>7</v>
      </c>
      <c r="AH1" s="335" t="s">
        <v>8</v>
      </c>
      <c r="AI1" s="335" t="s">
        <v>9</v>
      </c>
      <c r="AJ1" s="335" t="s">
        <v>10</v>
      </c>
      <c r="AK1" s="304" t="s">
        <v>16</v>
      </c>
    </row>
    <row r="2" spans="1:53" x14ac:dyDescent="0.25">
      <c r="A2" s="305" t="s">
        <v>30</v>
      </c>
      <c r="B2" s="305" t="s">
        <v>31</v>
      </c>
      <c r="C2" s="319" t="s">
        <v>326</v>
      </c>
      <c r="D2" s="559">
        <f>V2*' Demand-Supply Gap'!D$8</f>
        <v>6.6111706850079992</v>
      </c>
      <c r="E2" s="559">
        <f>W2*' Demand-Supply Gap'!E$8</f>
        <v>7.0937196680140007</v>
      </c>
      <c r="F2" s="559">
        <f>X2*' Demand-Supply Gap'!F$8</f>
        <v>7.5035737355760004</v>
      </c>
      <c r="G2" s="559">
        <f>Y2*' Demand-Supply Gap'!G$8</f>
        <v>7.9229657720400004</v>
      </c>
      <c r="H2" s="559">
        <f>Z2*' Demand-Supply Gap'!H$8</f>
        <v>8.3954504580479998</v>
      </c>
      <c r="I2" s="559">
        <f>AA2*' Demand-Supply Gap'!I$8</f>
        <v>6.8982705820000003</v>
      </c>
      <c r="J2" s="559">
        <f>AB2*' Demand-Supply Gap'!J$8</f>
        <v>8.2000221072000006</v>
      </c>
      <c r="K2" s="559">
        <f>AC2*' Demand-Supply Gap'!K$8</f>
        <v>9.0707457539888008</v>
      </c>
      <c r="L2" s="559">
        <f>AD2*' Demand-Supply Gap'!L$8</f>
        <v>10.12475002244606</v>
      </c>
      <c r="M2" s="559">
        <f>AE2*' Demand-Supply Gap'!M$8</f>
        <v>11.276865154493832</v>
      </c>
      <c r="N2" s="559">
        <f>AF2*' Demand-Supply Gap'!N$8</f>
        <v>12.520523753885552</v>
      </c>
      <c r="O2" s="559">
        <f>AG2*' Demand-Supply Gap'!O$8</f>
        <v>14.113223904585404</v>
      </c>
      <c r="P2" s="559">
        <f>AH2*' Demand-Supply Gap'!P$8</f>
        <v>16.075278674081517</v>
      </c>
      <c r="Q2" s="559">
        <f>AI2*' Demand-Supply Gap'!Q$8</f>
        <v>18.11203627666281</v>
      </c>
      <c r="R2" s="559">
        <f>AJ2*' Demand-Supply Gap'!R$8</f>
        <v>20.207273826112083</v>
      </c>
      <c r="S2" s="559">
        <f>AK2*' Demand-Supply Gap'!S$8</f>
        <v>22.546320500424542</v>
      </c>
      <c r="T2" s="460"/>
      <c r="U2" s="446">
        <f>(S2/J2)^(1/9)-1</f>
        <v>0.11893984513274547</v>
      </c>
      <c r="V2" s="375">
        <v>0.60680000000000001</v>
      </c>
      <c r="W2" s="375">
        <v>0.60770000000000002</v>
      </c>
      <c r="X2" s="375">
        <v>0.60860000000000003</v>
      </c>
      <c r="Y2" s="375">
        <v>0.60940000000000005</v>
      </c>
      <c r="Z2" s="375">
        <v>0.61029999999999995</v>
      </c>
      <c r="AA2" s="375">
        <v>0.6109</v>
      </c>
      <c r="AB2" s="412">
        <v>0.61160000000000003</v>
      </c>
      <c r="AC2" s="412">
        <v>0.61253333333333337</v>
      </c>
      <c r="AD2" s="412">
        <v>0.61346666666666672</v>
      </c>
      <c r="AE2" s="412">
        <v>0.61440000000000006</v>
      </c>
      <c r="AF2" s="412">
        <v>0.61533333333333329</v>
      </c>
      <c r="AG2" s="412">
        <v>0.61626666666666663</v>
      </c>
      <c r="AH2" s="412">
        <v>0.61719999999999997</v>
      </c>
      <c r="AI2" s="412">
        <v>0.61813333333333331</v>
      </c>
      <c r="AJ2" s="412">
        <v>0.61906666666666665</v>
      </c>
      <c r="AK2" s="412">
        <v>0.62109999999999999</v>
      </c>
      <c r="AL2" s="373"/>
      <c r="AM2" s="373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3"/>
      <c r="AY2" s="373"/>
      <c r="AZ2" s="373"/>
      <c r="BA2" s="373"/>
    </row>
    <row r="3" spans="1:53" x14ac:dyDescent="0.25">
      <c r="A3" s="305" t="s">
        <v>30</v>
      </c>
      <c r="B3" s="305" t="s">
        <v>31</v>
      </c>
      <c r="C3" s="122" t="s">
        <v>349</v>
      </c>
      <c r="D3" s="559">
        <f>V3*' Demand-Supply Gap'!D$8</f>
        <v>2.2226084702399995</v>
      </c>
      <c r="E3" s="559">
        <f>W3*' Demand-Supply Gap'!E$8</f>
        <v>2.38130461128</v>
      </c>
      <c r="F3" s="559">
        <f>X3*' Demand-Supply Gap'!F$8</f>
        <v>2.5151643806399999</v>
      </c>
      <c r="G3" s="559">
        <f>Y3*' Demand-Supply Gap'!G$8</f>
        <v>2.6522563463999997</v>
      </c>
      <c r="H3" s="559">
        <f>Z3*' Demand-Supply Gap'!H$8</f>
        <v>2.80627870464</v>
      </c>
      <c r="I3" s="559">
        <f>AA3*' Demand-Supply Gap'!I$8</f>
        <v>2.296788732</v>
      </c>
      <c r="J3" s="559">
        <f>AB3*' Demand-Supply Gap'!J$8</f>
        <v>2.7485358599999996</v>
      </c>
      <c r="K3" s="559">
        <f>AC3*' Demand-Supply Gap'!K$8</f>
        <v>3.0387195723527998</v>
      </c>
      <c r="L3" s="559">
        <f>AD3*' Demand-Supply Gap'!L$8</f>
        <v>3.3965554574321875</v>
      </c>
      <c r="M3" s="559">
        <f>AE3*' Demand-Supply Gap'!M$8</f>
        <v>3.7883218878377711</v>
      </c>
      <c r="N3" s="559">
        <f>AF3*' Demand-Supply Gap'!N$8</f>
        <v>4.2044814057603759</v>
      </c>
      <c r="O3" s="559">
        <f>AG3*' Demand-Supply Gap'!O$8</f>
        <v>4.7374874270801071</v>
      </c>
      <c r="P3" s="559">
        <f>AH3*' Demand-Supply Gap'!P$8</f>
        <v>5.3940217326673405</v>
      </c>
      <c r="Q3" s="559">
        <f>AI3*' Demand-Supply Gap'!Q$8</f>
        <v>6.0751113913310339</v>
      </c>
      <c r="R3" s="559">
        <f>AJ3*' Demand-Supply Gap'!R$8</f>
        <v>6.7752904434201993</v>
      </c>
      <c r="S3" s="559">
        <f>AK3*' Demand-Supply Gap'!S$8</f>
        <v>7.5432706488298509</v>
      </c>
      <c r="T3" s="460"/>
      <c r="U3" s="446">
        <f t="shared" ref="U3:U5" si="0">(S3/J3)^(1/9)-1</f>
        <v>0.11871017199194589</v>
      </c>
      <c r="V3" s="376">
        <v>0.20399999999999999</v>
      </c>
      <c r="W3" s="376">
        <v>0.20399999999999999</v>
      </c>
      <c r="X3" s="376">
        <v>0.20399999999999999</v>
      </c>
      <c r="Y3" s="376">
        <v>0.20399999999999999</v>
      </c>
      <c r="Z3" s="376">
        <v>0.20399999999999999</v>
      </c>
      <c r="AA3" s="376">
        <v>0.2034</v>
      </c>
      <c r="AB3" s="376">
        <v>0.20499999999999999</v>
      </c>
      <c r="AC3" s="376">
        <v>0.20519999999999999</v>
      </c>
      <c r="AD3" s="376">
        <v>0.20580000000000001</v>
      </c>
      <c r="AE3" s="413">
        <v>0.2064</v>
      </c>
      <c r="AF3" s="413">
        <v>0.20663333333333334</v>
      </c>
      <c r="AG3" s="413">
        <v>0.20686666666666667</v>
      </c>
      <c r="AH3" s="413">
        <v>0.20710000000000001</v>
      </c>
      <c r="AI3" s="413">
        <v>0.20733333333333334</v>
      </c>
      <c r="AJ3" s="413">
        <v>0.20756666666666668</v>
      </c>
      <c r="AK3" s="413">
        <v>0.20780000000000001</v>
      </c>
      <c r="AL3" s="373"/>
      <c r="AM3" s="373"/>
      <c r="AN3" s="373"/>
      <c r="AO3" s="373"/>
      <c r="AP3" s="373"/>
      <c r="AQ3" s="373"/>
      <c r="AR3" s="373"/>
      <c r="AS3" s="373"/>
      <c r="AT3" s="373"/>
      <c r="AU3" s="373"/>
      <c r="AV3" s="373"/>
      <c r="AW3" s="373"/>
      <c r="AX3" s="373"/>
      <c r="AY3" s="373"/>
      <c r="AZ3" s="373"/>
      <c r="BA3" s="373"/>
    </row>
    <row r="4" spans="1:53" x14ac:dyDescent="0.25">
      <c r="A4" s="305" t="s">
        <v>30</v>
      </c>
      <c r="B4" s="305" t="s">
        <v>31</v>
      </c>
      <c r="C4" s="319" t="s">
        <v>352</v>
      </c>
      <c r="D4" s="559">
        <f>V4*' Demand-Supply Gap'!D$8</f>
        <v>0.80079275765999969</v>
      </c>
      <c r="E4" s="559">
        <f>W4*' Demand-Supply Gap'!E$8</f>
        <v>0.85509068852106662</v>
      </c>
      <c r="F4" s="559">
        <f>X4*' Demand-Supply Gap'!F$8</f>
        <v>0.90011650759439976</v>
      </c>
      <c r="G4" s="559">
        <f>Y4*' Demand-Supply Gap'!G$8</f>
        <v>0.94597143021599983</v>
      </c>
      <c r="H4" s="559">
        <f>Z4*' Demand-Supply Gap'!H$8</f>
        <v>0.99751285850879989</v>
      </c>
      <c r="I4" s="559">
        <f>AA4*' Demand-Supply Gap'!I$8</f>
        <v>0.81603375466666661</v>
      </c>
      <c r="J4" s="559">
        <f>AB4*' Demand-Supply Gap'!J$8</f>
        <v>0.96560757383999973</v>
      </c>
      <c r="K4" s="559">
        <f>AC4*' Demand-Supply Gap'!K$8</f>
        <v>1.0628607834941599</v>
      </c>
      <c r="L4" s="559">
        <f>AD4*' Demand-Supply Gap'!L$8</f>
        <v>1.1804873178746333</v>
      </c>
      <c r="M4" s="559">
        <f>AE4*' Demand-Supply Gap'!M$8</f>
        <v>1.3082925589393233</v>
      </c>
      <c r="N4" s="559">
        <f>AF4*' Demand-Supply Gap'!N$8</f>
        <v>1.4453540693136571</v>
      </c>
      <c r="O4" s="559">
        <f>AG4*' Demand-Supply Gap'!O$8</f>
        <v>1.6210970512644722</v>
      </c>
      <c r="P4" s="559">
        <f>AH4*' Demand-Supply Gap'!P$8</f>
        <v>1.8372491213054281</v>
      </c>
      <c r="Q4" s="559">
        <f>AI4*' Demand-Supply Gap'!Q$8</f>
        <v>2.0596776369837428</v>
      </c>
      <c r="R4" s="559">
        <f>AJ4*' Demand-Supply Gap'!R$8</f>
        <v>2.2864293139237519</v>
      </c>
      <c r="S4" s="559">
        <f>AK4*' Demand-Supply Gap'!S$8</f>
        <v>2.5337838849293721</v>
      </c>
      <c r="T4" s="460"/>
      <c r="U4" s="446">
        <f t="shared" si="0"/>
        <v>0.11314592473731477</v>
      </c>
      <c r="V4" s="440">
        <v>7.3499999999999982E-2</v>
      </c>
      <c r="W4" s="440">
        <v>7.3253333333333323E-2</v>
      </c>
      <c r="X4" s="440">
        <v>7.300666666666665E-2</v>
      </c>
      <c r="Y4" s="440">
        <v>7.2759999999999991E-2</v>
      </c>
      <c r="Z4" s="440">
        <v>7.2513333333333319E-2</v>
      </c>
      <c r="AA4" s="440">
        <v>7.226666666666666E-2</v>
      </c>
      <c r="AB4" s="440">
        <v>7.2019999999999987E-2</v>
      </c>
      <c r="AC4" s="440">
        <v>7.1773333333333328E-2</v>
      </c>
      <c r="AD4" s="440">
        <v>7.1526666666666655E-2</v>
      </c>
      <c r="AE4" s="440">
        <v>7.1279999999999996E-2</v>
      </c>
      <c r="AF4" s="440">
        <v>7.1033333333333323E-2</v>
      </c>
      <c r="AG4" s="440">
        <v>7.0786666666666664E-2</v>
      </c>
      <c r="AH4" s="440">
        <v>7.0539999999999992E-2</v>
      </c>
      <c r="AI4" s="440">
        <v>7.0293333333333319E-2</v>
      </c>
      <c r="AJ4" s="440">
        <v>7.004666666666666E-2</v>
      </c>
      <c r="AK4" s="440">
        <v>6.9799999999999987E-2</v>
      </c>
      <c r="AL4" s="373"/>
      <c r="AM4" s="373"/>
      <c r="AN4" s="373"/>
      <c r="AO4" s="373"/>
      <c r="AP4" s="373"/>
      <c r="AQ4" s="373"/>
      <c r="AR4" s="373"/>
      <c r="AS4" s="373"/>
      <c r="AT4" s="373"/>
      <c r="AU4" s="373"/>
      <c r="AV4" s="373"/>
      <c r="AW4" s="373"/>
      <c r="AX4" s="373"/>
      <c r="AY4" s="373"/>
      <c r="AZ4" s="373"/>
      <c r="BA4" s="373"/>
    </row>
    <row r="5" spans="1:53" x14ac:dyDescent="0.25">
      <c r="A5" s="305" t="s">
        <v>30</v>
      </c>
      <c r="B5" s="305" t="s">
        <v>31</v>
      </c>
      <c r="C5" s="319" t="s">
        <v>12</v>
      </c>
      <c r="D5" s="559">
        <f>V5*' Demand-Supply Gap'!D$8</f>
        <v>1.2605676470920002</v>
      </c>
      <c r="E5" s="559">
        <f>W5*' Demand-Supply Gap'!E$8</f>
        <v>1.3429468521849344</v>
      </c>
      <c r="F5" s="559">
        <f>X5*' Demand-Supply Gap'!F$8</f>
        <v>1.4103825361896001</v>
      </c>
      <c r="G5" s="559">
        <f>Y5*' Demand-Supply Gap'!G$8</f>
        <v>1.4800630513439992</v>
      </c>
      <c r="H5" s="559">
        <f>Z5*' Demand-Supply Gap'!H$8</f>
        <v>1.5570261388032016</v>
      </c>
      <c r="I5" s="559">
        <f>AA5*' Demand-Supply Gap'!I$8</f>
        <v>1.2808869313333326</v>
      </c>
      <c r="J5" s="559">
        <f>AB5*' Demand-Supply Gap'!J$8</f>
        <v>1.4933264589600004</v>
      </c>
      <c r="K5" s="559">
        <f>AC5*' Demand-Supply Gap'!K$8</f>
        <v>1.6362488041642382</v>
      </c>
      <c r="L5" s="559">
        <f>AD5*' Demand-Supply Gap'!L$8</f>
        <v>1.8023639439001187</v>
      </c>
      <c r="M5" s="559">
        <f>AE5*' Demand-Supply Gap'!M$8</f>
        <v>1.9807931111213755</v>
      </c>
      <c r="N5" s="559">
        <f>AF5*' Demand-Supply Gap'!N$8</f>
        <v>2.177187499998519</v>
      </c>
      <c r="O5" s="559">
        <f>AG5*' Demand-Supply Gap'!O$8</f>
        <v>2.4293554605123657</v>
      </c>
      <c r="P5" s="559">
        <f>AH5*' Demand-Supply Gap'!P$8</f>
        <v>2.7389441110926946</v>
      </c>
      <c r="Q5" s="559">
        <f>AI5*' Demand-Supply Gap'!Q$8</f>
        <v>3.0543550390627665</v>
      </c>
      <c r="R5" s="559">
        <f>AJ5*' Demand-Supply Gap'!R$8</f>
        <v>3.3725213198049206</v>
      </c>
      <c r="S5" s="559">
        <f>AK5*' Demand-Supply Gap'!S$8</f>
        <v>3.6772536897327446</v>
      </c>
      <c r="T5" s="460"/>
      <c r="U5" s="446">
        <f t="shared" si="0"/>
        <v>0.10531337632639226</v>
      </c>
      <c r="V5" s="377">
        <f t="shared" ref="V5:AK5" si="1">100%-SUM(V2:V4)</f>
        <v>0.11570000000000003</v>
      </c>
      <c r="W5" s="441">
        <f t="shared" si="1"/>
        <v>0.11504666666666674</v>
      </c>
      <c r="X5" s="441">
        <f t="shared" si="1"/>
        <v>0.11439333333333335</v>
      </c>
      <c r="Y5" s="441">
        <f t="shared" si="1"/>
        <v>0.11383999999999994</v>
      </c>
      <c r="Z5" s="441">
        <f t="shared" si="1"/>
        <v>0.11318666666666677</v>
      </c>
      <c r="AA5" s="441">
        <f t="shared" si="1"/>
        <v>0.11343333333333327</v>
      </c>
      <c r="AB5" s="441">
        <f t="shared" si="1"/>
        <v>0.11138000000000003</v>
      </c>
      <c r="AC5" s="441">
        <f t="shared" si="1"/>
        <v>0.11049333333333322</v>
      </c>
      <c r="AD5" s="441">
        <f t="shared" si="1"/>
        <v>0.10920666666666667</v>
      </c>
      <c r="AE5" s="441">
        <f t="shared" si="1"/>
        <v>0.1079199999999999</v>
      </c>
      <c r="AF5" s="441">
        <f t="shared" si="1"/>
        <v>0.1070000000000001</v>
      </c>
      <c r="AG5" s="441">
        <f t="shared" si="1"/>
        <v>0.10608000000000006</v>
      </c>
      <c r="AH5" s="441">
        <f t="shared" si="1"/>
        <v>0.10515999999999992</v>
      </c>
      <c r="AI5" s="441">
        <f t="shared" si="1"/>
        <v>0.10424</v>
      </c>
      <c r="AJ5" s="441">
        <f t="shared" si="1"/>
        <v>0.10331999999999997</v>
      </c>
      <c r="AK5" s="441">
        <f t="shared" si="1"/>
        <v>0.10130000000000006</v>
      </c>
      <c r="AL5" s="373"/>
      <c r="AM5" s="373"/>
      <c r="AN5" s="373"/>
      <c r="AO5" s="373"/>
      <c r="AP5" s="373"/>
      <c r="AQ5" s="373"/>
      <c r="AR5" s="373"/>
      <c r="AS5" s="373"/>
      <c r="AT5" s="373"/>
      <c r="AU5" s="373"/>
      <c r="AV5" s="373"/>
      <c r="AW5" s="373"/>
      <c r="AX5" s="373"/>
      <c r="AY5" s="373"/>
      <c r="AZ5" s="373"/>
      <c r="BA5" s="373"/>
    </row>
    <row r="6" spans="1:53" ht="15.75" thickBot="1" x14ac:dyDescent="0.3">
      <c r="A6" s="214" t="s">
        <v>30</v>
      </c>
      <c r="B6" s="214" t="s">
        <v>31</v>
      </c>
      <c r="C6" s="452" t="s">
        <v>58</v>
      </c>
      <c r="D6" s="561">
        <f t="shared" ref="D6:S6" si="2">SUM(D2:D5)</f>
        <v>10.895139559999999</v>
      </c>
      <c r="E6" s="561">
        <f t="shared" si="2"/>
        <v>11.673061820000001</v>
      </c>
      <c r="F6" s="561">
        <f t="shared" si="2"/>
        <v>12.329237159999998</v>
      </c>
      <c r="G6" s="561">
        <f t="shared" si="2"/>
        <v>13.001256599999998</v>
      </c>
      <c r="H6" s="561">
        <f t="shared" si="2"/>
        <v>13.756268160000003</v>
      </c>
      <c r="I6" s="561">
        <f t="shared" si="2"/>
        <v>11.291979999999999</v>
      </c>
      <c r="J6" s="561">
        <f t="shared" si="2"/>
        <v>13.407492</v>
      </c>
      <c r="K6" s="561">
        <f t="shared" si="2"/>
        <v>14.808574913999999</v>
      </c>
      <c r="L6" s="561">
        <f t="shared" si="2"/>
        <v>16.504156741652999</v>
      </c>
      <c r="M6" s="561">
        <f t="shared" si="2"/>
        <v>18.354272712392302</v>
      </c>
      <c r="N6" s="561">
        <f t="shared" si="2"/>
        <v>20.3475467289581</v>
      </c>
      <c r="O6" s="561">
        <f t="shared" si="2"/>
        <v>22.901163843442347</v>
      </c>
      <c r="P6" s="561">
        <f t="shared" si="2"/>
        <v>26.045493639146983</v>
      </c>
      <c r="Q6" s="561">
        <f t="shared" si="2"/>
        <v>29.301180344040354</v>
      </c>
      <c r="R6" s="561">
        <f t="shared" si="2"/>
        <v>32.641514903260955</v>
      </c>
      <c r="S6" s="561">
        <f t="shared" si="2"/>
        <v>36.30062872391651</v>
      </c>
      <c r="T6" s="191"/>
      <c r="U6" s="453"/>
      <c r="V6" s="454">
        <v>1</v>
      </c>
      <c r="W6" s="454">
        <v>1</v>
      </c>
      <c r="X6" s="455">
        <v>1</v>
      </c>
      <c r="Y6" s="456">
        <v>1</v>
      </c>
      <c r="Z6" s="456">
        <v>1</v>
      </c>
      <c r="AA6" s="456">
        <v>1</v>
      </c>
      <c r="AB6" s="456">
        <v>1</v>
      </c>
      <c r="AC6" s="456">
        <v>1</v>
      </c>
      <c r="AD6" s="456">
        <v>1</v>
      </c>
      <c r="AE6" s="456">
        <v>1</v>
      </c>
      <c r="AF6" s="456">
        <v>1</v>
      </c>
      <c r="AG6" s="456">
        <v>1</v>
      </c>
      <c r="AH6" s="456">
        <v>1</v>
      </c>
      <c r="AI6" s="456">
        <v>1</v>
      </c>
      <c r="AJ6" s="456">
        <v>1</v>
      </c>
      <c r="AK6" s="456">
        <v>1</v>
      </c>
      <c r="AL6" s="373"/>
      <c r="AM6" s="373"/>
      <c r="AN6" s="373"/>
      <c r="AO6" s="373"/>
      <c r="AP6" s="373"/>
      <c r="AQ6" s="373"/>
      <c r="AR6" s="373"/>
      <c r="AS6" s="373"/>
      <c r="AT6" s="373"/>
      <c r="AU6" s="373"/>
      <c r="AV6" s="373"/>
      <c r="AW6" s="373"/>
      <c r="AX6" s="373"/>
      <c r="AY6" s="373"/>
      <c r="AZ6" s="373"/>
      <c r="BA6" s="373"/>
    </row>
    <row r="7" spans="1:53" x14ac:dyDescent="0.25">
      <c r="A7" s="305" t="s">
        <v>30</v>
      </c>
      <c r="B7" s="305" t="s">
        <v>33</v>
      </c>
      <c r="C7" s="319" t="s">
        <v>326</v>
      </c>
      <c r="D7" s="306">
        <f>V7*' Demand-Supply Gap'!D$21</f>
        <v>76.461697000784</v>
      </c>
      <c r="E7" s="306">
        <f>W7*' Demand-Supply Gap'!E$21</f>
        <v>77.986647259799994</v>
      </c>
      <c r="F7" s="306">
        <f>X7*' Demand-Supply Gap'!F$21</f>
        <v>80.436575470752004</v>
      </c>
      <c r="G7" s="306">
        <f>Y7*' Demand-Supply Gap'!G$21</f>
        <v>80.658553222384</v>
      </c>
      <c r="H7" s="306">
        <f>Z7*' Demand-Supply Gap'!H$21</f>
        <v>81.387390641455383</v>
      </c>
      <c r="I7" s="306">
        <f>AA7*' Demand-Supply Gap'!I$21</f>
        <v>73.075556400399108</v>
      </c>
      <c r="J7" s="306">
        <f>AB7*' Demand-Supply Gap'!J$21</f>
        <v>78.598606953141271</v>
      </c>
      <c r="K7" s="306">
        <f>AC7*' Demand-Supply Gap'!K$21</f>
        <v>83.954685779533264</v>
      </c>
      <c r="L7" s="306">
        <f>AD7*' Demand-Supply Gap'!L$21</f>
        <v>89.795979810136586</v>
      </c>
      <c r="M7" s="306">
        <f>AE7*' Demand-Supply Gap'!M$21</f>
        <v>96.538177291799002</v>
      </c>
      <c r="N7" s="306">
        <f>AF7*' Demand-Supply Gap'!N$21</f>
        <v>104.41494712421945</v>
      </c>
      <c r="O7" s="306">
        <f>AG7*' Demand-Supply Gap'!O$21</f>
        <v>113.37336824249158</v>
      </c>
      <c r="P7" s="306">
        <f>AH7*' Demand-Supply Gap'!P$21</f>
        <v>123.63381817185707</v>
      </c>
      <c r="Q7" s="306">
        <f>AI7*' Demand-Supply Gap'!Q$21</f>
        <v>134.47543035851317</v>
      </c>
      <c r="R7" s="306">
        <f>AJ7*' Demand-Supply Gap'!R$21</f>
        <v>146.11894312359598</v>
      </c>
      <c r="S7" s="306">
        <f>AK7*' Demand-Supply Gap'!S$21</f>
        <v>158.68211630408635</v>
      </c>
      <c r="T7" s="361"/>
      <c r="U7" s="446">
        <f>(S7/J7)^(1/9)-1</f>
        <v>8.1188603932194292E-2</v>
      </c>
      <c r="V7" s="378">
        <v>0.5827</v>
      </c>
      <c r="W7" s="378">
        <v>0.58250000000000002</v>
      </c>
      <c r="X7" s="378">
        <v>0.58230000000000004</v>
      </c>
      <c r="Y7" s="378">
        <v>0.58209999999999995</v>
      </c>
      <c r="Z7" s="378">
        <v>0.58189999999999997</v>
      </c>
      <c r="AA7" s="378">
        <v>0.58160000000000001</v>
      </c>
      <c r="AB7" s="412">
        <v>0.58160000000000001</v>
      </c>
      <c r="AC7" s="412">
        <v>0.582988888888889</v>
      </c>
      <c r="AD7" s="412">
        <v>0.58417777777777791</v>
      </c>
      <c r="AE7" s="412">
        <v>0.58536666666666681</v>
      </c>
      <c r="AF7" s="412">
        <v>0.58655555555555561</v>
      </c>
      <c r="AG7" s="412">
        <v>0.58774444444444451</v>
      </c>
      <c r="AH7" s="412">
        <v>0.58893333333333342</v>
      </c>
      <c r="AI7" s="412">
        <v>0.59012222222222233</v>
      </c>
      <c r="AJ7" s="412">
        <v>0.59131111111111123</v>
      </c>
      <c r="AK7" s="412">
        <v>0.59250000000000014</v>
      </c>
      <c r="AL7" s="373"/>
      <c r="AM7" s="373"/>
      <c r="AN7" s="373"/>
      <c r="AO7" s="373"/>
      <c r="AP7" s="373"/>
      <c r="AQ7" s="373"/>
      <c r="AR7" s="373"/>
      <c r="AS7" s="373"/>
      <c r="AT7" s="373"/>
      <c r="AU7" s="373"/>
      <c r="AV7" s="373"/>
      <c r="AW7" s="373"/>
      <c r="AX7" s="373"/>
      <c r="AY7" s="373"/>
      <c r="AZ7" s="373"/>
      <c r="BA7" s="373"/>
    </row>
    <row r="8" spans="1:53" x14ac:dyDescent="0.25">
      <c r="A8" s="305" t="s">
        <v>30</v>
      </c>
      <c r="B8" s="305" t="s">
        <v>33</v>
      </c>
      <c r="C8" s="319" t="s">
        <v>349</v>
      </c>
      <c r="D8" s="306">
        <f>V8*' Demand-Supply Gap'!D$21</f>
        <v>31.335255266495999</v>
      </c>
      <c r="E8" s="306">
        <f>W8*' Demand-Supply Gap'!E$21</f>
        <v>31.997954841359995</v>
      </c>
      <c r="F8" s="306">
        <f>X8*' Demand-Supply Gap'!F$21</f>
        <v>33.028310484384001</v>
      </c>
      <c r="G8" s="306">
        <f>Y8*' Demand-Supply Gap'!G$21</f>
        <v>33.158549709872005</v>
      </c>
      <c r="H8" s="306">
        <f>Z8*' Demand-Supply Gap'!H$21</f>
        <v>33.497645744335053</v>
      </c>
      <c r="I8" s="306">
        <f>AA8*' Demand-Supply Gap'!I$21</f>
        <v>30.067023120040421</v>
      </c>
      <c r="J8" s="306">
        <f>AB8*' Demand-Supply Gap'!J$21</f>
        <v>32.420573947831137</v>
      </c>
      <c r="K8" s="306">
        <f>AC8*' Demand-Supply Gap'!K$21</f>
        <v>34.456158942927615</v>
      </c>
      <c r="L8" s="306">
        <f>AD8*' Demand-Supply Gap'!L$21</f>
        <v>36.681152205993286</v>
      </c>
      <c r="M8" s="306">
        <f>AE8*' Demand-Supply Gap'!M$21</f>
        <v>39.250759402280316</v>
      </c>
      <c r="N8" s="306">
        <f>AF8*' Demand-Supply Gap'!N$21</f>
        <v>42.254527664608823</v>
      </c>
      <c r="O8" s="306">
        <f>AG8*' Demand-Supply Gap'!O$21</f>
        <v>45.664838909097405</v>
      </c>
      <c r="P8" s="306">
        <f>AH8*' Demand-Supply Gap'!P$21</f>
        <v>49.564089546709496</v>
      </c>
      <c r="Q8" s="306">
        <f>AI8*' Demand-Supply Gap'!Q$21</f>
        <v>53.657496943337733</v>
      </c>
      <c r="R8" s="306">
        <f>AJ8*' Demand-Supply Gap'!R$21</f>
        <v>58.029686627028454</v>
      </c>
      <c r="S8" s="306">
        <f>AK8*' Demand-Supply Gap'!S$21</f>
        <v>62.722956351758668</v>
      </c>
      <c r="T8" s="361"/>
      <c r="U8" s="446">
        <f t="shared" ref="U8:U10" si="3">(S8/J8)^(1/9)-1</f>
        <v>7.6081317028996009E-2</v>
      </c>
      <c r="V8" s="379">
        <v>0.23880000000000001</v>
      </c>
      <c r="W8" s="379">
        <v>0.23899999999999999</v>
      </c>
      <c r="X8" s="379">
        <v>0.23910000000000001</v>
      </c>
      <c r="Y8" s="379">
        <v>0.23930000000000001</v>
      </c>
      <c r="Z8" s="379">
        <v>0.23949999999999999</v>
      </c>
      <c r="AA8" s="379">
        <v>0.23930000000000001</v>
      </c>
      <c r="AB8" s="413">
        <v>0.23989999999999997</v>
      </c>
      <c r="AC8" s="413">
        <v>0.23926666666666666</v>
      </c>
      <c r="AD8" s="413">
        <v>0.23863333333333331</v>
      </c>
      <c r="AE8" s="413">
        <v>0.23799999999999999</v>
      </c>
      <c r="AF8" s="413">
        <v>0.23736666666666664</v>
      </c>
      <c r="AG8" s="413">
        <v>0.23673333333333332</v>
      </c>
      <c r="AH8" s="413">
        <v>0.23609999999999998</v>
      </c>
      <c r="AI8" s="413">
        <v>0.23546666666666666</v>
      </c>
      <c r="AJ8" s="413">
        <v>0.23483333333333331</v>
      </c>
      <c r="AK8" s="413">
        <v>0.23419999999999999</v>
      </c>
      <c r="AL8" s="373"/>
      <c r="AM8" s="373"/>
      <c r="AN8" s="373"/>
      <c r="AO8" s="373"/>
      <c r="AP8" s="373"/>
      <c r="AQ8" s="373"/>
      <c r="AR8" s="373"/>
      <c r="AS8" s="373"/>
      <c r="AT8" s="373"/>
      <c r="AU8" s="373"/>
      <c r="AV8" s="373"/>
      <c r="AW8" s="373"/>
      <c r="AX8" s="373"/>
      <c r="AY8" s="373"/>
      <c r="AZ8" s="373"/>
      <c r="BA8" s="373"/>
    </row>
    <row r="9" spans="1:53" x14ac:dyDescent="0.25">
      <c r="A9" s="305" t="s">
        <v>30</v>
      </c>
      <c r="B9" s="305" t="s">
        <v>33</v>
      </c>
      <c r="C9" s="319" t="s">
        <v>352</v>
      </c>
      <c r="D9" s="306">
        <f>V9*' Demand-Supply Gap'!D$21</f>
        <v>9.8414746439999998</v>
      </c>
      <c r="E9" s="306">
        <f>W9*' Demand-Supply Gap'!E$21</f>
        <v>10.067975749247999</v>
      </c>
      <c r="F9" s="306">
        <f>X9*' Demand-Supply Gap'!F$21</f>
        <v>10.401638559072001</v>
      </c>
      <c r="G9" s="306">
        <f>Y9*' Demand-Supply Gap'!G$21</f>
        <v>10.461640213520001</v>
      </c>
      <c r="H9" s="306">
        <f>Z9*' Demand-Supply Gap'!H$21</f>
        <v>10.587773623574796</v>
      </c>
      <c r="I9" s="306">
        <f>AA9*' Demand-Supply Gap'!I$21</f>
        <v>9.4736880202718243</v>
      </c>
      <c r="J9" s="306">
        <f>AB9*' Demand-Supply Gap'!J$21</f>
        <v>10.216737767636658</v>
      </c>
      <c r="K9" s="306">
        <f>AC9*' Demand-Supply Gap'!K$21</f>
        <v>10.899756418650641</v>
      </c>
      <c r="L9" s="306">
        <f>AD9*' Demand-Supply Gap'!L$21</f>
        <v>11.648063418767716</v>
      </c>
      <c r="M9" s="306">
        <f>AE9*' Demand-Supply Gap'!M$21</f>
        <v>12.511866722631654</v>
      </c>
      <c r="N9" s="306">
        <f>AF9*' Demand-Supply Gap'!N$21</f>
        <v>13.52113238380686</v>
      </c>
      <c r="O9" s="306">
        <f>AG9*' Demand-Supply Gap'!O$21</f>
        <v>14.668645334359459</v>
      </c>
      <c r="P9" s="306">
        <f>AH9*' Demand-Supply Gap'!P$21</f>
        <v>15.982547017462162</v>
      </c>
      <c r="Q9" s="306">
        <f>AI9*' Demand-Supply Gap'!Q$21</f>
        <v>17.369310543190679</v>
      </c>
      <c r="R9" s="306">
        <f>AJ9*' Demand-Supply Gap'!R$21</f>
        <v>18.857245694555544</v>
      </c>
      <c r="S9" s="306">
        <f>AK9*' Demand-Supply Gap'!S$21</f>
        <v>20.461288920898216</v>
      </c>
      <c r="T9" s="361"/>
      <c r="U9" s="446">
        <f t="shared" si="3"/>
        <v>8.0222989308145864E-2</v>
      </c>
      <c r="V9" s="380">
        <v>7.4999999999999997E-2</v>
      </c>
      <c r="W9" s="380">
        <v>7.5200000000000003E-2</v>
      </c>
      <c r="X9" s="380">
        <v>7.5300000000000006E-2</v>
      </c>
      <c r="Y9" s="380">
        <v>7.5499999999999998E-2</v>
      </c>
      <c r="Z9" s="380">
        <v>7.5700000000000003E-2</v>
      </c>
      <c r="AA9" s="380">
        <v>7.5399999999999995E-2</v>
      </c>
      <c r="AB9" s="440">
        <v>7.5600000000000001E-2</v>
      </c>
      <c r="AC9" s="440">
        <v>7.5688888888888889E-2</v>
      </c>
      <c r="AD9" s="440">
        <v>7.5777777777777777E-2</v>
      </c>
      <c r="AE9" s="440">
        <v>7.5866666666666666E-2</v>
      </c>
      <c r="AF9" s="440">
        <v>7.5955555555555554E-2</v>
      </c>
      <c r="AG9" s="440">
        <v>7.6044444444444442E-2</v>
      </c>
      <c r="AH9" s="440">
        <v>7.6133333333333331E-2</v>
      </c>
      <c r="AI9" s="440">
        <v>7.6222222222222219E-2</v>
      </c>
      <c r="AJ9" s="440">
        <v>7.6311111111111107E-2</v>
      </c>
      <c r="AK9" s="440">
        <v>7.6399999999999996E-2</v>
      </c>
      <c r="AL9" s="373"/>
      <c r="AM9" s="373"/>
      <c r="AN9" s="373"/>
      <c r="AO9" s="373"/>
      <c r="AP9" s="373"/>
      <c r="AQ9" s="373"/>
      <c r="AR9" s="373"/>
      <c r="AS9" s="373"/>
      <c r="AT9" s="373"/>
      <c r="AU9" s="373"/>
      <c r="AV9" s="373"/>
      <c r="AW9" s="373"/>
      <c r="AX9" s="373"/>
      <c r="AY9" s="373"/>
      <c r="AZ9" s="373"/>
      <c r="BA9" s="373"/>
    </row>
    <row r="10" spans="1:53" x14ac:dyDescent="0.25">
      <c r="A10" s="305" t="s">
        <v>30</v>
      </c>
      <c r="B10" s="305" t="s">
        <v>33</v>
      </c>
      <c r="C10" s="319" t="s">
        <v>12</v>
      </c>
      <c r="D10" s="306">
        <f>V10*' Demand-Supply Gap'!D$21</f>
        <v>13.581235008720004</v>
      </c>
      <c r="E10" s="306">
        <f>W10*' Demand-Supply Gap'!E$21</f>
        <v>13.830078389591991</v>
      </c>
      <c r="F10" s="306">
        <f>X10*' Demand-Supply Gap'!F$21</f>
        <v>14.269445725791993</v>
      </c>
      <c r="G10" s="306">
        <f>Y10*' Demand-Supply Gap'!G$21</f>
        <v>14.286027894224013</v>
      </c>
      <c r="H10" s="306">
        <f>Z10*' Demand-Supply Gap'!H$21</f>
        <v>14.392099152785303</v>
      </c>
      <c r="I10" s="306">
        <f>AA10*' Demand-Supply Gap'!I$21</f>
        <v>13.029462171116556</v>
      </c>
      <c r="J10" s="306">
        <f>AB10*' Demand-Supply Gap'!J$21</f>
        <v>13.906115294838784</v>
      </c>
      <c r="K10" s="306">
        <f>AC10*' Demand-Supply Gap'!K$21</f>
        <v>14.696750250338527</v>
      </c>
      <c r="L10" s="306">
        <f>AD10*' Demand-Supply Gap'!L$21</f>
        <v>15.58825144033621</v>
      </c>
      <c r="M10" s="306">
        <f>AE10*' Demand-Supply Gap'!M$21</f>
        <v>16.61835373572735</v>
      </c>
      <c r="N10" s="306">
        <f>AF10*' Demand-Supply Gap'!N$21</f>
        <v>17.823131057706789</v>
      </c>
      <c r="O10" s="306">
        <f>AG10*' Demand-Supply Gap'!O$21</f>
        <v>19.188834260450044</v>
      </c>
      <c r="P10" s="306">
        <f>AH10*' Demand-Supply Gap'!P$21</f>
        <v>20.747921150076756</v>
      </c>
      <c r="Q10" s="306">
        <f>AI10*' Demand-Supply Gap'!Q$21</f>
        <v>22.375014179325948</v>
      </c>
      <c r="R10" s="306">
        <f>AJ10*' Demand-Supply Gap'!R$21</f>
        <v>24.104216650044108</v>
      </c>
      <c r="S10" s="306">
        <f>AK10*' Demand-Supply Gap'!S$21</f>
        <v>25.951556236060664</v>
      </c>
      <c r="T10" s="361"/>
      <c r="U10" s="446">
        <f t="shared" si="3"/>
        <v>7.1781848983829111E-2</v>
      </c>
      <c r="V10" s="441">
        <f t="shared" ref="V10:AK10" si="4">100%-SUM(V7:V9)</f>
        <v>0.10350000000000004</v>
      </c>
      <c r="W10" s="441">
        <f t="shared" si="4"/>
        <v>0.10329999999999995</v>
      </c>
      <c r="X10" s="441">
        <f t="shared" si="4"/>
        <v>0.10329999999999995</v>
      </c>
      <c r="Y10" s="441">
        <f t="shared" si="4"/>
        <v>0.10310000000000008</v>
      </c>
      <c r="Z10" s="441">
        <f t="shared" si="4"/>
        <v>0.1029000000000001</v>
      </c>
      <c r="AA10" s="441">
        <f t="shared" si="4"/>
        <v>0.10370000000000001</v>
      </c>
      <c r="AB10" s="441">
        <f t="shared" si="4"/>
        <v>0.10289999999999999</v>
      </c>
      <c r="AC10" s="441">
        <f t="shared" si="4"/>
        <v>0.10205555555555545</v>
      </c>
      <c r="AD10" s="441">
        <f t="shared" si="4"/>
        <v>0.10141111111111112</v>
      </c>
      <c r="AE10" s="441">
        <f t="shared" si="4"/>
        <v>0.10076666666666656</v>
      </c>
      <c r="AF10" s="441">
        <f t="shared" si="4"/>
        <v>0.10012222222222222</v>
      </c>
      <c r="AG10" s="441">
        <f t="shared" si="4"/>
        <v>9.9477777777777665E-2</v>
      </c>
      <c r="AH10" s="441">
        <f t="shared" si="4"/>
        <v>9.8833333333333329E-2</v>
      </c>
      <c r="AI10" s="441">
        <f t="shared" si="4"/>
        <v>9.8188888888888881E-2</v>
      </c>
      <c r="AJ10" s="441">
        <f t="shared" si="4"/>
        <v>9.7544444444444323E-2</v>
      </c>
      <c r="AK10" s="441">
        <f t="shared" si="4"/>
        <v>9.6899999999999875E-2</v>
      </c>
      <c r="AL10" s="373"/>
      <c r="AM10" s="373"/>
      <c r="AN10" s="373"/>
      <c r="AO10" s="373"/>
      <c r="AP10" s="373"/>
      <c r="AQ10" s="373"/>
      <c r="AR10" s="373"/>
      <c r="AS10" s="373"/>
      <c r="AT10" s="373"/>
      <c r="AU10" s="373"/>
      <c r="AV10" s="373"/>
      <c r="AW10" s="373"/>
      <c r="AX10" s="373"/>
      <c r="AY10" s="373"/>
      <c r="AZ10" s="373"/>
      <c r="BA10" s="373"/>
    </row>
    <row r="11" spans="1:53" ht="15.75" thickBot="1" x14ac:dyDescent="0.3">
      <c r="A11" s="214" t="s">
        <v>30</v>
      </c>
      <c r="B11" s="214" t="s">
        <v>33</v>
      </c>
      <c r="C11" s="452" t="s">
        <v>58</v>
      </c>
      <c r="D11" s="216">
        <f t="shared" ref="D11:S11" si="5">SUM(D7:D10)</f>
        <v>131.21966192000002</v>
      </c>
      <c r="E11" s="216">
        <f t="shared" si="5"/>
        <v>133.88265623999999</v>
      </c>
      <c r="F11" s="216">
        <f t="shared" si="5"/>
        <v>138.13597023999998</v>
      </c>
      <c r="G11" s="216">
        <f t="shared" si="5"/>
        <v>138.56477104000001</v>
      </c>
      <c r="H11" s="216">
        <f t="shared" si="5"/>
        <v>139.86490916215052</v>
      </c>
      <c r="I11" s="216">
        <f t="shared" si="5"/>
        <v>125.6457297118279</v>
      </c>
      <c r="J11" s="216">
        <f t="shared" si="5"/>
        <v>135.14203396344783</v>
      </c>
      <c r="K11" s="216">
        <f t="shared" si="5"/>
        <v>144.00735139145007</v>
      </c>
      <c r="L11" s="216">
        <f t="shared" si="5"/>
        <v>153.71344687523381</v>
      </c>
      <c r="M11" s="216">
        <f t="shared" si="5"/>
        <v>164.91915715243832</v>
      </c>
      <c r="N11" s="216">
        <f t="shared" si="5"/>
        <v>178.01373823034191</v>
      </c>
      <c r="O11" s="216">
        <f t="shared" si="5"/>
        <v>192.8956867463985</v>
      </c>
      <c r="P11" s="216">
        <f t="shared" si="5"/>
        <v>209.9283758861055</v>
      </c>
      <c r="Q11" s="216">
        <f t="shared" si="5"/>
        <v>227.87725202436752</v>
      </c>
      <c r="R11" s="216">
        <f t="shared" si="5"/>
        <v>247.1100920952241</v>
      </c>
      <c r="S11" s="216">
        <f t="shared" si="5"/>
        <v>267.8179178128039</v>
      </c>
      <c r="T11" s="461"/>
      <c r="U11" s="318"/>
      <c r="V11" s="454">
        <v>1</v>
      </c>
      <c r="W11" s="454">
        <v>1</v>
      </c>
      <c r="X11" s="455">
        <v>1</v>
      </c>
      <c r="Y11" s="456">
        <v>1</v>
      </c>
      <c r="Z11" s="456">
        <v>1</v>
      </c>
      <c r="AA11" s="456">
        <v>1</v>
      </c>
      <c r="AB11" s="456">
        <v>1</v>
      </c>
      <c r="AC11" s="456">
        <v>1</v>
      </c>
      <c r="AD11" s="456">
        <v>1</v>
      </c>
      <c r="AE11" s="456">
        <v>1</v>
      </c>
      <c r="AF11" s="456">
        <v>1</v>
      </c>
      <c r="AG11" s="456">
        <v>1</v>
      </c>
      <c r="AH11" s="456">
        <v>1</v>
      </c>
      <c r="AI11" s="456">
        <v>1</v>
      </c>
      <c r="AJ11" s="456">
        <v>1</v>
      </c>
      <c r="AK11" s="456">
        <v>1</v>
      </c>
      <c r="AL11" s="373"/>
      <c r="AM11" s="373"/>
      <c r="AN11" s="373"/>
      <c r="AO11" s="373"/>
      <c r="AP11" s="373"/>
      <c r="AQ11" s="373"/>
      <c r="AR11" s="373"/>
      <c r="AS11" s="373"/>
      <c r="AT11" s="373"/>
      <c r="AU11" s="373"/>
      <c r="AV11" s="373"/>
      <c r="AW11" s="373"/>
      <c r="AX11" s="373"/>
      <c r="AY11" s="373"/>
      <c r="AZ11" s="373"/>
      <c r="BA11" s="373"/>
    </row>
    <row r="12" spans="1:53" x14ac:dyDescent="0.25">
      <c r="A12" s="305" t="s">
        <v>30</v>
      </c>
      <c r="B12" s="305" t="s">
        <v>41</v>
      </c>
      <c r="C12" s="319" t="s">
        <v>326</v>
      </c>
      <c r="D12" s="306">
        <f>V12*' Demand-Supply Gap'!D$30</f>
        <v>27.51765024018</v>
      </c>
      <c r="E12" s="306">
        <f>W12*' Demand-Supply Gap'!E$30</f>
        <v>28.873466587300001</v>
      </c>
      <c r="F12" s="306">
        <f>X12*' Demand-Supply Gap'!F$30</f>
        <v>29.510452120800007</v>
      </c>
      <c r="G12" s="306">
        <f>Y12*' Demand-Supply Gap'!G$30</f>
        <v>29.787016363967997</v>
      </c>
      <c r="H12" s="306">
        <f>Z12*' Demand-Supply Gap'!H$30</f>
        <v>30.030946987179998</v>
      </c>
      <c r="I12" s="306">
        <f>AA12*' Demand-Supply Gap'!I$30</f>
        <v>28.339419599999996</v>
      </c>
      <c r="J12" s="306">
        <f>AB12*' Demand-Supply Gap'!J$30</f>
        <v>28.686064858559995</v>
      </c>
      <c r="K12" s="306">
        <f>AC12*' Demand-Supply Gap'!K$30</f>
        <v>29.399733005802318</v>
      </c>
      <c r="L12" s="306">
        <f>AD12*' Demand-Supply Gap'!L$30</f>
        <v>30.446101957975774</v>
      </c>
      <c r="M12" s="306">
        <f>AE12*' Demand-Supply Gap'!M$30</f>
        <v>31.895499443261205</v>
      </c>
      <c r="N12" s="306">
        <f>AF12*' Demand-Supply Gap'!N$30</f>
        <v>33.576721142116078</v>
      </c>
      <c r="O12" s="306">
        <f>AG12*' Demand-Supply Gap'!O$30</f>
        <v>35.813838802045112</v>
      </c>
      <c r="P12" s="306">
        <f>AH12*' Demand-Supply Gap'!P$30</f>
        <v>38.311112058339788</v>
      </c>
      <c r="Q12" s="306">
        <f>AI12*' Demand-Supply Gap'!Q$30</f>
        <v>41.055333593191513</v>
      </c>
      <c r="R12" s="306">
        <f>AJ12*' Demand-Supply Gap'!R$30</f>
        <v>43.938490977782273</v>
      </c>
      <c r="S12" s="306">
        <f>AK12*' Demand-Supply Gap'!S$30</f>
        <v>46.96684170641484</v>
      </c>
      <c r="T12" s="361"/>
      <c r="U12" s="446">
        <f>(S12/J12)^(1/9)-1</f>
        <v>5.6309421609799459E-2</v>
      </c>
      <c r="V12" s="381">
        <v>0.60260000000000002</v>
      </c>
      <c r="W12" s="381">
        <v>0.60250000000000004</v>
      </c>
      <c r="X12" s="381">
        <v>0.60250000000000004</v>
      </c>
      <c r="Y12" s="381">
        <v>0.60240000000000005</v>
      </c>
      <c r="Z12" s="381">
        <v>0.60229999999999995</v>
      </c>
      <c r="AA12" s="381">
        <v>0.60229999999999995</v>
      </c>
      <c r="AB12" s="412">
        <v>0.60219999999999985</v>
      </c>
      <c r="AC12" s="412">
        <v>0.60301111111111105</v>
      </c>
      <c r="AD12" s="412">
        <v>0.60382222222222215</v>
      </c>
      <c r="AE12" s="412">
        <v>0.60463333333333324</v>
      </c>
      <c r="AF12" s="412">
        <v>0.60544444444444445</v>
      </c>
      <c r="AG12" s="412">
        <v>0.60625555555555555</v>
      </c>
      <c r="AH12" s="412">
        <v>0.60706666666666664</v>
      </c>
      <c r="AI12" s="412">
        <v>0.60787777777777785</v>
      </c>
      <c r="AJ12" s="412">
        <v>0.60868888888888895</v>
      </c>
      <c r="AK12" s="412">
        <v>0.60950000000000004</v>
      </c>
      <c r="AL12" s="373"/>
      <c r="AM12" s="373"/>
      <c r="AN12" s="373"/>
      <c r="AO12" s="373"/>
      <c r="AP12" s="373"/>
      <c r="AQ12" s="373"/>
      <c r="AR12" s="373"/>
      <c r="AS12" s="373"/>
      <c r="AT12" s="373"/>
      <c r="AU12" s="373"/>
      <c r="AV12" s="373"/>
      <c r="AW12" s="373"/>
      <c r="AX12" s="373"/>
      <c r="AY12" s="373"/>
      <c r="AZ12" s="373"/>
      <c r="BA12" s="373"/>
    </row>
    <row r="13" spans="1:53" x14ac:dyDescent="0.25">
      <c r="A13" s="305" t="s">
        <v>30</v>
      </c>
      <c r="B13" s="305" t="s">
        <v>41</v>
      </c>
      <c r="C13" s="319" t="s">
        <v>349</v>
      </c>
      <c r="D13" s="306">
        <f>V13*' Demand-Supply Gap'!D$30</f>
        <v>9.2380030593899995</v>
      </c>
      <c r="E13" s="306">
        <f>W13*' Demand-Supply Gap'!E$30</f>
        <v>9.6708142030160005</v>
      </c>
      <c r="F13" s="306">
        <f>X13*' Demand-Supply Gap'!F$30</f>
        <v>9.8596747085760033</v>
      </c>
      <c r="G13" s="306">
        <f>Y13*' Demand-Supply Gap'!G$30</f>
        <v>9.9290054546559983</v>
      </c>
      <c r="H13" s="306">
        <f>Z13*' Demand-Supply Gap'!H$30</f>
        <v>9.9870474539800007</v>
      </c>
      <c r="I13" s="306">
        <f>AA13*' Demand-Supply Gap'!I$30</f>
        <v>9.4056947999999991</v>
      </c>
      <c r="J13" s="306">
        <f>AB13*' Demand-Supply Gap'!J$30</f>
        <v>9.4985076931200005</v>
      </c>
      <c r="K13" s="306">
        <f>AC13*' Demand-Supply Gap'!K$30</f>
        <v>9.7011372310793593</v>
      </c>
      <c r="L13" s="306">
        <f>AD13*' Demand-Supply Gap'!L$30</f>
        <v>10.011626711118563</v>
      </c>
      <c r="M13" s="306">
        <f>AE13*' Demand-Supply Gap'!M$30</f>
        <v>10.451890881015748</v>
      </c>
      <c r="N13" s="306">
        <f>AF13*' Demand-Supply Gap'!N$30</f>
        <v>10.964657294968132</v>
      </c>
      <c r="O13" s="306">
        <f>AG13*' Demand-Supply Gap'!O$30</f>
        <v>11.654610666002842</v>
      </c>
      <c r="P13" s="306">
        <f>AH13*' Demand-Supply Gap'!P$30</f>
        <v>12.423974731855635</v>
      </c>
      <c r="Q13" s="306">
        <f>AI13*' Demand-Supply Gap'!Q$30</f>
        <v>13.267621377243707</v>
      </c>
      <c r="R13" s="306">
        <f>AJ13*' Demand-Supply Gap'!R$30</f>
        <v>14.149955420211652</v>
      </c>
      <c r="S13" s="306">
        <f>AK13*' Demand-Supply Gap'!S$30</f>
        <v>15.072541817513935</v>
      </c>
      <c r="T13" s="361"/>
      <c r="U13" s="446">
        <f t="shared" ref="U13:U15" si="6">(S13/J13)^(1/9)-1</f>
        <v>5.2643311759134281E-2</v>
      </c>
      <c r="V13" s="382">
        <v>0.20230000000000001</v>
      </c>
      <c r="W13" s="382">
        <v>0.20180000000000001</v>
      </c>
      <c r="X13" s="382">
        <v>0.20130000000000001</v>
      </c>
      <c r="Y13" s="382">
        <v>0.20080000000000001</v>
      </c>
      <c r="Z13" s="382">
        <v>0.20030000000000001</v>
      </c>
      <c r="AA13" s="382">
        <v>0.19989999999999999</v>
      </c>
      <c r="AB13" s="413">
        <v>0.19940000000000002</v>
      </c>
      <c r="AC13" s="413">
        <v>0.19897777777777778</v>
      </c>
      <c r="AD13" s="413">
        <v>0.19855555555555557</v>
      </c>
      <c r="AE13" s="413">
        <v>0.19813333333333336</v>
      </c>
      <c r="AF13" s="413">
        <v>0.19771111111111112</v>
      </c>
      <c r="AG13" s="413">
        <v>0.1972888888888889</v>
      </c>
      <c r="AH13" s="413">
        <v>0.19686666666666669</v>
      </c>
      <c r="AI13" s="413">
        <v>0.19644444444444445</v>
      </c>
      <c r="AJ13" s="413">
        <v>0.19602222222222224</v>
      </c>
      <c r="AK13" s="413">
        <v>0.19560000000000002</v>
      </c>
      <c r="AL13" s="373"/>
      <c r="AM13" s="373"/>
      <c r="AN13" s="373"/>
      <c r="AO13" s="373"/>
      <c r="AP13" s="373"/>
      <c r="AQ13" s="373"/>
      <c r="AR13" s="373"/>
      <c r="AS13" s="373"/>
      <c r="AT13" s="373"/>
      <c r="AU13" s="373"/>
      <c r="AV13" s="373"/>
      <c r="AW13" s="373"/>
      <c r="AX13" s="373"/>
      <c r="AY13" s="373"/>
      <c r="AZ13" s="373"/>
      <c r="BA13" s="373"/>
    </row>
    <row r="14" spans="1:53" x14ac:dyDescent="0.25">
      <c r="A14" s="305" t="s">
        <v>30</v>
      </c>
      <c r="B14" s="305" t="s">
        <v>41</v>
      </c>
      <c r="C14" s="319" t="s">
        <v>352</v>
      </c>
      <c r="D14" s="306">
        <f>V14*' Demand-Supply Gap'!D$30</f>
        <v>2.5115678115</v>
      </c>
      <c r="E14" s="306">
        <f>W14*' Demand-Supply Gap'!E$30</f>
        <v>2.70763628578</v>
      </c>
      <c r="F14" s="306">
        <f>X14*' Demand-Supply Gap'!F$30</f>
        <v>2.8408402041600009</v>
      </c>
      <c r="G14" s="306">
        <f>Y14*' Demand-Supply Gap'!G$30</f>
        <v>2.9421106800399994</v>
      </c>
      <c r="H14" s="306">
        <f>Z14*' Demand-Supply Gap'!H$30</f>
        <v>3.0414872426000001</v>
      </c>
      <c r="I14" s="306">
        <f>AA14*' Demand-Supply Gap'!I$30</f>
        <v>2.8419408000000002</v>
      </c>
      <c r="J14" s="306">
        <f>AB14*' Demand-Supply Gap'!J$30</f>
        <v>2.89623504384</v>
      </c>
      <c r="K14" s="306">
        <f>AC14*' Demand-Supply Gap'!K$30</f>
        <v>2.9664634508259198</v>
      </c>
      <c r="L14" s="306">
        <f>AD14*' Demand-Supply Gap'!L$30</f>
        <v>3.0701574917140304</v>
      </c>
      <c r="M14" s="306">
        <f>AE14*' Demand-Supply Gap'!M$30</f>
        <v>3.2143432924792705</v>
      </c>
      <c r="N14" s="306">
        <f>AF14*' Demand-Supply Gap'!N$30</f>
        <v>3.3817039021459543</v>
      </c>
      <c r="O14" s="306">
        <f>AG14*' Demand-Supply Gap'!O$30</f>
        <v>3.604816500207682</v>
      </c>
      <c r="P14" s="306">
        <f>AH14*' Demand-Supply Gap'!P$30</f>
        <v>3.8538302927124142</v>
      </c>
      <c r="Q14" s="306">
        <f>AI14*' Demand-Supply Gap'!Q$30</f>
        <v>4.1273709035543202</v>
      </c>
      <c r="R14" s="306">
        <f>AJ14*' Demand-Supply Gap'!R$30</f>
        <v>4.4145422646437442</v>
      </c>
      <c r="S14" s="306">
        <f>AK14*' Demand-Supply Gap'!S$30</f>
        <v>4.7159486668295125</v>
      </c>
      <c r="T14" s="361"/>
      <c r="U14" s="446">
        <f t="shared" si="6"/>
        <v>5.5665042694492461E-2</v>
      </c>
      <c r="V14" s="383">
        <v>5.5E-2</v>
      </c>
      <c r="W14" s="383">
        <v>5.6500000000000002E-2</v>
      </c>
      <c r="X14" s="383">
        <v>5.8000000000000003E-2</v>
      </c>
      <c r="Y14" s="383">
        <v>5.9499999999999997E-2</v>
      </c>
      <c r="Z14" s="383">
        <v>6.0999999999999999E-2</v>
      </c>
      <c r="AA14" s="383">
        <v>6.0400000000000002E-2</v>
      </c>
      <c r="AB14" s="440">
        <v>6.08E-2</v>
      </c>
      <c r="AC14" s="440">
        <v>6.0844444444444444E-2</v>
      </c>
      <c r="AD14" s="440">
        <v>6.0888888888888888E-2</v>
      </c>
      <c r="AE14" s="440">
        <v>6.0933333333333332E-2</v>
      </c>
      <c r="AF14" s="440">
        <v>6.0977777777777777E-2</v>
      </c>
      <c r="AG14" s="440">
        <v>6.1022222222222221E-2</v>
      </c>
      <c r="AH14" s="440">
        <v>6.1066666666666665E-2</v>
      </c>
      <c r="AI14" s="440">
        <v>6.1111111111111109E-2</v>
      </c>
      <c r="AJ14" s="440">
        <v>6.1155555555555553E-2</v>
      </c>
      <c r="AK14" s="440">
        <v>6.1199999999999997E-2</v>
      </c>
      <c r="AL14" s="373"/>
      <c r="AM14" s="373"/>
      <c r="AN14" s="373"/>
      <c r="AO14" s="373"/>
      <c r="AP14" s="373"/>
      <c r="AQ14" s="373"/>
      <c r="AR14" s="373"/>
      <c r="AS14" s="373"/>
      <c r="AT14" s="373"/>
      <c r="AU14" s="373"/>
      <c r="AV14" s="373"/>
      <c r="AW14" s="373"/>
      <c r="AX14" s="373"/>
      <c r="AY14" s="373"/>
      <c r="AZ14" s="373"/>
      <c r="BA14" s="373"/>
    </row>
    <row r="15" spans="1:53" x14ac:dyDescent="0.25">
      <c r="A15" s="305" t="s">
        <v>30</v>
      </c>
      <c r="B15" s="305" t="s">
        <v>41</v>
      </c>
      <c r="C15" s="319" t="s">
        <v>12</v>
      </c>
      <c r="D15" s="306">
        <f>V15*' Demand-Supply Gap'!D$30</f>
        <v>6.3976481889299945</v>
      </c>
      <c r="E15" s="306">
        <f>W15*' Demand-Supply Gap'!E$30</f>
        <v>6.6708490439039991</v>
      </c>
      <c r="F15" s="306">
        <f>X15*' Demand-Supply Gap'!F$30</f>
        <v>6.7690364864639951</v>
      </c>
      <c r="G15" s="306">
        <f>Y15*' Demand-Supply Gap'!G$30</f>
        <v>6.7891058213359976</v>
      </c>
      <c r="H15" s="306">
        <f>Z15*' Demand-Supply Gap'!H$30</f>
        <v>6.8009649162400043</v>
      </c>
      <c r="I15" s="306">
        <f>AA15*' Demand-Supply Gap'!I$30</f>
        <v>6.4649448000000032</v>
      </c>
      <c r="J15" s="306">
        <f>AB15*' Demand-Supply Gap'!J$30</f>
        <v>6.5546372044800085</v>
      </c>
      <c r="K15" s="306">
        <f>AC15*' Demand-Supply Gap'!K$30</f>
        <v>6.6875440650923998</v>
      </c>
      <c r="L15" s="306">
        <f>AD15*' Demand-Supply Gap'!L$30</f>
        <v>6.8944084111373849</v>
      </c>
      <c r="M15" s="306">
        <f>AE15*' Demand-Supply Gap'!M$30</f>
        <v>7.1900709644134277</v>
      </c>
      <c r="N15" s="306">
        <f>AF15*' Demand-Supply Gap'!N$30</f>
        <v>7.5348898169534806</v>
      </c>
      <c r="O15" s="306">
        <f>AG15*' Demand-Supply Gap'!O$30</f>
        <v>8.0005659725111915</v>
      </c>
      <c r="P15" s="306">
        <f>AH15*' Demand-Supply Gap'!P$30</f>
        <v>8.5196575794133551</v>
      </c>
      <c r="Q15" s="306">
        <f>AI15*' Demand-Supply Gap'!Q$30</f>
        <v>9.088470729626609</v>
      </c>
      <c r="R15" s="306">
        <f>AJ15*' Demand-Supply Gap'!R$30</f>
        <v>9.6824771473072815</v>
      </c>
      <c r="S15" s="306">
        <f>AK15*' Demand-Supply Gap'!S$30</f>
        <v>10.302652561357935</v>
      </c>
      <c r="T15" s="361"/>
      <c r="U15" s="446">
        <f t="shared" si="6"/>
        <v>5.1531449381848837E-2</v>
      </c>
      <c r="V15" s="441">
        <f t="shared" ref="V15:AK15" si="7">100%-SUM(V12:V14)</f>
        <v>0.14009999999999989</v>
      </c>
      <c r="W15" s="441">
        <f t="shared" si="7"/>
        <v>0.13919999999999999</v>
      </c>
      <c r="X15" s="441">
        <f t="shared" si="7"/>
        <v>0.13819999999999988</v>
      </c>
      <c r="Y15" s="441">
        <f t="shared" si="7"/>
        <v>0.13729999999999998</v>
      </c>
      <c r="Z15" s="441">
        <f t="shared" si="7"/>
        <v>0.13640000000000008</v>
      </c>
      <c r="AA15" s="441">
        <f t="shared" si="7"/>
        <v>0.13740000000000008</v>
      </c>
      <c r="AB15" s="441">
        <f t="shared" si="7"/>
        <v>0.13760000000000017</v>
      </c>
      <c r="AC15" s="441">
        <f t="shared" si="7"/>
        <v>0.13716666666666666</v>
      </c>
      <c r="AD15" s="441">
        <f t="shared" si="7"/>
        <v>0.13673333333333337</v>
      </c>
      <c r="AE15" s="441">
        <f t="shared" si="7"/>
        <v>0.13630000000000009</v>
      </c>
      <c r="AF15" s="441">
        <f t="shared" si="7"/>
        <v>0.13586666666666658</v>
      </c>
      <c r="AG15" s="441">
        <f t="shared" si="7"/>
        <v>0.13543333333333341</v>
      </c>
      <c r="AH15" s="441">
        <f t="shared" si="7"/>
        <v>0.1349999999999999</v>
      </c>
      <c r="AI15" s="441">
        <f t="shared" si="7"/>
        <v>0.13456666666666661</v>
      </c>
      <c r="AJ15" s="441">
        <f t="shared" si="7"/>
        <v>0.13413333333333333</v>
      </c>
      <c r="AK15" s="441">
        <f t="shared" si="7"/>
        <v>0.13369999999999993</v>
      </c>
      <c r="AL15" s="373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373"/>
      <c r="AY15" s="373"/>
      <c r="AZ15" s="373"/>
      <c r="BA15" s="373"/>
    </row>
    <row r="16" spans="1:53" ht="15.75" thickBot="1" x14ac:dyDescent="0.3">
      <c r="A16" s="214" t="s">
        <v>30</v>
      </c>
      <c r="B16" s="214" t="s">
        <v>41</v>
      </c>
      <c r="C16" s="452" t="s">
        <v>58</v>
      </c>
      <c r="D16" s="216">
        <f t="shared" ref="D16:S16" si="8">SUM(D12:D15)</f>
        <v>45.664869299999992</v>
      </c>
      <c r="E16" s="216">
        <f t="shared" si="8"/>
        <v>47.922766119999999</v>
      </c>
      <c r="F16" s="216">
        <f t="shared" si="8"/>
        <v>48.980003520000011</v>
      </c>
      <c r="G16" s="216">
        <f t="shared" si="8"/>
        <v>49.447238319999997</v>
      </c>
      <c r="H16" s="216">
        <f t="shared" si="8"/>
        <v>49.860446600000003</v>
      </c>
      <c r="I16" s="216">
        <f t="shared" si="8"/>
        <v>47.052</v>
      </c>
      <c r="J16" s="216">
        <f t="shared" si="8"/>
        <v>47.635444800000002</v>
      </c>
      <c r="K16" s="216">
        <f t="shared" si="8"/>
        <v>48.754877752799999</v>
      </c>
      <c r="L16" s="216">
        <f t="shared" si="8"/>
        <v>50.422294571945748</v>
      </c>
      <c r="M16" s="216">
        <f t="shared" si="8"/>
        <v>52.751804581169651</v>
      </c>
      <c r="N16" s="216">
        <f t="shared" si="8"/>
        <v>55.457972156183644</v>
      </c>
      <c r="O16" s="216">
        <f t="shared" si="8"/>
        <v>59.073831940766823</v>
      </c>
      <c r="P16" s="216">
        <f t="shared" si="8"/>
        <v>63.108574662321196</v>
      </c>
      <c r="Q16" s="216">
        <f t="shared" si="8"/>
        <v>67.538796603616149</v>
      </c>
      <c r="R16" s="216">
        <f t="shared" si="8"/>
        <v>72.185465809944958</v>
      </c>
      <c r="S16" s="216">
        <f t="shared" si="8"/>
        <v>77.057984752116226</v>
      </c>
      <c r="T16" s="461"/>
      <c r="U16" s="457"/>
      <c r="V16" s="454">
        <v>1</v>
      </c>
      <c r="W16" s="454">
        <v>1</v>
      </c>
      <c r="X16" s="455">
        <v>1</v>
      </c>
      <c r="Y16" s="456">
        <v>1</v>
      </c>
      <c r="Z16" s="456">
        <v>1</v>
      </c>
      <c r="AA16" s="456">
        <v>1</v>
      </c>
      <c r="AB16" s="456">
        <v>1</v>
      </c>
      <c r="AC16" s="456">
        <v>1</v>
      </c>
      <c r="AD16" s="456">
        <v>1</v>
      </c>
      <c r="AE16" s="456">
        <v>1</v>
      </c>
      <c r="AF16" s="456">
        <v>1</v>
      </c>
      <c r="AG16" s="456">
        <v>1</v>
      </c>
      <c r="AH16" s="456">
        <v>1</v>
      </c>
      <c r="AI16" s="456">
        <v>1</v>
      </c>
      <c r="AJ16" s="456">
        <v>1</v>
      </c>
      <c r="AK16" s="456">
        <v>1</v>
      </c>
      <c r="AL16" s="373"/>
      <c r="AM16" s="373"/>
      <c r="AN16" s="373"/>
      <c r="AO16" s="373"/>
      <c r="AP16" s="373"/>
      <c r="AQ16" s="373"/>
      <c r="AR16" s="373"/>
      <c r="AS16" s="373"/>
      <c r="AT16" s="373"/>
      <c r="AU16" s="373"/>
      <c r="AV16" s="373"/>
      <c r="AW16" s="373"/>
      <c r="AX16" s="373"/>
      <c r="AY16" s="373"/>
      <c r="AZ16" s="373"/>
      <c r="BA16" s="373"/>
    </row>
    <row r="17" spans="1:53" x14ac:dyDescent="0.25">
      <c r="A17" s="305" t="s">
        <v>30</v>
      </c>
      <c r="B17" s="305" t="s">
        <v>49</v>
      </c>
      <c r="C17" s="319" t="s">
        <v>326</v>
      </c>
      <c r="D17" s="306">
        <f>V17*' Demand-Supply Gap'!D$39</f>
        <v>7.3708832175440016</v>
      </c>
      <c r="E17" s="306">
        <f>W17*' Demand-Supply Gap'!E$39</f>
        <v>7.6185473544179994</v>
      </c>
      <c r="F17" s="306">
        <f>X17*' Demand-Supply Gap'!F$39</f>
        <v>7.4977075837439999</v>
      </c>
      <c r="G17" s="306">
        <f>Y17*' Demand-Supply Gap'!G$39</f>
        <v>8.0047233972999994</v>
      </c>
      <c r="H17" s="306">
        <f>Z17*' Demand-Supply Gap'!H$39</f>
        <v>7.7781892557599992</v>
      </c>
      <c r="I17" s="306">
        <f>AA17*' Demand-Supply Gap'!I$39</f>
        <v>6.9340345824000007</v>
      </c>
      <c r="J17" s="306">
        <f>AB17*' Demand-Supply Gap'!J$39</f>
        <v>7.0393577497807218</v>
      </c>
      <c r="K17" s="306">
        <f>AC17*' Demand-Supply Gap'!K$39</f>
        <v>7.2182322943280264</v>
      </c>
      <c r="L17" s="306">
        <f>AD17*' Demand-Supply Gap'!L$39</f>
        <v>7.4797707084457903</v>
      </c>
      <c r="M17" s="306">
        <f>AE17*' Demand-Supply Gap'!M$39</f>
        <v>7.8174817390206837</v>
      </c>
      <c r="N17" s="306">
        <f>AF17*' Demand-Supply Gap'!N$39</f>
        <v>8.2683696362789103</v>
      </c>
      <c r="O17" s="306">
        <f>AG17*' Demand-Supply Gap'!O$39</f>
        <v>8.8239646527436015</v>
      </c>
      <c r="P17" s="306">
        <f>AH17*' Demand-Supply Gap'!P$39</f>
        <v>9.3734600476357475</v>
      </c>
      <c r="Q17" s="306">
        <f>AI17*' Demand-Supply Gap'!Q$39</f>
        <v>10.039813523080232</v>
      </c>
      <c r="R17" s="306">
        <f>AJ17*' Demand-Supply Gap'!R$39</f>
        <v>10.776609908878083</v>
      </c>
      <c r="S17" s="306">
        <f>AK17*' Demand-Supply Gap'!S$39</f>
        <v>11.558743020867604</v>
      </c>
      <c r="T17" s="361"/>
      <c r="U17" s="446">
        <f>(S17/J17)^(1/9)-1</f>
        <v>5.6649230852396038E-2</v>
      </c>
      <c r="V17" s="384">
        <v>0.58520000000000005</v>
      </c>
      <c r="W17" s="384">
        <v>0.58589999999999998</v>
      </c>
      <c r="X17" s="384">
        <v>0.58660000000000001</v>
      </c>
      <c r="Y17" s="384">
        <v>0.58730000000000004</v>
      </c>
      <c r="Z17" s="384">
        <v>0.58799999999999997</v>
      </c>
      <c r="AA17" s="384">
        <v>0.58720000000000006</v>
      </c>
      <c r="AB17" s="412">
        <v>0.58940000000000015</v>
      </c>
      <c r="AC17" s="412">
        <v>0.59107777777777792</v>
      </c>
      <c r="AD17" s="412">
        <v>0.5927555555555557</v>
      </c>
      <c r="AE17" s="412">
        <v>0.59443333333333348</v>
      </c>
      <c r="AF17" s="412">
        <v>0.59611111111111126</v>
      </c>
      <c r="AG17" s="412">
        <v>0.59778888888888904</v>
      </c>
      <c r="AH17" s="412">
        <v>0.59946666666666681</v>
      </c>
      <c r="AI17" s="412">
        <v>0.60114444444444459</v>
      </c>
      <c r="AJ17" s="412">
        <v>0.60282222222222237</v>
      </c>
      <c r="AK17" s="412">
        <v>0.60450000000000015</v>
      </c>
      <c r="AL17" s="373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3"/>
      <c r="AY17" s="373"/>
      <c r="AZ17" s="373"/>
      <c r="BA17" s="373"/>
    </row>
    <row r="18" spans="1:53" x14ac:dyDescent="0.25">
      <c r="A18" s="305" t="s">
        <v>30</v>
      </c>
      <c r="B18" s="305" t="s">
        <v>49</v>
      </c>
      <c r="C18" s="319" t="s">
        <v>349</v>
      </c>
      <c r="D18" s="306">
        <f>V18*' Demand-Supply Gap'!D$39</f>
        <v>2.1601272587300002</v>
      </c>
      <c r="E18" s="306">
        <f>W18*' Demand-Supply Gap'!E$39</f>
        <v>2.2235391664200002</v>
      </c>
      <c r="F18" s="306">
        <f>X18*' Demand-Supply Gap'!F$39</f>
        <v>2.1792689107200003</v>
      </c>
      <c r="G18" s="306">
        <f>Y18*' Demand-Supply Gap'!G$39</f>
        <v>2.3170491699999998</v>
      </c>
      <c r="H18" s="306">
        <f>Z18*' Demand-Supply Gap'!H$39</f>
        <v>2.2421821068900001</v>
      </c>
      <c r="I18" s="306">
        <f>AA18*' Demand-Supply Gap'!I$39</f>
        <v>1.9968413622000001</v>
      </c>
      <c r="J18" s="306">
        <f>AB18*' Demand-Supply Gap'!J$39</f>
        <v>2.0136337234696802</v>
      </c>
      <c r="K18" s="306">
        <f>AC18*' Demand-Supply Gap'!K$39</f>
        <v>2.0528344903075113</v>
      </c>
      <c r="L18" s="306">
        <f>AD18*' Demand-Supply Gap'!L$39</f>
        <v>2.1148845573629051</v>
      </c>
      <c r="M18" s="306">
        <f>AE18*' Demand-Supply Gap'!M$39</f>
        <v>2.1975571108456613</v>
      </c>
      <c r="N18" s="306">
        <f>AF18*' Demand-Supply Gap'!N$39</f>
        <v>2.3108282260273243</v>
      </c>
      <c r="O18" s="306">
        <f>AG18*' Demand-Supply Gap'!O$39</f>
        <v>2.4518028957429059</v>
      </c>
      <c r="P18" s="306">
        <f>AH18*' Demand-Supply Gap'!P$39</f>
        <v>2.5893766412730415</v>
      </c>
      <c r="Q18" s="306">
        <f>AI18*' Demand-Supply Gap'!Q$39</f>
        <v>2.7573626072389539</v>
      </c>
      <c r="R18" s="306">
        <f>AJ18*' Demand-Supply Gap'!R$39</f>
        <v>2.9443301632930257</v>
      </c>
      <c r="S18" s="306">
        <f>AK18*' Demand-Supply Gap'!S$39</f>
        <v>3.1396949611686686</v>
      </c>
      <c r="T18" s="361"/>
      <c r="U18" s="446">
        <f t="shared" ref="U18:U20" si="9">(S18/J18)^(1/9)-1</f>
        <v>5.0592047068511947E-2</v>
      </c>
      <c r="V18" s="385">
        <v>0.17150000000000001</v>
      </c>
      <c r="W18" s="385">
        <v>0.17100000000000001</v>
      </c>
      <c r="X18" s="385">
        <v>0.17050000000000001</v>
      </c>
      <c r="Y18" s="385">
        <v>0.17</v>
      </c>
      <c r="Z18" s="385">
        <v>0.16950000000000001</v>
      </c>
      <c r="AA18" s="385">
        <v>0.1691</v>
      </c>
      <c r="AB18" s="385">
        <v>0.1686</v>
      </c>
      <c r="AC18" s="385">
        <v>0.1681</v>
      </c>
      <c r="AD18" s="385">
        <v>0.1676</v>
      </c>
      <c r="AE18" s="385">
        <v>0.1671</v>
      </c>
      <c r="AF18" s="385">
        <v>0.1666</v>
      </c>
      <c r="AG18" s="385">
        <v>0.1661</v>
      </c>
      <c r="AH18" s="385">
        <v>0.1656</v>
      </c>
      <c r="AI18" s="385">
        <v>0.1651</v>
      </c>
      <c r="AJ18" s="385">
        <v>0.16470000000000001</v>
      </c>
      <c r="AK18" s="385">
        <v>0.16420000000000001</v>
      </c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</row>
    <row r="19" spans="1:53" x14ac:dyDescent="0.25">
      <c r="A19" s="305" t="s">
        <v>30</v>
      </c>
      <c r="B19" s="305" t="s">
        <v>49</v>
      </c>
      <c r="C19" s="319" t="s">
        <v>352</v>
      </c>
      <c r="D19" s="306">
        <f>V19*' Demand-Supply Gap'!D$39</f>
        <v>0.6927521821</v>
      </c>
      <c r="E19" s="306">
        <f>W19*' Demand-Supply Gap'!E$39</f>
        <v>0.73467814563</v>
      </c>
      <c r="F19" s="306">
        <f>X19*' Demand-Supply Gap'!F$39</f>
        <v>0.74133487872000003</v>
      </c>
      <c r="G19" s="306">
        <f>Y19*' Demand-Supply Gap'!G$39</f>
        <v>0.8109672094999999</v>
      </c>
      <c r="H19" s="306">
        <f>Z19*' Demand-Supply Gap'!H$39</f>
        <v>0.80692099421999997</v>
      </c>
      <c r="I19" s="306">
        <f>AA19*' Demand-Supply Gap'!I$39</f>
        <v>0.71206111260000005</v>
      </c>
      <c r="J19" s="306">
        <f>AB19*' Demand-Supply Gap'!J$39</f>
        <v>0.7643686732031999</v>
      </c>
      <c r="K19" s="306">
        <f>AC19*' Demand-Supply Gap'!K$39</f>
        <v>0.78373798770680048</v>
      </c>
      <c r="L19" s="306">
        <f>AD19*' Demand-Supply Gap'!L$39</f>
        <v>0.81207977699853784</v>
      </c>
      <c r="M19" s="306">
        <f>AE19*' Demand-Supply Gap'!M$39</f>
        <v>0.84868752575248341</v>
      </c>
      <c r="N19" s="306">
        <f>AF19*' Demand-Supply Gap'!N$39</f>
        <v>0.89757660320015586</v>
      </c>
      <c r="O19" s="306">
        <f>AG19*' Demand-Supply Gap'!O$39</f>
        <v>0.95782519975507185</v>
      </c>
      <c r="P19" s="306">
        <f>AH19*' Demand-Supply Gap'!P$39</f>
        <v>1.0174040265227409</v>
      </c>
      <c r="Q19" s="306">
        <f>AI19*' Demand-Supply Gap'!Q$39</f>
        <v>1.0896583370150841</v>
      </c>
      <c r="R19" s="306">
        <f>AJ19*' Demand-Supply Gap'!R$39</f>
        <v>1.1695484046056353</v>
      </c>
      <c r="S19" s="306">
        <f>AK19*' Demand-Supply Gap'!S$39</f>
        <v>1.2543482914291391</v>
      </c>
      <c r="T19" s="361"/>
      <c r="U19" s="446">
        <f t="shared" si="9"/>
        <v>5.6578321835209167E-2</v>
      </c>
      <c r="V19" s="386">
        <v>5.5E-2</v>
      </c>
      <c r="W19" s="386">
        <v>5.6500000000000002E-2</v>
      </c>
      <c r="X19" s="386">
        <v>5.8000000000000003E-2</v>
      </c>
      <c r="Y19" s="386">
        <v>5.9499999999999997E-2</v>
      </c>
      <c r="Z19" s="386">
        <v>6.0999999999999999E-2</v>
      </c>
      <c r="AA19" s="386">
        <v>6.0299999999999999E-2</v>
      </c>
      <c r="AB19" s="440">
        <v>6.3999999999999987E-2</v>
      </c>
      <c r="AC19" s="440">
        <v>6.4177777777777764E-2</v>
      </c>
      <c r="AD19" s="440">
        <v>6.4355555555555541E-2</v>
      </c>
      <c r="AE19" s="440">
        <v>6.4533333333333318E-2</v>
      </c>
      <c r="AF19" s="440">
        <v>6.4711111111111108E-2</v>
      </c>
      <c r="AG19" s="440">
        <v>6.4888888888888885E-2</v>
      </c>
      <c r="AH19" s="440">
        <v>6.5066666666666662E-2</v>
      </c>
      <c r="AI19" s="440">
        <v>6.5244444444444438E-2</v>
      </c>
      <c r="AJ19" s="440">
        <v>6.5422222222222215E-2</v>
      </c>
      <c r="AK19" s="440">
        <v>6.5599999999999992E-2</v>
      </c>
      <c r="AL19" s="373"/>
      <c r="AM19" s="373"/>
      <c r="AN19" s="373"/>
      <c r="AO19" s="373"/>
      <c r="AP19" s="373"/>
      <c r="AQ19" s="373"/>
      <c r="AR19" s="373"/>
      <c r="AS19" s="373"/>
      <c r="AT19" s="373"/>
      <c r="AU19" s="373"/>
      <c r="AV19" s="373"/>
      <c r="AW19" s="373"/>
      <c r="AX19" s="373"/>
      <c r="AY19" s="373"/>
      <c r="AZ19" s="373"/>
      <c r="BA19" s="373"/>
    </row>
    <row r="20" spans="1:53" x14ac:dyDescent="0.25">
      <c r="A20" s="305" t="s">
        <v>30</v>
      </c>
      <c r="B20" s="305" t="s">
        <v>49</v>
      </c>
      <c r="C20" s="319" t="s">
        <v>12</v>
      </c>
      <c r="D20" s="306">
        <f>V20*' Demand-Supply Gap'!D$39</f>
        <v>2.3717315616259991</v>
      </c>
      <c r="E20" s="306">
        <f>W20*' Demand-Supply Gap'!E$39</f>
        <v>2.4263883535319999</v>
      </c>
      <c r="F20" s="306">
        <f>X20*' Demand-Supply Gap'!F$39</f>
        <v>2.3633244668159992</v>
      </c>
      <c r="G20" s="306">
        <f>Y20*' Demand-Supply Gap'!G$39</f>
        <v>2.4969612231999987</v>
      </c>
      <c r="H20" s="306">
        <f>Z20*' Demand-Supply Gap'!H$39</f>
        <v>2.40092066313</v>
      </c>
      <c r="I20" s="306">
        <f>AA20*' Demand-Supply Gap'!I$39</f>
        <v>2.1657049427999988</v>
      </c>
      <c r="J20" s="306">
        <f>AB20*' Demand-Supply Gap'!J$39</f>
        <v>2.1259003723463992</v>
      </c>
      <c r="K20" s="306">
        <f>AC20*' Demand-Supply Gap'!K$39</f>
        <v>2.1571791081306619</v>
      </c>
      <c r="L20" s="306">
        <f>AD20*' Demand-Supply Gap'!L$39</f>
        <v>2.21190790088552</v>
      </c>
      <c r="M20" s="306">
        <f>AE20*' Demand-Supply Gap'!M$39</f>
        <v>2.287423300297756</v>
      </c>
      <c r="N20" s="306">
        <f>AF20*' Demand-Supply Gap'!N$39</f>
        <v>2.3937430976828327</v>
      </c>
      <c r="O20" s="306">
        <f>AG20*' Demand-Supply Gap'!O$39</f>
        <v>2.5274120425043911</v>
      </c>
      <c r="P20" s="306">
        <f>AH20*' Demand-Supply Gap'!P$39</f>
        <v>2.6560916594056794</v>
      </c>
      <c r="Q20" s="306">
        <f>AI20*' Demand-Supply Gap'!Q$39</f>
        <v>2.8143321422293517</v>
      </c>
      <c r="R20" s="306">
        <f>AJ20*' Demand-Supply Gap'!R$39</f>
        <v>2.9864402621001527</v>
      </c>
      <c r="S20" s="306">
        <f>AK20*' Demand-Supply Gap'!S$39</f>
        <v>3.1683767056373195</v>
      </c>
      <c r="T20" s="361"/>
      <c r="U20" s="446">
        <f t="shared" si="9"/>
        <v>4.5333523216727567E-2</v>
      </c>
      <c r="V20" s="387">
        <f>V21-SUM(V17:V19)</f>
        <v>0.18829999999999991</v>
      </c>
      <c r="W20" s="442">
        <f t="shared" ref="W20:AK20" si="10">W21-SUM(W17:W19)</f>
        <v>0.18659999999999999</v>
      </c>
      <c r="X20" s="442">
        <f t="shared" si="10"/>
        <v>0.18489999999999995</v>
      </c>
      <c r="Y20" s="442">
        <f t="shared" si="10"/>
        <v>0.18319999999999992</v>
      </c>
      <c r="Z20" s="442">
        <f t="shared" si="10"/>
        <v>0.18149999999999999</v>
      </c>
      <c r="AA20" s="442">
        <f t="shared" si="10"/>
        <v>0.1833999999999999</v>
      </c>
      <c r="AB20" s="442">
        <f t="shared" si="10"/>
        <v>0.17799999999999994</v>
      </c>
      <c r="AC20" s="442">
        <f t="shared" si="10"/>
        <v>0.17664444444444427</v>
      </c>
      <c r="AD20" s="442">
        <f t="shared" si="10"/>
        <v>0.17528888888888883</v>
      </c>
      <c r="AE20" s="442">
        <f t="shared" si="10"/>
        <v>0.17393333333333316</v>
      </c>
      <c r="AF20" s="442">
        <f t="shared" si="10"/>
        <v>0.17257777777777772</v>
      </c>
      <c r="AG20" s="442">
        <f t="shared" si="10"/>
        <v>0.17122222222222205</v>
      </c>
      <c r="AH20" s="442">
        <f t="shared" si="10"/>
        <v>0.16986666666666661</v>
      </c>
      <c r="AI20" s="442">
        <f t="shared" si="10"/>
        <v>0.16851111111111094</v>
      </c>
      <c r="AJ20" s="442">
        <f t="shared" si="10"/>
        <v>0.16705555555555529</v>
      </c>
      <c r="AK20" s="442">
        <f t="shared" si="10"/>
        <v>0.16569999999999985</v>
      </c>
      <c r="AL20" s="373"/>
      <c r="AM20" s="373"/>
      <c r="AN20" s="373"/>
      <c r="AO20" s="373"/>
      <c r="AP20" s="373"/>
      <c r="AQ20" s="373"/>
      <c r="AR20" s="373"/>
      <c r="AS20" s="373"/>
      <c r="AT20" s="373"/>
      <c r="AU20" s="373"/>
      <c r="AV20" s="373"/>
      <c r="AW20" s="373"/>
      <c r="AX20" s="373"/>
      <c r="AY20" s="373"/>
      <c r="AZ20" s="373"/>
      <c r="BA20" s="373"/>
    </row>
    <row r="21" spans="1:53" ht="15.75" thickBot="1" x14ac:dyDescent="0.3">
      <c r="A21" s="214" t="s">
        <v>30</v>
      </c>
      <c r="B21" s="214" t="s">
        <v>49</v>
      </c>
      <c r="C21" s="452" t="s">
        <v>58</v>
      </c>
      <c r="D21" s="216">
        <f t="shared" ref="D21:S21" si="11">SUM(D17:D20)</f>
        <v>12.595494220000001</v>
      </c>
      <c r="E21" s="216">
        <f t="shared" si="11"/>
        <v>13.003153019999997</v>
      </c>
      <c r="F21" s="216">
        <f t="shared" si="11"/>
        <v>12.78163584</v>
      </c>
      <c r="G21" s="216">
        <f t="shared" si="11"/>
        <v>13.629700999999997</v>
      </c>
      <c r="H21" s="216">
        <f t="shared" si="11"/>
        <v>13.22821302</v>
      </c>
      <c r="I21" s="216">
        <f t="shared" si="11"/>
        <v>11.808641999999999</v>
      </c>
      <c r="J21" s="216">
        <f t="shared" si="11"/>
        <v>11.943260518799999</v>
      </c>
      <c r="K21" s="216">
        <f t="shared" si="11"/>
        <v>12.211983880472999</v>
      </c>
      <c r="L21" s="216">
        <f t="shared" si="11"/>
        <v>12.618642943692752</v>
      </c>
      <c r="M21" s="216">
        <f t="shared" si="11"/>
        <v>13.151149675916585</v>
      </c>
      <c r="N21" s="216">
        <f t="shared" si="11"/>
        <v>13.870517563189223</v>
      </c>
      <c r="O21" s="216">
        <f t="shared" si="11"/>
        <v>14.761004790745972</v>
      </c>
      <c r="P21" s="216">
        <f t="shared" si="11"/>
        <v>15.63633237483721</v>
      </c>
      <c r="Q21" s="216">
        <f t="shared" si="11"/>
        <v>16.701166609563622</v>
      </c>
      <c r="R21" s="216">
        <f t="shared" si="11"/>
        <v>17.876928738876895</v>
      </c>
      <c r="S21" s="216">
        <f t="shared" si="11"/>
        <v>19.121162979102731</v>
      </c>
      <c r="T21" s="461"/>
      <c r="U21" s="458"/>
      <c r="V21" s="454">
        <v>1</v>
      </c>
      <c r="W21" s="454">
        <v>1</v>
      </c>
      <c r="X21" s="455">
        <v>1</v>
      </c>
      <c r="Y21" s="456">
        <v>1</v>
      </c>
      <c r="Z21" s="456">
        <v>1</v>
      </c>
      <c r="AA21" s="456">
        <v>1</v>
      </c>
      <c r="AB21" s="456">
        <v>1</v>
      </c>
      <c r="AC21" s="456">
        <v>1</v>
      </c>
      <c r="AD21" s="456">
        <v>1</v>
      </c>
      <c r="AE21" s="456">
        <v>1</v>
      </c>
      <c r="AF21" s="456">
        <v>1</v>
      </c>
      <c r="AG21" s="456">
        <v>1</v>
      </c>
      <c r="AH21" s="456">
        <v>1</v>
      </c>
      <c r="AI21" s="456">
        <v>1</v>
      </c>
      <c r="AJ21" s="456">
        <v>1</v>
      </c>
      <c r="AK21" s="456">
        <v>1</v>
      </c>
      <c r="AL21" s="373"/>
      <c r="AM21" s="373"/>
      <c r="AN21" s="373"/>
      <c r="AO21" s="373"/>
      <c r="AP21" s="373"/>
      <c r="AQ21" s="373"/>
      <c r="AR21" s="373"/>
      <c r="AS21" s="373"/>
      <c r="AT21" s="373"/>
      <c r="AU21" s="373"/>
      <c r="AV21" s="373"/>
      <c r="AW21" s="373"/>
      <c r="AX21" s="373"/>
      <c r="AY21" s="373"/>
      <c r="AZ21" s="373"/>
      <c r="BA21" s="373"/>
    </row>
    <row r="22" spans="1:53" x14ac:dyDescent="0.25">
      <c r="A22" s="305" t="s">
        <v>30</v>
      </c>
      <c r="B22" s="305" t="s">
        <v>104</v>
      </c>
      <c r="C22" s="319" t="s">
        <v>326</v>
      </c>
      <c r="D22" s="306">
        <f>V22*' Demand-Supply Gap'!D$48</f>
        <v>8.7461693293760003</v>
      </c>
      <c r="E22" s="306">
        <f>W22*' Demand-Supply Gap'!E$48</f>
        <v>9.3713975749799978</v>
      </c>
      <c r="F22" s="306">
        <f>X22*' Demand-Supply Gap'!F$48</f>
        <v>9.6706282240000014</v>
      </c>
      <c r="G22" s="306">
        <f>Y22*' Demand-Supply Gap'!G$48</f>
        <v>9.8142478416060008</v>
      </c>
      <c r="H22" s="306">
        <f>Z22*' Demand-Supply Gap'!H$48</f>
        <v>9.9832732342359982</v>
      </c>
      <c r="I22" s="306">
        <f>AA22*' Demand-Supply Gap'!I$48</f>
        <v>7.8487686160000001</v>
      </c>
      <c r="J22" s="306">
        <f>AB22*' Demand-Supply Gap'!J$48</f>
        <v>7.9880852903999999</v>
      </c>
      <c r="K22" s="306">
        <f>AC22*' Demand-Supply Gap'!K$48</f>
        <v>8.250488021803374</v>
      </c>
      <c r="L22" s="306">
        <f>AD22*' Demand-Supply Gap'!L$48</f>
        <v>8.5636370387717893</v>
      </c>
      <c r="M22" s="306">
        <f>AE22*' Demand-Supply Gap'!M$48</f>
        <v>8.9581362772300128</v>
      </c>
      <c r="N22" s="306">
        <f>AF22*' Demand-Supply Gap'!N$48</f>
        <v>9.3959056431132559</v>
      </c>
      <c r="O22" s="306">
        <f>AG22*' Demand-Supply Gap'!O$48</f>
        <v>9.89268752304997</v>
      </c>
      <c r="P22" s="306">
        <f>AH22*' Demand-Supply Gap'!P$48</f>
        <v>10.546526867100932</v>
      </c>
      <c r="Q22" s="306">
        <f>AI22*' Demand-Supply Gap'!Q$48</f>
        <v>11.327014576670951</v>
      </c>
      <c r="R22" s="306">
        <f>AJ22*' Demand-Supply Gap'!R$48</f>
        <v>12.128905233614207</v>
      </c>
      <c r="S22" s="306">
        <f>AK22*' Demand-Supply Gap'!S$48</f>
        <v>12.963217306499693</v>
      </c>
      <c r="T22" s="361"/>
      <c r="U22" s="446">
        <f>(S22/J22)^(1/9)-1</f>
        <v>5.5269400965654247E-2</v>
      </c>
      <c r="V22" s="388">
        <v>0.57040000000000002</v>
      </c>
      <c r="W22" s="388">
        <v>0.57350000000000001</v>
      </c>
      <c r="X22" s="388">
        <v>0.57279999999999998</v>
      </c>
      <c r="Y22" s="388">
        <v>0.57210000000000005</v>
      </c>
      <c r="Z22" s="388">
        <v>0.57140000000000002</v>
      </c>
      <c r="AA22" s="388">
        <v>0.57069999999999999</v>
      </c>
      <c r="AB22" s="412">
        <v>0.56999999999999995</v>
      </c>
      <c r="AC22" s="412">
        <v>0.5710777777777778</v>
      </c>
      <c r="AD22" s="412">
        <v>0.57215555555555553</v>
      </c>
      <c r="AE22" s="412">
        <v>0.57323333333333337</v>
      </c>
      <c r="AF22" s="412">
        <v>0.57431111111111111</v>
      </c>
      <c r="AG22" s="412">
        <v>0.57538888888888895</v>
      </c>
      <c r="AH22" s="412">
        <v>0.57646666666666668</v>
      </c>
      <c r="AI22" s="412">
        <v>0.57754444444444453</v>
      </c>
      <c r="AJ22" s="412">
        <v>0.57862222222222226</v>
      </c>
      <c r="AK22" s="412">
        <v>0.57969999999999999</v>
      </c>
      <c r="AL22" s="373"/>
      <c r="AM22" s="373"/>
      <c r="AN22" s="373"/>
      <c r="AO22" s="373"/>
      <c r="AP22" s="373"/>
      <c r="AQ22" s="373"/>
      <c r="AR22" s="373"/>
      <c r="AS22" s="373"/>
      <c r="AT22" s="373"/>
      <c r="AU22" s="373"/>
      <c r="AV22" s="373"/>
      <c r="AW22" s="373"/>
      <c r="AX22" s="373"/>
      <c r="AY22" s="373"/>
      <c r="AZ22" s="373"/>
      <c r="BA22" s="373"/>
    </row>
    <row r="23" spans="1:53" x14ac:dyDescent="0.25">
      <c r="A23" s="305" t="s">
        <v>30</v>
      </c>
      <c r="B23" s="305" t="s">
        <v>104</v>
      </c>
      <c r="C23" s="319" t="s">
        <v>349</v>
      </c>
      <c r="D23" s="306">
        <f>V23*' Demand-Supply Gap'!D$48</f>
        <v>2.8949452478719997</v>
      </c>
      <c r="E23" s="306">
        <f>W23*' Demand-Supply Gap'!E$48</f>
        <v>3.1129053845399994</v>
      </c>
      <c r="F23" s="306">
        <f>X23*' Demand-Supply Gap'!F$48</f>
        <v>3.2449279760000009</v>
      </c>
      <c r="G23" s="306">
        <f>Y23*' Demand-Supply Gap'!G$48</f>
        <v>3.3263112331539997</v>
      </c>
      <c r="H23" s="306">
        <f>Z23*' Demand-Supply Gap'!H$48</f>
        <v>3.4174453003439993</v>
      </c>
      <c r="I23" s="306">
        <f>AA23*' Demand-Supply Gap'!I$48</f>
        <v>2.7134432240000002</v>
      </c>
      <c r="J23" s="306">
        <f>AB23*' Demand-Supply Gap'!J$48</f>
        <v>2.7888227592800003</v>
      </c>
      <c r="K23" s="306">
        <f>AC23*' Demand-Supply Gap'!K$48</f>
        <v>2.8767631542451557</v>
      </c>
      <c r="L23" s="306">
        <f>AD23*' Demand-Supply Gap'!L$48</f>
        <v>2.9821559672827074</v>
      </c>
      <c r="M23" s="306">
        <f>AE23*' Demand-Supply Gap'!M$48</f>
        <v>3.1155790587958774</v>
      </c>
      <c r="N23" s="306">
        <f>AF23*' Demand-Supply Gap'!N$48</f>
        <v>3.2636993096358036</v>
      </c>
      <c r="O23" s="306">
        <f>AG23*' Demand-Supply Gap'!O$48</f>
        <v>3.4319229767614696</v>
      </c>
      <c r="P23" s="306">
        <f>AH23*' Demand-Supply Gap'!P$48</f>
        <v>3.6541453097992824</v>
      </c>
      <c r="Q23" s="306">
        <f>AI23*' Demand-Supply Gap'!Q$48</f>
        <v>3.9196408393886064</v>
      </c>
      <c r="R23" s="306">
        <f>AJ23*' Demand-Supply Gap'!R$48</f>
        <v>4.1918741146514424</v>
      </c>
      <c r="S23" s="306">
        <f>AK23*' Demand-Supply Gap'!S$48</f>
        <v>4.4746244316553199</v>
      </c>
      <c r="T23" s="361"/>
      <c r="U23" s="446">
        <f t="shared" ref="U23:U25" si="12">(S23/J23)^(1/9)-1</f>
        <v>5.3938028324354903E-2</v>
      </c>
      <c r="V23" s="389">
        <v>0.1888</v>
      </c>
      <c r="W23" s="389">
        <v>0.1905</v>
      </c>
      <c r="X23" s="389">
        <v>0.19220000000000001</v>
      </c>
      <c r="Y23" s="389">
        <v>0.19389999999999999</v>
      </c>
      <c r="Z23" s="389">
        <v>0.1956</v>
      </c>
      <c r="AA23" s="389">
        <v>0.1973</v>
      </c>
      <c r="AB23" s="413">
        <v>0.19900000000000001</v>
      </c>
      <c r="AC23" s="413">
        <v>0.19912222222222223</v>
      </c>
      <c r="AD23" s="413">
        <v>0.19924444444444445</v>
      </c>
      <c r="AE23" s="413">
        <v>0.19936666666666666</v>
      </c>
      <c r="AF23" s="413">
        <v>0.19948888888888891</v>
      </c>
      <c r="AG23" s="413">
        <v>0.19961111111111113</v>
      </c>
      <c r="AH23" s="413">
        <v>0.19973333333333335</v>
      </c>
      <c r="AI23" s="413">
        <v>0.19985555555555556</v>
      </c>
      <c r="AJ23" s="413">
        <v>0.19997777777777778</v>
      </c>
      <c r="AK23" s="413">
        <v>0.2001</v>
      </c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3"/>
      <c r="AY23" s="373"/>
      <c r="AZ23" s="373"/>
      <c r="BA23" s="373"/>
    </row>
    <row r="24" spans="1:53" x14ac:dyDescent="0.25">
      <c r="A24" s="305" t="s">
        <v>30</v>
      </c>
      <c r="B24" s="305" t="s">
        <v>104</v>
      </c>
      <c r="C24" s="319" t="s">
        <v>352</v>
      </c>
      <c r="D24" s="306">
        <f>V24*' Demand-Supply Gap'!D$48</f>
        <v>0.91693710711199994</v>
      </c>
      <c r="E24" s="306">
        <f>W24*' Demand-Supply Gap'!E$48</f>
        <v>0.92161608235199988</v>
      </c>
      <c r="F24" s="306">
        <f>X24*' Demand-Supply Gap'!F$48</f>
        <v>0.97584202400000009</v>
      </c>
      <c r="G24" s="306">
        <f>Y24*' Demand-Supply Gap'!G$48</f>
        <v>1.0155627901119999</v>
      </c>
      <c r="H24" s="306">
        <f>Z24*' Demand-Supply Gap'!H$48</f>
        <v>1.0587790654439999</v>
      </c>
      <c r="I24" s="306">
        <f>AA24*' Demand-Supply Gap'!I$48</f>
        <v>0.851303272</v>
      </c>
      <c r="J24" s="306">
        <f>AB24*' Demand-Supply Gap'!J$48</f>
        <v>0.88709789277600015</v>
      </c>
      <c r="K24" s="306">
        <f>AC24*' Demand-Supply Gap'!K$48</f>
        <v>0.91563289056494446</v>
      </c>
      <c r="L24" s="306">
        <f>AD24*' Demand-Supply Gap'!L$48</f>
        <v>0.94975979975192648</v>
      </c>
      <c r="M24" s="306">
        <f>AE24*' Demand-Supply Gap'!M$48</f>
        <v>0.9928596699657154</v>
      </c>
      <c r="N24" s="306">
        <f>AF24*' Demand-Supply Gap'!N$48</f>
        <v>1.0406972567486341</v>
      </c>
      <c r="O24" s="306">
        <f>AG24*' Demand-Supply Gap'!O$48</f>
        <v>1.0950059840131781</v>
      </c>
      <c r="P24" s="306">
        <f>AH24*' Demand-Supply Gap'!P$48</f>
        <v>1.1666188213694972</v>
      </c>
      <c r="Q24" s="306">
        <f>AI24*' Demand-Supply Gap'!Q$48</f>
        <v>1.2521407829614131</v>
      </c>
      <c r="R24" s="306">
        <f>AJ24*' Demand-Supply Gap'!R$48</f>
        <v>1.3399184232464578</v>
      </c>
      <c r="S24" s="306">
        <f>AK24*' Demand-Supply Gap'!S$48</f>
        <v>1.4311642360116965</v>
      </c>
      <c r="T24" s="361"/>
      <c r="U24" s="446">
        <f t="shared" si="12"/>
        <v>5.4580580296970993E-2</v>
      </c>
      <c r="V24" s="390">
        <v>5.9799999999999999E-2</v>
      </c>
      <c r="W24" s="390">
        <v>5.6399999999999999E-2</v>
      </c>
      <c r="X24" s="390">
        <v>5.7799999999999997E-2</v>
      </c>
      <c r="Y24" s="390">
        <v>5.9200000000000003E-2</v>
      </c>
      <c r="Z24" s="390">
        <v>6.0600000000000001E-2</v>
      </c>
      <c r="AA24" s="390">
        <v>6.1899999999999997E-2</v>
      </c>
      <c r="AB24" s="440">
        <v>6.3300000000000009E-2</v>
      </c>
      <c r="AC24" s="440">
        <v>6.3377777777777783E-2</v>
      </c>
      <c r="AD24" s="440">
        <v>6.3455555555555571E-2</v>
      </c>
      <c r="AE24" s="440">
        <v>6.3533333333333344E-2</v>
      </c>
      <c r="AF24" s="440">
        <v>6.3611111111111118E-2</v>
      </c>
      <c r="AG24" s="440">
        <v>6.3688888888888892E-2</v>
      </c>
      <c r="AH24" s="440">
        <v>6.376666666666668E-2</v>
      </c>
      <c r="AI24" s="440">
        <v>6.3844444444444454E-2</v>
      </c>
      <c r="AJ24" s="440">
        <v>6.3922222222222227E-2</v>
      </c>
      <c r="AK24" s="440">
        <v>6.4000000000000001E-2</v>
      </c>
      <c r="AL24" s="373"/>
      <c r="AM24" s="373"/>
      <c r="AN24" s="373"/>
      <c r="AO24" s="373"/>
      <c r="AP24" s="373"/>
      <c r="AQ24" s="373"/>
      <c r="AR24" s="373"/>
      <c r="AS24" s="373"/>
      <c r="AT24" s="373"/>
      <c r="AU24" s="373"/>
      <c r="AV24" s="373"/>
      <c r="AW24" s="373"/>
      <c r="AX24" s="373"/>
      <c r="AY24" s="373"/>
      <c r="AZ24" s="373"/>
      <c r="BA24" s="373"/>
    </row>
    <row r="25" spans="1:53" x14ac:dyDescent="0.25">
      <c r="A25" s="305" t="s">
        <v>30</v>
      </c>
      <c r="B25" s="305" t="s">
        <v>104</v>
      </c>
      <c r="C25" s="319" t="s">
        <v>12</v>
      </c>
      <c r="D25" s="306">
        <f>V25*' Demand-Supply Gap'!D$48</f>
        <v>2.7753447556400008</v>
      </c>
      <c r="E25" s="306">
        <f>W25*' Demand-Supply Gap'!E$48</f>
        <v>2.934791638127999</v>
      </c>
      <c r="F25" s="306">
        <f>X25*' Demand-Supply Gap'!F$48</f>
        <v>2.991681776000001</v>
      </c>
      <c r="G25" s="306">
        <f>Y25*' Demand-Supply Gap'!G$48</f>
        <v>2.9986549951279988</v>
      </c>
      <c r="H25" s="306">
        <f>Z25*' Demand-Supply Gap'!H$48</f>
        <v>3.0121041399759996</v>
      </c>
      <c r="I25" s="306">
        <f>AA25*' Demand-Supply Gap'!I$48</f>
        <v>2.3393648880000004</v>
      </c>
      <c r="J25" s="306">
        <f>AB25*' Demand-Supply Gap'!J$48</f>
        <v>2.3501787775440013</v>
      </c>
      <c r="K25" s="306">
        <f>AC25*' Demand-Supply Gap'!K$48</f>
        <v>2.4043389612345267</v>
      </c>
      <c r="L25" s="306">
        <f>AD25*' Demand-Supply Gap'!L$48</f>
        <v>2.4717702510441044</v>
      </c>
      <c r="M25" s="306">
        <f>AE25*' Demand-Supply Gap'!M$48</f>
        <v>2.5608069976660306</v>
      </c>
      <c r="N25" s="306">
        <f>AF25*' Demand-Supply Gap'!N$48</f>
        <v>2.6600040101314866</v>
      </c>
      <c r="O25" s="306">
        <f>AG25*' Demand-Supply Gap'!O$48</f>
        <v>2.7734293223836883</v>
      </c>
      <c r="P25" s="306">
        <f>AH25*' Demand-Supply Gap'!P$48</f>
        <v>2.9278290441165482</v>
      </c>
      <c r="Q25" s="306">
        <f>AI25*' Demand-Supply Gap'!Q$48</f>
        <v>3.1135724864170991</v>
      </c>
      <c r="R25" s="306">
        <f>AJ25*' Demand-Supply Gap'!R$48</f>
        <v>3.3010018794841018</v>
      </c>
      <c r="S25" s="306">
        <f>AK25*' Demand-Supply Gap'!S$48</f>
        <v>3.4929352135160441</v>
      </c>
      <c r="T25" s="361"/>
      <c r="U25" s="446">
        <f t="shared" si="12"/>
        <v>4.5011500702753171E-2</v>
      </c>
      <c r="V25" s="442">
        <f>V26-SUM(V22:V24)</f>
        <v>0.18100000000000005</v>
      </c>
      <c r="W25" s="442">
        <f t="shared" ref="W25" si="13">W26-SUM(W22:W24)</f>
        <v>0.17959999999999998</v>
      </c>
      <c r="X25" s="442">
        <f t="shared" ref="X25" si="14">X26-SUM(X22:X24)</f>
        <v>0.17720000000000002</v>
      </c>
      <c r="Y25" s="442">
        <f t="shared" ref="Y25" si="15">Y26-SUM(Y22:Y24)</f>
        <v>0.17479999999999996</v>
      </c>
      <c r="Z25" s="442">
        <f t="shared" ref="Z25" si="16">Z26-SUM(Z22:Z24)</f>
        <v>0.1724</v>
      </c>
      <c r="AA25" s="442">
        <f t="shared" ref="AA25" si="17">AA26-SUM(AA22:AA24)</f>
        <v>0.17010000000000003</v>
      </c>
      <c r="AB25" s="442">
        <f t="shared" ref="AB25" si="18">AB26-SUM(AB22:AB24)</f>
        <v>0.16770000000000007</v>
      </c>
      <c r="AC25" s="442">
        <f t="shared" ref="AC25" si="19">AC26-SUM(AC22:AC24)</f>
        <v>0.16642222222222225</v>
      </c>
      <c r="AD25" s="442">
        <f t="shared" ref="AD25" si="20">AD26-SUM(AD22:AD24)</f>
        <v>0.16514444444444443</v>
      </c>
      <c r="AE25" s="442">
        <f t="shared" ref="AE25" si="21">AE26-SUM(AE22:AE24)</f>
        <v>0.1638666666666666</v>
      </c>
      <c r="AF25" s="442">
        <f t="shared" ref="AF25" si="22">AF26-SUM(AF22:AF24)</f>
        <v>0.16258888888888889</v>
      </c>
      <c r="AG25" s="442">
        <f t="shared" ref="AG25" si="23">AG26-SUM(AG22:AG24)</f>
        <v>0.16131111111111096</v>
      </c>
      <c r="AH25" s="442">
        <f t="shared" ref="AH25" si="24">AH26-SUM(AH22:AH24)</f>
        <v>0.16003333333333336</v>
      </c>
      <c r="AI25" s="442">
        <f t="shared" ref="AI25" si="25">AI26-SUM(AI22:AI24)</f>
        <v>0.15875555555555543</v>
      </c>
      <c r="AJ25" s="442">
        <f t="shared" ref="AJ25" si="26">AJ26-SUM(AJ22:AJ24)</f>
        <v>0.15747777777777772</v>
      </c>
      <c r="AK25" s="442">
        <f t="shared" ref="AK25" si="27">AK26-SUM(AK22:AK24)</f>
        <v>0.15619999999999989</v>
      </c>
      <c r="AL25" s="373"/>
      <c r="AM25" s="373"/>
      <c r="AN25" s="373"/>
      <c r="AO25" s="373"/>
      <c r="AP25" s="373"/>
      <c r="AQ25" s="373"/>
      <c r="AR25" s="373"/>
      <c r="AS25" s="373"/>
      <c r="AT25" s="373"/>
      <c r="AU25" s="373"/>
      <c r="AV25" s="373"/>
      <c r="AW25" s="373"/>
      <c r="AX25" s="373"/>
      <c r="AY25" s="373"/>
      <c r="AZ25" s="373"/>
      <c r="BA25" s="373"/>
    </row>
    <row r="26" spans="1:53" ht="15.75" thickBot="1" x14ac:dyDescent="0.3">
      <c r="A26" s="214" t="s">
        <v>30</v>
      </c>
      <c r="B26" s="214" t="s">
        <v>104</v>
      </c>
      <c r="C26" s="452" t="s">
        <v>58</v>
      </c>
      <c r="D26" s="216">
        <f t="shared" ref="D26:S26" si="28">SUM(D22:D25)</f>
        <v>15.333396440000001</v>
      </c>
      <c r="E26" s="216">
        <f t="shared" si="28"/>
        <v>16.340710679999994</v>
      </c>
      <c r="F26" s="216">
        <f t="shared" si="28"/>
        <v>16.883080000000003</v>
      </c>
      <c r="G26" s="216">
        <f t="shared" si="28"/>
        <v>17.154776859999998</v>
      </c>
      <c r="H26" s="216">
        <f t="shared" si="28"/>
        <v>17.471601739999997</v>
      </c>
      <c r="I26" s="216">
        <f t="shared" si="28"/>
        <v>13.752879999999999</v>
      </c>
      <c r="J26" s="216">
        <f t="shared" si="28"/>
        <v>14.014184719999999</v>
      </c>
      <c r="K26" s="216">
        <f t="shared" si="28"/>
        <v>14.447223027848</v>
      </c>
      <c r="L26" s="216">
        <f t="shared" si="28"/>
        <v>14.967323056850528</v>
      </c>
      <c r="M26" s="216">
        <f t="shared" si="28"/>
        <v>15.627382003657637</v>
      </c>
      <c r="N26" s="216">
        <f t="shared" si="28"/>
        <v>16.36030621962918</v>
      </c>
      <c r="O26" s="216">
        <f t="shared" si="28"/>
        <v>17.193045806208307</v>
      </c>
      <c r="P26" s="216">
        <f t="shared" si="28"/>
        <v>18.295120042386259</v>
      </c>
      <c r="Q26" s="216">
        <f t="shared" si="28"/>
        <v>19.612368685438067</v>
      </c>
      <c r="R26" s="216">
        <f t="shared" si="28"/>
        <v>20.961699650996209</v>
      </c>
      <c r="S26" s="216">
        <f t="shared" si="28"/>
        <v>22.361941187682756</v>
      </c>
      <c r="T26" s="461"/>
      <c r="U26" s="457"/>
      <c r="V26" s="454">
        <v>1</v>
      </c>
      <c r="W26" s="454">
        <v>1</v>
      </c>
      <c r="X26" s="455">
        <v>1</v>
      </c>
      <c r="Y26" s="456">
        <v>1</v>
      </c>
      <c r="Z26" s="456">
        <v>1</v>
      </c>
      <c r="AA26" s="456">
        <v>1</v>
      </c>
      <c r="AB26" s="456">
        <v>1</v>
      </c>
      <c r="AC26" s="456">
        <v>1</v>
      </c>
      <c r="AD26" s="456">
        <v>1</v>
      </c>
      <c r="AE26" s="456">
        <v>1</v>
      </c>
      <c r="AF26" s="456">
        <v>1</v>
      </c>
      <c r="AG26" s="456">
        <v>1</v>
      </c>
      <c r="AH26" s="456">
        <v>1</v>
      </c>
      <c r="AI26" s="456">
        <v>1</v>
      </c>
      <c r="AJ26" s="456">
        <v>1</v>
      </c>
      <c r="AK26" s="456">
        <v>1</v>
      </c>
      <c r="AL26" s="373"/>
      <c r="AM26" s="373"/>
      <c r="AN26" s="373"/>
      <c r="AO26" s="373"/>
      <c r="AP26" s="373"/>
      <c r="AQ26" s="373"/>
      <c r="AR26" s="373"/>
      <c r="AS26" s="373"/>
      <c r="AT26" s="373"/>
      <c r="AU26" s="373"/>
      <c r="AV26" s="373"/>
      <c r="AW26" s="373"/>
      <c r="AX26" s="373"/>
      <c r="AY26" s="373"/>
      <c r="AZ26" s="373"/>
      <c r="BA26" s="373"/>
    </row>
    <row r="27" spans="1:53" x14ac:dyDescent="0.25">
      <c r="A27" s="305" t="s">
        <v>30</v>
      </c>
      <c r="B27" s="305" t="s">
        <v>51</v>
      </c>
      <c r="C27" s="319" t="s">
        <v>326</v>
      </c>
      <c r="D27" s="306">
        <f>V27*' Demand-Supply Gap'!D$57</f>
        <v>44.692651000366389</v>
      </c>
      <c r="E27" s="306">
        <f>W27*' Demand-Supply Gap'!E$57</f>
        <v>46.91987122507242</v>
      </c>
      <c r="F27" s="306">
        <f>X27*' Demand-Supply Gap'!F$57</f>
        <v>49.695615807529258</v>
      </c>
      <c r="G27" s="306">
        <f>Y27*' Demand-Supply Gap'!G$57</f>
        <v>50.472532248933298</v>
      </c>
      <c r="H27" s="306">
        <f>Z27*' Demand-Supply Gap'!H$57</f>
        <v>55.935963751124824</v>
      </c>
      <c r="I27" s="306">
        <f>AA27*' Demand-Supply Gap'!I$57</f>
        <v>51.404388539999999</v>
      </c>
      <c r="J27" s="306">
        <f>AB27*' Demand-Supply Gap'!J$57</f>
        <v>52.056539273879999</v>
      </c>
      <c r="K27" s="306">
        <f>AC27*' Demand-Supply Gap'!K$57</f>
        <v>53.342133806390677</v>
      </c>
      <c r="L27" s="306">
        <f>AD27*' Demand-Supply Gap'!L$57</f>
        <v>55.188182698150776</v>
      </c>
      <c r="M27" s="306">
        <f>AE27*' Demand-Supply Gap'!M$57</f>
        <v>57.766699003002209</v>
      </c>
      <c r="N27" s="306">
        <f>AF27*' Demand-Supply Gap'!N$57</f>
        <v>60.939908330419463</v>
      </c>
      <c r="O27" s="306">
        <f>AG27*' Demand-Supply Gap'!O$57</f>
        <v>65.068397592192085</v>
      </c>
      <c r="P27" s="306">
        <f>AH27*' Demand-Supply Gap'!P$57</f>
        <v>69.737077868153449</v>
      </c>
      <c r="Q27" s="306">
        <f>AI27*' Demand-Supply Gap'!Q$57</f>
        <v>74.887246758424695</v>
      </c>
      <c r="R27" s="306">
        <f>AJ27*' Demand-Supply Gap'!R$57</f>
        <v>80.897541166471711</v>
      </c>
      <c r="S27" s="306">
        <f>AK27*' Demand-Supply Gap'!S$57</f>
        <v>87.754580350100099</v>
      </c>
      <c r="T27" s="361"/>
      <c r="U27" s="446">
        <f>(S27/J27)^(1/9)-1</f>
        <v>5.9740150943100812E-2</v>
      </c>
      <c r="V27" s="391">
        <v>0.60650000000000004</v>
      </c>
      <c r="W27" s="391">
        <v>0.60580000000000001</v>
      </c>
      <c r="X27" s="391">
        <v>0.60509999999999997</v>
      </c>
      <c r="Y27" s="391">
        <v>0.60440000000000005</v>
      </c>
      <c r="Z27" s="391">
        <v>0.60099999999999998</v>
      </c>
      <c r="AA27" s="391">
        <v>0.61309999999999998</v>
      </c>
      <c r="AB27" s="412">
        <v>0.6107999999999999</v>
      </c>
      <c r="AC27" s="412">
        <v>0.61163333333333325</v>
      </c>
      <c r="AD27" s="412">
        <v>0.6124666666666666</v>
      </c>
      <c r="AE27" s="412">
        <v>0.61329999999999996</v>
      </c>
      <c r="AF27" s="412">
        <v>0.6141333333333332</v>
      </c>
      <c r="AG27" s="412">
        <v>0.61496666666666655</v>
      </c>
      <c r="AH27" s="412">
        <v>0.6157999999999999</v>
      </c>
      <c r="AI27" s="412">
        <v>0.61663333333333326</v>
      </c>
      <c r="AJ27" s="412">
        <v>0.61746666666666661</v>
      </c>
      <c r="AK27" s="412">
        <v>0.61829999999999996</v>
      </c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</row>
    <row r="28" spans="1:53" x14ac:dyDescent="0.25">
      <c r="A28" s="305" t="s">
        <v>30</v>
      </c>
      <c r="B28" s="305" t="s">
        <v>51</v>
      </c>
      <c r="C28" s="319" t="s">
        <v>349</v>
      </c>
      <c r="D28" s="306">
        <f>V28*' Demand-Supply Gap'!D$57</f>
        <v>12.040856015597472</v>
      </c>
      <c r="E28" s="306">
        <f>W28*' Demand-Supply Gap'!E$57</f>
        <v>12.787175205116302</v>
      </c>
      <c r="F28" s="306">
        <f>X28*' Demand-Supply Gap'!F$57</f>
        <v>13.698940202769593</v>
      </c>
      <c r="G28" s="306">
        <f>Y28*' Demand-Supply Gap'!G$57</f>
        <v>14.071180813939876</v>
      </c>
      <c r="H28" s="306">
        <f>Z28*' Demand-Supply Gap'!H$57</f>
        <v>17.0413892892362</v>
      </c>
      <c r="I28" s="306">
        <f>AA28*' Demand-Supply Gap'!I$57</f>
        <v>14.362374420000002</v>
      </c>
      <c r="J28" s="306">
        <f>AB28*' Demand-Supply Gap'!J$57</f>
        <v>17.10502199127</v>
      </c>
      <c r="K28" s="306">
        <f>AC28*' Demand-Supply Gap'!K$57</f>
        <v>17.459962703209026</v>
      </c>
      <c r="L28" s="306">
        <f>AD28*' Demand-Supply Gap'!L$57</f>
        <v>17.985568629396258</v>
      </c>
      <c r="M28" s="306">
        <f>AE28*' Demand-Supply Gap'!M$57</f>
        <v>18.743800915697769</v>
      </c>
      <c r="N28" s="306">
        <f>AF28*' Demand-Supply Gap'!N$57</f>
        <v>15.539279707789333</v>
      </c>
      <c r="O28" s="306">
        <f>AG28*' Demand-Supply Gap'!O$57</f>
        <v>16.749407564926027</v>
      </c>
      <c r="P28" s="306">
        <f>AH28*' Demand-Supply Gap'!P$57</f>
        <v>18.119409644210059</v>
      </c>
      <c r="Q28" s="306">
        <f>AI28*' Demand-Supply Gap'!Q$57</f>
        <v>19.637711985789409</v>
      </c>
      <c r="R28" s="306">
        <f>AJ28*' Demand-Supply Gap'!R$57</f>
        <v>21.407889591775231</v>
      </c>
      <c r="S28" s="306">
        <f>AK28*' Demand-Supply Gap'!S$57</f>
        <v>27.761274327154421</v>
      </c>
      <c r="T28" s="361"/>
      <c r="U28" s="446">
        <f t="shared" ref="U28:U30" si="29">(S28/J28)^(1/9)-1</f>
        <v>5.528172651255403E-2</v>
      </c>
      <c r="V28" s="392">
        <v>0.16339999999999999</v>
      </c>
      <c r="W28" s="392">
        <v>0.1651</v>
      </c>
      <c r="X28" s="392">
        <v>0.1668</v>
      </c>
      <c r="Y28" s="392">
        <v>0.16850000000000001</v>
      </c>
      <c r="Z28" s="392">
        <v>0.18310000000000001</v>
      </c>
      <c r="AA28" s="392">
        <v>0.17130000000000001</v>
      </c>
      <c r="AB28" s="392">
        <v>0.20069999999999999</v>
      </c>
      <c r="AC28" s="392">
        <v>0.20019999999999999</v>
      </c>
      <c r="AD28" s="392">
        <v>0.1996</v>
      </c>
      <c r="AE28" s="392">
        <v>0.19900000000000001</v>
      </c>
      <c r="AF28" s="392">
        <v>0.15659999999999999</v>
      </c>
      <c r="AG28" s="392">
        <v>0.1583</v>
      </c>
      <c r="AH28" s="392">
        <v>0.16</v>
      </c>
      <c r="AI28" s="392">
        <v>0.16170000000000001</v>
      </c>
      <c r="AJ28" s="392">
        <v>0.16339999999999999</v>
      </c>
      <c r="AK28" s="392">
        <v>0.1956</v>
      </c>
      <c r="AL28" s="373"/>
      <c r="AM28" s="373"/>
      <c r="AN28" s="373"/>
      <c r="AO28" s="373"/>
      <c r="AP28" s="373"/>
      <c r="AQ28" s="373"/>
      <c r="AR28" s="373"/>
      <c r="AS28" s="373"/>
      <c r="AT28" s="373"/>
      <c r="AU28" s="373"/>
      <c r="AV28" s="373"/>
      <c r="AW28" s="373"/>
      <c r="AX28" s="373"/>
      <c r="AY28" s="373"/>
      <c r="AZ28" s="373"/>
      <c r="BA28" s="373"/>
    </row>
    <row r="29" spans="1:53" x14ac:dyDescent="0.25">
      <c r="A29" s="305" t="s">
        <v>30</v>
      </c>
      <c r="B29" s="305" t="s">
        <v>51</v>
      </c>
      <c r="C29" s="319" t="s">
        <v>352</v>
      </c>
      <c r="D29" s="306">
        <f>V29*' Demand-Supply Gap'!D$57</f>
        <v>4.6645421406812728</v>
      </c>
      <c r="E29" s="306">
        <f>W29*' Demand-Supply Gap'!E$57</f>
        <v>5.011085619448969</v>
      </c>
      <c r="F29" s="306">
        <f>X29*' Demand-Supply Gap'!F$57</f>
        <v>5.4286567590112123</v>
      </c>
      <c r="G29" s="306">
        <f>Y29*' Demand-Supply Gap'!G$57</f>
        <v>5.6368231747236885</v>
      </c>
      <c r="H29" s="306">
        <f>Z29*' Demand-Supply Gap'!H$57</f>
        <v>5.8355822415898944</v>
      </c>
      <c r="I29" s="306">
        <f>AA29*' Demand-Supply Gap'!I$57</f>
        <v>5.6594295000000008</v>
      </c>
      <c r="J29" s="306">
        <f>AB29*' Demand-Supply Gap'!J$57</f>
        <v>5.2244038269300006</v>
      </c>
      <c r="K29" s="306">
        <f>AC29*' Demand-Supply Gap'!K$57</f>
        <v>5.3529156383908685</v>
      </c>
      <c r="L29" s="306">
        <f>AD29*' Demand-Supply Gap'!L$57</f>
        <v>5.5376408421949854</v>
      </c>
      <c r="M29" s="306">
        <f>AE29*' Demand-Supply Gap'!M$57</f>
        <v>5.7958218576847695</v>
      </c>
      <c r="N29" s="306">
        <f>AF29*' Demand-Supply Gap'!N$57</f>
        <v>6.1136161472748585</v>
      </c>
      <c r="O29" s="306">
        <f>AG29*' Demand-Supply Gap'!O$57</f>
        <v>6.5271784095226568</v>
      </c>
      <c r="P29" s="306">
        <f>AH29*' Demand-Supply Gap'!P$57</f>
        <v>6.9948470980669244</v>
      </c>
      <c r="Q29" s="306">
        <f>AI29*' Demand-Supply Gap'!Q$57</f>
        <v>7.5107197768778828</v>
      </c>
      <c r="R29" s="306">
        <f>AJ29*' Demand-Supply Gap'!R$57</f>
        <v>8.1127545692209537</v>
      </c>
      <c r="S29" s="306">
        <f>AK29*' Demand-Supply Gap'!S$57</f>
        <v>8.7995859319201131</v>
      </c>
      <c r="T29" s="361"/>
      <c r="U29" s="446">
        <f t="shared" si="29"/>
        <v>5.9640108998771479E-2</v>
      </c>
      <c r="V29" s="393">
        <v>6.3299999999999995E-2</v>
      </c>
      <c r="W29" s="393">
        <v>6.4699999999999994E-2</v>
      </c>
      <c r="X29" s="393">
        <v>6.6100000000000006E-2</v>
      </c>
      <c r="Y29" s="393">
        <v>6.7500000000000004E-2</v>
      </c>
      <c r="Z29" s="393">
        <v>6.2700000000000006E-2</v>
      </c>
      <c r="AA29" s="393">
        <v>6.7500000000000004E-2</v>
      </c>
      <c r="AB29" s="440">
        <v>6.13E-2</v>
      </c>
      <c r="AC29" s="440">
        <v>6.1377777777777774E-2</v>
      </c>
      <c r="AD29" s="440">
        <v>6.1455555555555555E-2</v>
      </c>
      <c r="AE29" s="440">
        <v>6.1533333333333329E-2</v>
      </c>
      <c r="AF29" s="440">
        <v>6.161111111111111E-2</v>
      </c>
      <c r="AG29" s="440">
        <v>6.1688888888888883E-2</v>
      </c>
      <c r="AH29" s="440">
        <v>6.1766666666666664E-2</v>
      </c>
      <c r="AI29" s="440">
        <v>6.1844444444444438E-2</v>
      </c>
      <c r="AJ29" s="440">
        <v>6.1922222222222219E-2</v>
      </c>
      <c r="AK29" s="440">
        <v>6.2E-2</v>
      </c>
      <c r="AL29" s="373"/>
      <c r="AM29" s="373"/>
      <c r="AN29" s="373"/>
      <c r="AO29" s="373"/>
      <c r="AP29" s="373"/>
      <c r="AQ29" s="373"/>
      <c r="AR29" s="373"/>
      <c r="AS29" s="373"/>
      <c r="AT29" s="373"/>
      <c r="AU29" s="373"/>
      <c r="AV29" s="373"/>
      <c r="AW29" s="373"/>
      <c r="AX29" s="373"/>
      <c r="AY29" s="373"/>
      <c r="AZ29" s="373"/>
      <c r="BA29" s="373"/>
    </row>
    <row r="30" spans="1:53" x14ac:dyDescent="0.25">
      <c r="A30" s="305" t="s">
        <v>30</v>
      </c>
      <c r="B30" s="305" t="s">
        <v>51</v>
      </c>
      <c r="C30" s="319" t="s">
        <v>12</v>
      </c>
      <c r="D30" s="306">
        <f>V30*' Demand-Supply Gap'!D$57</f>
        <v>12.291400143217</v>
      </c>
      <c r="E30" s="306">
        <f>W30*' Demand-Supply Gap'!E$57</f>
        <v>12.732959441072804</v>
      </c>
      <c r="F30" s="306">
        <f>X30*' Demand-Supply Gap'!F$57</f>
        <v>13.304726096215067</v>
      </c>
      <c r="G30" s="306">
        <f>Y30*' Demand-Supply Gap'!G$57</f>
        <v>13.327955239791118</v>
      </c>
      <c r="H30" s="306">
        <f>Z30*' Demand-Supply Gap'!H$57</f>
        <v>14.258551824745963</v>
      </c>
      <c r="I30" s="306">
        <f>AA30*' Demand-Supply Gap'!I$57</f>
        <v>12.417207540000001</v>
      </c>
      <c r="J30" s="306">
        <f>AB30*' Demand-Supply Gap'!J$57</f>
        <v>10.840851007920008</v>
      </c>
      <c r="K30" s="306">
        <f>AC30*' Demand-Supply Gap'!K$57</f>
        <v>11.057588767139443</v>
      </c>
      <c r="L30" s="306">
        <f>AD30*' Demand-Supply Gap'!L$57</f>
        <v>11.396667095770299</v>
      </c>
      <c r="M30" s="306">
        <f>AE30*' Demand-Supply Gap'!M$57</f>
        <v>11.883632573855282</v>
      </c>
      <c r="N30" s="306">
        <f>AF30*' Demand-Supply Gap'!N$57</f>
        <v>16.636312722494221</v>
      </c>
      <c r="O30" s="306">
        <f>AG30*' Demand-Supply Gap'!O$57</f>
        <v>17.463023792336024</v>
      </c>
      <c r="P30" s="306">
        <f>AH30*' Demand-Supply Gap'!P$57</f>
        <v>18.394975665882431</v>
      </c>
      <c r="Q30" s="306">
        <f>AI30*' Demand-Supply Gap'!Q$57</f>
        <v>19.409664619225918</v>
      </c>
      <c r="R30" s="306">
        <f>AJ30*' Demand-Supply Gap'!R$57</f>
        <v>20.597050852307078</v>
      </c>
      <c r="S30" s="306">
        <f>AK30*' Demand-Supply Gap'!S$57</f>
        <v>17.613364744375595</v>
      </c>
      <c r="T30" s="361"/>
      <c r="U30" s="446">
        <f t="shared" si="29"/>
        <v>5.5406789439483628E-2</v>
      </c>
      <c r="V30" s="442">
        <f>V31-SUM(V27:V29)</f>
        <v>0.16679999999999995</v>
      </c>
      <c r="W30" s="442">
        <f t="shared" ref="W30" si="30">W31-SUM(W27:W29)</f>
        <v>0.16439999999999999</v>
      </c>
      <c r="X30" s="442">
        <f t="shared" ref="X30" si="31">X31-SUM(X27:X29)</f>
        <v>0.16199999999999992</v>
      </c>
      <c r="Y30" s="442">
        <f t="shared" ref="Y30" si="32">Y31-SUM(Y27:Y29)</f>
        <v>0.15959999999999996</v>
      </c>
      <c r="Z30" s="442">
        <f t="shared" ref="Z30" si="33">Z31-SUM(Z27:Z29)</f>
        <v>0.1532</v>
      </c>
      <c r="AA30" s="442">
        <f t="shared" ref="AA30" si="34">AA31-SUM(AA27:AA29)</f>
        <v>0.14810000000000001</v>
      </c>
      <c r="AB30" s="442">
        <f t="shared" ref="AB30" si="35">AB31-SUM(AB27:AB29)</f>
        <v>0.12720000000000009</v>
      </c>
      <c r="AC30" s="442">
        <f t="shared" ref="AC30" si="36">AC31-SUM(AC27:AC29)</f>
        <v>0.12678888888888906</v>
      </c>
      <c r="AD30" s="442">
        <f t="shared" ref="AD30" si="37">AD31-SUM(AD27:AD29)</f>
        <v>0.1264777777777778</v>
      </c>
      <c r="AE30" s="442">
        <f t="shared" ref="AE30" si="38">AE31-SUM(AE27:AE29)</f>
        <v>0.12616666666666665</v>
      </c>
      <c r="AF30" s="442">
        <f t="shared" ref="AF30" si="39">AF31-SUM(AF27:AF29)</f>
        <v>0.16765555555555578</v>
      </c>
      <c r="AG30" s="442">
        <f t="shared" ref="AG30" si="40">AG31-SUM(AG27:AG29)</f>
        <v>0.16504444444444455</v>
      </c>
      <c r="AH30" s="442">
        <f t="shared" ref="AH30" si="41">AH31-SUM(AH27:AH29)</f>
        <v>0.16243333333333343</v>
      </c>
      <c r="AI30" s="442">
        <f t="shared" ref="AI30" si="42">AI31-SUM(AI27:AI29)</f>
        <v>0.1598222222222222</v>
      </c>
      <c r="AJ30" s="442">
        <f t="shared" ref="AJ30" si="43">AJ31-SUM(AJ27:AJ29)</f>
        <v>0.15721111111111119</v>
      </c>
      <c r="AK30" s="442">
        <f t="shared" ref="AK30" si="44">AK31-SUM(AK27:AK29)</f>
        <v>0.1241000000000001</v>
      </c>
      <c r="AL30" s="373"/>
      <c r="AM30" s="373"/>
      <c r="AN30" s="373"/>
      <c r="AO30" s="373"/>
      <c r="AP30" s="373"/>
      <c r="AQ30" s="373"/>
      <c r="AR30" s="373"/>
      <c r="AS30" s="373"/>
      <c r="AT30" s="373"/>
      <c r="AU30" s="373"/>
      <c r="AV30" s="373"/>
      <c r="AW30" s="373"/>
      <c r="AX30" s="373"/>
      <c r="AY30" s="373"/>
      <c r="AZ30" s="373"/>
      <c r="BA30" s="373"/>
    </row>
    <row r="31" spans="1:53" ht="15.75" thickBot="1" x14ac:dyDescent="0.3">
      <c r="A31" s="214" t="s">
        <v>30</v>
      </c>
      <c r="B31" s="214" t="s">
        <v>51</v>
      </c>
      <c r="C31" s="452" t="s">
        <v>58</v>
      </c>
      <c r="D31" s="216">
        <f t="shared" ref="D31:S31" si="45">SUM(D27:D30)</f>
        <v>73.689449299862133</v>
      </c>
      <c r="E31" s="216">
        <f t="shared" si="45"/>
        <v>77.451091490710496</v>
      </c>
      <c r="F31" s="216">
        <f t="shared" si="45"/>
        <v>82.127938865525124</v>
      </c>
      <c r="G31" s="216">
        <f t="shared" si="45"/>
        <v>83.508491477387977</v>
      </c>
      <c r="H31" s="216">
        <f t="shared" si="45"/>
        <v>93.071487106696878</v>
      </c>
      <c r="I31" s="216">
        <f t="shared" si="45"/>
        <v>83.843400000000003</v>
      </c>
      <c r="J31" s="216">
        <f t="shared" si="45"/>
        <v>85.226816100000008</v>
      </c>
      <c r="K31" s="216">
        <f t="shared" si="45"/>
        <v>87.212600915130025</v>
      </c>
      <c r="L31" s="216">
        <f t="shared" si="45"/>
        <v>90.108059265512324</v>
      </c>
      <c r="M31" s="216">
        <f t="shared" si="45"/>
        <v>94.189954350240029</v>
      </c>
      <c r="N31" s="216">
        <f t="shared" si="45"/>
        <v>99.229116907977883</v>
      </c>
      <c r="O31" s="216">
        <f t="shared" si="45"/>
        <v>105.80800735897679</v>
      </c>
      <c r="P31" s="216">
        <f t="shared" si="45"/>
        <v>113.24631027631287</v>
      </c>
      <c r="Q31" s="216">
        <f t="shared" si="45"/>
        <v>121.4453431403179</v>
      </c>
      <c r="R31" s="216">
        <f t="shared" si="45"/>
        <v>131.01523617977497</v>
      </c>
      <c r="S31" s="216">
        <f t="shared" si="45"/>
        <v>141.92880535355022</v>
      </c>
      <c r="T31" s="461"/>
      <c r="U31" s="457"/>
      <c r="V31" s="454">
        <v>1</v>
      </c>
      <c r="W31" s="454">
        <v>1</v>
      </c>
      <c r="X31" s="455">
        <v>1</v>
      </c>
      <c r="Y31" s="456">
        <v>1</v>
      </c>
      <c r="Z31" s="456">
        <v>1</v>
      </c>
      <c r="AA31" s="456">
        <v>1</v>
      </c>
      <c r="AB31" s="456">
        <v>1</v>
      </c>
      <c r="AC31" s="456">
        <v>1</v>
      </c>
      <c r="AD31" s="456">
        <v>1</v>
      </c>
      <c r="AE31" s="456">
        <v>1</v>
      </c>
      <c r="AF31" s="456">
        <v>1</v>
      </c>
      <c r="AG31" s="456">
        <v>1</v>
      </c>
      <c r="AH31" s="456">
        <v>1</v>
      </c>
      <c r="AI31" s="456">
        <v>1</v>
      </c>
      <c r="AJ31" s="456">
        <v>1</v>
      </c>
      <c r="AK31" s="456">
        <v>1</v>
      </c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</row>
    <row r="32" spans="1:53" x14ac:dyDescent="0.25">
      <c r="A32" s="305" t="s">
        <v>30</v>
      </c>
      <c r="B32" s="305" t="s">
        <v>158</v>
      </c>
      <c r="C32" s="319" t="s">
        <v>326</v>
      </c>
      <c r="D32" s="306">
        <f>V32*' Demand-Supply Gap'!D$66</f>
        <v>4.6774751759999997</v>
      </c>
      <c r="E32" s="306">
        <f>W32*' Demand-Supply Gap'!E$66</f>
        <v>4.7300347999999994</v>
      </c>
      <c r="F32" s="306">
        <f>X32*' Demand-Supply Gap'!F$66</f>
        <v>4.8107722080000004</v>
      </c>
      <c r="G32" s="306">
        <f>Y32*' Demand-Supply Gap'!G$66</f>
        <v>4.8766384799999996</v>
      </c>
      <c r="H32" s="306">
        <f>Z32*' Demand-Supply Gap'!H$66</f>
        <v>7.3887258000000005</v>
      </c>
      <c r="I32" s="306">
        <f>AA32*' Demand-Supply Gap'!I$66</f>
        <v>6.9657898430000014</v>
      </c>
      <c r="J32" s="306">
        <f>AB32*' Demand-Supply Gap'!J$66</f>
        <v>7.0623305650501997</v>
      </c>
      <c r="K32" s="306">
        <f>AC32*' Demand-Supply Gap'!K$66</f>
        <v>7.2363281854762009</v>
      </c>
      <c r="L32" s="306">
        <f>AD32*' Demand-Supply Gap'!L$66</f>
        <v>7.5073459272214214</v>
      </c>
      <c r="M32" s="306">
        <f>AE32*' Demand-Supply Gap'!M$66</f>
        <v>7.8591617375478791</v>
      </c>
      <c r="N32" s="306">
        <f>AF32*' Demand-Supply Gap'!N$66</f>
        <v>8.2479111263095</v>
      </c>
      <c r="O32" s="306">
        <f>AG32*' Demand-Supply Gap'!O$66</f>
        <v>8.6971683452598523</v>
      </c>
      <c r="P32" s="306">
        <f>AH32*' Demand-Supply Gap'!P$66</f>
        <v>9.2013604033637915</v>
      </c>
      <c r="Q32" s="306">
        <f>AI32*' Demand-Supply Gap'!Q$66</f>
        <v>9.7762249191200237</v>
      </c>
      <c r="R32" s="306">
        <f>AJ32*' Demand-Supply Gap'!R$66</f>
        <v>10.405586152027261</v>
      </c>
      <c r="S32" s="306">
        <f>AK32*' Demand-Supply Gap'!S$66</f>
        <v>11.08794791783486</v>
      </c>
      <c r="T32" s="361"/>
      <c r="U32" s="446">
        <f>(S32/J32)^(1/9)-1</f>
        <v>5.1397681694437924E-2</v>
      </c>
      <c r="V32" s="394">
        <v>0.59619999999999995</v>
      </c>
      <c r="W32" s="394">
        <v>0.59599999999999997</v>
      </c>
      <c r="X32" s="394">
        <v>0.59589999999999999</v>
      </c>
      <c r="Y32" s="394">
        <v>0.59570000000000001</v>
      </c>
      <c r="Z32" s="394">
        <v>0.59550000000000003</v>
      </c>
      <c r="AA32" s="394">
        <v>0.59530000000000005</v>
      </c>
      <c r="AB32" s="412">
        <v>0.59509999999999996</v>
      </c>
      <c r="AC32" s="412">
        <v>0.59587777777777773</v>
      </c>
      <c r="AD32" s="412">
        <v>0.59665555555555549</v>
      </c>
      <c r="AE32" s="412">
        <v>0.59743333333333326</v>
      </c>
      <c r="AF32" s="412">
        <v>0.59821111111111114</v>
      </c>
      <c r="AG32" s="412">
        <v>0.5989888888888889</v>
      </c>
      <c r="AH32" s="412">
        <v>0.59976666666666667</v>
      </c>
      <c r="AI32" s="412">
        <v>0.60054444444444444</v>
      </c>
      <c r="AJ32" s="412">
        <v>0.6013222222222222</v>
      </c>
      <c r="AK32" s="412">
        <v>0.60209999999999997</v>
      </c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</row>
    <row r="33" spans="1:53" x14ac:dyDescent="0.25">
      <c r="A33" s="305" t="s">
        <v>30</v>
      </c>
      <c r="B33" s="305" t="s">
        <v>158</v>
      </c>
      <c r="C33" s="319" t="s">
        <v>349</v>
      </c>
      <c r="D33" s="306">
        <f>V33*' Demand-Supply Gap'!D$66</f>
        <v>1.241939484</v>
      </c>
      <c r="E33" s="306">
        <f>W33*' Demand-Supply Gap'!E$66</f>
        <v>1.26028444</v>
      </c>
      <c r="F33" s="306">
        <f>X33*' Demand-Supply Gap'!F$66</f>
        <v>1.2852407040000002</v>
      </c>
      <c r="G33" s="306">
        <f>Y33*' Demand-Supply Gap'!G$66</f>
        <v>1.3073680799999998</v>
      </c>
      <c r="H33" s="306">
        <f>Z33*' Demand-Supply Gap'!H$66</f>
        <v>1.98645676</v>
      </c>
      <c r="I33" s="306">
        <f>AA33*' Demand-Supply Gap'!I$66</f>
        <v>1.8792303860000001</v>
      </c>
      <c r="J33" s="306">
        <f>AB33*' Demand-Supply Gap'!J$66</f>
        <v>1.9106624449220002</v>
      </c>
      <c r="K33" s="306">
        <f>AC33*' Demand-Supply Gap'!K$66</f>
        <v>1.9570699435407488</v>
      </c>
      <c r="L33" s="306">
        <f>AD33*' Demand-Supply Gap'!L$66</f>
        <v>2.029677427352476</v>
      </c>
      <c r="M33" s="306">
        <f>AE33*' Demand-Supply Gap'!M$66</f>
        <v>2.1240740644245903</v>
      </c>
      <c r="N33" s="306">
        <f>AF33*' Demand-Supply Gap'!N$66</f>
        <v>2.2283867687605263</v>
      </c>
      <c r="O33" s="306">
        <f>AG33*' Demand-Supply Gap'!O$66</f>
        <v>2.3489727338103741</v>
      </c>
      <c r="P33" s="306">
        <f>AH33*' Demand-Supply Gap'!P$66</f>
        <v>2.4843110564964874</v>
      </c>
      <c r="Q33" s="306">
        <f>AI33*' Demand-Supply Gap'!Q$66</f>
        <v>2.6386347410705637</v>
      </c>
      <c r="R33" s="306">
        <f>AJ33*' Demand-Supply Gap'!R$66</f>
        <v>2.8075605423585444</v>
      </c>
      <c r="S33" s="306">
        <f>AK33*' Demand-Supply Gap'!S$66</f>
        <v>2.9906705561474527</v>
      </c>
      <c r="T33" s="361"/>
      <c r="U33" s="446">
        <f t="shared" ref="U33:U35" si="46">(S33/J33)^(1/9)-1</f>
        <v>5.104306732941355E-2</v>
      </c>
      <c r="V33" s="395">
        <v>0.1583</v>
      </c>
      <c r="W33" s="395">
        <v>0.1588</v>
      </c>
      <c r="X33" s="395">
        <v>0.15920000000000001</v>
      </c>
      <c r="Y33" s="395">
        <v>0.15970000000000001</v>
      </c>
      <c r="Z33" s="395">
        <v>0.16009999999999999</v>
      </c>
      <c r="AA33" s="395">
        <v>0.16059999999999999</v>
      </c>
      <c r="AB33" s="413">
        <v>0.161</v>
      </c>
      <c r="AC33" s="413">
        <v>0.16115555555555555</v>
      </c>
      <c r="AD33" s="413">
        <v>0.16131111111111113</v>
      </c>
      <c r="AE33" s="413">
        <v>0.16146666666666668</v>
      </c>
      <c r="AF33" s="413">
        <v>0.16162222222222222</v>
      </c>
      <c r="AG33" s="413">
        <v>0.16177777777777777</v>
      </c>
      <c r="AH33" s="413">
        <v>0.16193333333333335</v>
      </c>
      <c r="AI33" s="413">
        <v>0.16208888888888889</v>
      </c>
      <c r="AJ33" s="413">
        <v>0.16224444444444444</v>
      </c>
      <c r="AK33" s="413">
        <v>0.16239999999999999</v>
      </c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</row>
    <row r="34" spans="1:53" x14ac:dyDescent="0.25">
      <c r="A34" s="305" t="s">
        <v>30</v>
      </c>
      <c r="B34" s="305" t="s">
        <v>158</v>
      </c>
      <c r="C34" s="319" t="s">
        <v>352</v>
      </c>
      <c r="D34" s="306">
        <f>V34*' Demand-Supply Gap'!D$66</f>
        <v>0.46445241600000003</v>
      </c>
      <c r="E34" s="306">
        <f>W34*' Demand-Supply Gap'!E$66</f>
        <v>0.47220984999999993</v>
      </c>
      <c r="F34" s="306">
        <f>X34*' Demand-Supply Gap'!F$66</f>
        <v>0.48357988800000007</v>
      </c>
      <c r="G34" s="306">
        <f>Y34*' Demand-Supply Gap'!G$66</f>
        <v>0.49363991999999995</v>
      </c>
      <c r="H34" s="306">
        <f>Z34*' Demand-Supply Gap'!H$66</f>
        <v>0.75190056000000005</v>
      </c>
      <c r="I34" s="306">
        <f>AA34*' Demand-Supply Gap'!I$66</f>
        <v>0.71377991000000007</v>
      </c>
      <c r="J34" s="306">
        <f>AB34*' Demand-Supply Gap'!J$66</f>
        <v>0.72866257216279995</v>
      </c>
      <c r="K34" s="306">
        <f>AC34*' Demand-Supply Gap'!K$66</f>
        <v>0.74388627956013165</v>
      </c>
      <c r="L34" s="306">
        <f>AD34*' Demand-Supply Gap'!L$66</f>
        <v>0.76892311960591109</v>
      </c>
      <c r="M34" s="306">
        <f>AE34*' Demand-Supply Gap'!M$66</f>
        <v>0.8020089727152302</v>
      </c>
      <c r="N34" s="306">
        <f>AF34*' Demand-Supply Gap'!N$66</f>
        <v>0.83859405831122791</v>
      </c>
      <c r="O34" s="306">
        <f>AG34*' Demand-Supply Gap'!O$66</f>
        <v>0.88102610572379481</v>
      </c>
      <c r="P34" s="306">
        <f>AH34*' Demand-Supply Gap'!P$66</f>
        <v>0.92867617920906154</v>
      </c>
      <c r="Q34" s="306">
        <f>AI34*' Demand-Supply Gap'!Q$66</f>
        <v>0.98306689180960471</v>
      </c>
      <c r="R34" s="306">
        <f>AJ34*' Demand-Supply Gap'!R$66</f>
        <v>1.0425005657216839</v>
      </c>
      <c r="S34" s="306">
        <f>AK34*' Demand-Supply Gap'!S$66</f>
        <v>1.1067690912836323</v>
      </c>
      <c r="T34" s="361"/>
      <c r="U34" s="446">
        <f t="shared" si="46"/>
        <v>4.7538665698076965E-2</v>
      </c>
      <c r="V34" s="396">
        <v>5.9200000000000003E-2</v>
      </c>
      <c r="W34" s="396">
        <v>5.9499999999999997E-2</v>
      </c>
      <c r="X34" s="396">
        <v>5.9900000000000002E-2</v>
      </c>
      <c r="Y34" s="396">
        <v>6.0299999999999999E-2</v>
      </c>
      <c r="Z34" s="396">
        <v>6.0600000000000001E-2</v>
      </c>
      <c r="AA34" s="396">
        <v>6.0999999999999999E-2</v>
      </c>
      <c r="AB34" s="440">
        <v>6.1399999999999996E-2</v>
      </c>
      <c r="AC34" s="440">
        <v>6.1255555555555556E-2</v>
      </c>
      <c r="AD34" s="440">
        <v>6.1111111111111109E-2</v>
      </c>
      <c r="AE34" s="440">
        <v>6.0966666666666662E-2</v>
      </c>
      <c r="AF34" s="440">
        <v>6.0822222222222222E-2</v>
      </c>
      <c r="AG34" s="440">
        <v>6.0677777777777775E-2</v>
      </c>
      <c r="AH34" s="440">
        <v>6.0533333333333328E-2</v>
      </c>
      <c r="AI34" s="440">
        <v>6.0388888888888888E-2</v>
      </c>
      <c r="AJ34" s="440">
        <v>6.0244444444444441E-2</v>
      </c>
      <c r="AK34" s="440">
        <v>6.0099999999999994E-2</v>
      </c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</row>
    <row r="35" spans="1:53" x14ac:dyDescent="0.25">
      <c r="A35" s="305" t="s">
        <v>30</v>
      </c>
      <c r="B35" s="305" t="s">
        <v>158</v>
      </c>
      <c r="C35" s="319" t="s">
        <v>12</v>
      </c>
      <c r="D35" s="306">
        <f>V35*' Demand-Supply Gap'!D$66</f>
        <v>1.4616129240000002</v>
      </c>
      <c r="E35" s="306">
        <f>W35*' Demand-Supply Gap'!E$66</f>
        <v>1.4737709100000005</v>
      </c>
      <c r="F35" s="306">
        <f>X35*' Demand-Supply Gap'!F$66</f>
        <v>1.4935272000000006</v>
      </c>
      <c r="G35" s="306">
        <f>Y35*' Demand-Supply Gap'!G$66</f>
        <v>1.5087535199999991</v>
      </c>
      <c r="H35" s="306">
        <f>Z35*' Demand-Supply Gap'!H$66</f>
        <v>2.2805168799999995</v>
      </c>
      <c r="I35" s="306">
        <f>AA35*' Demand-Supply Gap'!I$66</f>
        <v>2.1425098610000006</v>
      </c>
      <c r="J35" s="306">
        <f>AB35*' Demand-Supply Gap'!J$66</f>
        <v>2.1658130198649999</v>
      </c>
      <c r="K35" s="306">
        <f>AC35*' Demand-Supply Gap'!K$66</f>
        <v>2.2066962118495197</v>
      </c>
      <c r="L35" s="306">
        <f>AD35*' Demand-Supply Gap'!L$66</f>
        <v>2.2764318466441908</v>
      </c>
      <c r="M35" s="306">
        <f>AE35*' Demand-Supply Gap'!M$66</f>
        <v>2.3696317597337933</v>
      </c>
      <c r="N35" s="306">
        <f>AF35*' Demand-Supply Gap'!N$66</f>
        <v>2.4727341423459128</v>
      </c>
      <c r="O35" s="306">
        <f>AG35*' Demand-Supply Gap'!O$66</f>
        <v>2.592581856616258</v>
      </c>
      <c r="P35" s="306">
        <f>AH35*' Demand-Supply Gap'!P$66</f>
        <v>2.72721919808476</v>
      </c>
      <c r="Q35" s="306">
        <f>AI35*' Demand-Supply Gap'!Q$66</f>
        <v>2.8810100189040266</v>
      </c>
      <c r="R35" s="306">
        <f>AJ35*' Demand-Supply Gap'!R$66</f>
        <v>3.048862314763694</v>
      </c>
      <c r="S35" s="306">
        <f>AK35*' Demand-Supply Gap'!S$66</f>
        <v>3.2300715243119655</v>
      </c>
      <c r="T35" s="361"/>
      <c r="U35" s="446">
        <f t="shared" si="46"/>
        <v>4.541302986571405E-2</v>
      </c>
      <c r="V35" s="442">
        <f>V36-SUM(V32:V34)</f>
        <v>0.18630000000000002</v>
      </c>
      <c r="W35" s="442">
        <f t="shared" ref="W35" si="47">W36-SUM(W32:W34)</f>
        <v>0.18570000000000009</v>
      </c>
      <c r="X35" s="442">
        <f t="shared" ref="X35" si="48">X36-SUM(X32:X34)</f>
        <v>0.18500000000000005</v>
      </c>
      <c r="Y35" s="442">
        <f t="shared" ref="Y35" si="49">Y36-SUM(Y32:Y34)</f>
        <v>0.18429999999999991</v>
      </c>
      <c r="Z35" s="442">
        <f t="shared" ref="Z35" si="50">Z36-SUM(Z32:Z34)</f>
        <v>0.18379999999999996</v>
      </c>
      <c r="AA35" s="442">
        <f t="shared" ref="AA35" si="51">AA36-SUM(AA32:AA34)</f>
        <v>0.18310000000000004</v>
      </c>
      <c r="AB35" s="442">
        <f t="shared" ref="AB35" si="52">AB36-SUM(AB32:AB34)</f>
        <v>0.1825</v>
      </c>
      <c r="AC35" s="442">
        <f t="shared" ref="AC35" si="53">AC36-SUM(AC32:AC34)</f>
        <v>0.18171111111111127</v>
      </c>
      <c r="AD35" s="442">
        <f t="shared" ref="AD35" si="54">AD36-SUM(AD32:AD34)</f>
        <v>0.18092222222222221</v>
      </c>
      <c r="AE35" s="442">
        <f t="shared" ref="AE35" si="55">AE36-SUM(AE32:AE34)</f>
        <v>0.18013333333333348</v>
      </c>
      <c r="AF35" s="442">
        <f t="shared" ref="AF35" si="56">AF36-SUM(AF32:AF34)</f>
        <v>0.17934444444444442</v>
      </c>
      <c r="AG35" s="442">
        <f t="shared" ref="AG35" si="57">AG36-SUM(AG32:AG34)</f>
        <v>0.17855555555555558</v>
      </c>
      <c r="AH35" s="442">
        <f t="shared" ref="AH35" si="58">AH36-SUM(AH32:AH34)</f>
        <v>0.17776666666666663</v>
      </c>
      <c r="AI35" s="442">
        <f t="shared" ref="AI35" si="59">AI36-SUM(AI32:AI34)</f>
        <v>0.17697777777777779</v>
      </c>
      <c r="AJ35" s="442">
        <f t="shared" ref="AJ35" si="60">AJ36-SUM(AJ32:AJ34)</f>
        <v>0.17618888888888895</v>
      </c>
      <c r="AK35" s="442">
        <f t="shared" ref="AK35" si="61">AK36-SUM(AK32:AK34)</f>
        <v>0.1754</v>
      </c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</row>
    <row r="36" spans="1:53" ht="15.75" thickBot="1" x14ac:dyDescent="0.3">
      <c r="A36" s="214" t="s">
        <v>30</v>
      </c>
      <c r="B36" s="214" t="s">
        <v>158</v>
      </c>
      <c r="C36" s="452" t="s">
        <v>58</v>
      </c>
      <c r="D36" s="216">
        <f t="shared" ref="D36:S36" si="62">SUM(D32:D35)</f>
        <v>7.8454800000000002</v>
      </c>
      <c r="E36" s="216">
        <f t="shared" si="62"/>
        <v>7.9363000000000001</v>
      </c>
      <c r="F36" s="216">
        <f t="shared" si="62"/>
        <v>8.0731200000000012</v>
      </c>
      <c r="G36" s="216">
        <f t="shared" si="62"/>
        <v>8.186399999999999</v>
      </c>
      <c r="H36" s="216">
        <f t="shared" si="62"/>
        <v>12.407599999999999</v>
      </c>
      <c r="I36" s="216">
        <f t="shared" si="62"/>
        <v>11.701310000000001</v>
      </c>
      <c r="J36" s="216">
        <f t="shared" si="62"/>
        <v>11.867468602000001</v>
      </c>
      <c r="K36" s="216">
        <f t="shared" si="62"/>
        <v>12.143980620426602</v>
      </c>
      <c r="L36" s="216">
        <f t="shared" si="62"/>
        <v>12.582378320823999</v>
      </c>
      <c r="M36" s="216">
        <f t="shared" si="62"/>
        <v>13.154876534421494</v>
      </c>
      <c r="N36" s="216">
        <f t="shared" si="62"/>
        <v>13.787626095727166</v>
      </c>
      <c r="O36" s="216">
        <f t="shared" si="62"/>
        <v>14.519749041410279</v>
      </c>
      <c r="P36" s="216">
        <f t="shared" si="62"/>
        <v>15.341566837154101</v>
      </c>
      <c r="Q36" s="216">
        <f t="shared" si="62"/>
        <v>16.278936570904218</v>
      </c>
      <c r="R36" s="216">
        <f t="shared" si="62"/>
        <v>17.304509574871183</v>
      </c>
      <c r="S36" s="216">
        <f t="shared" si="62"/>
        <v>18.415459089577912</v>
      </c>
      <c r="T36" s="461"/>
      <c r="U36" s="318"/>
      <c r="V36" s="454">
        <v>1</v>
      </c>
      <c r="W36" s="454">
        <v>1</v>
      </c>
      <c r="X36" s="455">
        <v>1</v>
      </c>
      <c r="Y36" s="456">
        <v>1</v>
      </c>
      <c r="Z36" s="456">
        <v>1</v>
      </c>
      <c r="AA36" s="456">
        <v>1</v>
      </c>
      <c r="AB36" s="456">
        <v>1</v>
      </c>
      <c r="AC36" s="456">
        <v>1</v>
      </c>
      <c r="AD36" s="456">
        <v>1</v>
      </c>
      <c r="AE36" s="456">
        <v>1</v>
      </c>
      <c r="AF36" s="456">
        <v>1</v>
      </c>
      <c r="AG36" s="456">
        <v>1</v>
      </c>
      <c r="AH36" s="456">
        <v>1</v>
      </c>
      <c r="AI36" s="456">
        <v>1</v>
      </c>
      <c r="AJ36" s="456">
        <v>1</v>
      </c>
      <c r="AK36" s="456">
        <v>1</v>
      </c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</row>
    <row r="37" spans="1:53" x14ac:dyDescent="0.25">
      <c r="A37" s="305" t="s">
        <v>30</v>
      </c>
      <c r="B37" s="305" t="s">
        <v>52</v>
      </c>
      <c r="C37" s="319" t="s">
        <v>326</v>
      </c>
      <c r="D37" s="306">
        <f>V37*' Demand-Supply Gap'!D$75</f>
        <v>13.451094828392673</v>
      </c>
      <c r="E37" s="306">
        <f>W37*' Demand-Supply Gap'!E$75</f>
        <v>13.643795260160585</v>
      </c>
      <c r="F37" s="306">
        <f>X37*' Demand-Supply Gap'!F$75</f>
        <v>13.648015135419366</v>
      </c>
      <c r="G37" s="306">
        <f>Y37*' Demand-Supply Gap'!G$75</f>
        <v>13.511970865000155</v>
      </c>
      <c r="H37" s="306">
        <f>Z37*' Demand-Supply Gap'!H$75</f>
        <v>13.48723376938011</v>
      </c>
      <c r="I37" s="306">
        <f>AA37*' Demand-Supply Gap'!I$75</f>
        <v>1.0322544060000007</v>
      </c>
      <c r="J37" s="306">
        <f>AB37*' Demand-Supply Gap'!J$75</f>
        <v>8.255652104000001</v>
      </c>
      <c r="K37" s="306">
        <f>AC37*' Demand-Supply Gap'!K$75</f>
        <v>8.2832344000000013</v>
      </c>
      <c r="L37" s="306">
        <f>AD37*' Demand-Supply Gap'!L$75</f>
        <v>8.6326240000000016</v>
      </c>
      <c r="M37" s="306">
        <f>AE37*' Demand-Supply Gap'!M$75</f>
        <v>8.9830720000000017</v>
      </c>
      <c r="N37" s="306">
        <f>AF37*' Demand-Supply Gap'!N$75</f>
        <v>8.997183999999999</v>
      </c>
      <c r="O37" s="306">
        <f>AG37*' Demand-Supply Gap'!O$75</f>
        <v>9.2365783999999991</v>
      </c>
      <c r="P37" s="306">
        <f>AH37*' Demand-Supply Gap'!P$75</f>
        <v>9.2510431999999998</v>
      </c>
      <c r="Q37" s="306">
        <f>AI37*' Demand-Supply Gap'!Q$75</f>
        <v>9.4914960000000015</v>
      </c>
      <c r="R37" s="306">
        <f>AJ37*' Demand-Supply Gap'!R$75</f>
        <v>9.5063136000000021</v>
      </c>
      <c r="S37" s="306">
        <f>AK37*' Demand-Supply Gap'!S$75</f>
        <v>9.8611716000000005</v>
      </c>
      <c r="T37" s="361"/>
      <c r="U37" s="446">
        <f>(S37/J37)^(1/9)-1</f>
        <v>1.9941438962984614E-2</v>
      </c>
      <c r="V37" s="397">
        <v>0.57069999999999999</v>
      </c>
      <c r="W37" s="397">
        <v>0.5706</v>
      </c>
      <c r="X37" s="397">
        <v>0.5706</v>
      </c>
      <c r="Y37" s="397">
        <v>0.57050000000000001</v>
      </c>
      <c r="Z37" s="397">
        <v>0.57040000000000002</v>
      </c>
      <c r="AA37" s="397">
        <v>0.57030000000000003</v>
      </c>
      <c r="AB37" s="412">
        <v>0.57020000000000004</v>
      </c>
      <c r="AC37" s="412">
        <v>0.57110000000000005</v>
      </c>
      <c r="AD37" s="412">
        <v>0.57200000000000006</v>
      </c>
      <c r="AE37" s="412">
        <v>0.57290000000000008</v>
      </c>
      <c r="AF37" s="412">
        <v>0.57379999999999998</v>
      </c>
      <c r="AG37" s="412">
        <v>0.57469999999999999</v>
      </c>
      <c r="AH37" s="412">
        <v>0.5756</v>
      </c>
      <c r="AI37" s="412">
        <v>0.57650000000000001</v>
      </c>
      <c r="AJ37" s="412">
        <v>0.57740000000000002</v>
      </c>
      <c r="AK37" s="412">
        <v>0.57830000000000004</v>
      </c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</row>
    <row r="38" spans="1:53" x14ac:dyDescent="0.25">
      <c r="A38" s="305" t="s">
        <v>30</v>
      </c>
      <c r="B38" s="305" t="s">
        <v>52</v>
      </c>
      <c r="C38" s="319" t="s">
        <v>349</v>
      </c>
      <c r="D38" s="306">
        <f>V38*' Demand-Supply Gap'!D$75</f>
        <v>3.6603382282274084</v>
      </c>
      <c r="E38" s="306">
        <f>W38*' Demand-Supply Gap'!E$75</f>
        <v>3.7182091884945163</v>
      </c>
      <c r="F38" s="306">
        <f>X38*' Demand-Supply Gap'!F$75</f>
        <v>3.7241429312737386</v>
      </c>
      <c r="G38" s="306">
        <f>Y38*' Demand-Supply Gap'!G$75</f>
        <v>3.6924036071052133</v>
      </c>
      <c r="H38" s="306">
        <f>Z38*' Demand-Supply Gap'!H$75</f>
        <v>3.6910189190046192</v>
      </c>
      <c r="I38" s="306">
        <f>AA38*' Demand-Supply Gap'!I$75</f>
        <v>0.28290612600000015</v>
      </c>
      <c r="J38" s="306">
        <f>AB38*' Demand-Supply Gap'!J$75</f>
        <v>2.2658883799999998</v>
      </c>
      <c r="K38" s="306">
        <f>AC38*' Demand-Supply Gap'!K$75</f>
        <v>2.2710040888888887</v>
      </c>
      <c r="L38" s="306">
        <f>AD38*' Demand-Supply Gap'!L$75</f>
        <v>2.3642456444444444</v>
      </c>
      <c r="M38" s="306">
        <f>AE38*' Demand-Supply Gap'!M$75</f>
        <v>2.4575786666666666</v>
      </c>
      <c r="N38" s="306">
        <f>AF38*' Demand-Supply Gap'!N$75</f>
        <v>2.4587982222222218</v>
      </c>
      <c r="O38" s="306">
        <f>AG38*' Demand-Supply Gap'!O$75</f>
        <v>2.5215182222222219</v>
      </c>
      <c r="P38" s="306">
        <f>AH38*' Demand-Supply Gap'!P$75</f>
        <v>2.5227682666666666</v>
      </c>
      <c r="Q38" s="306">
        <f>AI38*' Demand-Supply Gap'!Q$75</f>
        <v>2.5855797333333332</v>
      </c>
      <c r="R38" s="306">
        <f>AJ38*' Demand-Supply Gap'!R$75</f>
        <v>2.5868602666666671</v>
      </c>
      <c r="S38" s="306">
        <f>AK38*' Demand-Supply Gap'!S$75</f>
        <v>2.6805744000000002</v>
      </c>
      <c r="T38" s="361"/>
      <c r="U38" s="446">
        <f t="shared" ref="U38:U40" si="63">(S38/J38)^(1/9)-1</f>
        <v>1.8849245456447505E-2</v>
      </c>
      <c r="V38" s="398">
        <v>0.15529999999999999</v>
      </c>
      <c r="W38" s="398">
        <v>0.1555</v>
      </c>
      <c r="X38" s="398">
        <v>0.15570000000000001</v>
      </c>
      <c r="Y38" s="398">
        <v>0.15590000000000001</v>
      </c>
      <c r="Z38" s="398">
        <v>0.15609999999999999</v>
      </c>
      <c r="AA38" s="398">
        <v>0.15629999999999999</v>
      </c>
      <c r="AB38" s="413">
        <v>0.1565</v>
      </c>
      <c r="AC38" s="413">
        <v>0.15657777777777776</v>
      </c>
      <c r="AD38" s="413">
        <v>0.15665555555555555</v>
      </c>
      <c r="AE38" s="413">
        <v>0.15673333333333334</v>
      </c>
      <c r="AF38" s="413">
        <v>0.1568111111111111</v>
      </c>
      <c r="AG38" s="413">
        <v>0.15688888888888888</v>
      </c>
      <c r="AH38" s="413">
        <v>0.15696666666666667</v>
      </c>
      <c r="AI38" s="413">
        <v>0.15704444444444443</v>
      </c>
      <c r="AJ38" s="413">
        <v>0.15712222222222222</v>
      </c>
      <c r="AK38" s="413">
        <v>0.15720000000000001</v>
      </c>
      <c r="AL38" s="373"/>
      <c r="AM38" s="373"/>
      <c r="AN38" s="373"/>
      <c r="AO38" s="373"/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</row>
    <row r="39" spans="1:53" x14ac:dyDescent="0.25">
      <c r="A39" s="305" t="s">
        <v>30</v>
      </c>
      <c r="B39" s="305" t="s">
        <v>52</v>
      </c>
      <c r="C39" s="319" t="s">
        <v>352</v>
      </c>
      <c r="D39" s="306">
        <f>V39*' Demand-Supply Gap'!D$75</f>
        <v>1.3646721404659816</v>
      </c>
      <c r="E39" s="306">
        <f>W39*' Demand-Supply Gap'!E$75</f>
        <v>1.3868561603387908</v>
      </c>
      <c r="F39" s="306">
        <f>X39*' Demand-Supply Gap'!F$75</f>
        <v>1.3896769705009904</v>
      </c>
      <c r="G39" s="306">
        <f>Y39*' Demand-Supply Gap'!G$75</f>
        <v>1.3784341881560191</v>
      </c>
      <c r="H39" s="306">
        <f>Z39*' Demand-Supply Gap'!H$75</f>
        <v>1.3785163547595727</v>
      </c>
      <c r="I39" s="306">
        <f>AA39*' Demand-Supply Gap'!I$75</f>
        <v>0.10570516800000006</v>
      </c>
      <c r="J39" s="306">
        <f>AB39*' Demand-Supply Gap'!J$75</f>
        <v>0.84699341999999989</v>
      </c>
      <c r="K39" s="306">
        <f>AC39*' Demand-Supply Gap'!K$75</f>
        <v>0.84638897777777788</v>
      </c>
      <c r="L39" s="306">
        <f>AD39*' Demand-Supply Gap'!L$75</f>
        <v>0.87852208888888894</v>
      </c>
      <c r="M39" s="306">
        <f>AE39*' Demand-Supply Gap'!M$75</f>
        <v>0.91048533333333326</v>
      </c>
      <c r="N39" s="306">
        <f>AF39*' Demand-Supply Gap'!N$75</f>
        <v>0.90822044444444439</v>
      </c>
      <c r="O39" s="306">
        <f>AG39*' Demand-Supply Gap'!O$75</f>
        <v>0.92860444444444434</v>
      </c>
      <c r="P39" s="306">
        <f>AH39*' Demand-Supply Gap'!P$75</f>
        <v>0.92628293333333322</v>
      </c>
      <c r="Q39" s="306">
        <f>AI39*' Demand-Supply Gap'!Q$75</f>
        <v>0.94649706666666678</v>
      </c>
      <c r="R39" s="306">
        <f>AJ39*' Demand-Supply Gap'!R$75</f>
        <v>0.94411893333333341</v>
      </c>
      <c r="S39" s="306">
        <f>AK39*' Demand-Supply Gap'!S$75</f>
        <v>0.97537439999999986</v>
      </c>
      <c r="T39" s="361"/>
      <c r="U39" s="446">
        <f t="shared" si="63"/>
        <v>1.5804532373911329E-2</v>
      </c>
      <c r="V39" s="399">
        <v>5.79E-2</v>
      </c>
      <c r="W39" s="399">
        <v>5.8000000000000003E-2</v>
      </c>
      <c r="X39" s="399">
        <v>5.8099999999999999E-2</v>
      </c>
      <c r="Y39" s="399">
        <v>5.8200000000000002E-2</v>
      </c>
      <c r="Z39" s="399">
        <v>5.8299999999999998E-2</v>
      </c>
      <c r="AA39" s="399">
        <v>5.8400000000000001E-2</v>
      </c>
      <c r="AB39" s="440">
        <v>5.8499999999999996E-2</v>
      </c>
      <c r="AC39" s="440">
        <v>5.8355555555555556E-2</v>
      </c>
      <c r="AD39" s="440">
        <v>5.8211111111111109E-2</v>
      </c>
      <c r="AE39" s="440">
        <v>5.8066666666666662E-2</v>
      </c>
      <c r="AF39" s="440">
        <v>5.7922222222222222E-2</v>
      </c>
      <c r="AG39" s="440">
        <v>5.7777777777777775E-2</v>
      </c>
      <c r="AH39" s="440">
        <v>5.7633333333333328E-2</v>
      </c>
      <c r="AI39" s="440">
        <v>5.7488888888888888E-2</v>
      </c>
      <c r="AJ39" s="440">
        <v>5.7344444444444441E-2</v>
      </c>
      <c r="AK39" s="440">
        <v>5.7199999999999994E-2</v>
      </c>
      <c r="AL39" s="373"/>
      <c r="AM39" s="373"/>
      <c r="AN39" s="373"/>
      <c r="AO39" s="373"/>
      <c r="AP39" s="373"/>
      <c r="AQ39" s="373"/>
      <c r="AR39" s="373"/>
      <c r="AS39" s="373"/>
      <c r="AT39" s="373"/>
      <c r="AU39" s="373"/>
      <c r="AV39" s="373"/>
      <c r="AW39" s="373"/>
      <c r="AX39" s="373"/>
      <c r="AY39" s="373"/>
      <c r="AZ39" s="373"/>
      <c r="BA39" s="373"/>
    </row>
    <row r="40" spans="1:53" x14ac:dyDescent="0.25">
      <c r="A40" s="305" t="s">
        <v>30</v>
      </c>
      <c r="B40" s="305" t="s">
        <v>52</v>
      </c>
      <c r="C40" s="319" t="s">
        <v>12</v>
      </c>
      <c r="D40" s="306">
        <f>V40*' Demand-Supply Gap'!D$75</f>
        <v>5.0933618230517919</v>
      </c>
      <c r="E40" s="306">
        <f>W40*' Demand-Supply Gap'!E$75</f>
        <v>5.1624525002956014</v>
      </c>
      <c r="F40" s="306">
        <f>X40*' Demand-Supply Gap'!F$75</f>
        <v>5.1568735772807841</v>
      </c>
      <c r="G40" s="306">
        <f>Y40*' Demand-Supply Gap'!G$75</f>
        <v>5.1016275623506262</v>
      </c>
      <c r="H40" s="306">
        <f>Z40*' Demand-Supply Gap'!H$75</f>
        <v>5.0884514501588338</v>
      </c>
      <c r="I40" s="306">
        <f>AA40*' Demand-Supply Gap'!I$75</f>
        <v>0.38915430000000018</v>
      </c>
      <c r="J40" s="306">
        <f>AB40*' Demand-Supply Gap'!J$75</f>
        <v>3.1099860959999996</v>
      </c>
      <c r="K40" s="306">
        <f>AC40*' Demand-Supply Gap'!K$75</f>
        <v>3.1033725333333315</v>
      </c>
      <c r="L40" s="306">
        <f>AD40*' Demand-Supply Gap'!L$75</f>
        <v>3.216608266666666</v>
      </c>
      <c r="M40" s="306">
        <f>AE40*' Demand-Supply Gap'!M$75</f>
        <v>3.3288639999999989</v>
      </c>
      <c r="N40" s="306">
        <f>AF40*' Demand-Supply Gap'!N$75</f>
        <v>3.3157973333333337</v>
      </c>
      <c r="O40" s="306">
        <f>AG40*' Demand-Supply Gap'!O$75</f>
        <v>3.3852989333333334</v>
      </c>
      <c r="P40" s="306">
        <f>AH40*' Demand-Supply Gap'!P$75</f>
        <v>3.3719055999999994</v>
      </c>
      <c r="Q40" s="306">
        <f>AI40*' Demand-Supply Gap'!Q$75</f>
        <v>3.4404271999999998</v>
      </c>
      <c r="R40" s="306">
        <f>AJ40*' Demand-Supply Gap'!R$75</f>
        <v>3.4267071999999996</v>
      </c>
      <c r="S40" s="306">
        <f>AK40*' Demand-Supply Gap'!S$75</f>
        <v>3.5348795999999987</v>
      </c>
      <c r="T40" s="361"/>
      <c r="U40" s="446">
        <f t="shared" si="63"/>
        <v>1.4330712265625101E-2</v>
      </c>
      <c r="V40" s="442">
        <f>V41-SUM(V37:V39)</f>
        <v>0.21610000000000007</v>
      </c>
      <c r="W40" s="442">
        <f t="shared" ref="W40" si="64">W41-SUM(W37:W39)</f>
        <v>0.21589999999999998</v>
      </c>
      <c r="X40" s="442">
        <f t="shared" ref="X40" si="65">X41-SUM(X37:X39)</f>
        <v>0.21560000000000001</v>
      </c>
      <c r="Y40" s="442">
        <f t="shared" ref="Y40" si="66">Y41-SUM(Y37:Y39)</f>
        <v>0.21539999999999992</v>
      </c>
      <c r="Z40" s="442">
        <f t="shared" ref="Z40" si="67">Z41-SUM(Z37:Z39)</f>
        <v>0.21519999999999995</v>
      </c>
      <c r="AA40" s="442">
        <f t="shared" ref="AA40" si="68">AA41-SUM(AA37:AA39)</f>
        <v>0.21499999999999997</v>
      </c>
      <c r="AB40" s="442">
        <f t="shared" ref="AB40" si="69">AB41-SUM(AB37:AB39)</f>
        <v>0.21479999999999999</v>
      </c>
      <c r="AC40" s="442">
        <f t="shared" ref="AC40" si="70">AC41-SUM(AC37:AC39)</f>
        <v>0.21396666666666653</v>
      </c>
      <c r="AD40" s="442">
        <f t="shared" ref="AD40" si="71">AD41-SUM(AD37:AD39)</f>
        <v>0.21313333333333329</v>
      </c>
      <c r="AE40" s="442">
        <f t="shared" ref="AE40" si="72">AE41-SUM(AE37:AE39)</f>
        <v>0.21229999999999993</v>
      </c>
      <c r="AF40" s="442">
        <f t="shared" ref="AF40" si="73">AF41-SUM(AF37:AF39)</f>
        <v>0.21146666666666669</v>
      </c>
      <c r="AG40" s="442">
        <f t="shared" ref="AG40" si="74">AG41-SUM(AG37:AG39)</f>
        <v>0.21063333333333334</v>
      </c>
      <c r="AH40" s="442">
        <f t="shared" ref="AH40" si="75">AH41-SUM(AH37:AH39)</f>
        <v>0.20979999999999999</v>
      </c>
      <c r="AI40" s="442">
        <f t="shared" ref="AI40" si="76">AI41-SUM(AI37:AI39)</f>
        <v>0.20896666666666663</v>
      </c>
      <c r="AJ40" s="442">
        <f t="shared" ref="AJ40" si="77">AJ41-SUM(AJ37:AJ39)</f>
        <v>0.20813333333333328</v>
      </c>
      <c r="AK40" s="442">
        <f t="shared" ref="AK40" si="78">AK41-SUM(AK37:AK39)</f>
        <v>0.20729999999999993</v>
      </c>
      <c r="AL40" s="373"/>
      <c r="AM40" s="373"/>
      <c r="AN40" s="373"/>
      <c r="AO40" s="373"/>
      <c r="AP40" s="373"/>
      <c r="AQ40" s="373"/>
      <c r="AR40" s="373"/>
      <c r="AS40" s="373"/>
      <c r="AT40" s="373"/>
      <c r="AU40" s="373"/>
      <c r="AV40" s="373"/>
      <c r="AW40" s="373"/>
      <c r="AX40" s="373"/>
      <c r="AY40" s="373"/>
      <c r="AZ40" s="373"/>
      <c r="BA40" s="373"/>
    </row>
    <row r="41" spans="1:53" ht="15.75" thickBot="1" x14ac:dyDescent="0.3">
      <c r="A41" s="214" t="s">
        <v>30</v>
      </c>
      <c r="B41" s="214" t="s">
        <v>52</v>
      </c>
      <c r="C41" s="452" t="s">
        <v>58</v>
      </c>
      <c r="D41" s="216">
        <f t="shared" ref="D41:S41" si="79">SUM(D37:D40)</f>
        <v>23.569467020137857</v>
      </c>
      <c r="E41" s="216">
        <f t="shared" si="79"/>
        <v>23.911313109289495</v>
      </c>
      <c r="F41" s="216">
        <f t="shared" si="79"/>
        <v>23.918708614474877</v>
      </c>
      <c r="G41" s="216">
        <f t="shared" si="79"/>
        <v>23.68443622261201</v>
      </c>
      <c r="H41" s="216">
        <f t="shared" si="79"/>
        <v>23.645220493303135</v>
      </c>
      <c r="I41" s="216">
        <f t="shared" si="79"/>
        <v>1.8100200000000011</v>
      </c>
      <c r="J41" s="216">
        <f t="shared" si="79"/>
        <v>14.478520000000001</v>
      </c>
      <c r="K41" s="216">
        <f t="shared" si="79"/>
        <v>14.504</v>
      </c>
      <c r="L41" s="216">
        <f t="shared" si="79"/>
        <v>15.092000000000002</v>
      </c>
      <c r="M41" s="216">
        <f t="shared" si="79"/>
        <v>15.680000000000001</v>
      </c>
      <c r="N41" s="216">
        <f t="shared" si="79"/>
        <v>15.68</v>
      </c>
      <c r="O41" s="216">
        <f t="shared" si="79"/>
        <v>16.071999999999999</v>
      </c>
      <c r="P41" s="216">
        <f t="shared" si="79"/>
        <v>16.071999999999999</v>
      </c>
      <c r="Q41" s="216">
        <f t="shared" si="79"/>
        <v>16.463999999999999</v>
      </c>
      <c r="R41" s="216">
        <f t="shared" si="79"/>
        <v>16.464000000000002</v>
      </c>
      <c r="S41" s="216">
        <f t="shared" si="79"/>
        <v>17.052</v>
      </c>
      <c r="T41" s="461"/>
      <c r="U41" s="318"/>
      <c r="V41" s="454">
        <v>1</v>
      </c>
      <c r="W41" s="454">
        <v>1</v>
      </c>
      <c r="X41" s="455">
        <v>1</v>
      </c>
      <c r="Y41" s="456">
        <v>1</v>
      </c>
      <c r="Z41" s="456">
        <v>1</v>
      </c>
      <c r="AA41" s="456">
        <v>1</v>
      </c>
      <c r="AB41" s="456">
        <v>1</v>
      </c>
      <c r="AC41" s="456">
        <v>1</v>
      </c>
      <c r="AD41" s="456">
        <v>1</v>
      </c>
      <c r="AE41" s="456">
        <v>1</v>
      </c>
      <c r="AF41" s="456">
        <v>1</v>
      </c>
      <c r="AG41" s="456">
        <v>1</v>
      </c>
      <c r="AH41" s="456">
        <v>1</v>
      </c>
      <c r="AI41" s="456">
        <v>1</v>
      </c>
      <c r="AJ41" s="456">
        <v>1</v>
      </c>
      <c r="AK41" s="456">
        <v>1</v>
      </c>
      <c r="AL41" s="373"/>
      <c r="AM41" s="373"/>
      <c r="AN41" s="373"/>
      <c r="AO41" s="373"/>
      <c r="AP41" s="373"/>
      <c r="AQ41" s="373"/>
      <c r="AR41" s="373"/>
      <c r="AS41" s="373"/>
      <c r="AT41" s="373"/>
      <c r="AU41" s="373"/>
      <c r="AV41" s="373"/>
      <c r="AW41" s="373"/>
      <c r="AX41" s="373"/>
      <c r="AY41" s="373"/>
      <c r="AZ41" s="373"/>
      <c r="BA41" s="373"/>
    </row>
    <row r="42" spans="1:53" x14ac:dyDescent="0.25">
      <c r="A42" s="337" t="s">
        <v>30</v>
      </c>
      <c r="B42" s="337" t="s">
        <v>30</v>
      </c>
      <c r="C42" s="176" t="s">
        <v>326</v>
      </c>
      <c r="D42" s="534">
        <f>V42*' Demand-Supply Gap'!D$84</f>
        <v>167.21037751475197</v>
      </c>
      <c r="E42" s="534">
        <f>W42*' Demand-Supply Gap'!E$84</f>
        <v>177.8152614746628</v>
      </c>
      <c r="F42" s="534">
        <f>X42*' Demand-Supply Gap'!F$84</f>
        <v>187.2591497733589</v>
      </c>
      <c r="G42" s="534">
        <f>Y42*' Demand-Supply Gap'!G$84</f>
        <v>196.3305922008708</v>
      </c>
      <c r="H42" s="534">
        <f>Z42*' Demand-Supply Gap'!H$84</f>
        <v>205.63108743013166</v>
      </c>
      <c r="I42" s="534">
        <f>AA42*' Demand-Supply Gap'!I$84</f>
        <v>191.59821596941634</v>
      </c>
      <c r="J42" s="534">
        <f>AB42*' Demand-Supply Gap'!J$84</f>
        <v>207.21551330041734</v>
      </c>
      <c r="K42" s="534">
        <f>AC42*' Demand-Supply Gap'!K$84</f>
        <v>226.68700236199871</v>
      </c>
      <c r="L42" s="534">
        <f>AD42*' Demand-Supply Gap'!L$84</f>
        <v>246.55514917193241</v>
      </c>
      <c r="M42" s="534">
        <f>AE42*' Demand-Supply Gap'!M$84</f>
        <v>267.29243523067089</v>
      </c>
      <c r="N42" s="534">
        <f>AF42*' Demand-Supply Gap'!N$84</f>
        <v>289.31400078598057</v>
      </c>
      <c r="O42" s="534">
        <f>AG42*' Demand-Supply Gap'!O$84</f>
        <v>311.97188883091837</v>
      </c>
      <c r="P42" s="534">
        <f>AH42*' Demand-Supply Gap'!P$84</f>
        <v>336.00327546120047</v>
      </c>
      <c r="Q42" s="534">
        <f>AI42*' Demand-Supply Gap'!Q$84</f>
        <v>360.83699618305434</v>
      </c>
      <c r="R42" s="534">
        <f>AJ42*' Demand-Supply Gap'!R$84</f>
        <v>387.02867091835623</v>
      </c>
      <c r="S42" s="534">
        <f>AK42*' Demand-Supply Gap'!S$84</f>
        <v>414.25032153875264</v>
      </c>
      <c r="T42" s="461"/>
      <c r="U42" s="446">
        <f>(S42/J42)^(1/9)-1</f>
        <v>8.0007402051668119E-2</v>
      </c>
      <c r="V42" s="346">
        <v>0.59019999999999995</v>
      </c>
      <c r="W42" s="346">
        <v>0.59068156819876394</v>
      </c>
      <c r="X42" s="346">
        <v>0.59059915712343081</v>
      </c>
      <c r="Y42" s="346">
        <v>0.59042230456949429</v>
      </c>
      <c r="Z42" s="346">
        <v>0.58990333205317513</v>
      </c>
      <c r="AA42" s="346">
        <v>0.59449909314764937</v>
      </c>
      <c r="AB42" s="346">
        <v>0.59291507516334596</v>
      </c>
      <c r="AC42" s="346">
        <v>0.59392887395339844</v>
      </c>
      <c r="AD42" s="346">
        <v>0.59482891443449615</v>
      </c>
      <c r="AE42" s="346">
        <v>0.59576759651160982</v>
      </c>
      <c r="AF42" s="346">
        <v>0.59675312027077998</v>
      </c>
      <c r="AG42" s="346">
        <v>0.59775975982358165</v>
      </c>
      <c r="AH42" s="346">
        <v>0.59877749448711703</v>
      </c>
      <c r="AI42" s="346">
        <v>0.59978792807699211</v>
      </c>
      <c r="AJ42" s="346">
        <v>0.60084437192251761</v>
      </c>
      <c r="AK42" s="346">
        <v>0.60193255693037595</v>
      </c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</row>
    <row r="43" spans="1:53" x14ac:dyDescent="0.25">
      <c r="A43" s="337" t="s">
        <v>30</v>
      </c>
      <c r="B43" s="337" t="s">
        <v>30</v>
      </c>
      <c r="C43" s="176" t="s">
        <v>349</v>
      </c>
      <c r="D43" s="534">
        <f>V43*' Demand-Supply Gap'!D$84</f>
        <v>56.510692896154197</v>
      </c>
      <c r="E43" s="534">
        <f>W43*' Demand-Supply Gap'!E$84</f>
        <v>60.901373391742347</v>
      </c>
      <c r="F43" s="534">
        <f>X43*' Demand-Supply Gap'!F$84</f>
        <v>64.272613488665343</v>
      </c>
      <c r="G43" s="534">
        <f>Y43*' Demand-Supply Gap'!G$84</f>
        <v>67.519684883905597</v>
      </c>
      <c r="H43" s="534">
        <f>Z43*' Demand-Supply Gap'!H$84</f>
        <v>71.688317205740688</v>
      </c>
      <c r="I43" s="534">
        <f>AA43*' Demand-Supply Gap'!I$84</f>
        <v>66.20472642555761</v>
      </c>
      <c r="J43" s="534">
        <f>AB43*' Demand-Supply Gap'!J$84</f>
        <v>74.029377311564517</v>
      </c>
      <c r="K43" s="534">
        <f>AC43*' Demand-Supply Gap'!K$84</f>
        <v>80.823914504481266</v>
      </c>
      <c r="L43" s="534">
        <f>AD43*' Demand-Supply Gap'!L$84</f>
        <v>87.722349740413605</v>
      </c>
      <c r="M43" s="534">
        <f>AE43*' Demand-Supply Gap'!M$84</f>
        <v>94.881179144515698</v>
      </c>
      <c r="N43" s="534">
        <f>AF43*' Demand-Supply Gap'!N$84</f>
        <v>97.4797858717331</v>
      </c>
      <c r="O43" s="534">
        <f>AG43*' Demand-Supply Gap'!O$84</f>
        <v>105.16120580236365</v>
      </c>
      <c r="P43" s="534">
        <f>AH43*' Demand-Supply Gap'!P$84</f>
        <v>113.33991062206387</v>
      </c>
      <c r="Q43" s="534">
        <f>AI43*' Demand-Supply Gap'!Q$84</f>
        <v>121.72468506478776</v>
      </c>
      <c r="R43" s="534">
        <f>AJ43*' Demand-Supply Gap'!R$84</f>
        <v>130.52752074560709</v>
      </c>
      <c r="S43" s="534">
        <f>AK43*' Demand-Supply Gap'!S$84</f>
        <v>144.76889725893841</v>
      </c>
      <c r="T43" s="461"/>
      <c r="U43" s="446">
        <f t="shared" ref="U43:U45" si="80">(S43/J43)^(1/9)-1</f>
        <v>7.7366490082377393E-2</v>
      </c>
      <c r="V43" s="346">
        <v>0.19946495811462242</v>
      </c>
      <c r="W43" s="346">
        <v>0.20230726227972701</v>
      </c>
      <c r="X43" s="346">
        <v>0.20271026221398677</v>
      </c>
      <c r="Y43" s="346">
        <v>0.20305102483557211</v>
      </c>
      <c r="Z43" s="346">
        <v>0.20565556364778848</v>
      </c>
      <c r="AA43" s="346">
        <v>0.2054228408283551</v>
      </c>
      <c r="AB43" s="346">
        <v>0.2118235894305196</v>
      </c>
      <c r="AC43" s="346">
        <v>0.21176183914371408</v>
      </c>
      <c r="AD43" s="346">
        <v>0.21163536938077271</v>
      </c>
      <c r="AE43" s="346">
        <v>0.21148047831706579</v>
      </c>
      <c r="AF43" s="346">
        <v>0.20106654439207861</v>
      </c>
      <c r="AG43" s="346">
        <v>0.20149615838383578</v>
      </c>
      <c r="AH43" s="346">
        <v>0.20197835159350955</v>
      </c>
      <c r="AI43" s="346">
        <v>0.20233234791089885</v>
      </c>
      <c r="AJ43" s="346">
        <v>0.20263802688029234</v>
      </c>
      <c r="AK43" s="346">
        <v>0.21035858745353259</v>
      </c>
      <c r="AL43" s="373"/>
      <c r="AM43" s="373"/>
      <c r="AN43" s="373"/>
      <c r="AO43" s="373"/>
      <c r="AP43" s="373"/>
      <c r="AQ43" s="373"/>
      <c r="AR43" s="373"/>
      <c r="AS43" s="373"/>
      <c r="AT43" s="373"/>
      <c r="AU43" s="373"/>
      <c r="AV43" s="373"/>
      <c r="AW43" s="373"/>
      <c r="AX43" s="373"/>
      <c r="AY43" s="373"/>
      <c r="AZ43" s="373"/>
      <c r="BA43" s="373"/>
    </row>
    <row r="44" spans="1:53" x14ac:dyDescent="0.25">
      <c r="A44" s="337" t="s">
        <v>30</v>
      </c>
      <c r="B44" s="337" t="s">
        <v>30</v>
      </c>
      <c r="C44" s="176" t="s">
        <v>352</v>
      </c>
      <c r="D44" s="534">
        <f>V44*' Demand-Supply Gap'!D$84</f>
        <v>18.586263453305918</v>
      </c>
      <c r="E44" s="534">
        <f>W44*' Demand-Supply Gap'!E$84</f>
        <v>20.074809073188444</v>
      </c>
      <c r="F44" s="534">
        <f>X44*' Demand-Supply Gap'!F$84</f>
        <v>21.390129620871324</v>
      </c>
      <c r="G44" s="534">
        <f>Y44*' Demand-Supply Gap'!G$84</f>
        <v>22.680735164894077</v>
      </c>
      <c r="H44" s="534">
        <f>Z44*' Demand-Supply Gap'!H$84</f>
        <v>23.462021158265763</v>
      </c>
      <c r="I44" s="534">
        <f>AA44*' Demand-Supply Gap'!I$84</f>
        <v>22.236407541774536</v>
      </c>
      <c r="J44" s="534">
        <f>AB44*' Demand-Supply Gap'!J$84</f>
        <v>23.55507571232042</v>
      </c>
      <c r="K44" s="534">
        <f>AC44*' Demand-Supply Gap'!K$84</f>
        <v>25.789905873184306</v>
      </c>
      <c r="L44" s="534">
        <f>AD44*' Demand-Supply Gap'!L$84</f>
        <v>28.07563308611579</v>
      </c>
      <c r="M44" s="534">
        <f>AE44*' Demand-Supply Gap'!M$84</f>
        <v>30.454991579229169</v>
      </c>
      <c r="N44" s="534">
        <f>AF44*' Demand-Supply Gap'!N$84</f>
        <v>32.988863030542177</v>
      </c>
      <c r="O44" s="534">
        <f>AG44*' Demand-Supply Gap'!O$84</f>
        <v>35.581203219860626</v>
      </c>
      <c r="P44" s="534">
        <f>AH44*' Demand-Supply Gap'!P$84</f>
        <v>38.338333508026977</v>
      </c>
      <c r="Q44" s="534">
        <f>AI44*' Demand-Supply Gap'!Q$84</f>
        <v>41.174094566753162</v>
      </c>
      <c r="R44" s="534">
        <f>AJ44*' Demand-Supply Gap'!R$84</f>
        <v>44.159598272566818</v>
      </c>
      <c r="S44" s="534">
        <f>AK44*' Demand-Supply Gap'!S$84</f>
        <v>47.246313906931448</v>
      </c>
      <c r="T44" s="461"/>
      <c r="U44" s="446">
        <f t="shared" si="80"/>
        <v>8.0406149353355882E-2</v>
      </c>
      <c r="V44" s="346">
        <v>6.5603659612414725E-2</v>
      </c>
      <c r="W44" s="346">
        <v>6.6686175338956294E-2</v>
      </c>
      <c r="X44" s="346">
        <v>6.746261819589236E-2</v>
      </c>
      <c r="Y44" s="346">
        <v>6.8207464640488852E-2</v>
      </c>
      <c r="Z44" s="346">
        <v>6.7306576213412614E-2</v>
      </c>
      <c r="AA44" s="346">
        <v>6.8996071031040621E-2</v>
      </c>
      <c r="AB44" s="346">
        <v>6.7399198370832775E-2</v>
      </c>
      <c r="AC44" s="346">
        <v>6.7570569088756277E-2</v>
      </c>
      <c r="AD44" s="346">
        <v>6.7734129288169062E-2</v>
      </c>
      <c r="AE44" s="346">
        <v>6.7881072351637983E-2</v>
      </c>
      <c r="AF44" s="346">
        <v>6.8044432326744717E-2</v>
      </c>
      <c r="AG44" s="346">
        <v>6.8176051280265368E-2</v>
      </c>
      <c r="AH44" s="346">
        <v>6.8321153266253515E-2</v>
      </c>
      <c r="AI44" s="346">
        <v>6.8440113214197018E-2</v>
      </c>
      <c r="AJ44" s="346">
        <v>6.8555763647877799E-2</v>
      </c>
      <c r="AK44" s="346">
        <v>6.8651955247484298E-2</v>
      </c>
      <c r="AL44" s="373"/>
      <c r="AM44" s="373"/>
      <c r="AN44" s="373"/>
      <c r="AO44" s="373"/>
      <c r="AP44" s="373"/>
      <c r="AQ44" s="373"/>
      <c r="AR44" s="373"/>
      <c r="AS44" s="373"/>
      <c r="AT44" s="373"/>
      <c r="AU44" s="373"/>
      <c r="AV44" s="373"/>
      <c r="AW44" s="373"/>
      <c r="AX44" s="373"/>
      <c r="AY44" s="373"/>
      <c r="AZ44" s="373"/>
      <c r="BA44" s="373"/>
    </row>
    <row r="45" spans="1:53" x14ac:dyDescent="0.25">
      <c r="A45" s="337" t="s">
        <v>30</v>
      </c>
      <c r="B45" s="337" t="s">
        <v>30</v>
      </c>
      <c r="C45" s="176" t="s">
        <v>12</v>
      </c>
      <c r="D45" s="534">
        <f>V45*' Demand-Supply Gap'!D$84</f>
        <v>41.004047895787885</v>
      </c>
      <c r="E45" s="534">
        <f>W45*' Demand-Supply Gap'!E$84</f>
        <v>42.242600540406343</v>
      </c>
      <c r="F45" s="534">
        <f>X45*' Demand-Supply Gap'!F$84</f>
        <v>44.144509117104448</v>
      </c>
      <c r="G45" s="534">
        <f>Y45*' Demand-Supply Gap'!G$84</f>
        <v>45.99469127032949</v>
      </c>
      <c r="H45" s="534">
        <f>Z45*' Demand-Supply Gap'!H$84</f>
        <v>47.802954488012318</v>
      </c>
      <c r="I45" s="534">
        <f>AA45*' Demand-Supply Gap'!I$84</f>
        <v>42.245777455079427</v>
      </c>
      <c r="J45" s="534">
        <f>AB45*' Demand-Supply Gap'!J$84</f>
        <v>44.686025819395908</v>
      </c>
      <c r="K45" s="534">
        <f>AC45*' Demand-Supply Gap'!K$84</f>
        <v>48.372829280468544</v>
      </c>
      <c r="L45" s="534">
        <f>AD45*' Demand-Supply Gap'!L$84</f>
        <v>52.144454095402487</v>
      </c>
      <c r="M45" s="534">
        <f>AE45*' Demand-Supply Gap'!M$84</f>
        <v>56.023581233582959</v>
      </c>
      <c r="N45" s="534">
        <f>AF45*' Demand-Supply Gap'!N$84</f>
        <v>65.030903787095497</v>
      </c>
      <c r="O45" s="534">
        <f>AG45*' Demand-Supply Gap'!O$84</f>
        <v>69.187492463073028</v>
      </c>
      <c r="P45" s="534">
        <f>AH45*' Demand-Supply Gap'!P$84</f>
        <v>73.467285356703826</v>
      </c>
      <c r="Q45" s="534">
        <f>AI45*' Demand-Supply Gap'!Q$84</f>
        <v>77.871857970150302</v>
      </c>
      <c r="R45" s="534">
        <f>AJ45*' Demand-Supply Gap'!R$84</f>
        <v>82.42550355679704</v>
      </c>
      <c r="S45" s="534">
        <f>AK45*' Demand-Supply Gap'!S$84</f>
        <v>81.935025263648356</v>
      </c>
      <c r="T45" s="461"/>
      <c r="U45" s="446">
        <f t="shared" si="80"/>
        <v>6.9683551600713267E-2</v>
      </c>
      <c r="V45" s="346">
        <f>V46-SUM(V42:V44)</f>
        <v>0.14473138227296289</v>
      </c>
      <c r="W45" s="346">
        <f t="shared" ref="W45:AK45" si="81">W46-SUM(W42:W44)</f>
        <v>0.14032499418255284</v>
      </c>
      <c r="X45" s="346">
        <f t="shared" si="81"/>
        <v>0.13922796246669</v>
      </c>
      <c r="Y45" s="346">
        <f t="shared" si="81"/>
        <v>0.13831920595444469</v>
      </c>
      <c r="Z45" s="346">
        <f t="shared" si="81"/>
        <v>0.13713452808562376</v>
      </c>
      <c r="AA45" s="346">
        <f t="shared" si="81"/>
        <v>0.13108199499295492</v>
      </c>
      <c r="AB45" s="346">
        <f t="shared" si="81"/>
        <v>0.12786213703530169</v>
      </c>
      <c r="AC45" s="346">
        <f t="shared" si="81"/>
        <v>0.12673871781413126</v>
      </c>
      <c r="AD45" s="346">
        <f t="shared" si="81"/>
        <v>0.12580158689656207</v>
      </c>
      <c r="AE45" s="346">
        <f t="shared" si="81"/>
        <v>0.12487085281968635</v>
      </c>
      <c r="AF45" s="346">
        <f t="shared" si="81"/>
        <v>0.13413590301039668</v>
      </c>
      <c r="AG45" s="346">
        <f t="shared" si="81"/>
        <v>0.13256803051231714</v>
      </c>
      <c r="AH45" s="346">
        <f t="shared" si="81"/>
        <v>0.1309230006531199</v>
      </c>
      <c r="AI45" s="346">
        <f t="shared" si="81"/>
        <v>0.12943961079791211</v>
      </c>
      <c r="AJ45" s="346">
        <f t="shared" si="81"/>
        <v>0.12796183754931234</v>
      </c>
      <c r="AK45" s="346">
        <f t="shared" si="81"/>
        <v>0.11905690036860728</v>
      </c>
      <c r="AL45" s="373"/>
      <c r="AM45" s="373"/>
      <c r="AN45" s="373"/>
      <c r="AO45" s="373"/>
      <c r="AP45" s="373"/>
      <c r="AQ45" s="373"/>
      <c r="AR45" s="373"/>
      <c r="AS45" s="373"/>
      <c r="AT45" s="373"/>
      <c r="AU45" s="373"/>
      <c r="AV45" s="373"/>
      <c r="AW45" s="373"/>
      <c r="AX45" s="373"/>
      <c r="AY45" s="373"/>
      <c r="AZ45" s="373"/>
      <c r="BA45" s="373"/>
    </row>
    <row r="46" spans="1:53" ht="15.75" thickBot="1" x14ac:dyDescent="0.3">
      <c r="A46" s="338" t="s">
        <v>30</v>
      </c>
      <c r="B46" s="338" t="s">
        <v>30</v>
      </c>
      <c r="C46" s="342" t="s">
        <v>58</v>
      </c>
      <c r="D46" s="534">
        <f>V46*' Demand-Supply Gap'!D$84</f>
        <v>283.31138175999996</v>
      </c>
      <c r="E46" s="534">
        <f>W46*' Demand-Supply Gap'!E$84</f>
        <v>301.03404447999992</v>
      </c>
      <c r="F46" s="534">
        <f>X46*' Demand-Supply Gap'!F$84</f>
        <v>317.06640200000004</v>
      </c>
      <c r="G46" s="534">
        <f>Y46*' Demand-Supply Gap'!G$84</f>
        <v>332.52570351999998</v>
      </c>
      <c r="H46" s="534">
        <f>Z46*' Demand-Supply Gap'!H$84</f>
        <v>348.58438028215045</v>
      </c>
      <c r="I46" s="534">
        <f>AA46*' Demand-Supply Gap'!I$84</f>
        <v>322.28512739182793</v>
      </c>
      <c r="J46" s="534">
        <f>AB46*' Demand-Supply Gap'!J$84</f>
        <v>349.48599214369818</v>
      </c>
      <c r="K46" s="534">
        <f>AC46*' Demand-Supply Gap'!K$84</f>
        <v>381.67365202013281</v>
      </c>
      <c r="L46" s="534">
        <f>AD46*' Demand-Supply Gap'!L$84</f>
        <v>414.4975860938643</v>
      </c>
      <c r="M46" s="534">
        <f>AE46*' Demand-Supply Gap'!M$84</f>
        <v>448.65218718799872</v>
      </c>
      <c r="N46" s="534">
        <f>AF46*' Demand-Supply Gap'!N$84</f>
        <v>484.81355347535134</v>
      </c>
      <c r="O46" s="534">
        <f>AG46*' Demand-Supply Gap'!O$84</f>
        <v>521.90179031621574</v>
      </c>
      <c r="P46" s="534">
        <f>AH46*' Demand-Supply Gap'!P$84</f>
        <v>561.14880494799513</v>
      </c>
      <c r="Q46" s="534">
        <f>AI46*' Demand-Supply Gap'!Q$84</f>
        <v>601.60763378474553</v>
      </c>
      <c r="R46" s="534">
        <f>AJ46*' Demand-Supply Gap'!R$84</f>
        <v>644.14129349332711</v>
      </c>
      <c r="S46" s="534">
        <f>AK46*' Demand-Supply Gap'!S$84</f>
        <v>688.2005579682708</v>
      </c>
      <c r="T46" s="461"/>
      <c r="U46" s="311"/>
      <c r="V46" s="284">
        <v>1</v>
      </c>
      <c r="W46" s="284">
        <v>1</v>
      </c>
      <c r="X46" s="284">
        <v>1</v>
      </c>
      <c r="Y46" s="284">
        <v>1</v>
      </c>
      <c r="Z46" s="284">
        <v>1</v>
      </c>
      <c r="AA46" s="284">
        <v>1</v>
      </c>
      <c r="AB46" s="284">
        <v>1</v>
      </c>
      <c r="AC46" s="284">
        <v>1</v>
      </c>
      <c r="AD46" s="284">
        <v>1</v>
      </c>
      <c r="AE46" s="284">
        <v>1</v>
      </c>
      <c r="AF46" s="284">
        <v>1</v>
      </c>
      <c r="AG46" s="284">
        <v>1</v>
      </c>
      <c r="AH46" s="284">
        <v>1</v>
      </c>
      <c r="AI46" s="284">
        <v>1</v>
      </c>
      <c r="AJ46" s="284">
        <v>1</v>
      </c>
      <c r="AK46" s="284">
        <v>1</v>
      </c>
      <c r="AL46" s="373"/>
      <c r="AM46" s="373"/>
      <c r="AN46" s="373"/>
      <c r="AO46" s="373"/>
      <c r="AP46" s="373"/>
      <c r="AQ46" s="373"/>
      <c r="AR46" s="373"/>
      <c r="AS46" s="373"/>
      <c r="AT46" s="373"/>
      <c r="AU46" s="373"/>
      <c r="AV46" s="373"/>
      <c r="AW46" s="373"/>
      <c r="AX46" s="373"/>
      <c r="AY46" s="373"/>
      <c r="AZ46" s="373"/>
      <c r="BA46" s="373"/>
    </row>
    <row r="47" spans="1:53" x14ac:dyDescent="0.25">
      <c r="A47" s="305" t="s">
        <v>39</v>
      </c>
      <c r="B47" s="305" t="s">
        <v>36</v>
      </c>
      <c r="C47" s="319" t="s">
        <v>326</v>
      </c>
      <c r="D47" s="306">
        <f>V47*' Demand-Supply Gap'!D$97</f>
        <v>31.313188281072005</v>
      </c>
      <c r="E47" s="306">
        <f>W47*' Demand-Supply Gap'!E$97</f>
        <v>32.069745071850008</v>
      </c>
      <c r="F47" s="306">
        <f>X47*' Demand-Supply Gap'!F$97</f>
        <v>31.970061960816007</v>
      </c>
      <c r="G47" s="306">
        <f>Y47*' Demand-Supply Gap'!G$97</f>
        <v>32.038073378808001</v>
      </c>
      <c r="H47" s="306">
        <f>Z47*' Demand-Supply Gap'!H$97</f>
        <v>32.372599540400003</v>
      </c>
      <c r="I47" s="306">
        <f>AA47*' Demand-Supply Gap'!I$97</f>
        <v>32.979856300000002</v>
      </c>
      <c r="J47" s="306">
        <f>AB47*' Demand-Supply Gap'!J$97</f>
        <v>33.735994257419989</v>
      </c>
      <c r="K47" s="306">
        <f>AC47*' Demand-Supply Gap'!K$97</f>
        <v>34.900239129539948</v>
      </c>
      <c r="L47" s="306">
        <f>AD47*' Demand-Supply Gap'!L$97</f>
        <v>36.310632589278207</v>
      </c>
      <c r="M47" s="306">
        <f>AE47*' Demand-Supply Gap'!M$97</f>
        <v>38.115809867042039</v>
      </c>
      <c r="N47" s="306">
        <f>AF47*' Demand-Supply Gap'!N$97</f>
        <v>40.155611163703973</v>
      </c>
      <c r="O47" s="306">
        <f>AG47*' Demand-Supply Gap'!O$97</f>
        <v>42.465241034114399</v>
      </c>
      <c r="P47" s="306">
        <f>AH47*' Demand-Supply Gap'!P$97</f>
        <v>44.954435593810494</v>
      </c>
      <c r="Q47" s="306">
        <f>AI47*' Demand-Supply Gap'!Q$97</f>
        <v>47.405167139003709</v>
      </c>
      <c r="R47" s="306">
        <f>AJ47*' Demand-Supply Gap'!R$97</f>
        <v>50.274014245168146</v>
      </c>
      <c r="S47" s="306">
        <f>AK47*' Demand-Supply Gap'!S$97</f>
        <v>53.517628602154609</v>
      </c>
      <c r="T47" s="361"/>
      <c r="U47" s="446">
        <f>(S47/J47)^(1/9)-1</f>
        <v>5.2608902056882068E-2</v>
      </c>
      <c r="V47" s="400">
        <v>0.59260000000000002</v>
      </c>
      <c r="W47" s="400">
        <v>0.59250000000000003</v>
      </c>
      <c r="X47" s="400">
        <v>0.59240000000000004</v>
      </c>
      <c r="Y47" s="400">
        <v>0.59240000000000004</v>
      </c>
      <c r="Z47" s="400">
        <v>0.59230000000000005</v>
      </c>
      <c r="AA47" s="400">
        <v>0.59230000000000005</v>
      </c>
      <c r="AB47" s="412">
        <v>0.59219999999999995</v>
      </c>
      <c r="AC47" s="412">
        <v>0.59237777777777767</v>
      </c>
      <c r="AD47" s="412">
        <v>0.5925555555555555</v>
      </c>
      <c r="AE47" s="412">
        <v>0.59273333333333322</v>
      </c>
      <c r="AF47" s="412">
        <v>0.59291111111111106</v>
      </c>
      <c r="AG47" s="412">
        <v>0.59308888888888878</v>
      </c>
      <c r="AH47" s="412">
        <v>0.59326666666666661</v>
      </c>
      <c r="AI47" s="412">
        <v>0.59344444444444433</v>
      </c>
      <c r="AJ47" s="412">
        <v>0.59362222222222216</v>
      </c>
      <c r="AK47" s="412">
        <v>0.59379999999999999</v>
      </c>
      <c r="AL47" s="373"/>
      <c r="AM47" s="373"/>
      <c r="AN47" s="373"/>
      <c r="AO47" s="373"/>
      <c r="AP47" s="373"/>
      <c r="AQ47" s="373"/>
      <c r="AR47" s="373"/>
      <c r="AS47" s="373"/>
      <c r="AT47" s="373"/>
      <c r="AU47" s="373"/>
      <c r="AV47" s="373"/>
      <c r="AW47" s="373"/>
      <c r="AX47" s="373"/>
      <c r="AY47" s="373"/>
      <c r="AZ47" s="373"/>
      <c r="BA47" s="373"/>
    </row>
    <row r="48" spans="1:53" x14ac:dyDescent="0.25">
      <c r="A48" s="305" t="s">
        <v>39</v>
      </c>
      <c r="B48" s="305" t="s">
        <v>36</v>
      </c>
      <c r="C48" s="319" t="s">
        <v>349</v>
      </c>
      <c r="D48" s="306">
        <f>V48*' Demand-Supply Gap'!D$97</f>
        <v>9.3527410154399995</v>
      </c>
      <c r="E48" s="306">
        <f>W48*' Demand-Supply Gap'!E$97</f>
        <v>9.5857415227420013</v>
      </c>
      <c r="F48" s="306">
        <f>X48*' Demand-Supply Gap'!F$97</f>
        <v>9.562955738448002</v>
      </c>
      <c r="G48" s="306">
        <f>Y48*' Demand-Supply Gap'!G$97</f>
        <v>9.5887076469660002</v>
      </c>
      <c r="H48" s="306">
        <f>Z48*' Demand-Supply Gap'!H$97</f>
        <v>9.6959296951999985</v>
      </c>
      <c r="I48" s="306">
        <f>AA48*' Demand-Supply Gap'!I$97</f>
        <v>9.8833774999999999</v>
      </c>
      <c r="J48" s="306">
        <f>AB48*' Demand-Supply Gap'!J$97</f>
        <v>10.123076966469998</v>
      </c>
      <c r="K48" s="306">
        <f>AC48*' Demand-Supply Gap'!K$97</f>
        <v>10.475177749763635</v>
      </c>
      <c r="L48" s="306">
        <f>AD48*' Demand-Supply Gap'!L$97</f>
        <v>10.901360179766238</v>
      </c>
      <c r="M48" s="306">
        <f>AE48*' Demand-Supply Gap'!M$97</f>
        <v>11.446317888314278</v>
      </c>
      <c r="N48" s="306">
        <f>AF48*' Demand-Supply Gap'!N$97</f>
        <v>12.062034619073707</v>
      </c>
      <c r="O48" s="306">
        <f>AG48*' Demand-Supply Gap'!O$97</f>
        <v>12.759143012198413</v>
      </c>
      <c r="P48" s="306">
        <f>AH48*' Demand-Supply Gap'!P$97</f>
        <v>13.510578491476139</v>
      </c>
      <c r="Q48" s="306">
        <f>AI48*' Demand-Supply Gap'!Q$97</f>
        <v>14.250839984719034</v>
      </c>
      <c r="R48" s="306">
        <f>AJ48*' Demand-Supply Gap'!R$97</f>
        <v>15.117209576772103</v>
      </c>
      <c r="S48" s="306">
        <f>AK48*' Demand-Supply Gap'!S$97</f>
        <v>16.096747167977121</v>
      </c>
      <c r="T48" s="361"/>
      <c r="U48" s="446">
        <f t="shared" ref="U48:U50" si="82">(S48/J48)^(1/9)-1</f>
        <v>5.2884228808598444E-2</v>
      </c>
      <c r="V48" s="401">
        <v>0.17699999999999999</v>
      </c>
      <c r="W48" s="401">
        <v>0.17710000000000001</v>
      </c>
      <c r="X48" s="401">
        <v>0.1772</v>
      </c>
      <c r="Y48" s="401">
        <v>0.17730000000000001</v>
      </c>
      <c r="Z48" s="401">
        <v>0.1774</v>
      </c>
      <c r="AA48" s="401">
        <v>0.17749999999999999</v>
      </c>
      <c r="AB48" s="401">
        <v>0.1777</v>
      </c>
      <c r="AC48" s="401">
        <v>0.17780000000000001</v>
      </c>
      <c r="AD48" s="401">
        <v>0.1779</v>
      </c>
      <c r="AE48" s="401">
        <v>0.17799999999999999</v>
      </c>
      <c r="AF48" s="401">
        <v>0.17810000000000001</v>
      </c>
      <c r="AG48" s="401">
        <v>0.1782</v>
      </c>
      <c r="AH48" s="401">
        <v>0.17829999999999999</v>
      </c>
      <c r="AI48" s="401">
        <v>0.1784</v>
      </c>
      <c r="AJ48" s="401">
        <v>0.17849999999999999</v>
      </c>
      <c r="AK48" s="401">
        <v>0.17860000000000001</v>
      </c>
      <c r="AL48" s="373"/>
      <c r="AM48" s="373"/>
      <c r="AN48" s="373"/>
      <c r="AO48" s="373"/>
      <c r="AP48" s="373"/>
      <c r="AQ48" s="373"/>
      <c r="AR48" s="373"/>
      <c r="AS48" s="373"/>
      <c r="AT48" s="373"/>
      <c r="AU48" s="373"/>
      <c r="AV48" s="373"/>
      <c r="AW48" s="373"/>
      <c r="AX48" s="373"/>
      <c r="AY48" s="373"/>
      <c r="AZ48" s="373"/>
      <c r="BA48" s="373"/>
    </row>
    <row r="49" spans="1:53" x14ac:dyDescent="0.25">
      <c r="A49" s="305" t="s">
        <v>39</v>
      </c>
      <c r="B49" s="305" t="s">
        <v>36</v>
      </c>
      <c r="C49" s="319" t="s">
        <v>352</v>
      </c>
      <c r="D49" s="306">
        <f>V49*' Demand-Supply Gap'!D$97</f>
        <v>3.0700240282320004</v>
      </c>
      <c r="E49" s="306">
        <f>W49*' Demand-Supply Gap'!E$97</f>
        <v>3.1447294323620003</v>
      </c>
      <c r="F49" s="306">
        <f>X49*' Demand-Supply Gap'!F$97</f>
        <v>3.1408804964880006</v>
      </c>
      <c r="G49" s="306">
        <f>Y49*' Demand-Supply Gap'!G$97</f>
        <v>3.1475622394440004</v>
      </c>
      <c r="H49" s="306">
        <f>Z49*' Demand-Supply Gap'!H$97</f>
        <v>3.1864301083999997</v>
      </c>
      <c r="I49" s="306">
        <f>AA49*' Demand-Supply Gap'!I$97</f>
        <v>3.2517703999999998</v>
      </c>
      <c r="J49" s="306">
        <f>AB49*' Demand-Supply Gap'!J$97</f>
        <v>3.3268862962399997</v>
      </c>
      <c r="K49" s="306">
        <f>AC49*' Demand-Supply Gap'!K$97</f>
        <v>3.4465573586117695</v>
      </c>
      <c r="L49" s="306">
        <f>AD49*' Demand-Supply Gap'!L$97</f>
        <v>3.5847643086921015</v>
      </c>
      <c r="M49" s="306">
        <f>AE49*' Demand-Supply Gap'!M$97</f>
        <v>3.768282181209083</v>
      </c>
      <c r="N49" s="306">
        <f>AF49*' Demand-Supply Gap'!N$97</f>
        <v>3.9687547932494058</v>
      </c>
      <c r="O49" s="306">
        <f>AG49*' Demand-Supply Gap'!O$97</f>
        <v>4.2029275803369632</v>
      </c>
      <c r="P49" s="306">
        <f>AH49*' Demand-Supply Gap'!P$97</f>
        <v>4.4479582582706083</v>
      </c>
      <c r="Q49" s="306">
        <f>AI49*' Demand-Supply Gap'!Q$97</f>
        <v>4.6970257348737627</v>
      </c>
      <c r="R49" s="306">
        <f>AJ49*' Demand-Supply Gap'!R$97</f>
        <v>4.988255709086145</v>
      </c>
      <c r="S49" s="306">
        <f>AK49*' Demand-Supply Gap'!S$97</f>
        <v>5.3085017256094753</v>
      </c>
      <c r="T49" s="361"/>
      <c r="U49" s="446">
        <f t="shared" si="82"/>
        <v>5.329063484748775E-2</v>
      </c>
      <c r="V49" s="402">
        <v>5.8099999999999999E-2</v>
      </c>
      <c r="W49" s="402">
        <v>5.8099999999999999E-2</v>
      </c>
      <c r="X49" s="402">
        <v>5.8200000000000002E-2</v>
      </c>
      <c r="Y49" s="402">
        <v>5.8200000000000002E-2</v>
      </c>
      <c r="Z49" s="402">
        <v>5.8299999999999998E-2</v>
      </c>
      <c r="AA49" s="402">
        <v>5.8400000000000001E-2</v>
      </c>
      <c r="AB49" s="402">
        <v>5.8400000000000001E-2</v>
      </c>
      <c r="AC49" s="402">
        <v>5.8500000000000003E-2</v>
      </c>
      <c r="AD49" s="402">
        <v>5.8500000000000003E-2</v>
      </c>
      <c r="AE49" s="402">
        <v>5.8599999999999999E-2</v>
      </c>
      <c r="AF49" s="402">
        <v>5.8599999999999999E-2</v>
      </c>
      <c r="AG49" s="402">
        <v>5.8700000000000002E-2</v>
      </c>
      <c r="AH49" s="402">
        <v>5.8700000000000002E-2</v>
      </c>
      <c r="AI49" s="402">
        <v>5.8799999999999998E-2</v>
      </c>
      <c r="AJ49" s="402">
        <v>5.8900000000000001E-2</v>
      </c>
      <c r="AK49" s="402">
        <v>5.8900000000000001E-2</v>
      </c>
      <c r="AL49" s="373"/>
      <c r="AM49" s="373"/>
      <c r="AN49" s="373"/>
      <c r="AO49" s="373"/>
      <c r="AP49" s="373"/>
      <c r="AQ49" s="373"/>
      <c r="AR49" s="373"/>
      <c r="AS49" s="373"/>
      <c r="AT49" s="373"/>
      <c r="AU49" s="373"/>
      <c r="AV49" s="373"/>
      <c r="AW49" s="373"/>
      <c r="AX49" s="373"/>
      <c r="AY49" s="373"/>
      <c r="AZ49" s="373"/>
      <c r="BA49" s="373"/>
    </row>
    <row r="50" spans="1:53" x14ac:dyDescent="0.25">
      <c r="A50" s="305" t="s">
        <v>39</v>
      </c>
      <c r="B50" s="305" t="s">
        <v>36</v>
      </c>
      <c r="C50" s="319" t="s">
        <v>12</v>
      </c>
      <c r="D50" s="306">
        <f>V50*' Demand-Supply Gap'!D$97</f>
        <v>9.1043913952559947</v>
      </c>
      <c r="E50" s="306">
        <f>W50*' Demand-Supply Gap'!E$97</f>
        <v>9.3259359930459951</v>
      </c>
      <c r="F50" s="306">
        <f>X50*' Demand-Supply Gap'!F$97</f>
        <v>9.2931206442479972</v>
      </c>
      <c r="G50" s="306">
        <f>Y50*' Demand-Supply Gap'!G$97</f>
        <v>9.3074821547819955</v>
      </c>
      <c r="H50" s="306">
        <f>Z50*' Demand-Supply Gap'!H$97</f>
        <v>9.400788655999996</v>
      </c>
      <c r="I50" s="306">
        <f>AA50*' Demand-Supply Gap'!I$97</f>
        <v>9.5659957999999961</v>
      </c>
      <c r="J50" s="306">
        <f>AB50*' Demand-Supply Gap'!J$97</f>
        <v>9.7812735798700032</v>
      </c>
      <c r="K50" s="306">
        <f>AC50*' Demand-Supply Gap'!K$97</f>
        <v>10.093536165704638</v>
      </c>
      <c r="L50" s="306">
        <f>AD50*' Demand-Supply Gap'!L$97</f>
        <v>10.481265293068613</v>
      </c>
      <c r="M50" s="306">
        <f>AE50*' Demand-Supply Gap'!M$97</f>
        <v>10.974746739357515</v>
      </c>
      <c r="N50" s="306">
        <f>AF50*' Demand-Supply Gap'!N$97</f>
        <v>11.53979043505492</v>
      </c>
      <c r="O50" s="306">
        <f>AG50*' Demand-Supply Gap'!O$97</f>
        <v>12.172817510266121</v>
      </c>
      <c r="P50" s="306">
        <f>AH50*' Demand-Supply Gap'!P$97</f>
        <v>12.861444322040855</v>
      </c>
      <c r="Q50" s="306">
        <f>AI50*' Demand-Supply Gap'!Q$97</f>
        <v>13.528357190277013</v>
      </c>
      <c r="R50" s="306">
        <f>AJ50*' Demand-Supply Gap'!R$97</f>
        <v>14.310770198789312</v>
      </c>
      <c r="S50" s="306">
        <f>AK50*' Demand-Supply Gap'!S$97</f>
        <v>15.204486266728674</v>
      </c>
      <c r="T50" s="361"/>
      <c r="U50" s="446">
        <f t="shared" si="82"/>
        <v>5.0234451206552899E-2</v>
      </c>
      <c r="V50" s="442">
        <f>V51-SUM(V47:V49)</f>
        <v>0.1722999999999999</v>
      </c>
      <c r="W50" s="442">
        <f t="shared" ref="W50" si="83">W51-SUM(W47:W49)</f>
        <v>0.1722999999999999</v>
      </c>
      <c r="X50" s="442">
        <f t="shared" ref="X50" si="84">X51-SUM(X47:X49)</f>
        <v>0.17219999999999991</v>
      </c>
      <c r="Y50" s="442">
        <f t="shared" ref="Y50" si="85">Y51-SUM(Y47:Y49)</f>
        <v>0.17209999999999992</v>
      </c>
      <c r="Z50" s="442">
        <f t="shared" ref="Z50" si="86">Z51-SUM(Z47:Z49)</f>
        <v>0.17199999999999993</v>
      </c>
      <c r="AA50" s="442">
        <f t="shared" ref="AA50" si="87">AA51-SUM(AA47:AA49)</f>
        <v>0.17179999999999995</v>
      </c>
      <c r="AB50" s="442">
        <f t="shared" ref="AB50" si="88">AB51-SUM(AB47:AB49)</f>
        <v>0.17170000000000007</v>
      </c>
      <c r="AC50" s="442">
        <f t="shared" ref="AC50" si="89">AC51-SUM(AC47:AC49)</f>
        <v>0.17132222222222238</v>
      </c>
      <c r="AD50" s="442">
        <f t="shared" ref="AD50" si="90">AD51-SUM(AD47:AD49)</f>
        <v>0.17104444444444455</v>
      </c>
      <c r="AE50" s="442">
        <f t="shared" ref="AE50" si="91">AE51-SUM(AE47:AE49)</f>
        <v>0.17066666666666674</v>
      </c>
      <c r="AF50" s="442">
        <f t="shared" ref="AF50" si="92">AF51-SUM(AF47:AF49)</f>
        <v>0.17038888888888892</v>
      </c>
      <c r="AG50" s="442">
        <f t="shared" ref="AG50" si="93">AG51-SUM(AG47:AG49)</f>
        <v>0.17001111111111122</v>
      </c>
      <c r="AH50" s="442">
        <f t="shared" ref="AH50" si="94">AH51-SUM(AH47:AH49)</f>
        <v>0.1697333333333334</v>
      </c>
      <c r="AI50" s="442">
        <f t="shared" ref="AI50" si="95">AI51-SUM(AI47:AI49)</f>
        <v>0.1693555555555557</v>
      </c>
      <c r="AJ50" s="442">
        <f t="shared" ref="AJ50" si="96">AJ51-SUM(AJ47:AJ49)</f>
        <v>0.16897777777777789</v>
      </c>
      <c r="AK50" s="442">
        <f t="shared" ref="AK50" si="97">AK51-SUM(AK47:AK49)</f>
        <v>0.16870000000000007</v>
      </c>
      <c r="AL50" s="373"/>
      <c r="AM50" s="373"/>
      <c r="AN50" s="373"/>
      <c r="AO50" s="373"/>
      <c r="AP50" s="373"/>
      <c r="AQ50" s="373"/>
      <c r="AR50" s="373"/>
      <c r="AS50" s="373"/>
      <c r="AT50" s="373"/>
      <c r="AU50" s="373"/>
      <c r="AV50" s="373"/>
      <c r="AW50" s="373"/>
      <c r="AX50" s="373"/>
      <c r="AY50" s="373"/>
      <c r="AZ50" s="373"/>
      <c r="BA50" s="373"/>
    </row>
    <row r="51" spans="1:53" ht="15.75" thickBot="1" x14ac:dyDescent="0.3">
      <c r="A51" s="214" t="s">
        <v>39</v>
      </c>
      <c r="B51" s="214" t="s">
        <v>36</v>
      </c>
      <c r="C51" s="452" t="s">
        <v>58</v>
      </c>
      <c r="D51" s="216">
        <f t="shared" ref="D51:S51" si="98">SUM(D47:D50)</f>
        <v>52.840344719999997</v>
      </c>
      <c r="E51" s="216">
        <f t="shared" si="98"/>
        <v>54.126152019999999</v>
      </c>
      <c r="F51" s="216">
        <f t="shared" si="98"/>
        <v>53.967018840000009</v>
      </c>
      <c r="G51" s="216">
        <f t="shared" si="98"/>
        <v>54.081825419999994</v>
      </c>
      <c r="H51" s="216">
        <f t="shared" si="98"/>
        <v>54.655747999999996</v>
      </c>
      <c r="I51" s="216">
        <f t="shared" si="98"/>
        <v>55.680999999999997</v>
      </c>
      <c r="J51" s="216">
        <f t="shared" si="98"/>
        <v>56.967231099999985</v>
      </c>
      <c r="K51" s="216">
        <f t="shared" si="98"/>
        <v>58.91551040361999</v>
      </c>
      <c r="L51" s="216">
        <f t="shared" si="98"/>
        <v>61.278022370805161</v>
      </c>
      <c r="M51" s="216">
        <f t="shared" si="98"/>
        <v>64.305156675922916</v>
      </c>
      <c r="N51" s="216">
        <f t="shared" si="98"/>
        <v>67.726191011082008</v>
      </c>
      <c r="O51" s="216">
        <f t="shared" si="98"/>
        <v>71.600129136915896</v>
      </c>
      <c r="P51" s="216">
        <f t="shared" si="98"/>
        <v>75.774416665598096</v>
      </c>
      <c r="Q51" s="216">
        <f t="shared" si="98"/>
        <v>79.881390048873527</v>
      </c>
      <c r="R51" s="216">
        <f t="shared" si="98"/>
        <v>84.690249729815704</v>
      </c>
      <c r="S51" s="216">
        <f t="shared" si="98"/>
        <v>90.127363762469884</v>
      </c>
      <c r="T51" s="461"/>
      <c r="U51" s="318"/>
      <c r="V51" s="454">
        <v>1</v>
      </c>
      <c r="W51" s="454">
        <v>1</v>
      </c>
      <c r="X51" s="455">
        <v>1</v>
      </c>
      <c r="Y51" s="456">
        <v>1</v>
      </c>
      <c r="Z51" s="456">
        <v>1</v>
      </c>
      <c r="AA51" s="456">
        <v>1</v>
      </c>
      <c r="AB51" s="456">
        <v>1</v>
      </c>
      <c r="AC51" s="456">
        <v>1</v>
      </c>
      <c r="AD51" s="456">
        <v>1</v>
      </c>
      <c r="AE51" s="456">
        <v>1</v>
      </c>
      <c r="AF51" s="456">
        <v>1</v>
      </c>
      <c r="AG51" s="456">
        <v>1</v>
      </c>
      <c r="AH51" s="456">
        <v>1</v>
      </c>
      <c r="AI51" s="456">
        <v>1</v>
      </c>
      <c r="AJ51" s="456">
        <v>1</v>
      </c>
      <c r="AK51" s="456">
        <v>1</v>
      </c>
      <c r="AL51" s="373"/>
      <c r="AM51" s="373"/>
      <c r="AN51" s="373"/>
      <c r="AO51" s="373"/>
      <c r="AP51" s="373"/>
      <c r="AQ51" s="373"/>
      <c r="AR51" s="373"/>
      <c r="AS51" s="373"/>
      <c r="AT51" s="373"/>
      <c r="AU51" s="373"/>
      <c r="AV51" s="373"/>
      <c r="AW51" s="373"/>
      <c r="AX51" s="373"/>
      <c r="AY51" s="373"/>
      <c r="AZ51" s="373"/>
      <c r="BA51" s="373"/>
    </row>
    <row r="52" spans="1:53" x14ac:dyDescent="0.25">
      <c r="A52" s="305" t="s">
        <v>39</v>
      </c>
      <c r="B52" s="305" t="s">
        <v>53</v>
      </c>
      <c r="C52" s="319" t="s">
        <v>326</v>
      </c>
      <c r="D52" s="306">
        <f>V52*' Demand-Supply Gap'!D$106</f>
        <v>9.7439746410000012</v>
      </c>
      <c r="E52" s="306">
        <f>W52*' Demand-Supply Gap'!E$106</f>
        <v>9.9194943870000003</v>
      </c>
      <c r="F52" s="306">
        <f>X52*' Demand-Supply Gap'!F$106</f>
        <v>10.000073875999998</v>
      </c>
      <c r="G52" s="306">
        <f>Y52*' Demand-Supply Gap'!G$106</f>
        <v>9.9134929399999994</v>
      </c>
      <c r="H52" s="306">
        <f>Z52*' Demand-Supply Gap'!H$106</f>
        <v>10.131369020999998</v>
      </c>
      <c r="I52" s="306">
        <f>AA52*' Demand-Supply Gap'!I$106</f>
        <v>9.6519930590000005</v>
      </c>
      <c r="J52" s="306">
        <f>AB52*' Demand-Supply Gap'!J$106</f>
        <v>9.776503769461101</v>
      </c>
      <c r="K52" s="306">
        <f>AC52*' Demand-Supply Gap'!K$106</f>
        <v>10.012792135858177</v>
      </c>
      <c r="L52" s="306">
        <f>AD52*' Demand-Supply Gap'!L$106</f>
        <v>10.312174620720336</v>
      </c>
      <c r="M52" s="306">
        <f>AE52*' Demand-Supply Gap'!M$106</f>
        <v>10.718180250648917</v>
      </c>
      <c r="N52" s="306">
        <f>AF52*' Demand-Supply Gap'!N$106</f>
        <v>11.17906200142682</v>
      </c>
      <c r="O52" s="306">
        <f>AG52*' Demand-Supply Gap'!O$106</f>
        <v>11.706409028827569</v>
      </c>
      <c r="P52" s="306">
        <f>AH52*' Demand-Supply Gap'!P$106</f>
        <v>12.269487303114175</v>
      </c>
      <c r="Q52" s="306">
        <f>AI52*' Demand-Supply Gap'!Q$106</f>
        <v>12.811457800331182</v>
      </c>
      <c r="R52" s="306">
        <f>AJ52*' Demand-Supply Gap'!R$106</f>
        <v>13.452030690347742</v>
      </c>
      <c r="S52" s="306">
        <f>AK52*' Demand-Supply Gap'!S$106</f>
        <v>14.180778866568899</v>
      </c>
      <c r="T52" s="361"/>
      <c r="U52" s="446">
        <f>(S52/J52)^(1/9)-1</f>
        <v>4.218850609487057E-2</v>
      </c>
      <c r="V52" s="403">
        <v>0.60570000000000002</v>
      </c>
      <c r="W52" s="403">
        <v>0.60570000000000002</v>
      </c>
      <c r="X52" s="403">
        <v>0.60580000000000001</v>
      </c>
      <c r="Y52" s="403">
        <v>0.60580000000000001</v>
      </c>
      <c r="Z52" s="403">
        <v>0.60589999999999999</v>
      </c>
      <c r="AA52" s="403">
        <v>0.60589999999999999</v>
      </c>
      <c r="AB52" s="403">
        <v>0.60589999999999999</v>
      </c>
      <c r="AC52" s="403">
        <v>0.60599999999999998</v>
      </c>
      <c r="AD52" s="403">
        <v>0.60599999999999998</v>
      </c>
      <c r="AE52" s="403">
        <v>0.60609999999999997</v>
      </c>
      <c r="AF52" s="403">
        <v>0.60609999999999997</v>
      </c>
      <c r="AG52" s="403">
        <v>0.60619999999999996</v>
      </c>
      <c r="AH52" s="403">
        <v>0.60619999999999996</v>
      </c>
      <c r="AI52" s="403">
        <v>0.60629999999999995</v>
      </c>
      <c r="AJ52" s="403">
        <v>0.60629999999999995</v>
      </c>
      <c r="AK52" s="403">
        <v>0.60640000000000005</v>
      </c>
      <c r="AL52" s="373"/>
      <c r="AM52" s="373"/>
      <c r="AN52" s="373"/>
      <c r="AO52" s="373"/>
      <c r="AP52" s="373"/>
      <c r="AQ52" s="373"/>
      <c r="AR52" s="373"/>
      <c r="AS52" s="373"/>
      <c r="AT52" s="373"/>
      <c r="AU52" s="373"/>
      <c r="AV52" s="373"/>
      <c r="AW52" s="373"/>
      <c r="AX52" s="373"/>
      <c r="AY52" s="373"/>
      <c r="AZ52" s="373"/>
      <c r="BA52" s="373"/>
    </row>
    <row r="53" spans="1:53" x14ac:dyDescent="0.25">
      <c r="A53" s="305" t="s">
        <v>39</v>
      </c>
      <c r="B53" s="305" t="s">
        <v>53</v>
      </c>
      <c r="C53" s="319" t="s">
        <v>349</v>
      </c>
      <c r="D53" s="306">
        <f>V53*' Demand-Supply Gap'!D$106</f>
        <v>2.5433752530000002</v>
      </c>
      <c r="E53" s="306">
        <f>W53*' Demand-Supply Gap'!E$106</f>
        <v>2.5875517799999996</v>
      </c>
      <c r="F53" s="306">
        <f>X53*' Demand-Supply Gap'!F$106</f>
        <v>2.6064900379999996</v>
      </c>
      <c r="G53" s="306">
        <f>Y53*' Demand-Supply Gap'!G$106</f>
        <v>2.5839229700000002</v>
      </c>
      <c r="H53" s="306">
        <f>Z53*' Demand-Supply Gap'!H$106</f>
        <v>2.6386037819999992</v>
      </c>
      <c r="I53" s="306">
        <f>AA53*' Demand-Supply Gap'!I$106</f>
        <v>2.5121625770000002</v>
      </c>
      <c r="J53" s="306">
        <f>AB53*' Demand-Supply Gap'!J$106</f>
        <v>2.5429559235303998</v>
      </c>
      <c r="K53" s="306">
        <f>AC53*' Demand-Supply Gap'!K$106</f>
        <v>2.6023345897651202</v>
      </c>
      <c r="L53" s="306">
        <f>AD53*' Demand-Supply Gap'!L$106</f>
        <v>2.6784427150187806</v>
      </c>
      <c r="M53" s="306">
        <f>AE53*' Demand-Supply Gap'!M$106</f>
        <v>2.781669284651171</v>
      </c>
      <c r="N53" s="306">
        <f>AF53*' Demand-Supply Gap'!N$106</f>
        <v>2.899436638548583</v>
      </c>
      <c r="O53" s="306">
        <f>AG53*' Demand-Supply Gap'!O$106</f>
        <v>3.0337790472266759</v>
      </c>
      <c r="P53" s="306">
        <f>AH53*' Demand-Supply Gap'!P$106</f>
        <v>3.1776798195132394</v>
      </c>
      <c r="Q53" s="306">
        <f>AI53*' Demand-Supply Gap'!Q$106</f>
        <v>3.3153846756918401</v>
      </c>
      <c r="R53" s="306">
        <f>AJ53*' Demand-Supply Gap'!R$106</f>
        <v>3.478935200802451</v>
      </c>
      <c r="S53" s="306">
        <f>AK53*' Demand-Supply Gap'!S$106</f>
        <v>3.6644591827034074</v>
      </c>
      <c r="T53" s="361"/>
      <c r="U53" s="446">
        <f t="shared" ref="U53:U55" si="99">(S53/J53)^(1/9)-1</f>
        <v>4.1430079793401964E-2</v>
      </c>
      <c r="V53" s="404">
        <v>0.15809999999999999</v>
      </c>
      <c r="W53" s="404">
        <v>0.158</v>
      </c>
      <c r="X53" s="404">
        <v>0.15790000000000001</v>
      </c>
      <c r="Y53" s="404">
        <v>0.15790000000000001</v>
      </c>
      <c r="Z53" s="404">
        <v>0.1578</v>
      </c>
      <c r="AA53" s="404">
        <v>0.15770000000000001</v>
      </c>
      <c r="AB53" s="404">
        <v>0.15759999999999999</v>
      </c>
      <c r="AC53" s="404">
        <v>0.1575</v>
      </c>
      <c r="AD53" s="404">
        <v>0.15740000000000001</v>
      </c>
      <c r="AE53" s="404">
        <v>0.1573</v>
      </c>
      <c r="AF53" s="404">
        <v>0.15720000000000001</v>
      </c>
      <c r="AG53" s="404">
        <v>0.15709999999999999</v>
      </c>
      <c r="AH53" s="404">
        <v>0.157</v>
      </c>
      <c r="AI53" s="404">
        <v>0.15690000000000001</v>
      </c>
      <c r="AJ53" s="404">
        <v>0.15679999999999999</v>
      </c>
      <c r="AK53" s="404">
        <v>0.15670000000000001</v>
      </c>
      <c r="AL53" s="373"/>
      <c r="AM53" s="373"/>
      <c r="AN53" s="373"/>
      <c r="AO53" s="373"/>
      <c r="AP53" s="373"/>
      <c r="AQ53" s="373"/>
      <c r="AR53" s="373"/>
      <c r="AS53" s="373"/>
      <c r="AT53" s="373"/>
      <c r="AU53" s="373"/>
      <c r="AV53" s="373"/>
      <c r="AW53" s="373"/>
      <c r="AX53" s="373"/>
      <c r="AY53" s="373"/>
      <c r="AZ53" s="373"/>
      <c r="BA53" s="373"/>
    </row>
    <row r="54" spans="1:53" x14ac:dyDescent="0.25">
      <c r="A54" s="305" t="s">
        <v>39</v>
      </c>
      <c r="B54" s="305" t="s">
        <v>53</v>
      </c>
      <c r="C54" s="319" t="s">
        <v>352</v>
      </c>
      <c r="D54" s="306">
        <f>V54*' Demand-Supply Gap'!D$106</f>
        <v>0.95396680900000008</v>
      </c>
      <c r="E54" s="306">
        <f>W54*' Demand-Supply Gap'!E$106</f>
        <v>0.97115076299999992</v>
      </c>
      <c r="F54" s="306">
        <f>X54*' Demand-Supply Gap'!F$106</f>
        <v>0.97722742399999984</v>
      </c>
      <c r="G54" s="306">
        <f>Y54*' Demand-Supply Gap'!G$106</f>
        <v>0.96876656000000005</v>
      </c>
      <c r="H54" s="306">
        <f>Z54*' Demand-Supply Gap'!H$106</f>
        <v>0.98822232899999973</v>
      </c>
      <c r="I54" s="306">
        <f>AA54*' Demand-Supply Gap'!I$106</f>
        <v>0.9414635910000001</v>
      </c>
      <c r="J54" s="306">
        <f>AB54*' Demand-Supply Gap'!J$106</f>
        <v>0.951994920611</v>
      </c>
      <c r="K54" s="306">
        <f>AC54*' Demand-Supply Gap'!K$106</f>
        <v>0.97484279870566404</v>
      </c>
      <c r="L54" s="306">
        <f>AD54*' Demand-Supply Gap'!L$106</f>
        <v>1.0022889194066467</v>
      </c>
      <c r="M54" s="306">
        <f>AE54*' Demand-Supply Gap'!M$106</f>
        <v>1.041578645047387</v>
      </c>
      <c r="N54" s="306">
        <f>AF54*' Demand-Supply Gap'!N$106</f>
        <v>1.0845221014418363</v>
      </c>
      <c r="O54" s="306">
        <f>AG54*' Demand-Supply Gap'!O$106</f>
        <v>1.1354946402096024</v>
      </c>
      <c r="P54" s="306">
        <f>AH54*' Demand-Supply Gap'!P$106</f>
        <v>1.1880879325186444</v>
      </c>
      <c r="Q54" s="306">
        <f>AI54*' Demand-Supply Gap'!Q$106</f>
        <v>1.2403638015494647</v>
      </c>
      <c r="R54" s="306">
        <f>AJ54*' Demand-Supply Gap'!R$106</f>
        <v>1.3001632829529568</v>
      </c>
      <c r="S54" s="306">
        <f>AK54*' Demand-Supply Gap'!S$106</f>
        <v>1.3703721002324165</v>
      </c>
      <c r="T54" s="361"/>
      <c r="U54" s="446">
        <f t="shared" si="99"/>
        <v>4.13056109658827E-2</v>
      </c>
      <c r="V54" s="405">
        <v>5.9299999999999999E-2</v>
      </c>
      <c r="W54" s="405">
        <v>5.9299999999999999E-2</v>
      </c>
      <c r="X54" s="405">
        <v>5.9200000000000003E-2</v>
      </c>
      <c r="Y54" s="405">
        <v>5.9200000000000003E-2</v>
      </c>
      <c r="Z54" s="405">
        <v>5.91E-2</v>
      </c>
      <c r="AA54" s="405">
        <v>5.91E-2</v>
      </c>
      <c r="AB54" s="405">
        <v>5.8999999999999997E-2</v>
      </c>
      <c r="AC54" s="405">
        <v>5.8999999999999997E-2</v>
      </c>
      <c r="AD54" s="405">
        <v>5.8900000000000001E-2</v>
      </c>
      <c r="AE54" s="405">
        <v>5.8900000000000001E-2</v>
      </c>
      <c r="AF54" s="405">
        <v>5.8799999999999998E-2</v>
      </c>
      <c r="AG54" s="405">
        <v>5.8799999999999998E-2</v>
      </c>
      <c r="AH54" s="405">
        <v>5.8700000000000002E-2</v>
      </c>
      <c r="AI54" s="405">
        <v>5.8700000000000002E-2</v>
      </c>
      <c r="AJ54" s="405">
        <v>5.8599999999999999E-2</v>
      </c>
      <c r="AK54" s="405">
        <v>5.8599999999999999E-2</v>
      </c>
      <c r="AL54" s="373"/>
      <c r="AM54" s="373"/>
      <c r="AN54" s="373"/>
      <c r="AO54" s="373"/>
      <c r="AP54" s="373"/>
      <c r="AQ54" s="373"/>
      <c r="AR54" s="373"/>
      <c r="AS54" s="373"/>
      <c r="AT54" s="373"/>
      <c r="AU54" s="373"/>
      <c r="AV54" s="373"/>
      <c r="AW54" s="373"/>
      <c r="AX54" s="373"/>
      <c r="AY54" s="373"/>
      <c r="AZ54" s="373"/>
      <c r="BA54" s="373"/>
    </row>
    <row r="55" spans="1:53" x14ac:dyDescent="0.25">
      <c r="A55" s="305" t="s">
        <v>39</v>
      </c>
      <c r="B55" s="305" t="s">
        <v>53</v>
      </c>
      <c r="C55" s="319" t="s">
        <v>12</v>
      </c>
      <c r="D55" s="306">
        <f>V55*' Demand-Supply Gap'!D$106</f>
        <v>2.8458132969999994</v>
      </c>
      <c r="E55" s="306">
        <f>W55*' Demand-Supply Gap'!E$106</f>
        <v>2.8987130699999986</v>
      </c>
      <c r="F55" s="306">
        <f>X55*' Demand-Supply Gap'!F$106</f>
        <v>2.9234286619999983</v>
      </c>
      <c r="G55" s="306">
        <f>Y55*' Demand-Supply Gap'!G$106</f>
        <v>2.8981175299999986</v>
      </c>
      <c r="H55" s="306">
        <f>Z55*' Demand-Supply Gap'!H$106</f>
        <v>2.9629948679999978</v>
      </c>
      <c r="I55" s="306">
        <f>AA55*' Demand-Supply Gap'!I$106</f>
        <v>2.8243907729999989</v>
      </c>
      <c r="J55" s="306">
        <f>AB55*' Demand-Supply Gap'!J$106</f>
        <v>2.8640525153974998</v>
      </c>
      <c r="K55" s="306">
        <f>AC55*' Demand-Supply Gap'!K$106</f>
        <v>2.93278977576704</v>
      </c>
      <c r="L55" s="306">
        <f>AD55*' Demand-Supply Gap'!L$106</f>
        <v>3.0238835480231101</v>
      </c>
      <c r="M55" s="306">
        <f>AE55*' Demand-Supply Gap'!M$106</f>
        <v>3.1424197831056153</v>
      </c>
      <c r="N55" s="306">
        <f>AF55*' Demand-Supply Gap'!N$106</f>
        <v>3.2812326844643325</v>
      </c>
      <c r="O55" s="306">
        <f>AG55*' Demand-Supply Gap'!O$106</f>
        <v>3.435450620634156</v>
      </c>
      <c r="P55" s="306">
        <f>AH55*' Demand-Supply Gap'!P$106</f>
        <v>3.6047437952567392</v>
      </c>
      <c r="Q55" s="306">
        <f>AI55*' Demand-Supply Gap'!Q$106</f>
        <v>3.7633525222480362</v>
      </c>
      <c r="R55" s="306">
        <f>AJ55*' Demand-Supply Gap'!R$106</f>
        <v>3.9559575657084025</v>
      </c>
      <c r="S55" s="306">
        <f>AK55*' Demand-Supply Gap'!S$106</f>
        <v>4.1695792742566509</v>
      </c>
      <c r="T55" s="361"/>
      <c r="U55" s="446">
        <f t="shared" si="99"/>
        <v>4.261381011366483E-2</v>
      </c>
      <c r="V55" s="442">
        <f>V56-SUM(V52:V54)</f>
        <v>0.17689999999999995</v>
      </c>
      <c r="W55" s="442">
        <f t="shared" ref="W55" si="100">W56-SUM(W52:W54)</f>
        <v>0.17699999999999994</v>
      </c>
      <c r="X55" s="442">
        <f t="shared" ref="X55" si="101">X56-SUM(X52:X54)</f>
        <v>0.17709999999999992</v>
      </c>
      <c r="Y55" s="442">
        <f t="shared" ref="Y55" si="102">Y56-SUM(Y52:Y54)</f>
        <v>0.17709999999999992</v>
      </c>
      <c r="Z55" s="442">
        <f t="shared" ref="Z55" si="103">Z56-SUM(Z52:Z54)</f>
        <v>0.17719999999999991</v>
      </c>
      <c r="AA55" s="442">
        <f t="shared" ref="AA55" si="104">AA56-SUM(AA52:AA54)</f>
        <v>0.1772999999999999</v>
      </c>
      <c r="AB55" s="442">
        <f t="shared" ref="AB55" si="105">AB56-SUM(AB52:AB54)</f>
        <v>0.17749999999999999</v>
      </c>
      <c r="AC55" s="442">
        <f t="shared" ref="AC55" si="106">AC56-SUM(AC52:AC54)</f>
        <v>0.17749999999999999</v>
      </c>
      <c r="AD55" s="442">
        <f t="shared" ref="AD55" si="107">AD56-SUM(AD52:AD54)</f>
        <v>0.17770000000000008</v>
      </c>
      <c r="AE55" s="442">
        <f t="shared" ref="AE55" si="108">AE56-SUM(AE52:AE54)</f>
        <v>0.17770000000000008</v>
      </c>
      <c r="AF55" s="442">
        <f t="shared" ref="AF55" si="109">AF56-SUM(AF52:AF54)</f>
        <v>0.17790000000000006</v>
      </c>
      <c r="AG55" s="442">
        <f t="shared" ref="AG55" si="110">AG56-SUM(AG52:AG54)</f>
        <v>0.17790000000000006</v>
      </c>
      <c r="AH55" s="442">
        <f t="shared" ref="AH55" si="111">AH56-SUM(AH52:AH54)</f>
        <v>0.17810000000000004</v>
      </c>
      <c r="AI55" s="442">
        <f t="shared" ref="AI55" si="112">AI56-SUM(AI52:AI54)</f>
        <v>0.17810000000000004</v>
      </c>
      <c r="AJ55" s="442">
        <f t="shared" ref="AJ55" si="113">AJ56-SUM(AJ52:AJ54)</f>
        <v>0.17830000000000013</v>
      </c>
      <c r="AK55" s="442">
        <f t="shared" ref="AK55" si="114">AK56-SUM(AK52:AK54)</f>
        <v>0.1782999999999999</v>
      </c>
      <c r="AL55" s="373"/>
      <c r="AM55" s="373"/>
      <c r="AN55" s="373"/>
      <c r="AO55" s="373"/>
      <c r="AP55" s="373"/>
      <c r="AQ55" s="373"/>
      <c r="AR55" s="373"/>
      <c r="AS55" s="373"/>
      <c r="AT55" s="373"/>
      <c r="AU55" s="373"/>
      <c r="AV55" s="373"/>
      <c r="AW55" s="373"/>
      <c r="AX55" s="373"/>
      <c r="AY55" s="373"/>
      <c r="AZ55" s="373"/>
      <c r="BA55" s="373"/>
    </row>
    <row r="56" spans="1:53" ht="15.75" thickBot="1" x14ac:dyDescent="0.3">
      <c r="A56" s="214" t="s">
        <v>39</v>
      </c>
      <c r="B56" s="214" t="s">
        <v>53</v>
      </c>
      <c r="C56" s="452" t="s">
        <v>58</v>
      </c>
      <c r="D56" s="216">
        <f t="shared" ref="D56:S56" si="115">SUM(D52:D55)</f>
        <v>16.087130000000002</v>
      </c>
      <c r="E56" s="216">
        <f t="shared" si="115"/>
        <v>16.376909999999999</v>
      </c>
      <c r="F56" s="216">
        <f t="shared" si="115"/>
        <v>16.507219999999997</v>
      </c>
      <c r="G56" s="216">
        <f t="shared" si="115"/>
        <v>16.3643</v>
      </c>
      <c r="H56" s="216">
        <f t="shared" si="115"/>
        <v>16.721189999999993</v>
      </c>
      <c r="I56" s="216">
        <f t="shared" si="115"/>
        <v>15.930009999999999</v>
      </c>
      <c r="J56" s="216">
        <f t="shared" si="115"/>
        <v>16.135507129000001</v>
      </c>
      <c r="K56" s="216">
        <f t="shared" si="115"/>
        <v>16.522759300096002</v>
      </c>
      <c r="L56" s="216">
        <f t="shared" si="115"/>
        <v>17.016789803168873</v>
      </c>
      <c r="M56" s="216">
        <f t="shared" si="115"/>
        <v>17.68384796345309</v>
      </c>
      <c r="N56" s="216">
        <f t="shared" si="115"/>
        <v>18.44425342588157</v>
      </c>
      <c r="O56" s="216">
        <f t="shared" si="115"/>
        <v>19.311133336898003</v>
      </c>
      <c r="P56" s="216">
        <f t="shared" si="115"/>
        <v>20.239998850402795</v>
      </c>
      <c r="Q56" s="216">
        <f t="shared" si="115"/>
        <v>21.13055879982052</v>
      </c>
      <c r="R56" s="216">
        <f t="shared" si="115"/>
        <v>22.187086739811555</v>
      </c>
      <c r="S56" s="216">
        <f t="shared" si="115"/>
        <v>23.385189423761375</v>
      </c>
      <c r="T56" s="461"/>
      <c r="U56" s="318"/>
      <c r="V56" s="454">
        <v>1</v>
      </c>
      <c r="W56" s="454">
        <v>1</v>
      </c>
      <c r="X56" s="455">
        <v>1</v>
      </c>
      <c r="Y56" s="456">
        <v>1</v>
      </c>
      <c r="Z56" s="456">
        <v>1</v>
      </c>
      <c r="AA56" s="456">
        <v>1</v>
      </c>
      <c r="AB56" s="456">
        <v>1</v>
      </c>
      <c r="AC56" s="456">
        <v>1</v>
      </c>
      <c r="AD56" s="456">
        <v>1</v>
      </c>
      <c r="AE56" s="456">
        <v>1</v>
      </c>
      <c r="AF56" s="456">
        <v>1</v>
      </c>
      <c r="AG56" s="456">
        <v>1</v>
      </c>
      <c r="AH56" s="456">
        <v>1</v>
      </c>
      <c r="AI56" s="456">
        <v>1</v>
      </c>
      <c r="AJ56" s="456">
        <v>1</v>
      </c>
      <c r="AK56" s="456">
        <v>1</v>
      </c>
      <c r="AL56" s="373"/>
      <c r="AM56" s="373"/>
      <c r="AN56" s="373"/>
      <c r="AO56" s="373"/>
      <c r="AP56" s="373"/>
      <c r="AQ56" s="373"/>
      <c r="AR56" s="373"/>
      <c r="AS56" s="373"/>
      <c r="AT56" s="373"/>
      <c r="AU56" s="373"/>
      <c r="AV56" s="373"/>
      <c r="AW56" s="373"/>
      <c r="AX56" s="373"/>
      <c r="AY56" s="373"/>
      <c r="AZ56" s="373"/>
      <c r="BA56" s="373"/>
    </row>
    <row r="57" spans="1:53" x14ac:dyDescent="0.25">
      <c r="A57" s="305" t="s">
        <v>39</v>
      </c>
      <c r="B57" s="305" t="s">
        <v>42</v>
      </c>
      <c r="C57" s="319" t="s">
        <v>326</v>
      </c>
      <c r="D57" s="306">
        <f>V57*' Demand-Supply Gap'!D$115</f>
        <v>11.004971248175998</v>
      </c>
      <c r="E57" s="306">
        <f>W57*' Demand-Supply Gap'!E$115</f>
        <v>11.169931205179999</v>
      </c>
      <c r="F57" s="306">
        <f>X57*' Demand-Supply Gap'!F$115</f>
        <v>11.231044386876</v>
      </c>
      <c r="G57" s="306">
        <f>Y57*' Demand-Supply Gap'!G$115</f>
        <v>11.094066496904002</v>
      </c>
      <c r="H57" s="306">
        <f>Z57*' Demand-Supply Gap'!H$115</f>
        <v>11.29286430999</v>
      </c>
      <c r="I57" s="306">
        <f>AA57*' Demand-Supply Gap'!I$115</f>
        <v>10.478442993200002</v>
      </c>
      <c r="J57" s="306">
        <f>AB57*' Demand-Supply Gap'!J$115</f>
        <v>10.646481022937763</v>
      </c>
      <c r="K57" s="306">
        <f>AC57*' Demand-Supply Gap'!K$115</f>
        <v>10.953607531252386</v>
      </c>
      <c r="L57" s="306">
        <f>AD57*' Demand-Supply Gap'!L$115</f>
        <v>11.334285535538195</v>
      </c>
      <c r="M57" s="306">
        <f>AE57*' Demand-Supply Gap'!M$115</f>
        <v>11.833720175441735</v>
      </c>
      <c r="N57" s="306">
        <f>AF57*' Demand-Supply Gap'!N$115</f>
        <v>12.400167731246261</v>
      </c>
      <c r="O57" s="306">
        <f>AG57*' Demand-Supply Gap'!O$115</f>
        <v>13.043372837486832</v>
      </c>
      <c r="P57" s="306">
        <f>AH57*' Demand-Supply Gap'!P$115</f>
        <v>13.73428453812172</v>
      </c>
      <c r="Q57" s="306">
        <f>AI57*' Demand-Supply Gap'!Q$115</f>
        <v>14.405385714858543</v>
      </c>
      <c r="R57" s="306">
        <f>AJ57*' Demand-Supply Gap'!R$115</f>
        <v>15.195798174152436</v>
      </c>
      <c r="S57" s="306">
        <f>AK57*' Demand-Supply Gap'!S$115</f>
        <v>16.090415041319229</v>
      </c>
      <c r="T57" s="361"/>
      <c r="U57" s="446">
        <f>(S57/J57)^(1/9)-1</f>
        <v>4.6957417222466491E-2</v>
      </c>
      <c r="V57" s="406">
        <v>0.56010000000000004</v>
      </c>
      <c r="W57" s="406">
        <v>0.55989999999999995</v>
      </c>
      <c r="X57" s="406">
        <v>0.55979999999999996</v>
      </c>
      <c r="Y57" s="406">
        <v>0.55959999999999999</v>
      </c>
      <c r="Z57" s="406">
        <v>0.5595</v>
      </c>
      <c r="AA57" s="406">
        <v>0.55930000000000002</v>
      </c>
      <c r="AB57" s="412">
        <v>0.55910000000000004</v>
      </c>
      <c r="AC57" s="412">
        <v>0.55983333333333329</v>
      </c>
      <c r="AD57" s="412">
        <v>0.56056666666666666</v>
      </c>
      <c r="AE57" s="412">
        <v>0.56130000000000002</v>
      </c>
      <c r="AF57" s="412">
        <v>0.56203333333333327</v>
      </c>
      <c r="AG57" s="412">
        <v>0.56276666666666664</v>
      </c>
      <c r="AH57" s="412">
        <v>0.5635</v>
      </c>
      <c r="AI57" s="412">
        <v>0.56423333333333325</v>
      </c>
      <c r="AJ57" s="412">
        <v>0.56496666666666662</v>
      </c>
      <c r="AK57" s="412">
        <v>0.56569999999999998</v>
      </c>
      <c r="AL57" s="373"/>
      <c r="AM57" s="373"/>
      <c r="AN57" s="373"/>
      <c r="AO57" s="373"/>
      <c r="AP57" s="373"/>
      <c r="AQ57" s="373"/>
      <c r="AR57" s="373"/>
      <c r="AS57" s="373"/>
      <c r="AT57" s="373"/>
      <c r="AU57" s="373"/>
      <c r="AV57" s="373"/>
      <c r="AW57" s="373"/>
      <c r="AX57" s="373"/>
      <c r="AY57" s="373"/>
      <c r="AZ57" s="373"/>
      <c r="BA57" s="373"/>
    </row>
    <row r="58" spans="1:53" x14ac:dyDescent="0.25">
      <c r="A58" s="305" t="s">
        <v>39</v>
      </c>
      <c r="B58" s="305" t="s">
        <v>42</v>
      </c>
      <c r="C58" s="319" t="s">
        <v>349</v>
      </c>
      <c r="D58" s="306">
        <f>V58*' Demand-Supply Gap'!D$115</f>
        <v>3.898207990783999</v>
      </c>
      <c r="E58" s="306">
        <f>W58*' Demand-Supply Gap'!E$115</f>
        <v>3.9600488377000005</v>
      </c>
      <c r="F58" s="306">
        <f>X58*' Demand-Supply Gap'!F$115</f>
        <v>3.9824264215700005</v>
      </c>
      <c r="G58" s="306">
        <f>Y58*' Demand-Supply Gap'!G$115</f>
        <v>3.935261257390001</v>
      </c>
      <c r="H58" s="306">
        <f>Z58*' Demand-Supply Gap'!H$115</f>
        <v>4.0085126934119995</v>
      </c>
      <c r="I58" s="306">
        <f>AA58*' Demand-Supply Gap'!I$115</f>
        <v>3.7207559064000004</v>
      </c>
      <c r="J58" s="306">
        <f>AB58*' Demand-Supply Gap'!J$115</f>
        <v>3.7836805209403206</v>
      </c>
      <c r="K58" s="306">
        <f>AC58*' Demand-Supply Gap'!K$115</f>
        <v>3.8877317352661791</v>
      </c>
      <c r="L58" s="306">
        <f>AD58*' Demand-Supply Gap'!L$115</f>
        <v>4.0175819752240693</v>
      </c>
      <c r="M58" s="306">
        <f>AE58*' Demand-Supply Gap'!M$115</f>
        <v>4.1912409956846908</v>
      </c>
      <c r="N58" s="306">
        <f>AF58*' Demand-Supply Gap'!N$115</f>
        <v>4.3861337019840283</v>
      </c>
      <c r="O58" s="306">
        <f>AG58*' Demand-Supply Gap'!O$115</f>
        <v>4.6099511769995809</v>
      </c>
      <c r="P58" s="306">
        <f>AH58*' Demand-Supply Gap'!P$115</f>
        <v>4.8478246577327599</v>
      </c>
      <c r="Q58" s="306">
        <f>AI58*' Demand-Supply Gap'!Q$115</f>
        <v>5.0780963289750654</v>
      </c>
      <c r="R58" s="306">
        <f>AJ58*' Demand-Supply Gap'!R$115</f>
        <v>5.3524641630591807</v>
      </c>
      <c r="S58" s="306">
        <f>AK58*' Demand-Supply Gap'!S$115</f>
        <v>5.6602308524350837</v>
      </c>
      <c r="T58" s="361"/>
      <c r="U58" s="446">
        <f t="shared" ref="U58:U60" si="116">(S58/J58)^(1/9)-1</f>
        <v>4.5768414340792152E-2</v>
      </c>
      <c r="V58" s="407">
        <v>0.19839999999999999</v>
      </c>
      <c r="W58" s="407">
        <v>0.19850000000000001</v>
      </c>
      <c r="X58" s="407">
        <v>0.19850000000000001</v>
      </c>
      <c r="Y58" s="407">
        <v>0.19850000000000001</v>
      </c>
      <c r="Z58" s="407">
        <v>0.1986</v>
      </c>
      <c r="AA58" s="407">
        <v>0.1986</v>
      </c>
      <c r="AB58" s="407">
        <v>0.19869999999999999</v>
      </c>
      <c r="AC58" s="407">
        <v>0.19869999999999999</v>
      </c>
      <c r="AD58" s="407">
        <v>0.19869999999999999</v>
      </c>
      <c r="AE58" s="407">
        <v>0.1988</v>
      </c>
      <c r="AF58" s="407">
        <v>0.1988</v>
      </c>
      <c r="AG58" s="407">
        <v>0.19889999999999999</v>
      </c>
      <c r="AH58" s="407">
        <v>0.19889999999999999</v>
      </c>
      <c r="AI58" s="407">
        <v>0.19889999999999999</v>
      </c>
      <c r="AJ58" s="407">
        <v>0.19900000000000001</v>
      </c>
      <c r="AK58" s="407">
        <v>0.19900000000000001</v>
      </c>
      <c r="AL58" s="373"/>
      <c r="AM58" s="373"/>
      <c r="AN58" s="373"/>
      <c r="AO58" s="373"/>
      <c r="AP58" s="373"/>
      <c r="AQ58" s="373"/>
      <c r="AR58" s="373"/>
      <c r="AS58" s="373"/>
      <c r="AT58" s="373"/>
      <c r="AU58" s="373"/>
      <c r="AV58" s="373"/>
      <c r="AW58" s="373"/>
      <c r="AX58" s="373"/>
      <c r="AY58" s="373"/>
      <c r="AZ58" s="373"/>
      <c r="BA58" s="373"/>
    </row>
    <row r="59" spans="1:53" x14ac:dyDescent="0.25">
      <c r="A59" s="305" t="s">
        <v>39</v>
      </c>
      <c r="B59" s="305" t="s">
        <v>42</v>
      </c>
      <c r="C59" s="319" t="s">
        <v>352</v>
      </c>
      <c r="D59" s="306">
        <f>V59*' Demand-Supply Gap'!D$115</f>
        <v>1.0767227716479997</v>
      </c>
      <c r="E59" s="306">
        <f>W59*' Demand-Supply Gap'!E$115</f>
        <v>1.09923773782</v>
      </c>
      <c r="F59" s="306">
        <f>X59*' Demand-Supply Gap'!F$115</f>
        <v>1.1094618695860001</v>
      </c>
      <c r="G59" s="306">
        <f>Y59*' Demand-Supply Gap'!G$115</f>
        <v>1.1022696519440001</v>
      </c>
      <c r="H59" s="306">
        <f>Z59*' Demand-Supply Gap'!H$115</f>
        <v>1.1262588534360001</v>
      </c>
      <c r="I59" s="306">
        <f>AA59*' Demand-Supply Gap'!I$115</f>
        <v>1.0510292364</v>
      </c>
      <c r="J59" s="306">
        <f>AB59*' Demand-Supply Gap'!J$115</f>
        <v>1.0739787689030402</v>
      </c>
      <c r="K59" s="306">
        <f>AC59*' Demand-Supply Gap'!K$115</f>
        <v>1.1013392032018376</v>
      </c>
      <c r="L59" s="306">
        <f>AD59*' Demand-Supply Gap'!L$115</f>
        <v>1.1358773397490856</v>
      </c>
      <c r="M59" s="306">
        <f>AE59*' Demand-Supply Gap'!M$115</f>
        <v>1.1820367798024229</v>
      </c>
      <c r="N59" s="306">
        <f>AF59*' Demand-Supply Gap'!N$115</f>
        <v>1.2345500404198282</v>
      </c>
      <c r="O59" s="306">
        <f>AG59*' Demand-Supply Gap'!O$115</f>
        <v>1.2943195696106302</v>
      </c>
      <c r="P59" s="306">
        <f>AH59*' Demand-Supply Gap'!P$115</f>
        <v>1.358398328763059</v>
      </c>
      <c r="Q59" s="306">
        <f>AI59*' Demand-Supply Gap'!Q$115</f>
        <v>1.4200854825344493</v>
      </c>
      <c r="R59" s="306">
        <f>AJ59*' Demand-Supply Gap'!R$115</f>
        <v>1.4930715219789874</v>
      </c>
      <c r="S59" s="306">
        <f>AK59*' Demand-Supply Gap'!S$115</f>
        <v>1.5757627599241388</v>
      </c>
      <c r="T59" s="361"/>
      <c r="U59" s="446">
        <f t="shared" si="116"/>
        <v>4.3516834295275642E-2</v>
      </c>
      <c r="V59" s="408">
        <v>5.4800000000000001E-2</v>
      </c>
      <c r="W59" s="408">
        <v>5.5100000000000003E-2</v>
      </c>
      <c r="X59" s="408">
        <v>5.5300000000000002E-2</v>
      </c>
      <c r="Y59" s="408">
        <v>5.5599999999999997E-2</v>
      </c>
      <c r="Z59" s="408">
        <v>5.5800000000000002E-2</v>
      </c>
      <c r="AA59" s="408">
        <v>5.6099999999999997E-2</v>
      </c>
      <c r="AB59" s="440">
        <v>5.6399999999999999E-2</v>
      </c>
      <c r="AC59" s="440">
        <v>5.6288888888888888E-2</v>
      </c>
      <c r="AD59" s="440">
        <v>5.6177777777777778E-2</v>
      </c>
      <c r="AE59" s="440">
        <v>5.6066666666666667E-2</v>
      </c>
      <c r="AF59" s="440">
        <v>5.595555555555555E-2</v>
      </c>
      <c r="AG59" s="440">
        <v>5.584444444444444E-2</v>
      </c>
      <c r="AH59" s="440">
        <v>5.5733333333333329E-2</v>
      </c>
      <c r="AI59" s="440">
        <v>5.5622222222222219E-2</v>
      </c>
      <c r="AJ59" s="440">
        <v>5.5511111111111108E-2</v>
      </c>
      <c r="AK59" s="440">
        <v>5.5399999999999998E-2</v>
      </c>
      <c r="AL59" s="373"/>
      <c r="AM59" s="373"/>
      <c r="AN59" s="373"/>
      <c r="AO59" s="373"/>
      <c r="AP59" s="373"/>
      <c r="AQ59" s="373"/>
      <c r="AR59" s="373"/>
      <c r="AS59" s="373"/>
      <c r="AT59" s="373"/>
      <c r="AU59" s="373"/>
      <c r="AV59" s="373"/>
      <c r="AW59" s="373"/>
      <c r="AX59" s="373"/>
      <c r="AY59" s="373"/>
      <c r="AZ59" s="373"/>
      <c r="BA59" s="373"/>
    </row>
    <row r="60" spans="1:53" x14ac:dyDescent="0.25">
      <c r="A60" s="305" t="s">
        <v>39</v>
      </c>
      <c r="B60" s="305" t="s">
        <v>42</v>
      </c>
      <c r="C60" s="319" t="s">
        <v>12</v>
      </c>
      <c r="D60" s="306">
        <f>V60*' Demand-Supply Gap'!D$115</f>
        <v>3.6683237493919987</v>
      </c>
      <c r="E60" s="306">
        <f>W60*' Demand-Supply Gap'!E$115</f>
        <v>3.7206504193000001</v>
      </c>
      <c r="F60" s="306">
        <f>X60*' Demand-Supply Gap'!F$115</f>
        <v>3.7396689419680005</v>
      </c>
      <c r="G60" s="306">
        <f>Y60*' Demand-Supply Gap'!G$115</f>
        <v>3.693396333762001</v>
      </c>
      <c r="H60" s="306">
        <f>Z60*' Demand-Supply Gap'!H$115</f>
        <v>3.7562145631620005</v>
      </c>
      <c r="I60" s="306">
        <f>AA60*' Demand-Supply Gap'!I$115</f>
        <v>3.4846958639999994</v>
      </c>
      <c r="J60" s="306">
        <f>AB60*' Demand-Supply Gap'!J$115</f>
        <v>3.53803644081888</v>
      </c>
      <c r="K60" s="306">
        <f>AC60*' Demand-Supply Gap'!K$115</f>
        <v>3.6231581446036003</v>
      </c>
      <c r="L60" s="306">
        <f>AD60*' Demand-Supply Gap'!L$115</f>
        <v>3.7315907067310747</v>
      </c>
      <c r="M60" s="306">
        <f>AE60*' Demand-Supply Gap'!M$115</f>
        <v>3.8757032346078244</v>
      </c>
      <c r="N60" s="306">
        <f>AF60*' Demand-Supply Gap'!N$115</f>
        <v>4.042195317014011</v>
      </c>
      <c r="O60" s="306">
        <f>AG60*' Demand-Supply Gap'!O$115</f>
        <v>4.2295870694956221</v>
      </c>
      <c r="P60" s="306">
        <f>AH60*' Demand-Supply Gap'!P$115</f>
        <v>4.4326682307005107</v>
      </c>
      <c r="Q60" s="306">
        <f>AI60*' Demand-Supply Gap'!Q$115</f>
        <v>4.6273340773275971</v>
      </c>
      <c r="R60" s="306">
        <f>AJ60*' Demand-Supply Gap'!R$115</f>
        <v>4.8554709803027647</v>
      </c>
      <c r="S60" s="306">
        <f>AK60*' Demand-Supply Gap'!S$115</f>
        <v>5.1169624640857885</v>
      </c>
      <c r="T60" s="361"/>
      <c r="U60" s="446">
        <f t="shared" si="116"/>
        <v>4.1850843602226018E-2</v>
      </c>
      <c r="V60" s="442">
        <f>V61-SUM(V57:V59)</f>
        <v>0.18669999999999998</v>
      </c>
      <c r="W60" s="442">
        <f t="shared" ref="W60" si="117">W61-SUM(W57:W59)</f>
        <v>0.1865</v>
      </c>
      <c r="X60" s="442">
        <f t="shared" ref="X60" si="118">X61-SUM(X57:X59)</f>
        <v>0.18640000000000001</v>
      </c>
      <c r="Y60" s="442">
        <f t="shared" ref="Y60" si="119">Y61-SUM(Y57:Y59)</f>
        <v>0.18630000000000002</v>
      </c>
      <c r="Z60" s="442">
        <f t="shared" ref="Z60" si="120">Z61-SUM(Z57:Z59)</f>
        <v>0.18610000000000004</v>
      </c>
      <c r="AA60" s="442">
        <f t="shared" ref="AA60" si="121">AA61-SUM(AA57:AA59)</f>
        <v>0.18599999999999994</v>
      </c>
      <c r="AB60" s="442">
        <f t="shared" ref="AB60" si="122">AB61-SUM(AB57:AB59)</f>
        <v>0.18579999999999997</v>
      </c>
      <c r="AC60" s="442">
        <f t="shared" ref="AC60" si="123">AC61-SUM(AC57:AC59)</f>
        <v>0.18517777777777789</v>
      </c>
      <c r="AD60" s="442">
        <f t="shared" ref="AD60" si="124">AD61-SUM(AD57:AD59)</f>
        <v>0.18455555555555558</v>
      </c>
      <c r="AE60" s="442">
        <f t="shared" ref="AE60" si="125">AE61-SUM(AE57:AE59)</f>
        <v>0.18383333333333329</v>
      </c>
      <c r="AF60" s="442">
        <f t="shared" ref="AF60" si="126">AF61-SUM(AF57:AF59)</f>
        <v>0.18321111111111121</v>
      </c>
      <c r="AG60" s="442">
        <f t="shared" ref="AG60" si="127">AG61-SUM(AG57:AG59)</f>
        <v>0.18248888888888892</v>
      </c>
      <c r="AH60" s="442">
        <f t="shared" ref="AH60" si="128">AH61-SUM(AH57:AH59)</f>
        <v>0.18186666666666673</v>
      </c>
      <c r="AI60" s="442">
        <f t="shared" ref="AI60" si="129">AI61-SUM(AI57:AI59)</f>
        <v>0.18124444444444454</v>
      </c>
      <c r="AJ60" s="442">
        <f t="shared" ref="AJ60" si="130">AJ61-SUM(AJ57:AJ59)</f>
        <v>0.18052222222222225</v>
      </c>
      <c r="AK60" s="442">
        <f t="shared" ref="AK60" si="131">AK61-SUM(AK57:AK59)</f>
        <v>0.17990000000000006</v>
      </c>
      <c r="AL60" s="373"/>
      <c r="AM60" s="373"/>
      <c r="AN60" s="373"/>
      <c r="AO60" s="373"/>
      <c r="AP60" s="373"/>
      <c r="AQ60" s="373"/>
      <c r="AR60" s="373"/>
      <c r="AS60" s="373"/>
      <c r="AT60" s="373"/>
      <c r="AU60" s="373"/>
      <c r="AV60" s="373"/>
      <c r="AW60" s="373"/>
      <c r="AX60" s="373"/>
      <c r="AY60" s="373"/>
      <c r="AZ60" s="373"/>
      <c r="BA60" s="373"/>
    </row>
    <row r="61" spans="1:53" ht="15.75" thickBot="1" x14ac:dyDescent="0.3">
      <c r="A61" s="214" t="s">
        <v>39</v>
      </c>
      <c r="B61" s="214" t="s">
        <v>42</v>
      </c>
      <c r="C61" s="452" t="s">
        <v>58</v>
      </c>
      <c r="D61" s="216">
        <f t="shared" ref="D61:S61" si="132">SUM(D57:D60)</f>
        <v>19.648225759999995</v>
      </c>
      <c r="E61" s="216">
        <f t="shared" si="132"/>
        <v>19.949868200000001</v>
      </c>
      <c r="F61" s="216">
        <f t="shared" si="132"/>
        <v>20.062601620000002</v>
      </c>
      <c r="G61" s="216">
        <f t="shared" si="132"/>
        <v>19.824993740000004</v>
      </c>
      <c r="H61" s="216">
        <f t="shared" si="132"/>
        <v>20.183850419999999</v>
      </c>
      <c r="I61" s="216">
        <f t="shared" si="132"/>
        <v>18.734924000000003</v>
      </c>
      <c r="J61" s="216">
        <f t="shared" si="132"/>
        <v>19.042176753600003</v>
      </c>
      <c r="K61" s="216">
        <f t="shared" si="132"/>
        <v>19.565836614324002</v>
      </c>
      <c r="L61" s="216">
        <f t="shared" si="132"/>
        <v>20.219335557242427</v>
      </c>
      <c r="M61" s="216">
        <f t="shared" si="132"/>
        <v>21.082701185536678</v>
      </c>
      <c r="N61" s="216">
        <f t="shared" si="132"/>
        <v>22.063046790664131</v>
      </c>
      <c r="O61" s="216">
        <f t="shared" si="132"/>
        <v>23.177230653592662</v>
      </c>
      <c r="P61" s="216">
        <f t="shared" si="132"/>
        <v>24.373175755318048</v>
      </c>
      <c r="Q61" s="216">
        <f t="shared" si="132"/>
        <v>25.530901603695654</v>
      </c>
      <c r="R61" s="216">
        <f t="shared" si="132"/>
        <v>26.89680483949337</v>
      </c>
      <c r="S61" s="216">
        <f t="shared" si="132"/>
        <v>28.44337111776424</v>
      </c>
      <c r="T61" s="461"/>
      <c r="U61" s="318"/>
      <c r="V61" s="454">
        <v>1</v>
      </c>
      <c r="W61" s="454">
        <v>1</v>
      </c>
      <c r="X61" s="455">
        <v>1</v>
      </c>
      <c r="Y61" s="456">
        <v>1</v>
      </c>
      <c r="Z61" s="456">
        <v>1</v>
      </c>
      <c r="AA61" s="456">
        <v>1</v>
      </c>
      <c r="AB61" s="456">
        <v>1</v>
      </c>
      <c r="AC61" s="456">
        <v>1</v>
      </c>
      <c r="AD61" s="456">
        <v>1</v>
      </c>
      <c r="AE61" s="456">
        <v>1</v>
      </c>
      <c r="AF61" s="456">
        <v>1</v>
      </c>
      <c r="AG61" s="456">
        <v>1</v>
      </c>
      <c r="AH61" s="456">
        <v>1</v>
      </c>
      <c r="AI61" s="456">
        <v>1</v>
      </c>
      <c r="AJ61" s="456">
        <v>1</v>
      </c>
      <c r="AK61" s="456">
        <v>1</v>
      </c>
      <c r="AL61" s="373"/>
      <c r="AM61" s="373"/>
      <c r="AN61" s="373"/>
      <c r="AO61" s="373"/>
      <c r="AP61" s="373"/>
      <c r="AQ61" s="373"/>
      <c r="AR61" s="373"/>
      <c r="AS61" s="373"/>
      <c r="AT61" s="373"/>
      <c r="AU61" s="373"/>
      <c r="AV61" s="373"/>
      <c r="AW61" s="373"/>
      <c r="AX61" s="373"/>
      <c r="AY61" s="373"/>
      <c r="AZ61" s="373"/>
      <c r="BA61" s="373"/>
    </row>
    <row r="62" spans="1:53" x14ac:dyDescent="0.25">
      <c r="A62" s="305" t="s">
        <v>39</v>
      </c>
      <c r="B62" s="305" t="s">
        <v>109</v>
      </c>
      <c r="C62" s="319" t="s">
        <v>326</v>
      </c>
      <c r="D62" s="306">
        <f>V62*' Demand-Supply Gap'!D$124</f>
        <v>1.773862756894</v>
      </c>
      <c r="E62" s="306">
        <f>W62*' Demand-Supply Gap'!E$124</f>
        <v>1.8598138141700002</v>
      </c>
      <c r="F62" s="306">
        <f>X62*' Demand-Supply Gap'!F$124</f>
        <v>1.8377899162920002</v>
      </c>
      <c r="G62" s="306">
        <f>Y62*' Demand-Supply Gap'!G$124</f>
        <v>1.7837437802420002</v>
      </c>
      <c r="H62" s="306">
        <f>Z62*' Demand-Supply Gap'!H$124</f>
        <v>1.9278940825899993</v>
      </c>
      <c r="I62" s="306">
        <f>AA62*' Demand-Supply Gap'!I$124</f>
        <v>1.9042995703999996</v>
      </c>
      <c r="J62" s="306">
        <f>AB62*' Demand-Supply Gap'!J$124</f>
        <v>1.9346528756638797</v>
      </c>
      <c r="K62" s="306">
        <f>AC62*' Demand-Supply Gap'!K$124</f>
        <v>1.9889951558504264</v>
      </c>
      <c r="L62" s="306">
        <f>AD62*' Demand-Supply Gap'!L$124</f>
        <v>2.0566058678870012</v>
      </c>
      <c r="M62" s="306">
        <f>AE62*' Demand-Supply Gap'!M$124</f>
        <v>2.1456531187903143</v>
      </c>
      <c r="N62" s="306">
        <f>AF62*' Demand-Supply Gap'!N$124</f>
        <v>2.2467138874527253</v>
      </c>
      <c r="O62" s="306">
        <f>AG62*' Demand-Supply Gap'!O$124</f>
        <v>2.361526455513991</v>
      </c>
      <c r="P62" s="306">
        <f>AH62*' Demand-Supply Gap'!P$124</f>
        <v>2.4848045327954922</v>
      </c>
      <c r="Q62" s="306">
        <f>AI62*' Demand-Supply Gap'!Q$124</f>
        <v>2.604322391105117</v>
      </c>
      <c r="R62" s="306">
        <f>AJ62*' Demand-Supply Gap'!R$124</f>
        <v>2.7452241460377529</v>
      </c>
      <c r="S62" s="306">
        <f>AK62*' Demand-Supply Gap'!S$124</f>
        <v>2.9047360471807555</v>
      </c>
      <c r="T62" s="361"/>
      <c r="U62" s="446">
        <f>(S62/J62)^(1/9)-1</f>
        <v>4.6192285938236433E-2</v>
      </c>
      <c r="V62" s="409">
        <v>0.56469999999999998</v>
      </c>
      <c r="W62" s="409">
        <v>0.5645</v>
      </c>
      <c r="X62" s="409">
        <v>0.56430000000000002</v>
      </c>
      <c r="Y62" s="409">
        <v>0.56410000000000005</v>
      </c>
      <c r="Z62" s="409">
        <v>0.56389999999999996</v>
      </c>
      <c r="AA62" s="409">
        <v>0.56359999999999999</v>
      </c>
      <c r="AB62" s="412">
        <v>0.56340000000000001</v>
      </c>
      <c r="AC62" s="412">
        <v>0.56377777777777771</v>
      </c>
      <c r="AD62" s="412">
        <v>0.56415555555555552</v>
      </c>
      <c r="AE62" s="412">
        <v>0.56453333333333333</v>
      </c>
      <c r="AF62" s="412">
        <v>0.56491111111111103</v>
      </c>
      <c r="AG62" s="412">
        <v>0.56528888888888884</v>
      </c>
      <c r="AH62" s="412">
        <v>0.56566666666666665</v>
      </c>
      <c r="AI62" s="412">
        <v>0.56604444444444435</v>
      </c>
      <c r="AJ62" s="412">
        <v>0.56642222222222216</v>
      </c>
      <c r="AK62" s="412">
        <v>0.56679999999999997</v>
      </c>
      <c r="AL62" s="373"/>
      <c r="AM62" s="373"/>
      <c r="AN62" s="373"/>
      <c r="AO62" s="373"/>
      <c r="AP62" s="373"/>
      <c r="AQ62" s="373"/>
      <c r="AR62" s="373"/>
      <c r="AS62" s="373"/>
      <c r="AT62" s="373"/>
      <c r="AU62" s="373"/>
      <c r="AV62" s="373"/>
      <c r="AW62" s="373"/>
      <c r="AX62" s="373"/>
      <c r="AY62" s="373"/>
      <c r="AZ62" s="373"/>
      <c r="BA62" s="373"/>
    </row>
    <row r="63" spans="1:53" x14ac:dyDescent="0.25">
      <c r="A63" s="305" t="s">
        <v>39</v>
      </c>
      <c r="B63" s="305" t="s">
        <v>109</v>
      </c>
      <c r="C63" s="319" t="s">
        <v>349</v>
      </c>
      <c r="D63" s="306">
        <f>V63*' Demand-Supply Gap'!D$124</f>
        <v>0.57924613488800003</v>
      </c>
      <c r="E63" s="306">
        <f>W63*' Demand-Supply Gap'!E$124</f>
        <v>0.60752819722400009</v>
      </c>
      <c r="F63" s="306">
        <f>X63*' Demand-Supply Gap'!F$124</f>
        <v>0.60087230118000001</v>
      </c>
      <c r="G63" s="306">
        <f>Y63*' Demand-Supply Gap'!G$124</f>
        <v>0.58340848689000002</v>
      </c>
      <c r="H63" s="306">
        <f>Z63*' Demand-Supply Gap'!H$124</f>
        <v>0.63112120525999982</v>
      </c>
      <c r="I63" s="306">
        <f>AA63*' Demand-Supply Gap'!I$124</f>
        <v>0.62372906439999987</v>
      </c>
      <c r="J63" s="306">
        <f>AB63*' Demand-Supply Gap'!J$124</f>
        <v>0.63423923701653984</v>
      </c>
      <c r="K63" s="306">
        <f>AC63*' Demand-Supply Gap'!K$124</f>
        <v>0.65110779540156838</v>
      </c>
      <c r="L63" s="306">
        <f>AD63*' Demand-Supply Gap'!L$124</f>
        <v>0.67226311870879885</v>
      </c>
      <c r="M63" s="306">
        <f>AE63*' Demand-Supply Gap'!M$124</f>
        <v>0.70035252956263916</v>
      </c>
      <c r="N63" s="306">
        <f>AF63*' Demand-Supply Gap'!N$124</f>
        <v>0.73227441542384486</v>
      </c>
      <c r="O63" s="306">
        <f>AG63*' Demand-Supply Gap'!O$124</f>
        <v>0.76857762108657635</v>
      </c>
      <c r="P63" s="306">
        <f>AH63*' Demand-Supply Gap'!P$124</f>
        <v>0.80752486731686146</v>
      </c>
      <c r="Q63" s="306">
        <f>AI63*' Demand-Supply Gap'!Q$124</f>
        <v>0.84513696941248817</v>
      </c>
      <c r="R63" s="306">
        <f>AJ63*' Demand-Supply Gap'!R$124</f>
        <v>0.88956721857267129</v>
      </c>
      <c r="S63" s="306">
        <f>AK63*' Demand-Supply Gap'!S$124</f>
        <v>0.93988812818092904</v>
      </c>
      <c r="T63" s="361"/>
      <c r="U63" s="446">
        <f t="shared" ref="U63:U65" si="133">(S63/J63)^(1/9)-1</f>
        <v>4.4672926502692167E-2</v>
      </c>
      <c r="V63" s="410">
        <v>0.18440000000000001</v>
      </c>
      <c r="W63" s="410">
        <v>0.18440000000000001</v>
      </c>
      <c r="X63" s="410">
        <v>0.1845</v>
      </c>
      <c r="Y63" s="410">
        <v>0.1845</v>
      </c>
      <c r="Z63" s="410">
        <v>0.18459999999999999</v>
      </c>
      <c r="AA63" s="410">
        <v>0.18459999999999999</v>
      </c>
      <c r="AB63" s="413">
        <v>0.18469999999999998</v>
      </c>
      <c r="AC63" s="413">
        <v>0.18455555555555553</v>
      </c>
      <c r="AD63" s="413">
        <v>0.18441111111111108</v>
      </c>
      <c r="AE63" s="413">
        <v>0.18426666666666663</v>
      </c>
      <c r="AF63" s="413">
        <v>0.18412222222222221</v>
      </c>
      <c r="AG63" s="413">
        <v>0.18397777777777777</v>
      </c>
      <c r="AH63" s="413">
        <v>0.18383333333333332</v>
      </c>
      <c r="AI63" s="413">
        <v>0.18368888888888887</v>
      </c>
      <c r="AJ63" s="413">
        <v>0.18354444444444443</v>
      </c>
      <c r="AK63" s="413">
        <v>0.18339999999999998</v>
      </c>
      <c r="AL63" s="373"/>
      <c r="AM63" s="373"/>
      <c r="AN63" s="373"/>
      <c r="AO63" s="373"/>
      <c r="AP63" s="373"/>
      <c r="AQ63" s="373"/>
      <c r="AR63" s="373"/>
      <c r="AS63" s="373"/>
      <c r="AT63" s="373"/>
      <c r="AU63" s="373"/>
      <c r="AV63" s="373"/>
      <c r="AW63" s="373"/>
      <c r="AX63" s="373"/>
      <c r="AY63" s="373"/>
      <c r="AZ63" s="373"/>
      <c r="BA63" s="373"/>
    </row>
    <row r="64" spans="1:53" x14ac:dyDescent="0.25">
      <c r="A64" s="305" t="s">
        <v>39</v>
      </c>
      <c r="B64" s="305" t="s">
        <v>109</v>
      </c>
      <c r="C64" s="319" t="s">
        <v>352</v>
      </c>
      <c r="D64" s="306">
        <f>V64*' Demand-Supply Gap'!D$124</f>
        <v>0.16868501867399999</v>
      </c>
      <c r="E64" s="306">
        <f>W64*' Demand-Supply Gap'!E$124</f>
        <v>0.17823902098600003</v>
      </c>
      <c r="F64" s="306">
        <f>X64*' Demand-Supply Gap'!F$124</f>
        <v>0.177167767936</v>
      </c>
      <c r="G64" s="306">
        <f>Y64*' Demand-Supply Gap'!G$124</f>
        <v>0.17328338797600001</v>
      </c>
      <c r="H64" s="306">
        <f>Z64*' Demand-Supply Gap'!H$124</f>
        <v>0.18872096711999994</v>
      </c>
      <c r="I64" s="306">
        <f>AA64*' Demand-Supply Gap'!I$124</f>
        <v>0.18752417699999996</v>
      </c>
      <c r="J64" s="306">
        <f>AB64*' Demand-Supply Gap'!J$124</f>
        <v>0.19195437655237998</v>
      </c>
      <c r="K64" s="306">
        <f>AC64*' Demand-Supply Gap'!K$124</f>
        <v>0.19733152571050547</v>
      </c>
      <c r="L64" s="306">
        <f>AD64*' Demand-Supply Gap'!L$124</f>
        <v>0.20402418081196724</v>
      </c>
      <c r="M64" s="306">
        <f>AE64*' Demand-Supply Gap'!M$124</f>
        <v>0.21284230276143884</v>
      </c>
      <c r="N64" s="306">
        <f>AF64*' Demand-Supply Gap'!N$124</f>
        <v>0.22285075595814674</v>
      </c>
      <c r="O64" s="306">
        <f>AG64*' Demand-Supply Gap'!O$124</f>
        <v>0.23422168595258272</v>
      </c>
      <c r="P64" s="306">
        <f>AH64*' Demand-Supply Gap'!P$124</f>
        <v>0.24643052614583463</v>
      </c>
      <c r="Q64" s="306">
        <f>AI64*' Demand-Supply Gap'!Q$124</f>
        <v>0.25826469691942239</v>
      </c>
      <c r="R64" s="306">
        <f>AJ64*' Demand-Supply Gap'!R$124</f>
        <v>0.27221758519794503</v>
      </c>
      <c r="S64" s="306">
        <f>AK64*' Demand-Supply Gap'!S$124</f>
        <v>0.28801370122011027</v>
      </c>
      <c r="T64" s="361"/>
      <c r="U64" s="446">
        <f t="shared" si="133"/>
        <v>4.6115071004964037E-2</v>
      </c>
      <c r="V64" s="411">
        <v>5.3699999999999998E-2</v>
      </c>
      <c r="W64" s="411">
        <v>5.4100000000000002E-2</v>
      </c>
      <c r="X64" s="411">
        <v>5.4399999999999997E-2</v>
      </c>
      <c r="Y64" s="411">
        <v>5.4800000000000001E-2</v>
      </c>
      <c r="Z64" s="411">
        <v>5.5199999999999999E-2</v>
      </c>
      <c r="AA64" s="411">
        <v>5.5500000000000001E-2</v>
      </c>
      <c r="AB64" s="440">
        <v>5.5900000000000005E-2</v>
      </c>
      <c r="AC64" s="440">
        <v>5.5933333333333335E-2</v>
      </c>
      <c r="AD64" s="440">
        <v>5.5966666666666672E-2</v>
      </c>
      <c r="AE64" s="440">
        <v>5.6000000000000001E-2</v>
      </c>
      <c r="AF64" s="440">
        <v>5.6033333333333338E-2</v>
      </c>
      <c r="AG64" s="440">
        <v>5.6066666666666667E-2</v>
      </c>
      <c r="AH64" s="440">
        <v>5.6100000000000004E-2</v>
      </c>
      <c r="AI64" s="440">
        <v>5.6133333333333334E-2</v>
      </c>
      <c r="AJ64" s="440">
        <v>5.616666666666667E-2</v>
      </c>
      <c r="AK64" s="440">
        <v>5.6200000000000007E-2</v>
      </c>
      <c r="AL64" s="373"/>
      <c r="AM64" s="373"/>
      <c r="AN64" s="373"/>
      <c r="AO64" s="373"/>
      <c r="AP64" s="373"/>
      <c r="AQ64" s="373"/>
      <c r="AR64" s="373"/>
      <c r="AS64" s="373"/>
      <c r="AT64" s="373"/>
      <c r="AU64" s="373"/>
      <c r="AV64" s="373"/>
      <c r="AW64" s="373"/>
      <c r="AX64" s="373"/>
      <c r="AY64" s="373"/>
      <c r="AZ64" s="373"/>
      <c r="BA64" s="373"/>
    </row>
    <row r="65" spans="1:53" x14ac:dyDescent="0.25">
      <c r="A65" s="305" t="s">
        <v>39</v>
      </c>
      <c r="B65" s="305" t="s">
        <v>109</v>
      </c>
      <c r="C65" s="319" t="s">
        <v>12</v>
      </c>
      <c r="D65" s="306">
        <f>V65*' Demand-Supply Gap'!D$124</f>
        <v>0.61945410954400015</v>
      </c>
      <c r="E65" s="306">
        <f>W65*' Demand-Supply Gap'!E$124</f>
        <v>0.64904042761999992</v>
      </c>
      <c r="F65" s="306">
        <f>X65*' Demand-Supply Gap'!F$124</f>
        <v>0.64093045459199993</v>
      </c>
      <c r="G65" s="306">
        <f>Y65*' Demand-Supply Gap'!G$124</f>
        <v>0.62166996489199999</v>
      </c>
      <c r="H65" s="306">
        <f>Z65*' Demand-Supply Gap'!H$124</f>
        <v>0.67112184502999994</v>
      </c>
      <c r="I65" s="306">
        <f>AA65*' Demand-Supply Gap'!I$124</f>
        <v>0.66326118820000002</v>
      </c>
      <c r="J65" s="306">
        <f>AB65*' Demand-Supply Gap'!J$124</f>
        <v>0.67304217896719976</v>
      </c>
      <c r="K65" s="306">
        <f>AC65*' Demand-Supply Gap'!K$124</f>
        <v>0.69054274074617883</v>
      </c>
      <c r="L65" s="306">
        <f>AD65*' Demand-Supply Gap'!L$124</f>
        <v>0.71256569165061101</v>
      </c>
      <c r="M65" s="306">
        <f>AE65*' Demand-Supply Gap'!M$124</f>
        <v>0.74190745533987268</v>
      </c>
      <c r="N65" s="306">
        <f>AF65*' Demand-Supply Gap'!N$124</f>
        <v>0.77527139847902593</v>
      </c>
      <c r="O65" s="306">
        <f>AG65*' Demand-Supply Gap'!O$124</f>
        <v>0.81323106180920512</v>
      </c>
      <c r="P65" s="306">
        <f>AH65*' Demand-Supply Gap'!P$124</f>
        <v>0.85394107455882806</v>
      </c>
      <c r="Q65" s="306">
        <f>AI65*' Demand-Supply Gap'!Q$124</f>
        <v>0.89319097081871512</v>
      </c>
      <c r="R65" s="306">
        <f>AJ65*' Demand-Supply Gap'!R$124</f>
        <v>0.93959494095623075</v>
      </c>
      <c r="S65" s="306">
        <f>AK65*' Demand-Supply Gap'!S$124</f>
        <v>0.99216107751269289</v>
      </c>
      <c r="T65" s="361"/>
      <c r="U65" s="446">
        <f t="shared" si="133"/>
        <v>4.4062881404228538E-2</v>
      </c>
      <c r="V65" s="442">
        <f>V66-SUM(V62:V64)</f>
        <v>0.19720000000000004</v>
      </c>
      <c r="W65" s="442">
        <f t="shared" ref="W65" si="134">W66-SUM(W62:W64)</f>
        <v>0.19699999999999995</v>
      </c>
      <c r="X65" s="442">
        <f t="shared" ref="X65" si="135">X66-SUM(X62:X64)</f>
        <v>0.19679999999999997</v>
      </c>
      <c r="Y65" s="442">
        <f t="shared" ref="Y65" si="136">Y66-SUM(Y62:Y64)</f>
        <v>0.1966</v>
      </c>
      <c r="Z65" s="442">
        <f t="shared" ref="Z65" si="137">Z66-SUM(Z62:Z64)</f>
        <v>0.19630000000000003</v>
      </c>
      <c r="AA65" s="442">
        <f t="shared" ref="AA65" si="138">AA66-SUM(AA62:AA64)</f>
        <v>0.19630000000000003</v>
      </c>
      <c r="AB65" s="442">
        <f t="shared" ref="AB65" si="139">AB66-SUM(AB62:AB64)</f>
        <v>0.19599999999999995</v>
      </c>
      <c r="AC65" s="442">
        <f t="shared" ref="AC65" si="140">AC66-SUM(AC62:AC64)</f>
        <v>0.19573333333333331</v>
      </c>
      <c r="AD65" s="442">
        <f t="shared" ref="AD65" si="141">AD66-SUM(AD62:AD64)</f>
        <v>0.19546666666666668</v>
      </c>
      <c r="AE65" s="442">
        <f t="shared" ref="AE65" si="142">AE66-SUM(AE62:AE64)</f>
        <v>0.19520000000000004</v>
      </c>
      <c r="AF65" s="442">
        <f t="shared" ref="AF65" si="143">AF66-SUM(AF62:AF64)</f>
        <v>0.1949333333333334</v>
      </c>
      <c r="AG65" s="442">
        <f t="shared" ref="AG65" si="144">AG66-SUM(AG62:AG64)</f>
        <v>0.19466666666666665</v>
      </c>
      <c r="AH65" s="442">
        <f t="shared" ref="AH65" si="145">AH66-SUM(AH62:AH64)</f>
        <v>0.19440000000000002</v>
      </c>
      <c r="AI65" s="442">
        <f t="shared" ref="AI65" si="146">AI66-SUM(AI62:AI64)</f>
        <v>0.19413333333333338</v>
      </c>
      <c r="AJ65" s="442">
        <f t="shared" ref="AJ65" si="147">AJ66-SUM(AJ62:AJ64)</f>
        <v>0.19386666666666674</v>
      </c>
      <c r="AK65" s="442">
        <f t="shared" ref="AK65" si="148">AK66-SUM(AK62:AK64)</f>
        <v>0.19359999999999999</v>
      </c>
      <c r="AL65" s="373"/>
      <c r="AM65" s="373"/>
      <c r="AN65" s="373"/>
      <c r="AO65" s="373"/>
      <c r="AP65" s="373"/>
      <c r="AQ65" s="373"/>
      <c r="AR65" s="373"/>
      <c r="AS65" s="373"/>
      <c r="AT65" s="373"/>
      <c r="AU65" s="373"/>
      <c r="AV65" s="373"/>
      <c r="AW65" s="373"/>
      <c r="AX65" s="373"/>
      <c r="AY65" s="373"/>
      <c r="AZ65" s="373"/>
      <c r="BA65" s="373"/>
    </row>
    <row r="66" spans="1:53" ht="15.75" thickBot="1" x14ac:dyDescent="0.3">
      <c r="A66" s="214" t="s">
        <v>39</v>
      </c>
      <c r="B66" s="214" t="s">
        <v>109</v>
      </c>
      <c r="C66" s="452" t="s">
        <v>58</v>
      </c>
      <c r="D66" s="216">
        <f t="shared" ref="D66:S66" si="149">SUM(D62:D65)</f>
        <v>3.1412480200000004</v>
      </c>
      <c r="E66" s="216">
        <f t="shared" si="149"/>
        <v>3.2946214600000001</v>
      </c>
      <c r="F66" s="216">
        <f t="shared" si="149"/>
        <v>3.2567604400000003</v>
      </c>
      <c r="G66" s="216">
        <f t="shared" si="149"/>
        <v>3.1621056199999997</v>
      </c>
      <c r="H66" s="216">
        <f t="shared" si="149"/>
        <v>3.4188580999999991</v>
      </c>
      <c r="I66" s="216">
        <f t="shared" si="149"/>
        <v>3.3788139999999993</v>
      </c>
      <c r="J66" s="216">
        <f t="shared" si="149"/>
        <v>3.4338886681999994</v>
      </c>
      <c r="K66" s="216">
        <f t="shared" si="149"/>
        <v>3.527977217708679</v>
      </c>
      <c r="L66" s="216">
        <f t="shared" si="149"/>
        <v>3.6454588590583783</v>
      </c>
      <c r="M66" s="216">
        <f t="shared" si="149"/>
        <v>3.800755406454265</v>
      </c>
      <c r="N66" s="216">
        <f t="shared" si="149"/>
        <v>3.977110457313743</v>
      </c>
      <c r="O66" s="216">
        <f t="shared" si="149"/>
        <v>4.1775568243623553</v>
      </c>
      <c r="P66" s="216">
        <f t="shared" si="149"/>
        <v>4.3927010008170164</v>
      </c>
      <c r="Q66" s="216">
        <f t="shared" si="149"/>
        <v>4.6009150282557423</v>
      </c>
      <c r="R66" s="216">
        <f t="shared" si="149"/>
        <v>4.8466038907645999</v>
      </c>
      <c r="S66" s="216">
        <f t="shared" si="149"/>
        <v>5.1247989540944872</v>
      </c>
      <c r="T66" s="461"/>
      <c r="U66" s="318"/>
      <c r="V66" s="454">
        <v>1</v>
      </c>
      <c r="W66" s="454">
        <v>1</v>
      </c>
      <c r="X66" s="455">
        <v>1</v>
      </c>
      <c r="Y66" s="456">
        <v>1</v>
      </c>
      <c r="Z66" s="456">
        <v>1</v>
      </c>
      <c r="AA66" s="456">
        <v>1</v>
      </c>
      <c r="AB66" s="456">
        <v>1</v>
      </c>
      <c r="AC66" s="456">
        <v>1</v>
      </c>
      <c r="AD66" s="456">
        <v>1</v>
      </c>
      <c r="AE66" s="456">
        <v>1</v>
      </c>
      <c r="AF66" s="456">
        <v>1</v>
      </c>
      <c r="AG66" s="456">
        <v>1</v>
      </c>
      <c r="AH66" s="456">
        <v>1</v>
      </c>
      <c r="AI66" s="456">
        <v>1</v>
      </c>
      <c r="AJ66" s="456">
        <v>1</v>
      </c>
      <c r="AK66" s="456">
        <v>1</v>
      </c>
      <c r="AL66" s="373"/>
      <c r="AM66" s="373"/>
      <c r="AN66" s="373"/>
      <c r="AO66" s="373"/>
      <c r="AP66" s="373"/>
      <c r="AQ66" s="373"/>
      <c r="AR66" s="373"/>
      <c r="AS66" s="373"/>
      <c r="AT66" s="373"/>
      <c r="AU66" s="373"/>
      <c r="AV66" s="373"/>
      <c r="AW66" s="373"/>
      <c r="AX66" s="373"/>
      <c r="AY66" s="373"/>
      <c r="AZ66" s="373"/>
      <c r="BA66" s="373"/>
    </row>
    <row r="67" spans="1:53" x14ac:dyDescent="0.25">
      <c r="A67" s="305" t="s">
        <v>39</v>
      </c>
      <c r="B67" s="305" t="s">
        <v>106</v>
      </c>
      <c r="C67" s="319" t="s">
        <v>326</v>
      </c>
      <c r="D67" s="306">
        <f>V67*' Demand-Supply Gap'!D$133</f>
        <v>12.057770987812001</v>
      </c>
      <c r="E67" s="306">
        <f>W67*' Demand-Supply Gap'!E$133</f>
        <v>12.461025448844</v>
      </c>
      <c r="F67" s="306">
        <f>X67*' Demand-Supply Gap'!F$133</f>
        <v>12.531875940038001</v>
      </c>
      <c r="G67" s="306">
        <f>Y67*' Demand-Supply Gap'!G$133</f>
        <v>12.639663075900001</v>
      </c>
      <c r="H67" s="306">
        <f>Z67*' Demand-Supply Gap'!H$133</f>
        <v>12.913053833916003</v>
      </c>
      <c r="I67" s="306">
        <f>AA67*' Demand-Supply Gap'!I$133</f>
        <v>12.3979971312</v>
      </c>
      <c r="J67" s="306">
        <f>AB67*' Demand-Supply Gap'!J$133</f>
        <v>12.737971546185596</v>
      </c>
      <c r="K67" s="306">
        <f>AC67*' Demand-Supply Gap'!K$133</f>
        <v>13.263173116534883</v>
      </c>
      <c r="L67" s="306">
        <f>AD67*' Demand-Supply Gap'!L$133</f>
        <v>13.888318413769293</v>
      </c>
      <c r="M67" s="306">
        <f>AE67*' Demand-Supply Gap'!M$133</f>
        <v>14.672152695040095</v>
      </c>
      <c r="N67" s="306">
        <f>AF67*' Demand-Supply Gap'!N$133</f>
        <v>15.556003886606975</v>
      </c>
      <c r="O67" s="306">
        <f>AG67*' Demand-Supply Gap'!O$133</f>
        <v>16.555349747997191</v>
      </c>
      <c r="P67" s="306">
        <f>AH67*' Demand-Supply Gap'!P$133</f>
        <v>17.63711098669587</v>
      </c>
      <c r="Q67" s="306">
        <f>AI67*' Demand-Supply Gap'!Q$133</f>
        <v>18.717202955320992</v>
      </c>
      <c r="R67" s="306">
        <f>AJ67*' Demand-Supply Gap'!R$133</f>
        <v>19.975794663600158</v>
      </c>
      <c r="S67" s="306">
        <f>AK67*' Demand-Supply Gap'!S$133</f>
        <v>21.398955524446905</v>
      </c>
      <c r="T67" s="361"/>
      <c r="U67" s="446">
        <f>(S67/J67)^(1/9)-1</f>
        <v>5.9332942601546979E-2</v>
      </c>
      <c r="V67" s="412">
        <v>0.57310000000000005</v>
      </c>
      <c r="W67" s="412">
        <v>0.57189999999999996</v>
      </c>
      <c r="X67" s="412">
        <v>0.57069999999999999</v>
      </c>
      <c r="Y67" s="412">
        <v>0.56950000000000001</v>
      </c>
      <c r="Z67" s="412">
        <v>0.56830000000000003</v>
      </c>
      <c r="AA67" s="412">
        <v>0.56720000000000004</v>
      </c>
      <c r="AB67" s="412">
        <v>0.56599999999999995</v>
      </c>
      <c r="AC67" s="412">
        <v>0.56628888888888884</v>
      </c>
      <c r="AD67" s="412">
        <v>0.56657777777777774</v>
      </c>
      <c r="AE67" s="412">
        <v>0.56686666666666663</v>
      </c>
      <c r="AF67" s="412">
        <v>0.56715555555555552</v>
      </c>
      <c r="AG67" s="412">
        <v>0.56744444444444442</v>
      </c>
      <c r="AH67" s="412">
        <v>0.56773333333333331</v>
      </c>
      <c r="AI67" s="412">
        <v>0.56802222222222221</v>
      </c>
      <c r="AJ67" s="412">
        <v>0.5683111111111111</v>
      </c>
      <c r="AK67" s="412">
        <v>0.56859999999999999</v>
      </c>
      <c r="AL67" s="373"/>
      <c r="AM67" s="373"/>
      <c r="AN67" s="373"/>
      <c r="AO67" s="373"/>
      <c r="AP67" s="373"/>
      <c r="AQ67" s="373"/>
      <c r="AR67" s="373"/>
      <c r="AS67" s="373"/>
      <c r="AT67" s="373"/>
      <c r="AU67" s="373"/>
      <c r="AV67" s="373"/>
      <c r="AW67" s="373"/>
      <c r="AX67" s="373"/>
      <c r="AY67" s="373"/>
      <c r="AZ67" s="373"/>
      <c r="BA67" s="373"/>
    </row>
    <row r="68" spans="1:53" x14ac:dyDescent="0.25">
      <c r="A68" s="305" t="s">
        <v>39</v>
      </c>
      <c r="B68" s="305" t="s">
        <v>106</v>
      </c>
      <c r="C68" s="319" t="s">
        <v>349</v>
      </c>
      <c r="D68" s="306">
        <f>V68*' Demand-Supply Gap'!D$133</f>
        <v>3.7176899904839997</v>
      </c>
      <c r="E68" s="306">
        <f>W68*' Demand-Supply Gap'!E$133</f>
        <v>3.8500842748920001</v>
      </c>
      <c r="F68" s="306">
        <f>X68*' Demand-Supply Gap'!F$133</f>
        <v>3.8779206080440001</v>
      </c>
      <c r="G68" s="306">
        <f>Y68*' Demand-Supply Gap'!G$133</f>
        <v>3.9195162409200006</v>
      </c>
      <c r="H68" s="306">
        <f>Z68*' Demand-Supply Gap'!H$133</f>
        <v>4.0127490886320007</v>
      </c>
      <c r="I68" s="306">
        <f>AA68*' Demand-Supply Gap'!I$133</f>
        <v>3.8601662435999997</v>
      </c>
      <c r="J68" s="306">
        <f>AB68*' Demand-Supply Gap'!J$133</f>
        <v>3.9744271644105593</v>
      </c>
      <c r="K68" s="306">
        <f>AC68*' Demand-Supply Gap'!K$133</f>
        <v>4.1361863500020695</v>
      </c>
      <c r="L68" s="306">
        <f>AD68*' Demand-Supply Gap'!L$133</f>
        <v>4.3289326339121663</v>
      </c>
      <c r="M68" s="306">
        <f>AE68*' Demand-Supply Gap'!M$133</f>
        <v>4.5709199681478561</v>
      </c>
      <c r="N68" s="306">
        <f>AF68*' Demand-Supply Gap'!N$133</f>
        <v>4.8438038902462832</v>
      </c>
      <c r="O68" s="306">
        <f>AG68*' Demand-Supply Gap'!O$133</f>
        <v>5.1523541980549714</v>
      </c>
      <c r="P68" s="306">
        <f>AH68*' Demand-Supply Gap'!P$133</f>
        <v>5.4862267500889335</v>
      </c>
      <c r="Q68" s="306">
        <f>AI68*' Demand-Supply Gap'!Q$133</f>
        <v>5.8192407138193323</v>
      </c>
      <c r="R68" s="306">
        <f>AJ68*' Demand-Supply Gap'!R$133</f>
        <v>6.2073840694310807</v>
      </c>
      <c r="S68" s="306">
        <f>AK68*' Demand-Supply Gap'!S$133</f>
        <v>6.646246123139858</v>
      </c>
      <c r="T68" s="361"/>
      <c r="U68" s="446">
        <f t="shared" ref="U68:U70" si="150">(S68/J68)^(1/9)-1</f>
        <v>5.8793629812993409E-2</v>
      </c>
      <c r="V68" s="413">
        <v>0.1767</v>
      </c>
      <c r="W68" s="413">
        <v>0.1767</v>
      </c>
      <c r="X68" s="413">
        <v>0.17660000000000001</v>
      </c>
      <c r="Y68" s="413">
        <v>0.17660000000000001</v>
      </c>
      <c r="Z68" s="413">
        <v>0.17660000000000001</v>
      </c>
      <c r="AA68" s="413">
        <v>0.17660000000000001</v>
      </c>
      <c r="AB68" s="413">
        <v>0.17660000000000001</v>
      </c>
      <c r="AC68" s="413">
        <v>0.17660000000000001</v>
      </c>
      <c r="AD68" s="413">
        <v>0.17660000000000001</v>
      </c>
      <c r="AE68" s="413">
        <v>0.17660000000000001</v>
      </c>
      <c r="AF68" s="413">
        <v>0.17660000000000001</v>
      </c>
      <c r="AG68" s="413">
        <v>0.17660000000000001</v>
      </c>
      <c r="AH68" s="413">
        <v>0.17660000000000001</v>
      </c>
      <c r="AI68" s="413">
        <v>0.17660000000000001</v>
      </c>
      <c r="AJ68" s="413">
        <v>0.17660000000000001</v>
      </c>
      <c r="AK68" s="413">
        <v>0.17660000000000001</v>
      </c>
      <c r="AL68" s="373"/>
      <c r="AM68" s="373"/>
      <c r="AN68" s="373"/>
      <c r="AO68" s="373"/>
      <c r="AP68" s="373"/>
      <c r="AQ68" s="373"/>
      <c r="AR68" s="373"/>
      <c r="AS68" s="373"/>
      <c r="AT68" s="373"/>
      <c r="AU68" s="373"/>
      <c r="AV68" s="373"/>
      <c r="AW68" s="373"/>
      <c r="AX68" s="373"/>
      <c r="AY68" s="373"/>
      <c r="AZ68" s="373"/>
      <c r="BA68" s="373"/>
    </row>
    <row r="69" spans="1:53" x14ac:dyDescent="0.25">
      <c r="A69" s="305" t="s">
        <v>39</v>
      </c>
      <c r="B69" s="305" t="s">
        <v>106</v>
      </c>
      <c r="C69" s="319" t="s">
        <v>352</v>
      </c>
      <c r="D69" s="306">
        <f>V69*' Demand-Supply Gap'!D$133</f>
        <v>1.184527144676</v>
      </c>
      <c r="E69" s="306">
        <f>W69*' Demand-Supply Gap'!E$133</f>
        <v>1.2267104961880002</v>
      </c>
      <c r="F69" s="306">
        <f>X69*' Demand-Supply Gap'!F$133</f>
        <v>1.2362793331420001</v>
      </c>
      <c r="G69" s="306">
        <f>Y69*' Demand-Supply Gap'!G$133</f>
        <v>1.2473205704400001</v>
      </c>
      <c r="H69" s="306">
        <f>Z69*' Demand-Supply Gap'!H$133</f>
        <v>1.2769903668240004</v>
      </c>
      <c r="I69" s="306">
        <f>AA69*' Demand-Supply Gap'!I$133</f>
        <v>1.2284334251999998</v>
      </c>
      <c r="J69" s="306">
        <f>AB69*' Demand-Supply Gap'!J$133</f>
        <v>1.2647950545859199</v>
      </c>
      <c r="K69" s="306">
        <f>AC69*' Demand-Supply Gap'!K$133</f>
        <v>1.3162722133075668</v>
      </c>
      <c r="L69" s="306">
        <f>AD69*' Demand-Supply Gap'!L$133</f>
        <v>1.3776104984476993</v>
      </c>
      <c r="M69" s="306">
        <f>AE69*' Demand-Supply Gap'!M$133</f>
        <v>1.4546189253109258</v>
      </c>
      <c r="N69" s="306">
        <f>AF69*' Demand-Supply Gap'!N$133</f>
        <v>1.5414596751519882</v>
      </c>
      <c r="O69" s="306">
        <f>AG69*' Demand-Supply Gap'!O$133</f>
        <v>1.6367331286007014</v>
      </c>
      <c r="P69" s="306">
        <f>AH69*' Demand-Supply Gap'!P$133</f>
        <v>1.7427934353340269</v>
      </c>
      <c r="Q69" s="306">
        <f>AI69*' Demand-Supply Gap'!Q$133</f>
        <v>1.8485809968588023</v>
      </c>
      <c r="R69" s="306">
        <f>AJ69*' Demand-Supply Gap'!R$133</f>
        <v>1.9718813493492844</v>
      </c>
      <c r="S69" s="306">
        <f>AK69*' Demand-Supply Gap'!S$133</f>
        <v>2.1112933607482787</v>
      </c>
      <c r="T69" s="361"/>
      <c r="U69" s="446">
        <f t="shared" si="150"/>
        <v>5.8584133590954712E-2</v>
      </c>
      <c r="V69" s="414">
        <v>5.6300000000000003E-2</v>
      </c>
      <c r="W69" s="414">
        <v>5.6300000000000003E-2</v>
      </c>
      <c r="X69" s="414">
        <v>5.6300000000000003E-2</v>
      </c>
      <c r="Y69" s="414">
        <v>5.62E-2</v>
      </c>
      <c r="Z69" s="414">
        <v>5.62E-2</v>
      </c>
      <c r="AA69" s="414">
        <v>5.62E-2</v>
      </c>
      <c r="AB69" s="414">
        <v>5.62E-2</v>
      </c>
      <c r="AC69" s="414">
        <v>5.62E-2</v>
      </c>
      <c r="AD69" s="414">
        <v>5.62E-2</v>
      </c>
      <c r="AE69" s="414">
        <v>5.62E-2</v>
      </c>
      <c r="AF69" s="414">
        <v>5.62E-2</v>
      </c>
      <c r="AG69" s="414">
        <v>5.6099999999999997E-2</v>
      </c>
      <c r="AH69" s="414">
        <v>5.6099999999999997E-2</v>
      </c>
      <c r="AI69" s="414">
        <v>5.6099999999999997E-2</v>
      </c>
      <c r="AJ69" s="414">
        <v>5.6099999999999997E-2</v>
      </c>
      <c r="AK69" s="414">
        <v>5.6099999999999997E-2</v>
      </c>
      <c r="AL69" s="373"/>
      <c r="AM69" s="373"/>
      <c r="AN69" s="373"/>
      <c r="AO69" s="373"/>
      <c r="AP69" s="373"/>
      <c r="AQ69" s="373"/>
      <c r="AR69" s="373"/>
      <c r="AS69" s="373"/>
      <c r="AT69" s="373"/>
      <c r="AU69" s="373"/>
      <c r="AV69" s="373"/>
      <c r="AW69" s="373"/>
      <c r="AX69" s="373"/>
      <c r="AY69" s="373"/>
      <c r="AZ69" s="373"/>
      <c r="BA69" s="373"/>
    </row>
    <row r="70" spans="1:53" x14ac:dyDescent="0.25">
      <c r="A70" s="305" t="s">
        <v>39</v>
      </c>
      <c r="B70" s="305" t="s">
        <v>106</v>
      </c>
      <c r="C70" s="319" t="s">
        <v>12</v>
      </c>
      <c r="D70" s="306">
        <f>V70*' Demand-Supply Gap'!D$133</f>
        <v>4.0795703970279993</v>
      </c>
      <c r="E70" s="306">
        <f>W70*' Demand-Supply Gap'!E$133</f>
        <v>4.2509985400760018</v>
      </c>
      <c r="F70" s="306">
        <f>X70*' Demand-Supply Gap'!F$133</f>
        <v>4.3127044587760004</v>
      </c>
      <c r="G70" s="306">
        <f>Y70*' Demand-Supply Gap'!G$133</f>
        <v>4.3878163127400001</v>
      </c>
      <c r="H70" s="306">
        <f>Z70*' Demand-Supply Gap'!H$133</f>
        <v>4.519455230628</v>
      </c>
      <c r="I70" s="306">
        <f>AA70*' Demand-Supply Gap'!I$133</f>
        <v>4.3716491999999985</v>
      </c>
      <c r="J70" s="306">
        <f>AB70*' Demand-Supply Gap'!J$133</f>
        <v>4.5280563164179206</v>
      </c>
      <c r="K70" s="306">
        <f>AC70*' Demand-Supply Gap'!K$133</f>
        <v>4.7055820800765966</v>
      </c>
      <c r="L70" s="306">
        <f>AD70*' Demand-Supply Gap'!L$133</f>
        <v>4.9177807750042835</v>
      </c>
      <c r="M70" s="306">
        <f>AE70*' Demand-Supply Gap'!M$133</f>
        <v>5.1852074383859224</v>
      </c>
      <c r="N70" s="306">
        <f>AF70*' Demand-Supply Gap'!N$133</f>
        <v>5.4868406467845787</v>
      </c>
      <c r="O70" s="306">
        <f>AG70*' Demand-Supply Gap'!O$133</f>
        <v>5.8308415100298712</v>
      </c>
      <c r="P70" s="306">
        <f>AH70*' Demand-Supply Gap'!P$133</f>
        <v>6.1997054648513492</v>
      </c>
      <c r="Q70" s="306">
        <f>AI70*' Demand-Supply Gap'!Q$133</f>
        <v>6.5665082548351394</v>
      </c>
      <c r="R70" s="306">
        <f>AJ70*' Demand-Supply Gap'!R$133</f>
        <v>6.9943400842733876</v>
      </c>
      <c r="S70" s="306">
        <f>AK70*' Demand-Supply Gap'!S$133</f>
        <v>7.4779677501013007</v>
      </c>
      <c r="T70" s="361"/>
      <c r="U70" s="446">
        <f t="shared" si="150"/>
        <v>5.7323717491168269E-2</v>
      </c>
      <c r="V70" s="442">
        <f>V71-SUM(V67:V69)</f>
        <v>0.19389999999999996</v>
      </c>
      <c r="W70" s="442">
        <f t="shared" ref="W70" si="151">W71-SUM(W67:W69)</f>
        <v>0.19510000000000005</v>
      </c>
      <c r="X70" s="442">
        <f t="shared" ref="X70" si="152">X71-SUM(X67:X69)</f>
        <v>0.19640000000000002</v>
      </c>
      <c r="Y70" s="442">
        <f t="shared" ref="Y70" si="153">Y71-SUM(Y67:Y69)</f>
        <v>0.19769999999999999</v>
      </c>
      <c r="Z70" s="442">
        <f t="shared" ref="Z70" si="154">Z71-SUM(Z67:Z69)</f>
        <v>0.19889999999999997</v>
      </c>
      <c r="AA70" s="442">
        <f t="shared" ref="AA70" si="155">AA71-SUM(AA67:AA69)</f>
        <v>0.19999999999999996</v>
      </c>
      <c r="AB70" s="442">
        <f t="shared" ref="AB70" si="156">AB71-SUM(AB67:AB69)</f>
        <v>0.20120000000000005</v>
      </c>
      <c r="AC70" s="442">
        <f t="shared" ref="AC70" si="157">AC71-SUM(AC67:AC69)</f>
        <v>0.20091111111111115</v>
      </c>
      <c r="AD70" s="442">
        <f t="shared" ref="AD70" si="158">AD71-SUM(AD67:AD69)</f>
        <v>0.20062222222222226</v>
      </c>
      <c r="AE70" s="442">
        <f t="shared" ref="AE70" si="159">AE71-SUM(AE67:AE69)</f>
        <v>0.20033333333333336</v>
      </c>
      <c r="AF70" s="442">
        <f t="shared" ref="AF70" si="160">AF71-SUM(AF67:AF69)</f>
        <v>0.20004444444444447</v>
      </c>
      <c r="AG70" s="442">
        <f t="shared" ref="AG70" si="161">AG71-SUM(AG67:AG69)</f>
        <v>0.19985555555555556</v>
      </c>
      <c r="AH70" s="442">
        <f t="shared" ref="AH70" si="162">AH71-SUM(AH67:AH69)</f>
        <v>0.19956666666666667</v>
      </c>
      <c r="AI70" s="442">
        <f t="shared" ref="AI70" si="163">AI71-SUM(AI67:AI69)</f>
        <v>0.19927777777777778</v>
      </c>
      <c r="AJ70" s="442">
        <f t="shared" ref="AJ70" si="164">AJ71-SUM(AJ67:AJ69)</f>
        <v>0.19898888888888888</v>
      </c>
      <c r="AK70" s="442">
        <f t="shared" ref="AK70" si="165">AK71-SUM(AK67:AK69)</f>
        <v>0.19869999999999999</v>
      </c>
      <c r="AL70" s="373"/>
      <c r="AM70" s="373"/>
      <c r="AN70" s="373"/>
      <c r="AO70" s="373"/>
      <c r="AP70" s="373"/>
      <c r="AQ70" s="373"/>
      <c r="AR70" s="373"/>
      <c r="AS70" s="373"/>
      <c r="AT70" s="373"/>
      <c r="AU70" s="373"/>
      <c r="AV70" s="373"/>
      <c r="AW70" s="373"/>
      <c r="AX70" s="373"/>
      <c r="AY70" s="373"/>
      <c r="AZ70" s="373"/>
      <c r="BA70" s="373"/>
    </row>
    <row r="71" spans="1:53" ht="15.75" thickBot="1" x14ac:dyDescent="0.3">
      <c r="A71" s="214" t="s">
        <v>39</v>
      </c>
      <c r="B71" s="214" t="s">
        <v>106</v>
      </c>
      <c r="C71" s="452" t="s">
        <v>58</v>
      </c>
      <c r="D71" s="216">
        <f t="shared" ref="D71:S71" si="166">SUM(D67:D70)</f>
        <v>21.03955852</v>
      </c>
      <c r="E71" s="216">
        <f t="shared" si="166"/>
        <v>21.788818760000002</v>
      </c>
      <c r="F71" s="216">
        <f t="shared" si="166"/>
        <v>21.958780340000001</v>
      </c>
      <c r="G71" s="216">
        <f t="shared" si="166"/>
        <v>22.194316200000003</v>
      </c>
      <c r="H71" s="216">
        <f t="shared" si="166"/>
        <v>22.722248520000004</v>
      </c>
      <c r="I71" s="216">
        <f t="shared" si="166"/>
        <v>21.858245999999994</v>
      </c>
      <c r="J71" s="216">
        <f t="shared" si="166"/>
        <v>22.505250081599996</v>
      </c>
      <c r="K71" s="216">
        <f t="shared" si="166"/>
        <v>23.421213759921116</v>
      </c>
      <c r="L71" s="216">
        <f t="shared" si="166"/>
        <v>24.512642321133441</v>
      </c>
      <c r="M71" s="216">
        <f t="shared" si="166"/>
        <v>25.8828990268848</v>
      </c>
      <c r="N71" s="216">
        <f t="shared" si="166"/>
        <v>27.428108098789824</v>
      </c>
      <c r="O71" s="216">
        <f t="shared" si="166"/>
        <v>29.175278584682736</v>
      </c>
      <c r="P71" s="216">
        <f t="shared" si="166"/>
        <v>31.065836636970179</v>
      </c>
      <c r="Q71" s="216">
        <f t="shared" si="166"/>
        <v>32.951532920834268</v>
      </c>
      <c r="R71" s="216">
        <f t="shared" si="166"/>
        <v>35.149400166653912</v>
      </c>
      <c r="S71" s="216">
        <f t="shared" si="166"/>
        <v>37.634462758436342</v>
      </c>
      <c r="T71" s="461"/>
      <c r="U71" s="318"/>
      <c r="V71" s="454">
        <v>1</v>
      </c>
      <c r="W71" s="454">
        <v>1</v>
      </c>
      <c r="X71" s="455">
        <v>1</v>
      </c>
      <c r="Y71" s="456">
        <v>1</v>
      </c>
      <c r="Z71" s="456">
        <v>1</v>
      </c>
      <c r="AA71" s="456">
        <v>1</v>
      </c>
      <c r="AB71" s="456">
        <v>1</v>
      </c>
      <c r="AC71" s="456">
        <v>1</v>
      </c>
      <c r="AD71" s="456">
        <v>1</v>
      </c>
      <c r="AE71" s="456">
        <v>1</v>
      </c>
      <c r="AF71" s="456">
        <v>1</v>
      </c>
      <c r="AG71" s="456">
        <v>1</v>
      </c>
      <c r="AH71" s="456">
        <v>1</v>
      </c>
      <c r="AI71" s="456">
        <v>1</v>
      </c>
      <c r="AJ71" s="456">
        <v>1</v>
      </c>
      <c r="AK71" s="456">
        <v>1</v>
      </c>
      <c r="AL71" s="373"/>
      <c r="AM71" s="373"/>
      <c r="AN71" s="373"/>
      <c r="AO71" s="373"/>
      <c r="AP71" s="373"/>
      <c r="AQ71" s="373"/>
      <c r="AR71" s="373"/>
      <c r="AS71" s="373"/>
      <c r="AT71" s="373"/>
      <c r="AU71" s="373"/>
      <c r="AV71" s="373"/>
      <c r="AW71" s="373"/>
      <c r="AX71" s="373"/>
      <c r="AY71" s="373"/>
      <c r="AZ71" s="373"/>
      <c r="BA71" s="373"/>
    </row>
    <row r="72" spans="1:53" x14ac:dyDescent="0.25">
      <c r="A72" s="305" t="s">
        <v>39</v>
      </c>
      <c r="B72" s="305" t="s">
        <v>225</v>
      </c>
      <c r="C72" s="319" t="s">
        <v>326</v>
      </c>
      <c r="D72" s="306">
        <f>V72*' Demand-Supply Gap'!D$142</f>
        <v>8.1949209747999987</v>
      </c>
      <c r="E72" s="306">
        <f>W72*' Demand-Supply Gap'!E$142</f>
        <v>8.2072759780000002</v>
      </c>
      <c r="F72" s="306">
        <f>X72*' Demand-Supply Gap'!F$142</f>
        <v>8.2879033752000009</v>
      </c>
      <c r="G72" s="306">
        <f>Y72*' Demand-Supply Gap'!G$142</f>
        <v>8.2937105551999988</v>
      </c>
      <c r="H72" s="306">
        <f>Z72*' Demand-Supply Gap'!H$142</f>
        <v>8.4258689580000024</v>
      </c>
      <c r="I72" s="306">
        <f>AA72*' Demand-Supply Gap'!I$142</f>
        <v>8.0570230133999985</v>
      </c>
      <c r="J72" s="306">
        <f>AB72*' Demand-Supply Gap'!J$142</f>
        <v>8.2725868448823601</v>
      </c>
      <c r="K72" s="306">
        <f>AC72*' Demand-Supply Gap'!K$142</f>
        <v>8.5858143101894129</v>
      </c>
      <c r="L72" s="306">
        <f>AD72*' Demand-Supply Gap'!L$142</f>
        <v>8.9601042506638962</v>
      </c>
      <c r="M72" s="306">
        <f>AE72*' Demand-Supply Gap'!M$142</f>
        <v>9.435658618311269</v>
      </c>
      <c r="N72" s="306">
        <f>AF72*' Demand-Supply Gap'!N$142</f>
        <v>9.9723312945421299</v>
      </c>
      <c r="O72" s="306">
        <f>AG72*' Demand-Supply Gap'!O$142</f>
        <v>10.577689045192059</v>
      </c>
      <c r="P72" s="306">
        <f>AH72*' Demand-Supply Gap'!P$142</f>
        <v>11.233294177123701</v>
      </c>
      <c r="Q72" s="306">
        <f>AI72*' Demand-Supply Gap'!Q$142</f>
        <v>11.881463070142004</v>
      </c>
      <c r="R72" s="306">
        <f>AJ72*' Demand-Supply Gap'!R$142</f>
        <v>12.640454000801393</v>
      </c>
      <c r="S72" s="306">
        <f>AK72*' Demand-Supply Gap'!S$142</f>
        <v>13.498523912830642</v>
      </c>
      <c r="T72" s="361"/>
      <c r="U72" s="446">
        <f>(S72/J72)^(1/9)-1</f>
        <v>5.5910761602632197E-2</v>
      </c>
      <c r="V72" s="417">
        <v>0.5978</v>
      </c>
      <c r="W72" s="417">
        <v>0.59830000000000005</v>
      </c>
      <c r="X72" s="417">
        <v>0.5988</v>
      </c>
      <c r="Y72" s="417">
        <v>0.59919999999999995</v>
      </c>
      <c r="Z72" s="417">
        <v>0.59970000000000001</v>
      </c>
      <c r="AA72" s="417">
        <v>0.60009999999999997</v>
      </c>
      <c r="AB72" s="417">
        <v>0.60060000000000002</v>
      </c>
      <c r="AC72" s="417">
        <v>0.60109999999999997</v>
      </c>
      <c r="AD72" s="417">
        <v>0.60150000000000003</v>
      </c>
      <c r="AE72" s="417">
        <v>0.60199999999999998</v>
      </c>
      <c r="AF72" s="417">
        <v>0.60250000000000004</v>
      </c>
      <c r="AG72" s="417">
        <v>0.60289999999999999</v>
      </c>
      <c r="AH72" s="417">
        <v>0.60340000000000005</v>
      </c>
      <c r="AI72" s="417">
        <v>0.6038</v>
      </c>
      <c r="AJ72" s="417">
        <v>0.60429999999999995</v>
      </c>
      <c r="AK72" s="417">
        <v>0.6048</v>
      </c>
      <c r="AL72" s="373"/>
      <c r="AM72" s="373"/>
      <c r="AN72" s="373"/>
      <c r="AO72" s="373"/>
      <c r="AP72" s="373"/>
      <c r="AQ72" s="373"/>
      <c r="AR72" s="373"/>
      <c r="AS72" s="373"/>
      <c r="AT72" s="373"/>
      <c r="AU72" s="373"/>
      <c r="AV72" s="373"/>
      <c r="AW72" s="373"/>
      <c r="AX72" s="373"/>
      <c r="AY72" s="373"/>
      <c r="AZ72" s="373"/>
      <c r="BA72" s="373"/>
    </row>
    <row r="73" spans="1:53" x14ac:dyDescent="0.25">
      <c r="A73" s="305" t="s">
        <v>39</v>
      </c>
      <c r="B73" s="305" t="s">
        <v>225</v>
      </c>
      <c r="C73" s="319" t="s">
        <v>349</v>
      </c>
      <c r="D73" s="306">
        <f>V73*' Demand-Supply Gap'!D$142</f>
        <v>2.1028786843999998</v>
      </c>
      <c r="E73" s="306">
        <f>W73*' Demand-Supply Gap'!E$142</f>
        <v>2.1070325759999999</v>
      </c>
      <c r="F73" s="306">
        <f>X73*' Demand-Supply Gap'!F$142</f>
        <v>2.1301074306000003</v>
      </c>
      <c r="G73" s="306">
        <f>Y73*' Demand-Supply Gap'!G$142</f>
        <v>2.1343293852</v>
      </c>
      <c r="H73" s="306">
        <f>Z73*' Demand-Supply Gap'!H$142</f>
        <v>2.1693416160000005</v>
      </c>
      <c r="I73" s="306">
        <f>AA73*' Demand-Supply Gap'!I$142</f>
        <v>2.0770229298</v>
      </c>
      <c r="J73" s="306">
        <f>AB73*' Demand-Supply Gap'!J$142</f>
        <v>2.1349499849429998</v>
      </c>
      <c r="K73" s="306">
        <f>AC73*' Demand-Supply Gap'!K$142</f>
        <v>2.2153714847951722</v>
      </c>
      <c r="L73" s="306">
        <f>AD73*' Demand-Supply Gap'!L$142</f>
        <v>2.3119005481347243</v>
      </c>
      <c r="M73" s="306">
        <f>AE73*' Demand-Supply Gap'!M$142</f>
        <v>2.4341491418999008</v>
      </c>
      <c r="N73" s="306">
        <f>AF73*' Demand-Supply Gap'!N$142</f>
        <v>2.5721166525673809</v>
      </c>
      <c r="O73" s="306">
        <f>AG73*' Demand-Supply Gap'!O$142</f>
        <v>2.728198119965775</v>
      </c>
      <c r="P73" s="306">
        <f>AH73*' Demand-Supply Gap'!P$142</f>
        <v>2.8967526913497643</v>
      </c>
      <c r="Q73" s="306">
        <f>AI73*' Demand-Supply Gap'!Q$142</f>
        <v>3.0638353759872645</v>
      </c>
      <c r="R73" s="306">
        <f>AJ73*' Demand-Supply Gap'!R$142</f>
        <v>3.258948756122551</v>
      </c>
      <c r="S73" s="306">
        <f>AK73*' Demand-Supply Gap'!S$142</f>
        <v>3.4795302215778725</v>
      </c>
      <c r="T73" s="361"/>
      <c r="U73" s="446">
        <f t="shared" ref="U73:U75" si="167">(S73/J73)^(1/9)-1</f>
        <v>5.5772445159497419E-2</v>
      </c>
      <c r="V73" s="416">
        <v>0.15340000000000001</v>
      </c>
      <c r="W73" s="416">
        <v>0.15359999999999999</v>
      </c>
      <c r="X73" s="416">
        <v>0.15390000000000001</v>
      </c>
      <c r="Y73" s="416">
        <v>0.1542</v>
      </c>
      <c r="Z73" s="416">
        <v>0.15440000000000001</v>
      </c>
      <c r="AA73" s="416">
        <v>0.1547</v>
      </c>
      <c r="AB73" s="442">
        <v>0.155</v>
      </c>
      <c r="AC73" s="442">
        <v>0.15510000000000002</v>
      </c>
      <c r="AD73" s="442">
        <v>0.1552</v>
      </c>
      <c r="AE73" s="442">
        <v>0.15530000000000002</v>
      </c>
      <c r="AF73" s="442">
        <v>0.15540000000000001</v>
      </c>
      <c r="AG73" s="442">
        <v>0.15550000000000003</v>
      </c>
      <c r="AH73" s="442">
        <v>0.15560000000000002</v>
      </c>
      <c r="AI73" s="442">
        <v>0.15570000000000003</v>
      </c>
      <c r="AJ73" s="442">
        <v>0.15580000000000002</v>
      </c>
      <c r="AK73" s="442">
        <v>0.15590000000000001</v>
      </c>
      <c r="AL73" s="373"/>
      <c r="AM73" s="373"/>
      <c r="AN73" s="373"/>
      <c r="AO73" s="373"/>
      <c r="AP73" s="373"/>
      <c r="AQ73" s="373"/>
      <c r="AR73" s="373"/>
      <c r="AS73" s="373"/>
      <c r="AT73" s="373"/>
      <c r="AU73" s="373"/>
      <c r="AV73" s="373"/>
      <c r="AW73" s="373"/>
      <c r="AX73" s="373"/>
      <c r="AY73" s="373"/>
      <c r="AZ73" s="373"/>
      <c r="BA73" s="373"/>
    </row>
    <row r="74" spans="1:53" x14ac:dyDescent="0.25">
      <c r="A74" s="305" t="s">
        <v>39</v>
      </c>
      <c r="B74" s="305" t="s">
        <v>225</v>
      </c>
      <c r="C74" s="319" t="s">
        <v>352</v>
      </c>
      <c r="D74" s="306">
        <f>V74*' Demand-Supply Gap'!D$142</f>
        <v>0.83484557939999993</v>
      </c>
      <c r="E74" s="306">
        <f>W74*' Demand-Supply Gap'!E$142</f>
        <v>0.83540549400000008</v>
      </c>
      <c r="F74" s="306">
        <f>X74*' Demand-Supply Gap'!F$142</f>
        <v>0.84290800860000004</v>
      </c>
      <c r="G74" s="306">
        <f>Y74*' Demand-Supply Gap'!G$142</f>
        <v>0.84293553539999999</v>
      </c>
      <c r="H74" s="306">
        <f>Z74*' Demand-Supply Gap'!H$142</f>
        <v>0.85565352600000022</v>
      </c>
      <c r="I74" s="306">
        <f>AA74*' Demand-Supply Gap'!I$142</f>
        <v>0.81765156059999999</v>
      </c>
      <c r="J74" s="306">
        <f>AB74*' Demand-Supply Gap'!J$142</f>
        <v>0.83882873601954</v>
      </c>
      <c r="K74" s="306">
        <f>AC74*' Demand-Supply Gap'!K$142</f>
        <v>0.86986539925226303</v>
      </c>
      <c r="L74" s="306">
        <f>AD74*' Demand-Supply Gap'!L$142</f>
        <v>0.90718262488018508</v>
      </c>
      <c r="M74" s="306">
        <f>AE74*' Demand-Supply Gap'!M$142</f>
        <v>0.95453755789893069</v>
      </c>
      <c r="N74" s="306">
        <f>AF74*' Demand-Supply Gap'!N$142</f>
        <v>1.0079916611412707</v>
      </c>
      <c r="O74" s="306">
        <f>AG74*' Demand-Supply Gap'!O$142</f>
        <v>1.068471160809747</v>
      </c>
      <c r="P74" s="306">
        <f>AH74*' Demand-Supply Gap'!P$142</f>
        <v>1.1318930824811417</v>
      </c>
      <c r="Q74" s="306">
        <f>AI74*' Demand-Supply Gap'!Q$142</f>
        <v>1.1964109881825669</v>
      </c>
      <c r="R74" s="306">
        <f>AJ74*' Demand-Supply Gap'!R$142</f>
        <v>1.2717848804380685</v>
      </c>
      <c r="S74" s="306">
        <f>AK74*' Demand-Supply Gap'!S$142</f>
        <v>1.356994467427419</v>
      </c>
      <c r="T74" s="361"/>
      <c r="U74" s="446">
        <f t="shared" si="167"/>
        <v>5.4900849134549068E-2</v>
      </c>
      <c r="V74" s="415">
        <v>6.0900000000000003E-2</v>
      </c>
      <c r="W74" s="415">
        <v>6.0900000000000003E-2</v>
      </c>
      <c r="X74" s="415">
        <v>6.0900000000000003E-2</v>
      </c>
      <c r="Y74" s="415">
        <v>6.0900000000000003E-2</v>
      </c>
      <c r="Z74" s="415">
        <v>6.0900000000000003E-2</v>
      </c>
      <c r="AA74" s="415">
        <v>6.0900000000000003E-2</v>
      </c>
      <c r="AB74" s="415">
        <v>6.0900000000000003E-2</v>
      </c>
      <c r="AC74" s="415">
        <v>6.0900000000000003E-2</v>
      </c>
      <c r="AD74" s="415">
        <v>6.0900000000000003E-2</v>
      </c>
      <c r="AE74" s="415">
        <v>6.0900000000000003E-2</v>
      </c>
      <c r="AF74" s="415">
        <v>6.0900000000000003E-2</v>
      </c>
      <c r="AG74" s="415">
        <v>6.0900000000000003E-2</v>
      </c>
      <c r="AH74" s="415">
        <v>6.08E-2</v>
      </c>
      <c r="AI74" s="415">
        <v>6.08E-2</v>
      </c>
      <c r="AJ74" s="415">
        <v>6.08E-2</v>
      </c>
      <c r="AK74" s="415">
        <v>6.08E-2</v>
      </c>
      <c r="AL74" s="373"/>
      <c r="AM74" s="373"/>
      <c r="AN74" s="373"/>
      <c r="AO74" s="373"/>
      <c r="AP74" s="373"/>
      <c r="AQ74" s="373"/>
      <c r="AR74" s="373"/>
      <c r="AS74" s="373"/>
      <c r="AT74" s="373"/>
      <c r="AU74" s="373"/>
      <c r="AV74" s="373"/>
      <c r="AW74" s="373"/>
      <c r="AX74" s="373"/>
      <c r="AY74" s="373"/>
      <c r="AZ74" s="373"/>
      <c r="BA74" s="373"/>
    </row>
    <row r="75" spans="1:53" x14ac:dyDescent="0.25">
      <c r="A75" s="305" t="s">
        <v>39</v>
      </c>
      <c r="B75" s="305" t="s">
        <v>225</v>
      </c>
      <c r="C75" s="319" t="s">
        <v>12</v>
      </c>
      <c r="D75" s="306">
        <f>V75*' Demand-Supply Gap'!D$142</f>
        <v>2.5758207614000006</v>
      </c>
      <c r="E75" s="306">
        <f>W75*' Demand-Supply Gap'!E$142</f>
        <v>2.5679459520000005</v>
      </c>
      <c r="F75" s="306">
        <f>X75*' Demand-Supply Gap'!F$142</f>
        <v>2.5799351856000001</v>
      </c>
      <c r="G75" s="306">
        <f>Y75*' Demand-Supply Gap'!G$142</f>
        <v>2.570330524200001</v>
      </c>
      <c r="H75" s="306">
        <f>Z75*' Demand-Supply Gap'!H$142</f>
        <v>2.5992759000000012</v>
      </c>
      <c r="I75" s="306">
        <f>AA75*' Demand-Supply Gap'!I$142</f>
        <v>2.4744364962000018</v>
      </c>
      <c r="J75" s="306">
        <f>AB75*' Demand-Supply Gap'!J$142</f>
        <v>2.5275053047550999</v>
      </c>
      <c r="K75" s="306">
        <f>AC75*' Demand-Supply Gap'!K$142</f>
        <v>2.6124528985753521</v>
      </c>
      <c r="L75" s="306">
        <f>AD75*' Demand-Supply Gap'!L$142</f>
        <v>2.7170789947150369</v>
      </c>
      <c r="M75" s="306">
        <f>AE75*' Demand-Supply Gap'!M$142</f>
        <v>2.8495062073239024</v>
      </c>
      <c r="N75" s="306">
        <f>AF75*' Demand-Supply Gap'!N$142</f>
        <v>2.9991476026075254</v>
      </c>
      <c r="O75" s="306">
        <f>AG75*' Demand-Supply Gap'!O$142</f>
        <v>3.170324117542223</v>
      </c>
      <c r="P75" s="306">
        <f>AH75*' Demand-Supply Gap'!P$142</f>
        <v>3.3547225898536457</v>
      </c>
      <c r="Q75" s="306">
        <f>AI75*' Demand-Supply Gap'!Q$142</f>
        <v>3.5361028713224871</v>
      </c>
      <c r="R75" s="306">
        <f>AJ75*' Demand-Supply Gap'!R$142</f>
        <v>3.7463268435272719</v>
      </c>
      <c r="S75" s="306">
        <f>AK75*' Demand-Supply Gap'!S$142</f>
        <v>3.9839393492729323</v>
      </c>
      <c r="T75" s="361"/>
      <c r="U75" s="446">
        <f t="shared" si="167"/>
        <v>5.185977967038391E-2</v>
      </c>
      <c r="V75" s="442">
        <f>V76-SUM(V72:V74)</f>
        <v>0.18790000000000007</v>
      </c>
      <c r="W75" s="442">
        <f t="shared" ref="W75" si="168">W76-SUM(W72:W74)</f>
        <v>0.18720000000000003</v>
      </c>
      <c r="X75" s="442">
        <f t="shared" ref="X75" si="169">X76-SUM(X72:X74)</f>
        <v>0.18640000000000001</v>
      </c>
      <c r="Y75" s="442">
        <f t="shared" ref="Y75" si="170">Y76-SUM(Y72:Y74)</f>
        <v>0.18570000000000009</v>
      </c>
      <c r="Z75" s="442">
        <f t="shared" ref="Z75" si="171">Z76-SUM(Z72:Z74)</f>
        <v>0.18500000000000005</v>
      </c>
      <c r="AA75" s="442">
        <f t="shared" ref="AA75" si="172">AA76-SUM(AA72:AA74)</f>
        <v>0.18430000000000013</v>
      </c>
      <c r="AB75" s="442">
        <f t="shared" ref="AB75" si="173">AB76-SUM(AB72:AB74)</f>
        <v>0.1835</v>
      </c>
      <c r="AC75" s="442">
        <f t="shared" ref="AC75" si="174">AC76-SUM(AC72:AC74)</f>
        <v>0.18290000000000006</v>
      </c>
      <c r="AD75" s="442">
        <f t="shared" ref="AD75" si="175">AD76-SUM(AD72:AD74)</f>
        <v>0.18240000000000001</v>
      </c>
      <c r="AE75" s="442">
        <f t="shared" ref="AE75" si="176">AE76-SUM(AE72:AE74)</f>
        <v>0.18180000000000007</v>
      </c>
      <c r="AF75" s="442">
        <f t="shared" ref="AF75" si="177">AF76-SUM(AF72:AF74)</f>
        <v>0.18120000000000003</v>
      </c>
      <c r="AG75" s="442">
        <f t="shared" ref="AG75" si="178">AG76-SUM(AG72:AG74)</f>
        <v>0.18070000000000008</v>
      </c>
      <c r="AH75" s="442">
        <f t="shared" ref="AH75" si="179">AH76-SUM(AH72:AH74)</f>
        <v>0.18019999999999992</v>
      </c>
      <c r="AI75" s="442">
        <f t="shared" ref="AI75" si="180">AI76-SUM(AI72:AI74)</f>
        <v>0.17969999999999997</v>
      </c>
      <c r="AJ75" s="442">
        <f t="shared" ref="AJ75" si="181">AJ76-SUM(AJ72:AJ74)</f>
        <v>0.17910000000000004</v>
      </c>
      <c r="AK75" s="442">
        <f t="shared" ref="AK75" si="182">AK76-SUM(AK72:AK74)</f>
        <v>0.17849999999999999</v>
      </c>
      <c r="AL75" s="373"/>
      <c r="AM75" s="373"/>
      <c r="AN75" s="373"/>
      <c r="AO75" s="373"/>
      <c r="AP75" s="373"/>
      <c r="AQ75" s="373"/>
      <c r="AR75" s="373"/>
      <c r="AS75" s="373"/>
      <c r="AT75" s="373"/>
      <c r="AU75" s="373"/>
      <c r="AV75" s="373"/>
      <c r="AW75" s="373"/>
      <c r="AX75" s="373"/>
      <c r="AY75" s="373"/>
      <c r="AZ75" s="373"/>
      <c r="BA75" s="373"/>
    </row>
    <row r="76" spans="1:53" ht="15.75" thickBot="1" x14ac:dyDescent="0.3">
      <c r="A76" s="214" t="s">
        <v>39</v>
      </c>
      <c r="B76" s="214" t="s">
        <v>225</v>
      </c>
      <c r="C76" s="452" t="s">
        <v>58</v>
      </c>
      <c r="D76" s="216">
        <f t="shared" ref="D76:S76" si="183">SUM(D72:D75)</f>
        <v>13.708466</v>
      </c>
      <c r="E76" s="216">
        <f t="shared" si="183"/>
        <v>13.71766</v>
      </c>
      <c r="F76" s="216">
        <f t="shared" si="183"/>
        <v>13.840854000000002</v>
      </c>
      <c r="G76" s="216">
        <f t="shared" si="183"/>
        <v>13.841305999999999</v>
      </c>
      <c r="H76" s="216">
        <f t="shared" si="183"/>
        <v>14.050140000000006</v>
      </c>
      <c r="I76" s="216">
        <f t="shared" si="183"/>
        <v>13.426134000000001</v>
      </c>
      <c r="J76" s="216">
        <f t="shared" si="183"/>
        <v>13.7738708706</v>
      </c>
      <c r="K76" s="216">
        <f t="shared" si="183"/>
        <v>14.283504092812199</v>
      </c>
      <c r="L76" s="216">
        <f t="shared" si="183"/>
        <v>14.896266418393843</v>
      </c>
      <c r="M76" s="216">
        <f t="shared" si="183"/>
        <v>15.673851525434003</v>
      </c>
      <c r="N76" s="216">
        <f t="shared" si="183"/>
        <v>16.551587210858308</v>
      </c>
      <c r="O76" s="216">
        <f t="shared" si="183"/>
        <v>17.544682443509803</v>
      </c>
      <c r="P76" s="216">
        <f t="shared" si="183"/>
        <v>18.616662540808253</v>
      </c>
      <c r="Q76" s="216">
        <f t="shared" si="183"/>
        <v>19.677812305634323</v>
      </c>
      <c r="R76" s="216">
        <f t="shared" si="183"/>
        <v>20.917514480889285</v>
      </c>
      <c r="S76" s="216">
        <f t="shared" si="183"/>
        <v>22.318987951108866</v>
      </c>
      <c r="T76" s="461"/>
      <c r="U76" s="318"/>
      <c r="V76" s="454">
        <v>1</v>
      </c>
      <c r="W76" s="454">
        <v>1</v>
      </c>
      <c r="X76" s="455">
        <v>1</v>
      </c>
      <c r="Y76" s="456">
        <v>1</v>
      </c>
      <c r="Z76" s="456">
        <v>1</v>
      </c>
      <c r="AA76" s="456">
        <v>1</v>
      </c>
      <c r="AB76" s="456">
        <v>1</v>
      </c>
      <c r="AC76" s="456">
        <v>1</v>
      </c>
      <c r="AD76" s="456">
        <v>1</v>
      </c>
      <c r="AE76" s="456">
        <v>1</v>
      </c>
      <c r="AF76" s="456">
        <v>1</v>
      </c>
      <c r="AG76" s="456">
        <v>1</v>
      </c>
      <c r="AH76" s="456">
        <v>1</v>
      </c>
      <c r="AI76" s="456">
        <v>1</v>
      </c>
      <c r="AJ76" s="456">
        <v>1</v>
      </c>
      <c r="AK76" s="456">
        <v>1</v>
      </c>
      <c r="AL76" s="373"/>
      <c r="AM76" s="373"/>
      <c r="AN76" s="373"/>
      <c r="AO76" s="373"/>
      <c r="AP76" s="373"/>
      <c r="AQ76" s="373"/>
      <c r="AR76" s="373"/>
      <c r="AS76" s="373"/>
      <c r="AT76" s="373"/>
      <c r="AU76" s="373"/>
      <c r="AV76" s="373"/>
      <c r="AW76" s="373"/>
      <c r="AX76" s="373"/>
      <c r="AY76" s="373"/>
      <c r="AZ76" s="373"/>
      <c r="BA76" s="373"/>
    </row>
    <row r="77" spans="1:53" x14ac:dyDescent="0.25">
      <c r="A77" s="305" t="s">
        <v>39</v>
      </c>
      <c r="B77" s="305" t="s">
        <v>107</v>
      </c>
      <c r="C77" s="319" t="s">
        <v>326</v>
      </c>
      <c r="D77" s="306">
        <f>V77*' Demand-Supply Gap'!D$151</f>
        <v>10.957782339630002</v>
      </c>
      <c r="E77" s="306">
        <f>W77*' Demand-Supply Gap'!E$151</f>
        <v>11.142889355308</v>
      </c>
      <c r="F77" s="306">
        <f>X77*' Demand-Supply Gap'!F$151</f>
        <v>11.096568031612001</v>
      </c>
      <c r="G77" s="306">
        <f>Y77*' Demand-Supply Gap'!G$151</f>
        <v>11.101673806299996</v>
      </c>
      <c r="H77" s="306">
        <f>Z77*' Demand-Supply Gap'!H$151</f>
        <v>11.286594300904</v>
      </c>
      <c r="I77" s="306">
        <f>AA77*' Demand-Supply Gap'!I$151</f>
        <v>10.4980448104</v>
      </c>
      <c r="J77" s="306">
        <f>AB77*' Demand-Supply Gap'!J$151</f>
        <v>10.612425906770518</v>
      </c>
      <c r="K77" s="306">
        <f>AC77*' Demand-Supply Gap'!K$151</f>
        <v>10.890674293277103</v>
      </c>
      <c r="L77" s="306">
        <f>AD77*' Demand-Supply Gap'!L$151</f>
        <v>11.323814408211911</v>
      </c>
      <c r="M77" s="306">
        <f>AE77*' Demand-Supply Gap'!M$151</f>
        <v>11.725653495194779</v>
      </c>
      <c r="N77" s="306">
        <f>AF77*' Demand-Supply Gap'!N$151</f>
        <v>12.120065681361075</v>
      </c>
      <c r="O77" s="306">
        <f>AG77*' Demand-Supply Gap'!O$151</f>
        <v>12.621067088606425</v>
      </c>
      <c r="P77" s="306">
        <f>AH77*' Demand-Supply Gap'!P$151</f>
        <v>13.344846872374349</v>
      </c>
      <c r="Q77" s="306">
        <f>AI77*' Demand-Supply Gap'!Q$151</f>
        <v>13.94839650647096</v>
      </c>
      <c r="R77" s="306">
        <f>AJ77*' Demand-Supply Gap'!R$151</f>
        <v>14.521547344397488</v>
      </c>
      <c r="S77" s="306">
        <f>AK77*' Demand-Supply Gap'!S$151</f>
        <v>15.412407700302118</v>
      </c>
      <c r="T77" s="361"/>
      <c r="U77" s="446">
        <f>(S77/J77)^(1/9)-1</f>
        <v>4.2332314355631118E-2</v>
      </c>
      <c r="V77" s="421">
        <v>0.60550000000000004</v>
      </c>
      <c r="W77" s="421">
        <v>0.61029999999999995</v>
      </c>
      <c r="X77" s="421">
        <v>0.60429999999999995</v>
      </c>
      <c r="Y77" s="421">
        <v>0.60499999999999998</v>
      </c>
      <c r="Z77" s="421">
        <v>0.60529999999999995</v>
      </c>
      <c r="AA77" s="421">
        <v>0.60440000000000005</v>
      </c>
      <c r="AB77" s="421">
        <v>0.6038</v>
      </c>
      <c r="AC77" s="421">
        <v>0.60570000000000002</v>
      </c>
      <c r="AD77" s="421">
        <v>0.61209999999999998</v>
      </c>
      <c r="AE77" s="421">
        <v>0.61050000000000004</v>
      </c>
      <c r="AF77" s="421">
        <v>0.60560000000000003</v>
      </c>
      <c r="AG77" s="421">
        <v>0.60289999999999999</v>
      </c>
      <c r="AH77" s="420">
        <v>0.60880000000000001</v>
      </c>
      <c r="AI77" s="421">
        <v>0.61009999999999998</v>
      </c>
      <c r="AJ77" s="421">
        <v>0.60550000000000004</v>
      </c>
      <c r="AK77" s="421">
        <v>0.61029999999999995</v>
      </c>
      <c r="AL77" s="373"/>
      <c r="AM77" s="373"/>
      <c r="AN77" s="373"/>
      <c r="AO77" s="373"/>
      <c r="AP77" s="373"/>
      <c r="AQ77" s="373"/>
      <c r="AR77" s="373"/>
      <c r="AS77" s="373"/>
      <c r="AT77" s="373"/>
      <c r="AU77" s="373"/>
      <c r="AV77" s="373"/>
      <c r="AW77" s="373"/>
      <c r="AX77" s="373"/>
      <c r="AY77" s="373"/>
      <c r="AZ77" s="373"/>
      <c r="BA77" s="373"/>
    </row>
    <row r="78" spans="1:53" x14ac:dyDescent="0.25">
      <c r="A78" s="305" t="s">
        <v>39</v>
      </c>
      <c r="B78" s="305" t="s">
        <v>107</v>
      </c>
      <c r="C78" s="319" t="s">
        <v>349</v>
      </c>
      <c r="D78" s="306">
        <f>V78*' Demand-Supply Gap'!D$151</f>
        <v>2.4087214358460005</v>
      </c>
      <c r="E78" s="306">
        <f>W78*' Demand-Supply Gap'!E$151</f>
        <v>2.4776177052519999</v>
      </c>
      <c r="F78" s="306">
        <f>X78*' Demand-Supply Gap'!F$151</f>
        <v>2.4202013347120004</v>
      </c>
      <c r="G78" s="306">
        <f>Y78*' Demand-Supply Gap'!G$151</f>
        <v>2.4056684892659992</v>
      </c>
      <c r="H78" s="306">
        <f>Z78*' Demand-Supply Gap'!H$151</f>
        <v>2.5843746408480004</v>
      </c>
      <c r="I78" s="306">
        <f>AA78*' Demand-Supply Gap'!I$151</f>
        <v>2.2701761361999999</v>
      </c>
      <c r="J78" s="306">
        <f>AB78*' Demand-Supply Gap'!J$151</f>
        <v>2.4641638160470793</v>
      </c>
      <c r="K78" s="306">
        <f>AC78*' Demand-Supply Gap'!K$151</f>
        <v>2.4399281849062286</v>
      </c>
      <c r="L78" s="306">
        <f>AD78*' Demand-Supply Gap'!L$151</f>
        <v>2.5233920687471079</v>
      </c>
      <c r="M78" s="306">
        <f>AE78*' Demand-Supply Gap'!M$151</f>
        <v>2.5832930304728872</v>
      </c>
      <c r="N78" s="306">
        <f>AF78*' Demand-Supply Gap'!N$151</f>
        <v>2.779849939136481</v>
      </c>
      <c r="O78" s="306">
        <f>AG78*' Demand-Supply Gap'!O$151</f>
        <v>2.8658551740424936</v>
      </c>
      <c r="P78" s="306">
        <f>AH78*' Demand-Supply Gap'!P$151</f>
        <v>3.3625156212585829</v>
      </c>
      <c r="Q78" s="306">
        <f>AI78*' Demand-Supply Gap'!Q$151</f>
        <v>3.0589992666215613</v>
      </c>
      <c r="R78" s="306">
        <f>AJ78*' Demand-Supply Gap'!R$151</f>
        <v>3.192102314680934</v>
      </c>
      <c r="S78" s="306">
        <f>AK78*' Demand-Supply Gap'!S$151</f>
        <v>3.4269436751286211</v>
      </c>
      <c r="T78" s="361"/>
      <c r="U78" s="446">
        <f t="shared" ref="U78:U80" si="184">(S78/J78)^(1/9)-1</f>
        <v>3.7326005297451115E-2</v>
      </c>
      <c r="V78" s="421">
        <v>0.1331</v>
      </c>
      <c r="W78" s="421">
        <v>0.13569999999999999</v>
      </c>
      <c r="X78" s="421">
        <v>0.1318</v>
      </c>
      <c r="Y78" s="421">
        <v>0.13109999999999999</v>
      </c>
      <c r="Z78" s="421">
        <v>0.1386</v>
      </c>
      <c r="AA78" s="421">
        <v>0.13070000000000001</v>
      </c>
      <c r="AB78" s="421">
        <v>0.14019999999999999</v>
      </c>
      <c r="AC78" s="421">
        <v>0.13569999999999999</v>
      </c>
      <c r="AD78" s="421">
        <v>0.13639999999999999</v>
      </c>
      <c r="AE78" s="421">
        <v>0.13450000000000001</v>
      </c>
      <c r="AF78" s="421">
        <v>0.1389</v>
      </c>
      <c r="AG78" s="421">
        <v>0.13689999999999999</v>
      </c>
      <c r="AH78" s="419">
        <v>0.15340000000000001</v>
      </c>
      <c r="AI78" s="421">
        <v>0.1338</v>
      </c>
      <c r="AJ78" s="421">
        <v>0.1331</v>
      </c>
      <c r="AK78" s="421">
        <v>0.13569999999999999</v>
      </c>
      <c r="AL78" s="373"/>
      <c r="AM78" s="373"/>
      <c r="AN78" s="373"/>
      <c r="AO78" s="373"/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</row>
    <row r="79" spans="1:53" x14ac:dyDescent="0.25">
      <c r="A79" s="305" t="s">
        <v>39</v>
      </c>
      <c r="B79" s="305" t="s">
        <v>107</v>
      </c>
      <c r="C79" s="319" t="s">
        <v>352</v>
      </c>
      <c r="D79" s="306">
        <f>V79*' Demand-Supply Gap'!D$151</f>
        <v>1.1310675412500002</v>
      </c>
      <c r="E79" s="306">
        <f>W79*' Demand-Supply Gap'!E$151</f>
        <v>1.1411282725</v>
      </c>
      <c r="F79" s="306">
        <f>X79*' Demand-Supply Gap'!F$151</f>
        <v>1.1476675525000002</v>
      </c>
      <c r="G79" s="306">
        <f>Y79*' Demand-Supply Gap'!G$151</f>
        <v>1.1468671287499996</v>
      </c>
      <c r="H79" s="306">
        <f>Z79*' Demand-Supply Gap'!H$151</f>
        <v>1.1653926050000001</v>
      </c>
      <c r="I79" s="306">
        <f>AA79*' Demand-Supply Gap'!I$151</f>
        <v>1.085585375</v>
      </c>
      <c r="J79" s="306">
        <f>AB79*' Demand-Supply Gap'!J$151</f>
        <v>1.0985038409624999</v>
      </c>
      <c r="K79" s="306">
        <f>AC79*' Demand-Supply Gap'!K$151</f>
        <v>1.1237694293046374</v>
      </c>
      <c r="L79" s="306">
        <f>AD79*' Demand-Supply Gap'!L$151</f>
        <v>1.1562463658115414</v>
      </c>
      <c r="M79" s="306">
        <f>AE79*' Demand-Supply Gap'!M$151</f>
        <v>1.1984943130223653</v>
      </c>
      <c r="N79" s="306">
        <f>AF79*' Demand-Supply Gap'!N$151</f>
        <v>1.2488310741693047</v>
      </c>
      <c r="O79" s="306">
        <f>AG79*' Demand-Supply Gap'!O$151</f>
        <v>1.3062773035810928</v>
      </c>
      <c r="P79" s="306">
        <f>AH79*' Demand-Supply Gap'!P$151</f>
        <v>1.3699949565101788</v>
      </c>
      <c r="Q79" s="306">
        <f>AI79*' Demand-Supply Gap'!Q$151</f>
        <v>1.4289047396401164</v>
      </c>
      <c r="R79" s="306">
        <f>AJ79*' Demand-Supply Gap'!R$151</f>
        <v>1.4989210718824821</v>
      </c>
      <c r="S79" s="306">
        <f>AK79*' Demand-Supply Gap'!S$151</f>
        <v>1.5783638886922537</v>
      </c>
      <c r="T79" s="361"/>
      <c r="U79" s="446">
        <f t="shared" si="184"/>
        <v>4.1092951680013146E-2</v>
      </c>
      <c r="V79" s="418">
        <v>6.25E-2</v>
      </c>
      <c r="W79" s="418">
        <v>6.25E-2</v>
      </c>
      <c r="X79" s="418">
        <v>6.25E-2</v>
      </c>
      <c r="Y79" s="418">
        <v>6.25E-2</v>
      </c>
      <c r="Z79" s="418">
        <v>6.25E-2</v>
      </c>
      <c r="AA79" s="418">
        <v>6.25E-2</v>
      </c>
      <c r="AB79" s="418">
        <v>6.25E-2</v>
      </c>
      <c r="AC79" s="418">
        <v>6.25E-2</v>
      </c>
      <c r="AD79" s="418">
        <v>6.25E-2</v>
      </c>
      <c r="AE79" s="418">
        <v>6.2399999999999997E-2</v>
      </c>
      <c r="AF79" s="418">
        <v>6.2399999999999997E-2</v>
      </c>
      <c r="AG79" s="418">
        <v>6.2399999999999997E-2</v>
      </c>
      <c r="AH79" s="418">
        <v>6.25E-2</v>
      </c>
      <c r="AI79" s="418">
        <v>6.25E-2</v>
      </c>
      <c r="AJ79" s="418">
        <v>6.25E-2</v>
      </c>
      <c r="AK79" s="418">
        <v>6.25E-2</v>
      </c>
      <c r="AL79" s="373"/>
      <c r="AM79" s="373"/>
      <c r="AN79" s="373"/>
      <c r="AO79" s="373"/>
      <c r="AP79" s="373"/>
      <c r="AQ79" s="373"/>
      <c r="AR79" s="373"/>
      <c r="AS79" s="373"/>
      <c r="AT79" s="373"/>
      <c r="AU79" s="373"/>
      <c r="AV79" s="373"/>
      <c r="AW79" s="373"/>
      <c r="AX79" s="373"/>
      <c r="AY79" s="373"/>
      <c r="AZ79" s="373"/>
      <c r="BA79" s="373"/>
    </row>
    <row r="80" spans="1:53" x14ac:dyDescent="0.25">
      <c r="A80" s="305" t="s">
        <v>39</v>
      </c>
      <c r="B80" s="305" t="s">
        <v>107</v>
      </c>
      <c r="C80" s="319" t="s">
        <v>12</v>
      </c>
      <c r="D80" s="306">
        <f>V80*' Demand-Supply Gap'!D$151</f>
        <v>3.5995093432740002</v>
      </c>
      <c r="E80" s="306">
        <f>W80*' Demand-Supply Gap'!E$151</f>
        <v>3.4964170269400001</v>
      </c>
      <c r="F80" s="306">
        <f>X80*' Demand-Supply Gap'!F$151</f>
        <v>3.698243921176001</v>
      </c>
      <c r="G80" s="306">
        <f>Y80*' Demand-Supply Gap'!G$151</f>
        <v>3.6956646356839991</v>
      </c>
      <c r="H80" s="306">
        <f>Z80*' Demand-Supply Gap'!H$151</f>
        <v>3.609920133248</v>
      </c>
      <c r="I80" s="306">
        <f>AA80*' Demand-Supply Gap'!I$151</f>
        <v>3.5155596783999985</v>
      </c>
      <c r="J80" s="306">
        <f>AB80*' Demand-Supply Gap'!J$151</f>
        <v>3.4009678916198998</v>
      </c>
      <c r="K80" s="306">
        <f>AC80*' Demand-Supply Gap'!K$151</f>
        <v>3.5259389613862293</v>
      </c>
      <c r="L80" s="306">
        <f>AD80*' Demand-Supply Gap'!L$151</f>
        <v>3.4964890102141024</v>
      </c>
      <c r="M80" s="306">
        <f>AE80*' Demand-Supply Gap'!M$151</f>
        <v>3.699198793078645</v>
      </c>
      <c r="N80" s="306">
        <f>AF80*' Demand-Supply Gap'!N$151</f>
        <v>3.8645718016361008</v>
      </c>
      <c r="O80" s="306">
        <f>AG80*' Demand-Supply Gap'!O$151</f>
        <v>4.1407315809028873</v>
      </c>
      <c r="P80" s="306">
        <f>AH80*' Demand-Supply Gap'!P$151</f>
        <v>3.8425618540197495</v>
      </c>
      <c r="Q80" s="306">
        <f>AI80*' Demand-Supply Gap'!Q$151</f>
        <v>4.4261753215092243</v>
      </c>
      <c r="R80" s="306">
        <f>AJ80*' Demand-Supply Gap'!R$151</f>
        <v>4.7701664191588105</v>
      </c>
      <c r="S80" s="306">
        <f>AK80*' Demand-Supply Gap'!S$151</f>
        <v>4.836106954953066</v>
      </c>
      <c r="T80" s="361"/>
      <c r="U80" s="446">
        <f t="shared" si="184"/>
        <v>3.989179541136112E-2</v>
      </c>
      <c r="V80" s="442">
        <f>V81-SUM(V77:V79)</f>
        <v>0.19889999999999997</v>
      </c>
      <c r="W80" s="442">
        <f t="shared" ref="W80" si="185">W81-SUM(W77:W79)</f>
        <v>0.1915</v>
      </c>
      <c r="X80" s="442">
        <f t="shared" ref="X80" si="186">X81-SUM(X77:X79)</f>
        <v>0.20140000000000002</v>
      </c>
      <c r="Y80" s="442">
        <f t="shared" ref="Y80" si="187">Y81-SUM(Y77:Y79)</f>
        <v>0.20140000000000002</v>
      </c>
      <c r="Z80" s="442">
        <f t="shared" ref="Z80" si="188">Z81-SUM(Z77:Z79)</f>
        <v>0.19359999999999999</v>
      </c>
      <c r="AA80" s="442">
        <f t="shared" ref="AA80" si="189">AA81-SUM(AA77:AA79)</f>
        <v>0.20239999999999991</v>
      </c>
      <c r="AB80" s="442">
        <f t="shared" ref="AB80" si="190">AB81-SUM(AB77:AB79)</f>
        <v>0.19350000000000001</v>
      </c>
      <c r="AC80" s="442">
        <f t="shared" ref="AC80" si="191">AC81-SUM(AC77:AC79)</f>
        <v>0.19609999999999994</v>
      </c>
      <c r="AD80" s="442">
        <f t="shared" ref="AD80" si="192">AD81-SUM(AD77:AD79)</f>
        <v>0.18900000000000006</v>
      </c>
      <c r="AE80" s="442">
        <f t="shared" ref="AE80" si="193">AE81-SUM(AE77:AE79)</f>
        <v>0.19259999999999988</v>
      </c>
      <c r="AF80" s="442">
        <f t="shared" ref="AF80" si="194">AF81-SUM(AF77:AF79)</f>
        <v>0.19309999999999994</v>
      </c>
      <c r="AG80" s="442">
        <f t="shared" ref="AG80" si="195">AG81-SUM(AG77:AG79)</f>
        <v>0.19779999999999998</v>
      </c>
      <c r="AH80" s="442">
        <f t="shared" ref="AH80" si="196">AH81-SUM(AH77:AH79)</f>
        <v>0.17530000000000001</v>
      </c>
      <c r="AI80" s="442">
        <f t="shared" ref="AI80" si="197">AI81-SUM(AI77:AI79)</f>
        <v>0.19359999999999999</v>
      </c>
      <c r="AJ80" s="442">
        <f t="shared" ref="AJ80" si="198">AJ81-SUM(AJ77:AJ79)</f>
        <v>0.19889999999999997</v>
      </c>
      <c r="AK80" s="442">
        <f t="shared" ref="AK80" si="199">AK81-SUM(AK77:AK79)</f>
        <v>0.1915</v>
      </c>
      <c r="AL80" s="373"/>
      <c r="AM80" s="373"/>
      <c r="AN80" s="373"/>
      <c r="AO80" s="373"/>
      <c r="AP80" s="373"/>
      <c r="AQ80" s="373"/>
      <c r="AR80" s="373"/>
      <c r="AS80" s="373"/>
      <c r="AT80" s="373"/>
      <c r="AU80" s="373"/>
      <c r="AV80" s="373"/>
      <c r="AW80" s="373"/>
      <c r="AX80" s="373"/>
      <c r="AY80" s="373"/>
      <c r="AZ80" s="373"/>
      <c r="BA80" s="373"/>
    </row>
    <row r="81" spans="1:53" ht="15.75" thickBot="1" x14ac:dyDescent="0.3">
      <c r="A81" s="214" t="s">
        <v>39</v>
      </c>
      <c r="B81" s="214" t="s">
        <v>107</v>
      </c>
      <c r="C81" s="452" t="s">
        <v>58</v>
      </c>
      <c r="D81" s="216">
        <f t="shared" ref="D81:S81" si="200">SUM(D77:D80)</f>
        <v>18.097080660000003</v>
      </c>
      <c r="E81" s="216">
        <f t="shared" si="200"/>
        <v>18.258052360000001</v>
      </c>
      <c r="F81" s="216">
        <f t="shared" si="200"/>
        <v>18.362680840000003</v>
      </c>
      <c r="G81" s="216">
        <f t="shared" si="200"/>
        <v>18.349874059999994</v>
      </c>
      <c r="H81" s="216">
        <f t="shared" si="200"/>
        <v>18.646281680000001</v>
      </c>
      <c r="I81" s="216">
        <f t="shared" si="200"/>
        <v>17.369365999999999</v>
      </c>
      <c r="J81" s="216">
        <f t="shared" si="200"/>
        <v>17.576061455399998</v>
      </c>
      <c r="K81" s="216">
        <f t="shared" si="200"/>
        <v>17.980310868874199</v>
      </c>
      <c r="L81" s="216">
        <f t="shared" si="200"/>
        <v>18.499941852984662</v>
      </c>
      <c r="M81" s="216">
        <f t="shared" si="200"/>
        <v>19.206639631768677</v>
      </c>
      <c r="N81" s="216">
        <f t="shared" si="200"/>
        <v>20.013318496302961</v>
      </c>
      <c r="O81" s="216">
        <f t="shared" si="200"/>
        <v>20.933931147132899</v>
      </c>
      <c r="P81" s="216">
        <f t="shared" si="200"/>
        <v>21.91991930416286</v>
      </c>
      <c r="Q81" s="216">
        <f t="shared" si="200"/>
        <v>22.862475834241863</v>
      </c>
      <c r="R81" s="216">
        <f t="shared" si="200"/>
        <v>23.982737150119711</v>
      </c>
      <c r="S81" s="216">
        <f t="shared" si="200"/>
        <v>25.25382221907606</v>
      </c>
      <c r="T81" s="461"/>
      <c r="U81" s="318"/>
      <c r="V81" s="454">
        <v>1</v>
      </c>
      <c r="W81" s="454">
        <v>1</v>
      </c>
      <c r="X81" s="455">
        <v>1</v>
      </c>
      <c r="Y81" s="456">
        <v>1</v>
      </c>
      <c r="Z81" s="456">
        <v>1</v>
      </c>
      <c r="AA81" s="456">
        <v>1</v>
      </c>
      <c r="AB81" s="456">
        <v>1</v>
      </c>
      <c r="AC81" s="456">
        <v>1</v>
      </c>
      <c r="AD81" s="456">
        <v>1</v>
      </c>
      <c r="AE81" s="456">
        <v>1</v>
      </c>
      <c r="AF81" s="456">
        <v>1</v>
      </c>
      <c r="AG81" s="456">
        <v>1</v>
      </c>
      <c r="AH81" s="456">
        <v>1</v>
      </c>
      <c r="AI81" s="456">
        <v>1</v>
      </c>
      <c r="AJ81" s="456">
        <v>1</v>
      </c>
      <c r="AK81" s="456">
        <v>1</v>
      </c>
      <c r="AL81" s="373"/>
      <c r="AM81" s="373"/>
      <c r="AN81" s="373"/>
      <c r="AO81" s="373"/>
      <c r="AP81" s="373"/>
      <c r="AQ81" s="373"/>
      <c r="AR81" s="373"/>
      <c r="AS81" s="373"/>
      <c r="AT81" s="373"/>
      <c r="AU81" s="373"/>
      <c r="AV81" s="373"/>
      <c r="AW81" s="373"/>
      <c r="AX81" s="373"/>
      <c r="AY81" s="373"/>
      <c r="AZ81" s="373"/>
      <c r="BA81" s="373"/>
    </row>
    <row r="82" spans="1:53" x14ac:dyDescent="0.25">
      <c r="A82" s="305" t="s">
        <v>39</v>
      </c>
      <c r="B82" s="305" t="s">
        <v>54</v>
      </c>
      <c r="C82" s="319" t="s">
        <v>326</v>
      </c>
      <c r="D82" s="306">
        <f>V82*' Demand-Supply Gap'!D$160</f>
        <v>20.565413390808001</v>
      </c>
      <c r="E82" s="306">
        <f>W82*' Demand-Supply Gap'!E$160</f>
        <v>20.675501494720002</v>
      </c>
      <c r="F82" s="306">
        <f>X82*' Demand-Supply Gap'!F$160</f>
        <v>20.694781789488001</v>
      </c>
      <c r="G82" s="306">
        <f>Y82*' Demand-Supply Gap'!G$160</f>
        <v>20.658034663656</v>
      </c>
      <c r="H82" s="306">
        <f>Z82*' Demand-Supply Gap'!H$160</f>
        <v>20.187951277823998</v>
      </c>
      <c r="I82" s="306">
        <f>AA82*' Demand-Supply Gap'!I$160</f>
        <v>19.332664335000004</v>
      </c>
      <c r="J82" s="306">
        <f>AB82*' Demand-Supply Gap'!J$160</f>
        <v>20.0991245644</v>
      </c>
      <c r="K82" s="306">
        <f>AC82*' Demand-Supply Gap'!K$160</f>
        <v>20.182240502977777</v>
      </c>
      <c r="L82" s="306">
        <f>AD82*' Demand-Supply Gap'!L$160</f>
        <v>20.265440897955557</v>
      </c>
      <c r="M82" s="306">
        <f>AE82*' Demand-Supply Gap'!M$160</f>
        <v>20.348725749333337</v>
      </c>
      <c r="N82" s="306">
        <f>AF82*' Demand-Supply Gap'!N$160</f>
        <v>20.432095057111113</v>
      </c>
      <c r="O82" s="306">
        <f>AG82*' Demand-Supply Gap'!O$160</f>
        <v>20.515548821288892</v>
      </c>
      <c r="P82" s="306">
        <f>AH82*' Demand-Supply Gap'!P$160</f>
        <v>20.599087041866667</v>
      </c>
      <c r="Q82" s="306">
        <f>AI82*' Demand-Supply Gap'!Q$160</f>
        <v>20.682709718844439</v>
      </c>
      <c r="R82" s="306">
        <f>AJ82*' Demand-Supply Gap'!R$160</f>
        <v>20.766416852222221</v>
      </c>
      <c r="S82" s="306">
        <f>AK82*' Demand-Supply Gap'!S$160</f>
        <v>20.850208442</v>
      </c>
      <c r="T82" s="361"/>
      <c r="U82" s="446">
        <f>(S82/J82)^(1/9)-1</f>
        <v>4.0847293368251325E-3</v>
      </c>
      <c r="V82" s="424">
        <v>0.58189999999999997</v>
      </c>
      <c r="W82" s="424">
        <v>0.58160000000000001</v>
      </c>
      <c r="X82" s="424">
        <v>0.58140000000000003</v>
      </c>
      <c r="Y82" s="424">
        <v>0.58109999999999995</v>
      </c>
      <c r="Z82" s="424">
        <v>0.58079999999999998</v>
      </c>
      <c r="AA82" s="424">
        <v>0.58050000000000002</v>
      </c>
      <c r="AB82" s="443">
        <v>0.58030000000000004</v>
      </c>
      <c r="AC82" s="443">
        <v>0.58064444444444441</v>
      </c>
      <c r="AD82" s="443">
        <v>0.58098888888888889</v>
      </c>
      <c r="AE82" s="443">
        <v>0.58133333333333337</v>
      </c>
      <c r="AF82" s="443">
        <v>0.58167777777777774</v>
      </c>
      <c r="AG82" s="443">
        <v>0.58202222222222222</v>
      </c>
      <c r="AH82" s="443">
        <v>0.5823666666666667</v>
      </c>
      <c r="AI82" s="443">
        <v>0.58271111111111107</v>
      </c>
      <c r="AJ82" s="443">
        <v>0.58305555555555555</v>
      </c>
      <c r="AK82" s="443">
        <v>0.58340000000000003</v>
      </c>
      <c r="AL82" s="373"/>
      <c r="AM82" s="373"/>
      <c r="AN82" s="373"/>
      <c r="AO82" s="373"/>
      <c r="AP82" s="373"/>
      <c r="AQ82" s="373"/>
      <c r="AR82" s="373"/>
      <c r="AS82" s="373"/>
      <c r="AT82" s="373"/>
      <c r="AU82" s="373"/>
      <c r="AV82" s="373"/>
      <c r="AW82" s="373"/>
      <c r="AX82" s="373"/>
      <c r="AY82" s="373"/>
      <c r="AZ82" s="373"/>
      <c r="BA82" s="373"/>
    </row>
    <row r="83" spans="1:53" x14ac:dyDescent="0.25">
      <c r="A83" s="305" t="s">
        <v>39</v>
      </c>
      <c r="B83" s="305" t="s">
        <v>54</v>
      </c>
      <c r="C83" s="319" t="s">
        <v>349</v>
      </c>
      <c r="D83" s="306">
        <f>V83*' Demand-Supply Gap'!D$160</f>
        <v>5.5274628876480012</v>
      </c>
      <c r="E83" s="306">
        <f>W83*' Demand-Supply Gap'!E$160</f>
        <v>5.5528083450400008</v>
      </c>
      <c r="F83" s="306">
        <f>X83*' Demand-Supply Gap'!F$160</f>
        <v>5.55277942752</v>
      </c>
      <c r="G83" s="306">
        <f>Y83*' Demand-Supply Gap'!G$160</f>
        <v>5.5422261298640008</v>
      </c>
      <c r="H83" s="306">
        <f>Z83*' Demand-Supply Gap'!H$160</f>
        <v>5.4119559468959997</v>
      </c>
      <c r="I83" s="306">
        <f>AA83*' Demand-Supply Gap'!I$160</f>
        <v>5.1786895850000008</v>
      </c>
      <c r="J83" s="306">
        <f>AB83*' Demand-Supply Gap'!J$160</f>
        <v>5.3823952392000001</v>
      </c>
      <c r="K83" s="306">
        <f>AC83*' Demand-Supply Gap'!K$160</f>
        <v>5.3944952992000008</v>
      </c>
      <c r="L83" s="306">
        <f>AD83*' Demand-Supply Gap'!L$160</f>
        <v>5.4065463199999995</v>
      </c>
      <c r="M83" s="306">
        <f>AE83*' Demand-Supply Gap'!M$160</f>
        <v>5.4220486558000012</v>
      </c>
      <c r="N83" s="306">
        <f>AF83*' Demand-Supply Gap'!N$160</f>
        <v>5.434013858000001</v>
      </c>
      <c r="O83" s="306">
        <f>AG83*' Demand-Supply Gap'!O$160</f>
        <v>5.4494548947999997</v>
      </c>
      <c r="P83" s="306">
        <f>AH83*' Demand-Supply Gap'!P$160</f>
        <v>5.4613342783999999</v>
      </c>
      <c r="Q83" s="306">
        <f>AI83*' Demand-Supply Gap'!Q$160</f>
        <v>5.4731646227999997</v>
      </c>
      <c r="R83" s="306">
        <f>AJ83*' Demand-Supply Gap'!R$160</f>
        <v>5.4885075811999995</v>
      </c>
      <c r="S83" s="306">
        <f>AK83*' Demand-Supply Gap'!S$160</f>
        <v>5.5002521069999997</v>
      </c>
      <c r="T83" s="361"/>
      <c r="U83" s="446">
        <f t="shared" ref="U83:U85" si="201">(S83/J83)^(1/9)-1</f>
        <v>2.4096142408416288E-3</v>
      </c>
      <c r="V83" s="423">
        <v>0.15640000000000001</v>
      </c>
      <c r="W83" s="423">
        <v>0.15620000000000001</v>
      </c>
      <c r="X83" s="423">
        <v>0.156</v>
      </c>
      <c r="Y83" s="423">
        <v>0.15590000000000001</v>
      </c>
      <c r="Z83" s="423">
        <v>0.15570000000000001</v>
      </c>
      <c r="AA83" s="423">
        <v>0.1555</v>
      </c>
      <c r="AB83" s="423">
        <v>0.15540000000000001</v>
      </c>
      <c r="AC83" s="423">
        <v>0.1552</v>
      </c>
      <c r="AD83" s="423">
        <v>0.155</v>
      </c>
      <c r="AE83" s="423">
        <v>0.15490000000000001</v>
      </c>
      <c r="AF83" s="423">
        <v>0.1547</v>
      </c>
      <c r="AG83" s="423">
        <v>0.15459999999999999</v>
      </c>
      <c r="AH83" s="423">
        <v>0.15440000000000001</v>
      </c>
      <c r="AI83" s="423">
        <v>0.1542</v>
      </c>
      <c r="AJ83" s="423">
        <v>0.15409999999999999</v>
      </c>
      <c r="AK83" s="423">
        <v>0.15390000000000001</v>
      </c>
      <c r="AL83" s="373"/>
      <c r="AM83" s="373"/>
      <c r="AN83" s="373"/>
      <c r="AO83" s="373"/>
      <c r="AP83" s="373"/>
      <c r="AQ83" s="373"/>
      <c r="AR83" s="373"/>
      <c r="AS83" s="373"/>
      <c r="AT83" s="373"/>
      <c r="AU83" s="373"/>
      <c r="AV83" s="373"/>
      <c r="AW83" s="373"/>
      <c r="AX83" s="373"/>
      <c r="AY83" s="373"/>
      <c r="AZ83" s="373"/>
      <c r="BA83" s="373"/>
    </row>
    <row r="84" spans="1:53" x14ac:dyDescent="0.25">
      <c r="A84" s="305" t="s">
        <v>39</v>
      </c>
      <c r="B84" s="305" t="s">
        <v>54</v>
      </c>
      <c r="C84" s="319" t="s">
        <v>352</v>
      </c>
      <c r="D84" s="306">
        <f>V84*' Demand-Supply Gap'!D$160</f>
        <v>1.9897452722160003</v>
      </c>
      <c r="E84" s="306">
        <f>W84*' Demand-Supply Gap'!E$160</f>
        <v>2.0014283599600002</v>
      </c>
      <c r="F84" s="306">
        <f>X84*' Demand-Supply Gap'!F$160</f>
        <v>2.0039838574960003</v>
      </c>
      <c r="G84" s="306">
        <f>Y84*' Demand-Supply Gap'!G$160</f>
        <v>2.001458185448</v>
      </c>
      <c r="H84" s="306">
        <f>Z84*' Demand-Supply Gap'!H$160</f>
        <v>1.956924340464</v>
      </c>
      <c r="I84" s="306">
        <f>AA84*' Demand-Supply Gap'!I$160</f>
        <v>1.8749853610000002</v>
      </c>
      <c r="J84" s="306">
        <f>AB84*' Demand-Supply Gap'!J$160</f>
        <v>1.9499926124</v>
      </c>
      <c r="K84" s="306">
        <f>AC84*' Demand-Supply Gap'!K$160</f>
        <v>1.9568948798000003</v>
      </c>
      <c r="L84" s="306">
        <f>AD84*' Demand-Supply Gap'!L$160</f>
        <v>1.9637971472</v>
      </c>
      <c r="M84" s="306">
        <f>AE84*' Demand-Supply Gap'!M$160</f>
        <v>1.9706994146000003</v>
      </c>
      <c r="N84" s="306">
        <f>AF84*' Demand-Supply Gap'!N$160</f>
        <v>1.9776016820000004</v>
      </c>
      <c r="O84" s="306">
        <f>AG84*' Demand-Supply Gap'!O$160</f>
        <v>1.9845039494000003</v>
      </c>
      <c r="P84" s="306">
        <f>AH84*' Demand-Supply Gap'!P$160</f>
        <v>1.9914062168</v>
      </c>
      <c r="Q84" s="306">
        <f>AI84*' Demand-Supply Gap'!Q$160</f>
        <v>1.9983084841999998</v>
      </c>
      <c r="R84" s="306">
        <f>AJ84*' Demand-Supply Gap'!R$160</f>
        <v>2.0052107516</v>
      </c>
      <c r="S84" s="306">
        <f>AK84*' Demand-Supply Gap'!S$160</f>
        <v>2.0121130190000001</v>
      </c>
      <c r="T84" s="361"/>
      <c r="U84" s="446">
        <f t="shared" si="201"/>
        <v>3.4905042345234616E-3</v>
      </c>
      <c r="V84" s="422">
        <v>5.6300000000000003E-2</v>
      </c>
      <c r="W84" s="422">
        <v>5.6300000000000003E-2</v>
      </c>
      <c r="X84" s="422">
        <v>5.6300000000000003E-2</v>
      </c>
      <c r="Y84" s="422">
        <v>5.6300000000000003E-2</v>
      </c>
      <c r="Z84" s="422">
        <v>5.6300000000000003E-2</v>
      </c>
      <c r="AA84" s="422">
        <v>5.6300000000000003E-2</v>
      </c>
      <c r="AB84" s="422">
        <v>5.6300000000000003E-2</v>
      </c>
      <c r="AC84" s="422">
        <v>5.6300000000000003E-2</v>
      </c>
      <c r="AD84" s="422">
        <v>5.6300000000000003E-2</v>
      </c>
      <c r="AE84" s="422">
        <v>5.6300000000000003E-2</v>
      </c>
      <c r="AF84" s="422">
        <v>5.6300000000000003E-2</v>
      </c>
      <c r="AG84" s="422">
        <v>5.6300000000000003E-2</v>
      </c>
      <c r="AH84" s="422">
        <v>5.6300000000000003E-2</v>
      </c>
      <c r="AI84" s="422">
        <v>5.6300000000000003E-2</v>
      </c>
      <c r="AJ84" s="422">
        <v>5.6300000000000003E-2</v>
      </c>
      <c r="AK84" s="422">
        <v>5.6300000000000003E-2</v>
      </c>
      <c r="AL84" s="373"/>
      <c r="AM84" s="373"/>
      <c r="AN84" s="373"/>
      <c r="AO84" s="373"/>
      <c r="AP84" s="373"/>
      <c r="AQ84" s="373"/>
      <c r="AR84" s="373"/>
      <c r="AS84" s="373"/>
      <c r="AT84" s="373"/>
      <c r="AU84" s="373"/>
      <c r="AV84" s="373"/>
      <c r="AW84" s="373"/>
      <c r="AX84" s="373"/>
      <c r="AY84" s="373"/>
      <c r="AZ84" s="373"/>
      <c r="BA84" s="373"/>
    </row>
    <row r="85" spans="1:53" x14ac:dyDescent="0.25">
      <c r="A85" s="305" t="s">
        <v>39</v>
      </c>
      <c r="B85" s="305" t="s">
        <v>54</v>
      </c>
      <c r="C85" s="319" t="s">
        <v>12</v>
      </c>
      <c r="D85" s="306">
        <f>V85*' Demand-Supply Gap'!D$160</f>
        <v>7.259212769328002</v>
      </c>
      <c r="E85" s="306">
        <f>W85*' Demand-Supply Gap'!E$160</f>
        <v>7.3196110002799992</v>
      </c>
      <c r="F85" s="306">
        <f>X85*' Demand-Supply Gap'!F$160</f>
        <v>7.3431948454959981</v>
      </c>
      <c r="G85" s="306">
        <f>Y85*' Demand-Supply Gap'!G$160</f>
        <v>7.3481599810320004</v>
      </c>
      <c r="H85" s="306">
        <f>Z85*' Demand-Supply Gap'!H$160</f>
        <v>7.2020377148160017</v>
      </c>
      <c r="I85" s="306">
        <f>AA85*' Demand-Supply Gap'!I$160</f>
        <v>6.9171307190000011</v>
      </c>
      <c r="J85" s="306">
        <f>AB85*' Demand-Supply Gap'!J$160</f>
        <v>7.2042355839999983</v>
      </c>
      <c r="K85" s="306">
        <f>AC85*' Demand-Supply Gap'!K$160</f>
        <v>7.2247153180222234</v>
      </c>
      <c r="L85" s="306">
        <f>AD85*' Demand-Supply Gap'!L$160</f>
        <v>7.2451596348444429</v>
      </c>
      <c r="M85" s="306">
        <f>AE85*' Demand-Supply Gap'!M$160</f>
        <v>7.262068180266664</v>
      </c>
      <c r="N85" s="306">
        <f>AF85*' Demand-Supply Gap'!N$160</f>
        <v>7.282429402888889</v>
      </c>
      <c r="O85" s="306">
        <f>AG85*' Demand-Supply Gap'!O$160</f>
        <v>7.2992303345111127</v>
      </c>
      <c r="P85" s="306">
        <f>AH85*' Demand-Supply Gap'!P$160</f>
        <v>7.3195084629333325</v>
      </c>
      <c r="Q85" s="306">
        <f>AI85*' Demand-Supply Gap'!Q$160</f>
        <v>7.3397511741555554</v>
      </c>
      <c r="R85" s="306">
        <f>AJ85*' Demand-Supply Gap'!R$160</f>
        <v>7.356396814977777</v>
      </c>
      <c r="S85" s="306">
        <f>AK85*' Demand-Supply Gap'!S$160</f>
        <v>7.3765564319999966</v>
      </c>
      <c r="T85" s="361"/>
      <c r="U85" s="446">
        <f t="shared" si="201"/>
        <v>2.629873508051217E-3</v>
      </c>
      <c r="V85" s="442">
        <f>V86-SUM(V82:V84)</f>
        <v>0.20540000000000003</v>
      </c>
      <c r="W85" s="442">
        <f t="shared" ref="W85" si="202">W86-SUM(W82:W84)</f>
        <v>0.20589999999999997</v>
      </c>
      <c r="X85" s="442">
        <f t="shared" ref="X85" si="203">X86-SUM(X82:X84)</f>
        <v>0.20629999999999993</v>
      </c>
      <c r="Y85" s="442">
        <f t="shared" ref="Y85" si="204">Y86-SUM(Y82:Y84)</f>
        <v>0.20669999999999999</v>
      </c>
      <c r="Z85" s="442">
        <f t="shared" ref="Z85" si="205">Z86-SUM(Z82:Z84)</f>
        <v>0.20720000000000005</v>
      </c>
      <c r="AA85" s="442">
        <f t="shared" ref="AA85" si="206">AA86-SUM(AA82:AA84)</f>
        <v>0.2077</v>
      </c>
      <c r="AB85" s="442">
        <f t="shared" ref="AB85" si="207">AB86-SUM(AB82:AB84)</f>
        <v>0.20799999999999996</v>
      </c>
      <c r="AC85" s="442">
        <f t="shared" ref="AC85" si="208">AC86-SUM(AC82:AC84)</f>
        <v>0.20785555555555557</v>
      </c>
      <c r="AD85" s="442">
        <f t="shared" ref="AD85" si="209">AD86-SUM(AD82:AD84)</f>
        <v>0.20771111111111107</v>
      </c>
      <c r="AE85" s="442">
        <f t="shared" ref="AE85" si="210">AE86-SUM(AE82:AE84)</f>
        <v>0.20746666666666658</v>
      </c>
      <c r="AF85" s="442">
        <f t="shared" ref="AF85" si="211">AF86-SUM(AF82:AF84)</f>
        <v>0.20732222222222219</v>
      </c>
      <c r="AG85" s="442">
        <f t="shared" ref="AG85" si="212">AG86-SUM(AG82:AG84)</f>
        <v>0.20707777777777781</v>
      </c>
      <c r="AH85" s="442">
        <f t="shared" ref="AH85" si="213">AH86-SUM(AH82:AH84)</f>
        <v>0.2069333333333333</v>
      </c>
      <c r="AI85" s="442">
        <f t="shared" ref="AI85" si="214">AI86-SUM(AI82:AI84)</f>
        <v>0.20678888888888891</v>
      </c>
      <c r="AJ85" s="442">
        <f t="shared" ref="AJ85" si="215">AJ86-SUM(AJ82:AJ84)</f>
        <v>0.20654444444444442</v>
      </c>
      <c r="AK85" s="442">
        <f t="shared" ref="AK85" si="216">AK86-SUM(AK82:AK84)</f>
        <v>0.20639999999999992</v>
      </c>
      <c r="AL85" s="373"/>
      <c r="AM85" s="373"/>
      <c r="AN85" s="373"/>
      <c r="AO85" s="373"/>
      <c r="AP85" s="373"/>
      <c r="AQ85" s="373"/>
      <c r="AR85" s="373"/>
      <c r="AS85" s="373"/>
      <c r="AT85" s="373"/>
      <c r="AU85" s="373"/>
      <c r="AV85" s="373"/>
      <c r="AW85" s="373"/>
      <c r="AX85" s="373"/>
      <c r="AY85" s="373"/>
      <c r="AZ85" s="373"/>
      <c r="BA85" s="373"/>
    </row>
    <row r="86" spans="1:53" ht="15.75" thickBot="1" x14ac:dyDescent="0.3">
      <c r="A86" s="214" t="s">
        <v>39</v>
      </c>
      <c r="B86" s="214" t="s">
        <v>54</v>
      </c>
      <c r="C86" s="452" t="s">
        <v>58</v>
      </c>
      <c r="D86" s="216">
        <f t="shared" ref="D86:S86" si="217">SUM(D82:D85)</f>
        <v>35.341834320000004</v>
      </c>
      <c r="E86" s="216">
        <f t="shared" si="217"/>
        <v>35.549349200000002</v>
      </c>
      <c r="F86" s="216">
        <f t="shared" si="217"/>
        <v>35.594739920000002</v>
      </c>
      <c r="G86" s="216">
        <f t="shared" si="217"/>
        <v>35.549878960000001</v>
      </c>
      <c r="H86" s="216">
        <f t="shared" si="217"/>
        <v>34.758869279999999</v>
      </c>
      <c r="I86" s="216">
        <f t="shared" si="217"/>
        <v>33.303470000000004</v>
      </c>
      <c r="J86" s="216">
        <f t="shared" si="217"/>
        <v>34.635748</v>
      </c>
      <c r="K86" s="216">
        <f t="shared" si="217"/>
        <v>34.758346000000003</v>
      </c>
      <c r="L86" s="216">
        <f t="shared" si="217"/>
        <v>34.880944</v>
      </c>
      <c r="M86" s="216">
        <f t="shared" si="217"/>
        <v>35.003542000000003</v>
      </c>
      <c r="N86" s="216">
        <f t="shared" si="217"/>
        <v>35.126139999999999</v>
      </c>
      <c r="O86" s="216">
        <f t="shared" si="217"/>
        <v>35.248738000000003</v>
      </c>
      <c r="P86" s="216">
        <f t="shared" si="217"/>
        <v>35.371335999999999</v>
      </c>
      <c r="Q86" s="216">
        <f t="shared" si="217"/>
        <v>35.493933999999996</v>
      </c>
      <c r="R86" s="216">
        <f t="shared" si="217"/>
        <v>35.616531999999999</v>
      </c>
      <c r="S86" s="216">
        <f t="shared" si="217"/>
        <v>35.739129999999996</v>
      </c>
      <c r="T86" s="461"/>
      <c r="U86" s="318"/>
      <c r="V86" s="454">
        <v>1</v>
      </c>
      <c r="W86" s="454">
        <v>1</v>
      </c>
      <c r="X86" s="455">
        <v>1</v>
      </c>
      <c r="Y86" s="456">
        <v>1</v>
      </c>
      <c r="Z86" s="456">
        <v>1</v>
      </c>
      <c r="AA86" s="456">
        <v>1</v>
      </c>
      <c r="AB86" s="456">
        <v>1</v>
      </c>
      <c r="AC86" s="456">
        <v>1</v>
      </c>
      <c r="AD86" s="456">
        <v>1</v>
      </c>
      <c r="AE86" s="456">
        <v>1</v>
      </c>
      <c r="AF86" s="456">
        <v>1</v>
      </c>
      <c r="AG86" s="456">
        <v>1</v>
      </c>
      <c r="AH86" s="456">
        <v>1</v>
      </c>
      <c r="AI86" s="456">
        <v>1</v>
      </c>
      <c r="AJ86" s="456">
        <v>1</v>
      </c>
      <c r="AK86" s="456">
        <v>1</v>
      </c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</row>
    <row r="87" spans="1:53" x14ac:dyDescent="0.25">
      <c r="A87" s="337" t="s">
        <v>39</v>
      </c>
      <c r="B87" s="337" t="s">
        <v>39</v>
      </c>
      <c r="C87" s="176" t="s">
        <v>326</v>
      </c>
      <c r="D87" s="534">
        <f>V87*' Demand-Supply Gap'!D$169</f>
        <v>100.43790642328482</v>
      </c>
      <c r="E87" s="534">
        <f>W87*' Demand-Supply Gap'!E$169</f>
        <v>103.28674913343093</v>
      </c>
      <c r="F87" s="534">
        <f>X87*' Demand-Supply Gap'!F$169</f>
        <v>105.36688138094881</v>
      </c>
      <c r="G87" s="534">
        <f>Y87*' Demand-Supply Gap'!G$169</f>
        <v>108.81769877091484</v>
      </c>
      <c r="H87" s="534">
        <f>Z87*' Demand-Supply Gap'!H$169</f>
        <v>111.28859827649929</v>
      </c>
      <c r="I87" s="534">
        <f>AA87*' Demand-Supply Gap'!I$169</f>
        <v>104.07782410063427</v>
      </c>
      <c r="J87" s="534">
        <f>AB87*' Demand-Supply Gap'!J$169</f>
        <v>109.58908992752235</v>
      </c>
      <c r="K87" s="534">
        <f>AC87*' Demand-Supply Gap'!K$169</f>
        <v>115.21522844991516</v>
      </c>
      <c r="L87" s="534">
        <f>AD87*' Demand-Supply Gap'!L$169</f>
        <v>121.44644604889083</v>
      </c>
      <c r="M87" s="534">
        <f>AE87*' Demand-Supply Gap'!M$169</f>
        <v>128.15779106964345</v>
      </c>
      <c r="N87" s="534">
        <f>AF87*' Demand-Supply Gap'!N$169</f>
        <v>134.1671187961916</v>
      </c>
      <c r="O87" s="534">
        <f>AG87*' Demand-Supply Gap'!O$169</f>
        <v>140.57573538500861</v>
      </c>
      <c r="P87" s="534">
        <f>AH87*' Demand-Supply Gap'!P$169</f>
        <v>147.14203183573386</v>
      </c>
      <c r="Q87" s="534">
        <f>AI87*' Demand-Supply Gap'!Q$169</f>
        <v>153.50181739621181</v>
      </c>
      <c r="R87" s="534">
        <f>AJ87*' Demand-Supply Gap'!R$169</f>
        <v>159.67850406894866</v>
      </c>
      <c r="S87" s="534">
        <f>AK87*' Demand-Supply Gap'!S$169</f>
        <v>166.05290961539492</v>
      </c>
      <c r="T87" s="461"/>
      <c r="U87" s="446">
        <f>(S87/J87)^(1/9)-1</f>
        <v>4.7256925543906148E-2</v>
      </c>
      <c r="V87" s="346">
        <v>0.58704614888696571</v>
      </c>
      <c r="W87" s="346">
        <v>0.58726557298575055</v>
      </c>
      <c r="X87" s="346">
        <v>0.586487139965994</v>
      </c>
      <c r="Y87" s="346">
        <v>0.58637334143910136</v>
      </c>
      <c r="Z87" s="346">
        <v>0.58619488484029991</v>
      </c>
      <c r="AA87" s="346">
        <v>0.58603723416892317</v>
      </c>
      <c r="AB87" s="346">
        <v>0.58573312630263497</v>
      </c>
      <c r="AC87" s="346">
        <v>0.58620064847054232</v>
      </c>
      <c r="AD87" s="346">
        <v>0.58708247314242057</v>
      </c>
      <c r="AE87" s="346">
        <v>0.58722813942615759</v>
      </c>
      <c r="AF87" s="346">
        <v>0.58705434270375445</v>
      </c>
      <c r="AG87" s="346">
        <v>0.58709128247458608</v>
      </c>
      <c r="AH87" s="346">
        <v>0.58793946839034128</v>
      </c>
      <c r="AI87" s="346">
        <v>0.58834670377065956</v>
      </c>
      <c r="AJ87" s="346">
        <v>0.58819885357996327</v>
      </c>
      <c r="AK87" s="346">
        <v>0.58894656068072826</v>
      </c>
      <c r="AL87" s="373"/>
      <c r="AM87" s="373"/>
      <c r="AN87" s="373"/>
      <c r="AO87" s="373"/>
      <c r="AP87" s="373"/>
      <c r="AQ87" s="373"/>
      <c r="AR87" s="373"/>
      <c r="AS87" s="373"/>
      <c r="AT87" s="373"/>
      <c r="AU87" s="373"/>
      <c r="AV87" s="373"/>
      <c r="AW87" s="373"/>
      <c r="AX87" s="373"/>
      <c r="AY87" s="373"/>
      <c r="AZ87" s="373"/>
      <c r="BA87" s="373"/>
    </row>
    <row r="88" spans="1:53" x14ac:dyDescent="0.25">
      <c r="A88" s="337" t="s">
        <v>39</v>
      </c>
      <c r="B88" s="337" t="s">
        <v>39</v>
      </c>
      <c r="C88" s="176" t="s">
        <v>349</v>
      </c>
      <c r="D88" s="534">
        <f>V88*' Demand-Supply Gap'!D$169</f>
        <v>28.654224023000101</v>
      </c>
      <c r="E88" s="534">
        <f>W88*' Demand-Supply Gap'!E$169</f>
        <v>29.522514580326654</v>
      </c>
      <c r="F88" s="534">
        <f>X88*' Demand-Supply Gap'!F$169</f>
        <v>30.081902015231311</v>
      </c>
      <c r="G88" s="534">
        <f>Y88*' Demand-Supply Gap'!G$169</f>
        <v>31.062775977741079</v>
      </c>
      <c r="H88" s="534">
        <f>Z88*' Demand-Supply Gap'!H$169</f>
        <v>31.942008204618965</v>
      </c>
      <c r="I88" s="534">
        <f>AA88*' Demand-Supply Gap'!I$169</f>
        <v>29.776327488653209</v>
      </c>
      <c r="J88" s="534">
        <f>AB88*' Demand-Supply Gap'!J$169</f>
        <v>31.550431745404907</v>
      </c>
      <c r="K88" s="534">
        <f>AC88*' Demand-Supply Gap'!K$169</f>
        <v>33.076318630324444</v>
      </c>
      <c r="L88" s="534">
        <f>AD88*' Demand-Supply Gap'!L$169</f>
        <v>34.847568996508777</v>
      </c>
      <c r="M88" s="534">
        <f>AE88*' Demand-Supply Gap'!M$169</f>
        <v>36.757880216895494</v>
      </c>
      <c r="N88" s="534">
        <f>AF88*' Demand-Supply Gap'!N$169</f>
        <v>38.618277439827473</v>
      </c>
      <c r="O88" s="534">
        <f>AG88*' Demand-Supply Gap'!O$169</f>
        <v>40.455072035082054</v>
      </c>
      <c r="P88" s="534">
        <f>AH88*' Demand-Supply Gap'!P$169</f>
        <v>42.709854856013536</v>
      </c>
      <c r="Q88" s="534">
        <f>AI88*' Demand-Supply Gap'!Q$169</f>
        <v>44.076352224288087</v>
      </c>
      <c r="R88" s="534">
        <f>AJ88*' Demand-Supply Gap'!R$169</f>
        <v>45.889822395917683</v>
      </c>
      <c r="S88" s="534">
        <f>AK88*' Demand-Supply Gap'!S$169</f>
        <v>47.773212931315072</v>
      </c>
      <c r="T88" s="461"/>
      <c r="U88" s="446">
        <f t="shared" ref="U88:U90" si="218">(S88/J88)^(1/9)-1</f>
        <v>4.717654177163455E-2</v>
      </c>
      <c r="V88" s="346">
        <v>0.16748011245032127</v>
      </c>
      <c r="W88" s="346">
        <v>0.16785847735993892</v>
      </c>
      <c r="X88" s="346">
        <v>0.16744017139374323</v>
      </c>
      <c r="Y88" s="346">
        <v>0.16738438645709247</v>
      </c>
      <c r="Z88" s="346">
        <v>0.16824941738014965</v>
      </c>
      <c r="AA88" s="346">
        <v>0.16766334957469636</v>
      </c>
      <c r="AB88" s="346">
        <v>0.16863113868958948</v>
      </c>
      <c r="AC88" s="346">
        <v>0.16828816547061881</v>
      </c>
      <c r="AD88" s="346">
        <v>0.16845611917894701</v>
      </c>
      <c r="AE88" s="346">
        <v>0.16842722887824471</v>
      </c>
      <c r="AF88" s="346">
        <v>0.16897603289243976</v>
      </c>
      <c r="AG88" s="346">
        <v>0.16895390985243205</v>
      </c>
      <c r="AH88" s="346">
        <v>0.17065694313033813</v>
      </c>
      <c r="AI88" s="346">
        <v>0.16893726071307377</v>
      </c>
      <c r="AJ88" s="346">
        <v>0.16904179483427337</v>
      </c>
      <c r="AK88" s="346">
        <v>0.16943918365377203</v>
      </c>
      <c r="AL88" s="373"/>
      <c r="AM88" s="373"/>
      <c r="AN88" s="373"/>
      <c r="AO88" s="373"/>
      <c r="AP88" s="373"/>
      <c r="AQ88" s="373"/>
      <c r="AR88" s="373"/>
      <c r="AS88" s="373"/>
      <c r="AT88" s="373"/>
      <c r="AU88" s="373"/>
      <c r="AV88" s="373"/>
      <c r="AW88" s="373"/>
      <c r="AX88" s="373"/>
      <c r="AY88" s="373"/>
      <c r="AZ88" s="373"/>
      <c r="BA88" s="373"/>
    </row>
    <row r="89" spans="1:53" x14ac:dyDescent="0.25">
      <c r="A89" s="337" t="s">
        <v>39</v>
      </c>
      <c r="B89" s="337" t="s">
        <v>39</v>
      </c>
      <c r="C89" s="176" t="s">
        <v>352</v>
      </c>
      <c r="D89" s="534">
        <f>V89*' Demand-Supply Gap'!D$169</f>
        <v>9.8996135145128026</v>
      </c>
      <c r="E89" s="534">
        <f>W89*' Demand-Supply Gap'!E$169</f>
        <v>10.182122984102154</v>
      </c>
      <c r="F89" s="534">
        <f>X89*' Demand-Supply Gap'!F$169</f>
        <v>10.409999758297804</v>
      </c>
      <c r="G89" s="534">
        <f>Y89*' Demand-Supply Gap'!G$169</f>
        <v>10.758520245678239</v>
      </c>
      <c r="H89" s="534">
        <f>Z89*' Demand-Supply Gap'!H$169</f>
        <v>11.016865548169537</v>
      </c>
      <c r="I89" s="534">
        <f>AA89*' Demand-Supply Gap'!I$169</f>
        <v>10.317256728777394</v>
      </c>
      <c r="J89" s="534">
        <f>AB89*' Demand-Supply Gap'!J$169</f>
        <v>10.872877373480279</v>
      </c>
      <c r="K89" s="534">
        <f>AC89*' Demand-Supply Gap'!K$169</f>
        <v>11.427001395901105</v>
      </c>
      <c r="L89" s="534">
        <f>AD89*' Demand-Supply Gap'!L$169</f>
        <v>12.024370804009109</v>
      </c>
      <c r="M89" s="534">
        <f>AE89*' Demand-Supply Gap'!M$169</f>
        <v>12.690346414895714</v>
      </c>
      <c r="N89" s="534">
        <f>AF89*' Demand-Supply Gap'!N$169</f>
        <v>13.287323440656309</v>
      </c>
      <c r="O89" s="534">
        <f>AG89*' Demand-Supply Gap'!O$169</f>
        <v>13.925848126247049</v>
      </c>
      <c r="P89" s="534">
        <f>AH89*' Demand-Supply Gap'!P$169</f>
        <v>14.553546394738273</v>
      </c>
      <c r="Q89" s="534">
        <f>AI89*' Demand-Supply Gap'!Q$169</f>
        <v>15.180291113769023</v>
      </c>
      <c r="R89" s="534">
        <f>AJ89*' Demand-Supply Gap'!R$169</f>
        <v>15.801712458112222</v>
      </c>
      <c r="S89" s="534">
        <f>AK89*' Demand-Supply Gap'!S$169</f>
        <v>16.411785795069846</v>
      </c>
      <c r="T89" s="461"/>
      <c r="U89" s="446">
        <f t="shared" si="218"/>
        <v>4.6810156780714429E-2</v>
      </c>
      <c r="V89" s="346">
        <v>5.7861918832437909E-2</v>
      </c>
      <c r="W89" s="346">
        <v>5.7893295496650551E-2</v>
      </c>
      <c r="X89" s="346">
        <v>5.7943548345302562E-2</v>
      </c>
      <c r="Y89" s="346">
        <v>5.7973193117044033E-2</v>
      </c>
      <c r="Z89" s="346">
        <v>5.8029576536359762E-2</v>
      </c>
      <c r="AA89" s="346">
        <v>5.8093995044488714E-2</v>
      </c>
      <c r="AB89" s="346">
        <v>5.811348976513734E-2</v>
      </c>
      <c r="AC89" s="346">
        <v>5.8139151555498668E-2</v>
      </c>
      <c r="AD89" s="346">
        <v>5.812683350781063E-2</v>
      </c>
      <c r="AE89" s="346">
        <v>5.8148072401177593E-2</v>
      </c>
      <c r="AF89" s="346">
        <v>5.8139289259061699E-2</v>
      </c>
      <c r="AG89" s="346">
        <v>5.8158998874115624E-2</v>
      </c>
      <c r="AH89" s="346">
        <v>5.8152006083951553E-2</v>
      </c>
      <c r="AI89" s="346">
        <v>5.8183508121027953E-2</v>
      </c>
      <c r="AJ89" s="346">
        <v>5.8207892206007118E-2</v>
      </c>
      <c r="AK89" s="346">
        <v>5.8208343479331036E-2</v>
      </c>
      <c r="AL89" s="373"/>
      <c r="AM89" s="373"/>
      <c r="AN89" s="373"/>
      <c r="AO89" s="373"/>
      <c r="AP89" s="373"/>
      <c r="AQ89" s="373"/>
      <c r="AR89" s="373"/>
      <c r="AS89" s="373"/>
      <c r="AT89" s="373"/>
      <c r="AU89" s="373"/>
      <c r="AV89" s="373"/>
      <c r="AW89" s="373"/>
      <c r="AX89" s="373"/>
      <c r="AY89" s="373"/>
      <c r="AZ89" s="373"/>
      <c r="BA89" s="373"/>
    </row>
    <row r="90" spans="1:53" x14ac:dyDescent="0.25">
      <c r="A90" s="337" t="s">
        <v>39</v>
      </c>
      <c r="B90" s="337" t="s">
        <v>39</v>
      </c>
      <c r="C90" s="176" t="s">
        <v>12</v>
      </c>
      <c r="D90" s="534">
        <f>V90*' Demand-Supply Gap'!D$169</f>
        <v>32.09856403920228</v>
      </c>
      <c r="E90" s="534">
        <f>W90*' Demand-Supply Gap'!E$169</f>
        <v>32.88602530214029</v>
      </c>
      <c r="F90" s="534">
        <f>X90*' Demand-Supply Gap'!F$169</f>
        <v>33.798832845522107</v>
      </c>
      <c r="G90" s="534">
        <f>Y90*' Demand-Supply Gap'!G$169</f>
        <v>34.93850500566586</v>
      </c>
      <c r="H90" s="534">
        <f>Z90*' Demand-Supply Gap'!H$169</f>
        <v>35.601673970712199</v>
      </c>
      <c r="I90" s="534">
        <f>AA90*' Demand-Supply Gap'!I$169</f>
        <v>33.424515681935134</v>
      </c>
      <c r="J90" s="534">
        <f>AB90*' Demand-Supply Gap'!J$169</f>
        <v>35.084906887592481</v>
      </c>
      <c r="K90" s="534">
        <f>AC90*' Demand-Supply Gap'!K$169</f>
        <v>36.827171407526279</v>
      </c>
      <c r="L90" s="534">
        <f>AD90*' Demand-Supply Gap'!L$169</f>
        <v>38.545984328150801</v>
      </c>
      <c r="M90" s="534">
        <f>AE90*' Demand-Supply Gap'!M$169</f>
        <v>40.635892835890587</v>
      </c>
      <c r="N90" s="534">
        <f>AF90*' Demand-Supply Gap'!N$169</f>
        <v>42.470209038011653</v>
      </c>
      <c r="O90" s="534">
        <f>AG90*' Demand-Supply Gap'!O$169</f>
        <v>44.487770868039853</v>
      </c>
      <c r="P90" s="534">
        <f>AH90*' Demand-Supply Gap'!P$169</f>
        <v>45.861881401821826</v>
      </c>
      <c r="Q90" s="534">
        <f>AI90*' Demand-Supply Gap'!Q$169</f>
        <v>48.145214619791645</v>
      </c>
      <c r="R90" s="534">
        <f>AJ90*' Demand-Supply Gap'!R$169</f>
        <v>50.100235282921432</v>
      </c>
      <c r="S90" s="534">
        <f>AK90*' Demand-Supply Gap'!S$169</f>
        <v>51.711118448467879</v>
      </c>
      <c r="T90" s="461"/>
      <c r="U90" s="446">
        <f t="shared" si="218"/>
        <v>4.4042500421640929E-2</v>
      </c>
      <c r="V90" s="346">
        <v>0.18761181983027514</v>
      </c>
      <c r="W90" s="346">
        <v>0.18698265415766002</v>
      </c>
      <c r="X90" s="346">
        <v>0.18812914029496031</v>
      </c>
      <c r="Y90" s="346">
        <v>0.18826907898676218</v>
      </c>
      <c r="Z90" s="346">
        <v>0.18752612124319065</v>
      </c>
      <c r="AA90" s="346">
        <v>0.18820542121189188</v>
      </c>
      <c r="AB90" s="346">
        <v>0.18752224524263836</v>
      </c>
      <c r="AC90" s="346">
        <v>0.18737203450334014</v>
      </c>
      <c r="AD90" s="346">
        <v>0.1863345741708218</v>
      </c>
      <c r="AE90" s="346">
        <v>0.18619655929441997</v>
      </c>
      <c r="AF90" s="346">
        <v>0.18583033514474412</v>
      </c>
      <c r="AG90" s="346">
        <v>0.18579580879886606</v>
      </c>
      <c r="AH90" s="346">
        <v>0.18325158239536909</v>
      </c>
      <c r="AI90" s="346">
        <v>0.1845325273952387</v>
      </c>
      <c r="AJ90" s="346">
        <v>0.1845514593797562</v>
      </c>
      <c r="AK90" s="346">
        <v>0.18340591218616861</v>
      </c>
      <c r="AL90" s="373"/>
      <c r="AM90" s="373"/>
      <c r="AN90" s="373"/>
      <c r="AO90" s="373"/>
      <c r="AP90" s="373"/>
      <c r="AQ90" s="373"/>
      <c r="AR90" s="373"/>
      <c r="AS90" s="373"/>
      <c r="AT90" s="373"/>
      <c r="AU90" s="373"/>
      <c r="AV90" s="373"/>
      <c r="AW90" s="373"/>
      <c r="AX90" s="373"/>
      <c r="AY90" s="373"/>
      <c r="AZ90" s="373"/>
      <c r="BA90" s="373"/>
    </row>
    <row r="91" spans="1:53" ht="15.75" thickBot="1" x14ac:dyDescent="0.3">
      <c r="A91" s="338" t="s">
        <v>39</v>
      </c>
      <c r="B91" s="338" t="s">
        <v>39</v>
      </c>
      <c r="C91" s="342" t="s">
        <v>58</v>
      </c>
      <c r="D91" s="534">
        <f>V91*' Demand-Supply Gap'!D$169</f>
        <v>171.09030799999999</v>
      </c>
      <c r="E91" s="534">
        <f>W91*' Demand-Supply Gap'!E$169</f>
        <v>175.87741200000002</v>
      </c>
      <c r="F91" s="534">
        <f>X91*' Demand-Supply Gap'!F$169</f>
        <v>179.65761600000002</v>
      </c>
      <c r="G91" s="534">
        <f>Y91*' Demand-Supply Gap'!G$169</f>
        <v>185.57750000000001</v>
      </c>
      <c r="H91" s="534">
        <f>Z91*' Demand-Supply Gap'!H$169</f>
        <v>189.84914599999999</v>
      </c>
      <c r="I91" s="534">
        <f>AA91*' Demand-Supply Gap'!I$169</f>
        <v>177.595924</v>
      </c>
      <c r="J91" s="534">
        <f>AB91*' Demand-Supply Gap'!J$169</f>
        <v>187.09730593399999</v>
      </c>
      <c r="K91" s="534">
        <f>AC91*' Demand-Supply Gap'!K$169</f>
        <v>196.545719883667</v>
      </c>
      <c r="L91" s="534">
        <f>AD91*' Demand-Supply Gap'!L$169</f>
        <v>206.86437017755952</v>
      </c>
      <c r="M91" s="534">
        <f>AE91*' Demand-Supply Gap'!M$169</f>
        <v>218.24191053732528</v>
      </c>
      <c r="N91" s="534">
        <f>AF91*' Demand-Supply Gap'!N$169</f>
        <v>228.54292871468704</v>
      </c>
      <c r="O91" s="534">
        <f>AG91*' Demand-Supply Gap'!O$169</f>
        <v>239.4444264143776</v>
      </c>
      <c r="P91" s="534">
        <f>AH91*' Demand-Supply Gap'!P$169</f>
        <v>250.26731448830748</v>
      </c>
      <c r="Q91" s="534">
        <f>AI91*' Demand-Supply Gap'!Q$169</f>
        <v>260.90367535406057</v>
      </c>
      <c r="R91" s="534">
        <f>AJ91*' Demand-Supply Gap'!R$169</f>
        <v>271.47027420590001</v>
      </c>
      <c r="S91" s="534">
        <f>AK91*' Demand-Supply Gap'!S$169</f>
        <v>281.94902679024773</v>
      </c>
      <c r="T91" s="461"/>
      <c r="U91" s="311"/>
      <c r="V91" s="346">
        <v>1</v>
      </c>
      <c r="W91" s="346">
        <v>1</v>
      </c>
      <c r="X91" s="346">
        <v>1</v>
      </c>
      <c r="Y91" s="346">
        <v>1</v>
      </c>
      <c r="Z91" s="346">
        <v>1</v>
      </c>
      <c r="AA91" s="346">
        <v>1</v>
      </c>
      <c r="AB91" s="346">
        <v>1</v>
      </c>
      <c r="AC91" s="346">
        <v>1</v>
      </c>
      <c r="AD91" s="346">
        <v>1</v>
      </c>
      <c r="AE91" s="346">
        <v>1</v>
      </c>
      <c r="AF91" s="346">
        <v>1</v>
      </c>
      <c r="AG91" s="346">
        <v>1</v>
      </c>
      <c r="AH91" s="346">
        <v>1</v>
      </c>
      <c r="AI91" s="346">
        <v>1</v>
      </c>
      <c r="AJ91" s="346">
        <v>1</v>
      </c>
      <c r="AK91" s="346">
        <v>1</v>
      </c>
      <c r="AL91" s="373"/>
      <c r="AM91" s="373"/>
      <c r="AN91" s="373"/>
      <c r="AO91" s="373"/>
      <c r="AP91" s="373"/>
      <c r="AQ91" s="373"/>
      <c r="AR91" s="373"/>
      <c r="AS91" s="373"/>
      <c r="AT91" s="373"/>
      <c r="AU91" s="373"/>
      <c r="AV91" s="373"/>
      <c r="AW91" s="373"/>
      <c r="AX91" s="373"/>
      <c r="AY91" s="373"/>
      <c r="AZ91" s="373"/>
      <c r="BA91" s="373"/>
    </row>
    <row r="92" spans="1:53" x14ac:dyDescent="0.25">
      <c r="A92" s="305" t="s">
        <v>38</v>
      </c>
      <c r="B92" s="305" t="s">
        <v>34</v>
      </c>
      <c r="C92" s="319" t="s">
        <v>326</v>
      </c>
      <c r="D92" s="306">
        <f>V92*' Demand-Supply Gap'!D$182</f>
        <v>90.584017476984002</v>
      </c>
      <c r="E92" s="306">
        <f>W92*' Demand-Supply Gap'!E$182</f>
        <v>90.817585679743999</v>
      </c>
      <c r="F92" s="306">
        <f>X92*' Demand-Supply Gap'!F$182</f>
        <v>98.165627716311974</v>
      </c>
      <c r="G92" s="306">
        <f>Y92*' Demand-Supply Gap'!G$182</f>
        <v>104.16042495524</v>
      </c>
      <c r="H92" s="306">
        <f>Z92*' Demand-Supply Gap'!H$182</f>
        <v>104.9544143753</v>
      </c>
      <c r="I92" s="306">
        <f>AA92*' Demand-Supply Gap'!I$182</f>
        <v>97.728320112799992</v>
      </c>
      <c r="J92" s="306">
        <f>AB92*' Demand-Supply Gap'!J$182</f>
        <v>99.883969837870538</v>
      </c>
      <c r="K92" s="306">
        <f>AC92*' Demand-Supply Gap'!K$182</f>
        <v>103.32939689377405</v>
      </c>
      <c r="L92" s="306">
        <f>AD92*' Demand-Supply Gap'!L$182</f>
        <v>107.50412716376788</v>
      </c>
      <c r="M92" s="306">
        <f>AE92*' Demand-Supply Gap'!M$182</f>
        <v>112.84892900985946</v>
      </c>
      <c r="N92" s="306">
        <f>AF92*' Demand-Supply Gap'!N$182</f>
        <v>118.88866252671605</v>
      </c>
      <c r="O92" s="306">
        <f>AG92*' Demand-Supply Gap'!O$182</f>
        <v>125.72764628835762</v>
      </c>
      <c r="P92" s="306">
        <f>AH92*' Demand-Supply Gap'!P$182</f>
        <v>133.09804071976396</v>
      </c>
      <c r="Q92" s="306">
        <f>AI92*' Demand-Supply Gap'!Q$182</f>
        <v>140.35303370610339</v>
      </c>
      <c r="R92" s="306">
        <f>AJ92*' Demand-Supply Gap'!R$182</f>
        <v>148.84671921399038</v>
      </c>
      <c r="S92" s="306">
        <f>AK92*' Demand-Supply Gap'!S$182</f>
        <v>158.45035522079093</v>
      </c>
      <c r="T92" s="361"/>
      <c r="U92" s="446">
        <f>(S92/J92)^(1/9)-1</f>
        <v>5.2607306455126457E-2</v>
      </c>
      <c r="V92" s="426">
        <v>0.59309999999999996</v>
      </c>
      <c r="W92" s="426">
        <v>0.59360000000000002</v>
      </c>
      <c r="X92" s="426">
        <v>0.59409999999999996</v>
      </c>
      <c r="Y92" s="426">
        <v>0.59450000000000003</v>
      </c>
      <c r="Z92" s="426">
        <v>0.59499999999999997</v>
      </c>
      <c r="AA92" s="426">
        <v>0.59540000000000004</v>
      </c>
      <c r="AB92" s="443">
        <v>0.59589999999999987</v>
      </c>
      <c r="AC92" s="443">
        <v>0.59716666666666651</v>
      </c>
      <c r="AD92" s="443">
        <v>0.59843333333333326</v>
      </c>
      <c r="AE92" s="443">
        <v>0.5996999999999999</v>
      </c>
      <c r="AF92" s="443">
        <v>0.60096666666666654</v>
      </c>
      <c r="AG92" s="443">
        <v>0.60223333333333318</v>
      </c>
      <c r="AH92" s="443">
        <v>0.60349999999999993</v>
      </c>
      <c r="AI92" s="443">
        <v>0.60476666666666656</v>
      </c>
      <c r="AJ92" s="443">
        <v>0.6060333333333332</v>
      </c>
      <c r="AK92" s="443">
        <v>0.60729999999999984</v>
      </c>
      <c r="AL92" s="373"/>
      <c r="AM92" s="373"/>
      <c r="AN92" s="373"/>
      <c r="AO92" s="373"/>
      <c r="AP92" s="373"/>
      <c r="AQ92" s="373"/>
      <c r="AR92" s="373"/>
      <c r="AS92" s="373"/>
      <c r="AT92" s="373"/>
      <c r="AU92" s="373"/>
      <c r="AV92" s="373"/>
      <c r="AW92" s="373"/>
      <c r="AX92" s="373"/>
      <c r="AY92" s="373"/>
      <c r="AZ92" s="373"/>
      <c r="BA92" s="373"/>
    </row>
    <row r="93" spans="1:53" x14ac:dyDescent="0.25">
      <c r="A93" s="305" t="s">
        <v>38</v>
      </c>
      <c r="B93" s="305" t="s">
        <v>34</v>
      </c>
      <c r="C93" s="319" t="s">
        <v>349</v>
      </c>
      <c r="D93" s="306">
        <f>V93*' Demand-Supply Gap'!D$182</f>
        <v>30.958321265527999</v>
      </c>
      <c r="E93" s="306">
        <f>W93*' Demand-Supply Gap'!E$182</f>
        <v>31.027301846112003</v>
      </c>
      <c r="F93" s="306">
        <f>X93*' Demand-Supply Gap'!F$182</f>
        <v>33.526015592727994</v>
      </c>
      <c r="G93" s="306">
        <f>Y93*' Demand-Supply Gap'!G$182</f>
        <v>35.566974374960004</v>
      </c>
      <c r="H93" s="306">
        <f>Z93*' Demand-Supply Gap'!H$182</f>
        <v>35.843255463967999</v>
      </c>
      <c r="I93" s="306">
        <f>AA93*' Demand-Supply Gap'!I$182</f>
        <v>33.369444875599996</v>
      </c>
      <c r="J93" s="306">
        <f>AB93*' Demand-Supply Gap'!J$182</f>
        <v>34.093638974698557</v>
      </c>
      <c r="K93" s="306">
        <f>AC93*' Demand-Supply Gap'!K$182</f>
        <v>35.229470065708739</v>
      </c>
      <c r="L93" s="306">
        <f>AD93*' Demand-Supply Gap'!L$182</f>
        <v>36.593200083428151</v>
      </c>
      <c r="M93" s="306">
        <f>AE93*' Demand-Supply Gap'!M$182</f>
        <v>38.350194651007776</v>
      </c>
      <c r="N93" s="306">
        <f>AF93*' Demand-Supply Gap'!N$182</f>
        <v>40.337342541234797</v>
      </c>
      <c r="O93" s="306">
        <f>AG93*' Demand-Supply Gap'!O$182</f>
        <v>42.60975138227785</v>
      </c>
      <c r="P93" s="306">
        <f>AH93*' Demand-Supply Gap'!P$182</f>
        <v>45.034995716612762</v>
      </c>
      <c r="Q93" s="306">
        <f>AI93*' Demand-Supply Gap'!Q$182</f>
        <v>47.41353379180444</v>
      </c>
      <c r="R93" s="306">
        <f>AJ93*' Demand-Supply Gap'!R$182</f>
        <v>50.226864439680497</v>
      </c>
      <c r="S93" s="306">
        <f>AK93*' Demand-Supply Gap'!S$182</f>
        <v>53.382089046885937</v>
      </c>
      <c r="T93" s="361"/>
      <c r="U93" s="446">
        <f t="shared" ref="U93:U95" si="219">(S93/J93)^(1/9)-1</f>
        <v>5.1080068812022539E-2</v>
      </c>
      <c r="V93" s="425">
        <v>0.20269999999999999</v>
      </c>
      <c r="W93" s="425">
        <v>0.20280000000000001</v>
      </c>
      <c r="X93" s="425">
        <v>0.2029</v>
      </c>
      <c r="Y93" s="425">
        <v>0.20300000000000001</v>
      </c>
      <c r="Z93" s="425">
        <v>0.20319999999999999</v>
      </c>
      <c r="AA93" s="425">
        <v>0.20330000000000001</v>
      </c>
      <c r="AB93" s="425">
        <v>0.2034</v>
      </c>
      <c r="AC93" s="425">
        <v>0.2036</v>
      </c>
      <c r="AD93" s="425">
        <v>0.20369999999999999</v>
      </c>
      <c r="AE93" s="425">
        <v>0.20380000000000001</v>
      </c>
      <c r="AF93" s="425">
        <v>0.2039</v>
      </c>
      <c r="AG93" s="425">
        <v>0.2041</v>
      </c>
      <c r="AH93" s="425">
        <v>0.20419999999999999</v>
      </c>
      <c r="AI93" s="425">
        <v>0.20430000000000001</v>
      </c>
      <c r="AJ93" s="425">
        <v>0.20449999999999999</v>
      </c>
      <c r="AK93" s="425">
        <v>0.2046</v>
      </c>
      <c r="AL93" s="373"/>
      <c r="AM93" s="373"/>
      <c r="AN93" s="373"/>
      <c r="AO93" s="373"/>
      <c r="AP93" s="373"/>
      <c r="AQ93" s="373"/>
      <c r="AR93" s="373"/>
      <c r="AS93" s="373"/>
      <c r="AT93" s="373"/>
      <c r="AU93" s="373"/>
      <c r="AV93" s="373"/>
      <c r="AW93" s="373"/>
      <c r="AX93" s="373"/>
      <c r="AY93" s="373"/>
      <c r="AZ93" s="373"/>
      <c r="BA93" s="373"/>
    </row>
    <row r="94" spans="1:53" x14ac:dyDescent="0.25">
      <c r="A94" s="305" t="s">
        <v>38</v>
      </c>
      <c r="B94" s="305" t="s">
        <v>34</v>
      </c>
      <c r="C94" s="319" t="s">
        <v>352</v>
      </c>
      <c r="D94" s="306">
        <f>V94*' Demand-Supply Gap'!D$182</f>
        <v>9.4845177631440016</v>
      </c>
      <c r="E94" s="306">
        <f>W94*' Demand-Supply Gap'!E$182</f>
        <v>9.5315626479920006</v>
      </c>
      <c r="F94" s="306">
        <f>X94*' Demand-Supply Gap'!F$182</f>
        <v>10.327136394999998</v>
      </c>
      <c r="G94" s="306">
        <f>Y94*' Demand-Supply Gap'!G$182</f>
        <v>10.985464499064001</v>
      </c>
      <c r="H94" s="306">
        <f>Z94*' Demand-Supply Gap'!H$182</f>
        <v>11.077541550871999</v>
      </c>
      <c r="I94" s="306">
        <f>AA94*' Demand-Supply Gap'!I$182</f>
        <v>10.340752715999999</v>
      </c>
      <c r="J94" s="306">
        <f>AB94*' Demand-Supply Gap'!J$182</f>
        <v>10.593500409050881</v>
      </c>
      <c r="K94" s="306">
        <f>AC94*' Demand-Supply Gap'!K$182</f>
        <v>10.956818920785532</v>
      </c>
      <c r="L94" s="306">
        <f>AD94*' Demand-Supply Gap'!L$182</f>
        <v>11.397325722815403</v>
      </c>
      <c r="M94" s="306">
        <f>AE94*' Demand-Supply Gap'!M$182</f>
        <v>11.961697939069648</v>
      </c>
      <c r="N94" s="306">
        <f>AF94*' Demand-Supply Gap'!N$182</f>
        <v>12.599512149003209</v>
      </c>
      <c r="O94" s="306">
        <f>AG94*' Demand-Supply Gap'!O$182</f>
        <v>13.321781381045332</v>
      </c>
      <c r="P94" s="306">
        <f>AH94*' Demand-Supply Gap'!P$182</f>
        <v>14.100085175393943</v>
      </c>
      <c r="Q94" s="306">
        <f>AI94*' Demand-Supply Gap'!Q$182</f>
        <v>14.865884717993833</v>
      </c>
      <c r="R94" s="306">
        <f>AJ94*' Demand-Supply Gap'!R$182</f>
        <v>15.76258456960579</v>
      </c>
      <c r="S94" s="306">
        <f>AK94*' Demand-Supply Gap'!S$182</f>
        <v>16.776482530375198</v>
      </c>
      <c r="T94" s="361"/>
      <c r="U94" s="446">
        <f t="shared" si="219"/>
        <v>5.2409118567572133E-2</v>
      </c>
      <c r="V94" s="425">
        <v>6.2100000000000002E-2</v>
      </c>
      <c r="W94" s="425">
        <v>6.2300000000000001E-2</v>
      </c>
      <c r="X94" s="425">
        <v>6.25E-2</v>
      </c>
      <c r="Y94" s="425">
        <v>6.2700000000000006E-2</v>
      </c>
      <c r="Z94" s="425">
        <v>6.2799999999999995E-2</v>
      </c>
      <c r="AA94" s="425">
        <v>6.3E-2</v>
      </c>
      <c r="AB94" s="442">
        <v>6.3200000000000006E-2</v>
      </c>
      <c r="AC94" s="442">
        <v>6.3322222222222224E-2</v>
      </c>
      <c r="AD94" s="442">
        <v>6.3444444444444456E-2</v>
      </c>
      <c r="AE94" s="442">
        <v>6.3566666666666674E-2</v>
      </c>
      <c r="AF94" s="442">
        <v>6.3688888888888892E-2</v>
      </c>
      <c r="AG94" s="442">
        <v>6.381111111111111E-2</v>
      </c>
      <c r="AH94" s="442">
        <v>6.3933333333333342E-2</v>
      </c>
      <c r="AI94" s="442">
        <v>6.405555555555556E-2</v>
      </c>
      <c r="AJ94" s="442">
        <v>6.4177777777777778E-2</v>
      </c>
      <c r="AK94" s="442">
        <v>6.4299999999999996E-2</v>
      </c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3"/>
    </row>
    <row r="95" spans="1:53" x14ac:dyDescent="0.25">
      <c r="A95" s="305" t="s">
        <v>38</v>
      </c>
      <c r="B95" s="305" t="s">
        <v>34</v>
      </c>
      <c r="C95" s="319" t="s">
        <v>12</v>
      </c>
      <c r="D95" s="306">
        <f>V95*' Demand-Supply Gap'!D$182</f>
        <v>21.702898134344004</v>
      </c>
      <c r="E95" s="306">
        <f>W95*' Demand-Supply Gap'!E$182</f>
        <v>21.618134866151998</v>
      </c>
      <c r="F95" s="306">
        <f>X95*' Demand-Supply Gap'!F$182</f>
        <v>23.215402615960009</v>
      </c>
      <c r="G95" s="306">
        <f>Y95*' Demand-Supply Gap'!G$182</f>
        <v>24.493906490735988</v>
      </c>
      <c r="H95" s="306">
        <f>Z95*' Demand-Supply Gap'!H$182</f>
        <v>24.518762349860005</v>
      </c>
      <c r="I95" s="306">
        <f>AA95*' Demand-Supply Gap'!I$182</f>
        <v>22.700414295599977</v>
      </c>
      <c r="J95" s="306">
        <f>AB95*' Demand-Supply Gap'!J$182</f>
        <v>23.047568136780011</v>
      </c>
      <c r="K95" s="306">
        <f>AC95*' Demand-Supply Gap'!K$182</f>
        <v>23.517074756808007</v>
      </c>
      <c r="L95" s="306">
        <f>AD95*' Demand-Supply Gap'!L$182</f>
        <v>24.147959123401197</v>
      </c>
      <c r="M95" s="306">
        <f>AE95*' Demand-Supply Gap'!M$182</f>
        <v>25.014814567912847</v>
      </c>
      <c r="N95" s="306">
        <f>AF95*' Demand-Supply Gap'!N$182</f>
        <v>26.003529086306369</v>
      </c>
      <c r="O95" s="306">
        <f>AG95*' Demand-Supply Gap'!O$182</f>
        <v>27.10981351214992</v>
      </c>
      <c r="P95" s="306">
        <f>AH95*' Demand-Supply Gap'!P$182</f>
        <v>28.310442132660114</v>
      </c>
      <c r="Q95" s="306">
        <f>AI95*' Demand-Supply Gap'!Q$182</f>
        <v>29.445539912362825</v>
      </c>
      <c r="R95" s="306">
        <f>AJ95*' Demand-Supply Gap'!R$182</f>
        <v>30.771970846065628</v>
      </c>
      <c r="S95" s="306">
        <f>AK95*' Demand-Supply Gap'!S$182</f>
        <v>32.300599335310295</v>
      </c>
      <c r="T95" s="361"/>
      <c r="U95" s="446">
        <f t="shared" si="219"/>
        <v>3.8214941602860764E-2</v>
      </c>
      <c r="V95" s="442">
        <f>V96-SUM(V92:V94)</f>
        <v>0.1421</v>
      </c>
      <c r="W95" s="442">
        <f t="shared" ref="W95" si="220">W96-SUM(W92:W94)</f>
        <v>0.14129999999999998</v>
      </c>
      <c r="X95" s="442">
        <f t="shared" ref="X95" si="221">X96-SUM(X92:X94)</f>
        <v>0.14050000000000007</v>
      </c>
      <c r="Y95" s="442">
        <f t="shared" ref="Y95" si="222">Y96-SUM(Y92:Y94)</f>
        <v>0.13979999999999992</v>
      </c>
      <c r="Z95" s="442">
        <f t="shared" ref="Z95" si="223">Z96-SUM(Z92:Z94)</f>
        <v>0.13900000000000001</v>
      </c>
      <c r="AA95" s="442">
        <f t="shared" ref="AA95" si="224">AA96-SUM(AA92:AA94)</f>
        <v>0.13829999999999987</v>
      </c>
      <c r="AB95" s="442">
        <f t="shared" ref="AB95" si="225">AB96-SUM(AB92:AB94)</f>
        <v>0.13750000000000007</v>
      </c>
      <c r="AC95" s="442">
        <f t="shared" ref="AC95" si="226">AC96-SUM(AC92:AC94)</f>
        <v>0.13591111111111132</v>
      </c>
      <c r="AD95" s="442">
        <f t="shared" ref="AD95" si="227">AD96-SUM(AD92:AD94)</f>
        <v>0.13442222222222233</v>
      </c>
      <c r="AE95" s="442">
        <f t="shared" ref="AE95" si="228">AE96-SUM(AE92:AE94)</f>
        <v>0.13293333333333346</v>
      </c>
      <c r="AF95" s="442">
        <f t="shared" ref="AF95" si="229">AF96-SUM(AF92:AF94)</f>
        <v>0.13144444444444459</v>
      </c>
      <c r="AG95" s="442">
        <f t="shared" ref="AG95" si="230">AG96-SUM(AG92:AG94)</f>
        <v>0.12985555555555572</v>
      </c>
      <c r="AH95" s="442">
        <f t="shared" ref="AH95" si="231">AH96-SUM(AH92:AH94)</f>
        <v>0.12836666666666674</v>
      </c>
      <c r="AI95" s="442">
        <f t="shared" ref="AI95" si="232">AI96-SUM(AI92:AI94)</f>
        <v>0.12687777777777787</v>
      </c>
      <c r="AJ95" s="442">
        <f t="shared" ref="AJ95" si="233">AJ96-SUM(AJ92:AJ94)</f>
        <v>0.12528888888888901</v>
      </c>
      <c r="AK95" s="442">
        <f t="shared" ref="AK95" si="234">AK96-SUM(AK92:AK94)</f>
        <v>0.12380000000000013</v>
      </c>
      <c r="AL95" s="373"/>
      <c r="AM95" s="373"/>
      <c r="AN95" s="373"/>
      <c r="AO95" s="373"/>
      <c r="AP95" s="373"/>
      <c r="AQ95" s="373"/>
      <c r="AR95" s="373"/>
      <c r="AS95" s="373"/>
      <c r="AT95" s="373"/>
      <c r="AU95" s="373"/>
      <c r="AV95" s="373"/>
      <c r="AW95" s="373"/>
      <c r="AX95" s="373"/>
      <c r="AY95" s="373"/>
      <c r="AZ95" s="373"/>
      <c r="BA95" s="373"/>
    </row>
    <row r="96" spans="1:53" ht="15.75" thickBot="1" x14ac:dyDescent="0.3">
      <c r="A96" s="214" t="s">
        <v>38</v>
      </c>
      <c r="B96" s="214" t="s">
        <v>34</v>
      </c>
      <c r="C96" s="452" t="s">
        <v>58</v>
      </c>
      <c r="D96" s="216">
        <f t="shared" ref="D96:S96" si="235">SUM(D92:D95)</f>
        <v>152.72975464000001</v>
      </c>
      <c r="E96" s="216">
        <f t="shared" si="235"/>
        <v>152.99458503999998</v>
      </c>
      <c r="F96" s="216">
        <f t="shared" si="235"/>
        <v>165.23418231999997</v>
      </c>
      <c r="G96" s="216">
        <f t="shared" si="235"/>
        <v>175.20677031999998</v>
      </c>
      <c r="H96" s="216">
        <f t="shared" si="235"/>
        <v>176.39397374000001</v>
      </c>
      <c r="I96" s="216">
        <f t="shared" si="235"/>
        <v>164.13893199999998</v>
      </c>
      <c r="J96" s="216">
        <f t="shared" si="235"/>
        <v>167.61867735839996</v>
      </c>
      <c r="K96" s="216">
        <f t="shared" si="235"/>
        <v>173.03276063707631</v>
      </c>
      <c r="L96" s="216">
        <f t="shared" si="235"/>
        <v>179.64261209341262</v>
      </c>
      <c r="M96" s="216">
        <f t="shared" si="235"/>
        <v>188.17563616784972</v>
      </c>
      <c r="N96" s="216">
        <f t="shared" si="235"/>
        <v>197.82904630326041</v>
      </c>
      <c r="O96" s="216">
        <f t="shared" si="235"/>
        <v>208.76899256383072</v>
      </c>
      <c r="P96" s="216">
        <f t="shared" si="235"/>
        <v>220.5435637444308</v>
      </c>
      <c r="Q96" s="216">
        <f t="shared" si="235"/>
        <v>232.07799212826447</v>
      </c>
      <c r="R96" s="216">
        <f t="shared" si="235"/>
        <v>245.60813906934231</v>
      </c>
      <c r="S96" s="216">
        <f t="shared" si="235"/>
        <v>260.90952613336236</v>
      </c>
      <c r="T96" s="461"/>
      <c r="U96" s="318"/>
      <c r="V96" s="454">
        <v>1</v>
      </c>
      <c r="W96" s="454">
        <v>1</v>
      </c>
      <c r="X96" s="455">
        <v>1</v>
      </c>
      <c r="Y96" s="456">
        <v>1</v>
      </c>
      <c r="Z96" s="456">
        <v>1</v>
      </c>
      <c r="AA96" s="456">
        <v>1</v>
      </c>
      <c r="AB96" s="456">
        <v>1</v>
      </c>
      <c r="AC96" s="456">
        <v>1</v>
      </c>
      <c r="AD96" s="456">
        <v>1</v>
      </c>
      <c r="AE96" s="456">
        <v>1</v>
      </c>
      <c r="AF96" s="456">
        <v>1</v>
      </c>
      <c r="AG96" s="456">
        <v>1</v>
      </c>
      <c r="AH96" s="456">
        <v>1</v>
      </c>
      <c r="AI96" s="456">
        <v>1</v>
      </c>
      <c r="AJ96" s="456">
        <v>1</v>
      </c>
      <c r="AK96" s="456">
        <v>1</v>
      </c>
      <c r="AL96" s="373"/>
      <c r="AM96" s="373"/>
      <c r="AN96" s="373"/>
      <c r="AO96" s="373"/>
      <c r="AP96" s="373"/>
      <c r="AQ96" s="373"/>
      <c r="AR96" s="373"/>
      <c r="AS96" s="373"/>
      <c r="AT96" s="373"/>
      <c r="AU96" s="373"/>
      <c r="AV96" s="373"/>
      <c r="AW96" s="373"/>
      <c r="AX96" s="373"/>
      <c r="AY96" s="373"/>
      <c r="AZ96" s="373"/>
      <c r="BA96" s="373"/>
    </row>
    <row r="97" spans="1:53" x14ac:dyDescent="0.25">
      <c r="A97" s="305" t="s">
        <v>38</v>
      </c>
      <c r="B97" s="305" t="s">
        <v>105</v>
      </c>
      <c r="C97" s="319" t="s">
        <v>326</v>
      </c>
      <c r="D97" s="306">
        <f>V97*' Demand-Supply Gap'!D$191</f>
        <v>3.0757490013720004</v>
      </c>
      <c r="E97" s="306">
        <f>W97*' Demand-Supply Gap'!E$191</f>
        <v>3.1081468390800002</v>
      </c>
      <c r="F97" s="306">
        <f>X97*' Demand-Supply Gap'!F$191</f>
        <v>2.5421570961379998</v>
      </c>
      <c r="G97" s="306">
        <f>Y97*' Demand-Supply Gap'!G$191</f>
        <v>2.5272380951939994</v>
      </c>
      <c r="H97" s="306">
        <f>Z97*' Demand-Supply Gap'!H$191</f>
        <v>2.9993030696640002</v>
      </c>
      <c r="I97" s="306">
        <f>AA97*' Demand-Supply Gap'!I$191</f>
        <v>3.4099467840000006</v>
      </c>
      <c r="J97" s="306">
        <f>AB97*' Demand-Supply Gap'!J$191</f>
        <v>3.4463193622848003</v>
      </c>
      <c r="K97" s="306">
        <f>AC97*' Demand-Supply Gap'!K$191</f>
        <v>3.5219206781364325</v>
      </c>
      <c r="L97" s="306">
        <f>AD97*' Demand-Supply Gap'!L$191</f>
        <v>3.6193698668406866</v>
      </c>
      <c r="M97" s="306">
        <f>AE97*' Demand-Supply Gap'!M$191</f>
        <v>3.753180994413968</v>
      </c>
      <c r="N97" s="306">
        <f>AF97*' Demand-Supply Gap'!N$191</f>
        <v>3.9062035629095453</v>
      </c>
      <c r="O97" s="306">
        <f>AG97*' Demand-Supply Gap'!O$191</f>
        <v>4.0817644751349667</v>
      </c>
      <c r="P97" s="306">
        <f>AH97*' Demand-Supply Gap'!P$191</f>
        <v>4.2690039440398175</v>
      </c>
      <c r="Q97" s="306">
        <f>AI97*' Demand-Supply Gap'!Q$191</f>
        <v>4.4473265783305296</v>
      </c>
      <c r="R97" s="306">
        <f>AJ97*' Demand-Supply Gap'!R$191</f>
        <v>4.659786240220126</v>
      </c>
      <c r="S97" s="306">
        <f>AK97*' Demand-Supply Gap'!S$191</f>
        <v>4.9018441895473526</v>
      </c>
      <c r="T97" s="361"/>
      <c r="U97" s="446">
        <f>(S97/J97)^(1/9)-1</f>
        <v>3.9921225422067774E-2</v>
      </c>
      <c r="V97" s="428">
        <v>0.60589999999999999</v>
      </c>
      <c r="W97" s="428">
        <v>0.60599999999999998</v>
      </c>
      <c r="X97" s="428">
        <v>0.60609999999999997</v>
      </c>
      <c r="Y97" s="428">
        <v>0.60629999999999995</v>
      </c>
      <c r="Z97" s="428">
        <v>0.60640000000000005</v>
      </c>
      <c r="AA97" s="428">
        <v>0.60650000000000004</v>
      </c>
      <c r="AB97" s="428">
        <v>0.60660000000000003</v>
      </c>
      <c r="AC97" s="428">
        <v>0.60680000000000001</v>
      </c>
      <c r="AD97" s="428">
        <v>0.6069</v>
      </c>
      <c r="AE97" s="428">
        <v>0.60699999999999998</v>
      </c>
      <c r="AF97" s="428">
        <v>0.60709999999999997</v>
      </c>
      <c r="AG97" s="428">
        <v>0.60729999999999995</v>
      </c>
      <c r="AH97" s="428">
        <v>0.60740000000000005</v>
      </c>
      <c r="AI97" s="428">
        <v>0.60750000000000004</v>
      </c>
      <c r="AJ97" s="428">
        <v>0.60760000000000003</v>
      </c>
      <c r="AK97" s="428">
        <v>0.60780000000000001</v>
      </c>
      <c r="AL97" s="373"/>
      <c r="AM97" s="373"/>
      <c r="AN97" s="373"/>
      <c r="AO97" s="373"/>
      <c r="AP97" s="373"/>
      <c r="AQ97" s="373"/>
      <c r="AR97" s="373"/>
      <c r="AS97" s="373"/>
      <c r="AT97" s="373"/>
      <c r="AU97" s="373"/>
      <c r="AV97" s="373"/>
      <c r="AW97" s="373"/>
      <c r="AX97" s="373"/>
      <c r="AY97" s="373"/>
      <c r="AZ97" s="373"/>
      <c r="BA97" s="373"/>
    </row>
    <row r="98" spans="1:53" x14ac:dyDescent="0.25">
      <c r="A98" s="305" t="s">
        <v>38</v>
      </c>
      <c r="B98" s="305" t="s">
        <v>105</v>
      </c>
      <c r="C98" s="319" t="s">
        <v>349</v>
      </c>
      <c r="D98" s="306">
        <f>V98*' Demand-Supply Gap'!D$191</f>
        <v>0.92643042210000015</v>
      </c>
      <c r="E98" s="306">
        <f>W98*' Demand-Supply Gap'!E$191</f>
        <v>0.93654721586800005</v>
      </c>
      <c r="F98" s="306">
        <f>X98*' Demand-Supply Gap'!F$191</f>
        <v>0.76587672950800001</v>
      </c>
      <c r="G98" s="306">
        <f>Y98*' Demand-Supply Gap'!G$191</f>
        <v>0.76113091898799989</v>
      </c>
      <c r="H98" s="306">
        <f>Z98*' Demand-Supply Gap'!H$191</f>
        <v>0.90364886350199991</v>
      </c>
      <c r="I98" s="306">
        <f>AA98*' Demand-Supply Gap'!I$191</f>
        <v>1.0272007872000002</v>
      </c>
      <c r="J98" s="306">
        <f>AB98*' Demand-Supply Gap'!J$191</f>
        <v>1.0379863954656001</v>
      </c>
      <c r="K98" s="306">
        <f>AC98*' Demand-Supply Gap'!K$191</f>
        <v>1.0609873104207974</v>
      </c>
      <c r="L98" s="306">
        <f>AD98*' Demand-Supply Gap'!L$191</f>
        <v>1.0901644614573693</v>
      </c>
      <c r="M98" s="306">
        <f>AE98*' Demand-Supply Gap'!M$191</f>
        <v>1.1302825136390005</v>
      </c>
      <c r="N98" s="306">
        <f>AF98*' Demand-Supply Gap'!N$191</f>
        <v>1.1768154038151144</v>
      </c>
      <c r="O98" s="306">
        <f>AG98*' Demand-Supply Gap'!O$191</f>
        <v>1.2293013708252685</v>
      </c>
      <c r="P98" s="306">
        <f>AH98*' Demand-Supply Gap'!P$191</f>
        <v>1.2854804434719831</v>
      </c>
      <c r="Q98" s="306">
        <f>AI98*' Demand-Supply Gap'!Q$191</f>
        <v>1.3396885001390728</v>
      </c>
      <c r="R98" s="306">
        <f>AJ98*' Demand-Supply Gap'!R$191</f>
        <v>1.4034576727456929</v>
      </c>
      <c r="S98" s="306">
        <f>AK98*' Demand-Supply Gap'!S$191</f>
        <v>1.4758760886593705</v>
      </c>
      <c r="T98" s="361"/>
      <c r="U98" s="446">
        <f t="shared" ref="U98:U100" si="236">(S98/J98)^(1/9)-1</f>
        <v>3.9882449126673603E-2</v>
      </c>
      <c r="V98" s="427">
        <v>0.1825</v>
      </c>
      <c r="W98" s="427">
        <v>0.18260000000000001</v>
      </c>
      <c r="X98" s="427">
        <v>0.18260000000000001</v>
      </c>
      <c r="Y98" s="427">
        <v>0.18260000000000001</v>
      </c>
      <c r="Z98" s="427">
        <v>0.1827</v>
      </c>
      <c r="AA98" s="427">
        <v>0.1827</v>
      </c>
      <c r="AB98" s="427">
        <v>0.1827</v>
      </c>
      <c r="AC98" s="427">
        <v>0.18279999999999999</v>
      </c>
      <c r="AD98" s="427">
        <v>0.18279999999999999</v>
      </c>
      <c r="AE98" s="427">
        <v>0.18279999999999999</v>
      </c>
      <c r="AF98" s="427">
        <v>0.18290000000000001</v>
      </c>
      <c r="AG98" s="427">
        <v>0.18290000000000001</v>
      </c>
      <c r="AH98" s="427">
        <v>0.18290000000000001</v>
      </c>
      <c r="AI98" s="427">
        <v>0.183</v>
      </c>
      <c r="AJ98" s="427">
        <v>0.183</v>
      </c>
      <c r="AK98" s="427">
        <v>0.183</v>
      </c>
      <c r="AL98" s="373"/>
      <c r="AM98" s="373"/>
      <c r="AN98" s="373"/>
      <c r="AO98" s="373"/>
      <c r="AP98" s="373"/>
      <c r="AQ98" s="373"/>
      <c r="AR98" s="373"/>
      <c r="AS98" s="373"/>
      <c r="AT98" s="373"/>
      <c r="AU98" s="373"/>
      <c r="AV98" s="373"/>
      <c r="AW98" s="373"/>
      <c r="AX98" s="373"/>
      <c r="AY98" s="373"/>
      <c r="AZ98" s="373"/>
      <c r="BA98" s="373"/>
    </row>
    <row r="99" spans="1:53" x14ac:dyDescent="0.25">
      <c r="A99" s="305" t="s">
        <v>38</v>
      </c>
      <c r="B99" s="305" t="s">
        <v>105</v>
      </c>
      <c r="C99" s="319" t="s">
        <v>352</v>
      </c>
      <c r="D99" s="306">
        <f>V99*' Demand-Supply Gap'!D$191</f>
        <v>0.3208241242560001</v>
      </c>
      <c r="E99" s="306">
        <f>W99*' Demand-Supply Gap'!E$191</f>
        <v>0.32466286289399998</v>
      </c>
      <c r="F99" s="306">
        <f>X99*' Demand-Supply Gap'!F$191</f>
        <v>0.26549834051399995</v>
      </c>
      <c r="G99" s="306">
        <f>Y99*' Demand-Supply Gap'!G$191</f>
        <v>0.26426999049199995</v>
      </c>
      <c r="H99" s="306">
        <f>Z99*' Demand-Supply Gap'!H$191</f>
        <v>0.31358148848399997</v>
      </c>
      <c r="I99" s="306">
        <f>AA99*' Demand-Supply Gap'!I$191</f>
        <v>0.35701833600000005</v>
      </c>
      <c r="J99" s="306">
        <f>AB99*' Demand-Supply Gap'!J$191</f>
        <v>0.36076702852800002</v>
      </c>
      <c r="K99" s="306">
        <f>AC99*' Demand-Supply Gap'!K$191</f>
        <v>0.3691400051573453</v>
      </c>
      <c r="L99" s="306">
        <f>AD99*' Demand-Supply Gap'!L$191</f>
        <v>0.37929135529917229</v>
      </c>
      <c r="M99" s="306">
        <f>AE99*' Demand-Supply Gap'!M$191</f>
        <v>0.39386759364772617</v>
      </c>
      <c r="N99" s="306">
        <f>AF99*' Demand-Supply Gap'!N$191</f>
        <v>0.40985861794982387</v>
      </c>
      <c r="O99" s="306">
        <f>AG99*' Demand-Supply Gap'!O$191</f>
        <v>0.42881042897021387</v>
      </c>
      <c r="P99" s="306">
        <f>AH99*' Demand-Supply Gap'!P$191</f>
        <v>0.44840706557415266</v>
      </c>
      <c r="Q99" s="306">
        <f>AI99*' Demand-Supply Gap'!Q$191</f>
        <v>0.46779286972069267</v>
      </c>
      <c r="R99" s="306">
        <f>AJ99*' Demand-Supply Gap'!R$191</f>
        <v>0.49005981031939766</v>
      </c>
      <c r="S99" s="306">
        <f>AK99*' Demand-Supply Gap'!S$191</f>
        <v>0.5161533861978127</v>
      </c>
      <c r="T99" s="361"/>
      <c r="U99" s="446">
        <f t="shared" si="236"/>
        <v>4.0599347063994484E-2</v>
      </c>
      <c r="V99" s="427">
        <v>6.3200000000000006E-2</v>
      </c>
      <c r="W99" s="427">
        <v>6.3299999999999995E-2</v>
      </c>
      <c r="X99" s="427">
        <v>6.3299999999999995E-2</v>
      </c>
      <c r="Y99" s="427">
        <v>6.3399999999999998E-2</v>
      </c>
      <c r="Z99" s="427">
        <v>6.3399999999999998E-2</v>
      </c>
      <c r="AA99" s="427">
        <v>6.3500000000000001E-2</v>
      </c>
      <c r="AB99" s="427">
        <v>6.3500000000000001E-2</v>
      </c>
      <c r="AC99" s="427">
        <v>6.3600000000000004E-2</v>
      </c>
      <c r="AD99" s="427">
        <v>6.3600000000000004E-2</v>
      </c>
      <c r="AE99" s="427">
        <v>6.3700000000000007E-2</v>
      </c>
      <c r="AF99" s="427">
        <v>6.3700000000000007E-2</v>
      </c>
      <c r="AG99" s="427">
        <v>6.3799999999999996E-2</v>
      </c>
      <c r="AH99" s="427">
        <v>6.3799999999999996E-2</v>
      </c>
      <c r="AI99" s="427">
        <v>6.3899999999999998E-2</v>
      </c>
      <c r="AJ99" s="427">
        <v>6.3899999999999998E-2</v>
      </c>
      <c r="AK99" s="427">
        <v>6.4000000000000001E-2</v>
      </c>
      <c r="AL99" s="373"/>
      <c r="AM99" s="373"/>
      <c r="AN99" s="373"/>
      <c r="AO99" s="373"/>
      <c r="AP99" s="373"/>
      <c r="AQ99" s="373"/>
      <c r="AR99" s="373"/>
      <c r="AS99" s="373"/>
      <c r="AT99" s="373"/>
      <c r="AU99" s="373"/>
      <c r="AV99" s="373"/>
      <c r="AW99" s="373"/>
      <c r="AX99" s="373"/>
      <c r="AY99" s="373"/>
      <c r="AZ99" s="373"/>
      <c r="BA99" s="373"/>
    </row>
    <row r="100" spans="1:53" x14ac:dyDescent="0.25">
      <c r="A100" s="305" t="s">
        <v>38</v>
      </c>
      <c r="B100" s="305" t="s">
        <v>105</v>
      </c>
      <c r="C100" s="319" t="s">
        <v>12</v>
      </c>
      <c r="D100" s="306">
        <f>V100*' Demand-Supply Gap'!D$191</f>
        <v>0.753327532272</v>
      </c>
      <c r="E100" s="306">
        <f>W100*' Demand-Supply Gap'!E$191</f>
        <v>0.75959826215800008</v>
      </c>
      <c r="F100" s="306">
        <f>X100*' Demand-Supply Gap'!F$191</f>
        <v>0.62075441384000007</v>
      </c>
      <c r="G100" s="306">
        <f>Y100*' Demand-Supply Gap'!G$191</f>
        <v>0.61565737532600007</v>
      </c>
      <c r="H100" s="306">
        <f>Z100*' Demand-Supply Gap'!H$191</f>
        <v>0.72954683834999978</v>
      </c>
      <c r="I100" s="306">
        <f>AA100*' Demand-Supply Gap'!I$191</f>
        <v>0.82817009279999998</v>
      </c>
      <c r="J100" s="306">
        <f>AB100*' Demand-Supply Gap'!J$191</f>
        <v>0.8362977417216001</v>
      </c>
      <c r="K100" s="306">
        <f>AC100*' Demand-Supply Gap'!K$191</f>
        <v>0.85204013769022491</v>
      </c>
      <c r="L100" s="306">
        <f>AD100*' Demand-Supply Gap'!L$191</f>
        <v>0.87487487142120435</v>
      </c>
      <c r="M100" s="306">
        <f>AE100*' Demand-Supply Gap'!M$191</f>
        <v>0.9058336337424161</v>
      </c>
      <c r="N100" s="306">
        <f>AF100*' Demand-Supply Gap'!N$191</f>
        <v>0.94132363902761729</v>
      </c>
      <c r="O100" s="306">
        <f>AG100*' Demand-Supply Gap'!O$191</f>
        <v>0.98129032334876554</v>
      </c>
      <c r="P100" s="306">
        <f>AH100*' Demand-Supply Gap'!P$191</f>
        <v>1.0254324587346222</v>
      </c>
      <c r="Q100" s="306">
        <f>AI100*' Demand-Supply Gap'!Q$191</f>
        <v>1.0658942383620169</v>
      </c>
      <c r="R100" s="306">
        <f>AJ100*' Demand-Supply Gap'!R$191</f>
        <v>1.1158638873469859</v>
      </c>
      <c r="S100" s="306">
        <f>AK100*' Demand-Supply Gap'!S$191</f>
        <v>1.1710229949362874</v>
      </c>
      <c r="T100" s="361"/>
      <c r="U100" s="446">
        <f t="shared" si="236"/>
        <v>3.8113752308890136E-2</v>
      </c>
      <c r="V100" s="442">
        <f>V101-SUM(V97:V99)</f>
        <v>0.14839999999999998</v>
      </c>
      <c r="W100" s="442">
        <f t="shared" ref="W100" si="237">W101-SUM(W97:W99)</f>
        <v>0.14810000000000001</v>
      </c>
      <c r="X100" s="442">
        <f t="shared" ref="X100" si="238">X101-SUM(X97:X99)</f>
        <v>0.14800000000000002</v>
      </c>
      <c r="Y100" s="442">
        <f t="shared" ref="Y100" si="239">Y101-SUM(Y97:Y99)</f>
        <v>0.14770000000000005</v>
      </c>
      <c r="Z100" s="442">
        <f t="shared" ref="Z100" si="240">Z101-SUM(Z97:Z99)</f>
        <v>0.14749999999999996</v>
      </c>
      <c r="AA100" s="442">
        <f t="shared" ref="AA100" si="241">AA101-SUM(AA97:AA99)</f>
        <v>0.14729999999999999</v>
      </c>
      <c r="AB100" s="442">
        <f t="shared" ref="AB100" si="242">AB101-SUM(AB97:AB99)</f>
        <v>0.1472</v>
      </c>
      <c r="AC100" s="442">
        <f t="shared" ref="AC100" si="243">AC101-SUM(AC97:AC99)</f>
        <v>0.14680000000000004</v>
      </c>
      <c r="AD100" s="442">
        <f t="shared" ref="AD100" si="244">AD101-SUM(AD97:AD99)</f>
        <v>0.14670000000000005</v>
      </c>
      <c r="AE100" s="442">
        <f t="shared" ref="AE100" si="245">AE101-SUM(AE97:AE99)</f>
        <v>0.14650000000000007</v>
      </c>
      <c r="AF100" s="442">
        <f t="shared" ref="AF100" si="246">AF101-SUM(AF97:AF99)</f>
        <v>0.14629999999999999</v>
      </c>
      <c r="AG100" s="442">
        <f t="shared" ref="AG100" si="247">AG101-SUM(AG97:AG99)</f>
        <v>0.14600000000000002</v>
      </c>
      <c r="AH100" s="442">
        <f t="shared" ref="AH100" si="248">AH101-SUM(AH97:AH99)</f>
        <v>0.14590000000000003</v>
      </c>
      <c r="AI100" s="442">
        <f t="shared" ref="AI100" si="249">AI101-SUM(AI97:AI99)</f>
        <v>0.14560000000000006</v>
      </c>
      <c r="AJ100" s="442">
        <f t="shared" ref="AJ100" si="250">AJ101-SUM(AJ97:AJ99)</f>
        <v>0.14550000000000007</v>
      </c>
      <c r="AK100" s="442">
        <f t="shared" ref="AK100" si="251">AK101-SUM(AK97:AK99)</f>
        <v>0.1452</v>
      </c>
      <c r="AL100" s="373"/>
      <c r="AM100" s="373"/>
      <c r="AN100" s="373"/>
      <c r="AO100" s="373"/>
      <c r="AP100" s="373"/>
      <c r="AQ100" s="373"/>
      <c r="AR100" s="373"/>
      <c r="AS100" s="373"/>
      <c r="AT100" s="373"/>
      <c r="AU100" s="373"/>
      <c r="AV100" s="373"/>
      <c r="AW100" s="373"/>
      <c r="AX100" s="373"/>
      <c r="AY100" s="373"/>
      <c r="AZ100" s="373"/>
      <c r="BA100" s="373"/>
    </row>
    <row r="101" spans="1:53" ht="15.75" thickBot="1" x14ac:dyDescent="0.3">
      <c r="A101" s="301" t="s">
        <v>38</v>
      </c>
      <c r="B101" s="214" t="s">
        <v>105</v>
      </c>
      <c r="C101" s="452" t="s">
        <v>58</v>
      </c>
      <c r="D101" s="216">
        <f t="shared" ref="D101:S101" si="252">SUM(D97:D100)</f>
        <v>5.076331080000001</v>
      </c>
      <c r="E101" s="216">
        <f t="shared" si="252"/>
        <v>5.1289551800000002</v>
      </c>
      <c r="F101" s="216">
        <f t="shared" si="252"/>
        <v>4.19428658</v>
      </c>
      <c r="G101" s="216">
        <f t="shared" si="252"/>
        <v>4.1682963799999992</v>
      </c>
      <c r="H101" s="216">
        <f t="shared" si="252"/>
        <v>4.9460802600000005</v>
      </c>
      <c r="I101" s="216">
        <f t="shared" si="252"/>
        <v>5.6223360000000007</v>
      </c>
      <c r="J101" s="216">
        <f t="shared" si="252"/>
        <v>5.6813705280000004</v>
      </c>
      <c r="K101" s="216">
        <f t="shared" si="252"/>
        <v>5.8040881314048001</v>
      </c>
      <c r="L101" s="216">
        <f t="shared" si="252"/>
        <v>5.9637005550184332</v>
      </c>
      <c r="M101" s="216">
        <f t="shared" si="252"/>
        <v>6.1831647354431105</v>
      </c>
      <c r="N101" s="216">
        <f t="shared" si="252"/>
        <v>6.4342012237021002</v>
      </c>
      <c r="O101" s="216">
        <f t="shared" si="252"/>
        <v>6.7211665982792148</v>
      </c>
      <c r="P101" s="216">
        <f t="shared" si="252"/>
        <v>7.0283239118205758</v>
      </c>
      <c r="Q101" s="216">
        <f t="shared" si="252"/>
        <v>7.3207021865523121</v>
      </c>
      <c r="R101" s="216">
        <f t="shared" si="252"/>
        <v>7.6691676106322024</v>
      </c>
      <c r="S101" s="216">
        <f t="shared" si="252"/>
        <v>8.0648966593408229</v>
      </c>
      <c r="T101" s="461"/>
      <c r="U101" s="318"/>
      <c r="V101" s="454">
        <v>1</v>
      </c>
      <c r="W101" s="454">
        <v>1</v>
      </c>
      <c r="X101" s="455">
        <v>1</v>
      </c>
      <c r="Y101" s="456">
        <v>1</v>
      </c>
      <c r="Z101" s="456">
        <v>1</v>
      </c>
      <c r="AA101" s="456">
        <v>1</v>
      </c>
      <c r="AB101" s="456">
        <v>1</v>
      </c>
      <c r="AC101" s="456">
        <v>1</v>
      </c>
      <c r="AD101" s="456">
        <v>1</v>
      </c>
      <c r="AE101" s="456">
        <v>1</v>
      </c>
      <c r="AF101" s="456">
        <v>1</v>
      </c>
      <c r="AG101" s="456">
        <v>1</v>
      </c>
      <c r="AH101" s="456">
        <v>1</v>
      </c>
      <c r="AI101" s="456">
        <v>1</v>
      </c>
      <c r="AJ101" s="456">
        <v>1</v>
      </c>
      <c r="AK101" s="456">
        <v>1</v>
      </c>
      <c r="AL101" s="373"/>
      <c r="AM101" s="373"/>
      <c r="AN101" s="373"/>
      <c r="AO101" s="373"/>
      <c r="AP101" s="373"/>
      <c r="AQ101" s="373"/>
      <c r="AR101" s="373"/>
      <c r="AS101" s="373"/>
      <c r="AT101" s="373"/>
      <c r="AU101" s="373"/>
      <c r="AV101" s="373"/>
      <c r="AW101" s="373"/>
      <c r="AX101" s="373"/>
      <c r="AY101" s="373"/>
      <c r="AZ101" s="373"/>
      <c r="BA101" s="373"/>
    </row>
    <row r="102" spans="1:53" s="439" customFormat="1" x14ac:dyDescent="0.25">
      <c r="A102" s="305" t="s">
        <v>38</v>
      </c>
      <c r="B102" s="305" t="s">
        <v>110</v>
      </c>
      <c r="C102" s="319" t="s">
        <v>326</v>
      </c>
      <c r="D102" s="445">
        <f>V102*' Demand-Supply Gap'!D$200</f>
        <v>5.4235942473176477</v>
      </c>
      <c r="E102" s="445">
        <f>W102*' Demand-Supply Gap'!E$200</f>
        <v>5.4341500409675296</v>
      </c>
      <c r="F102" s="445">
        <f>X102*' Demand-Supply Gap'!F$200</f>
        <v>5.4616312197119994</v>
      </c>
      <c r="G102" s="445">
        <f>Y102*' Demand-Supply Gap'!G$200</f>
        <v>5.3758228569223538</v>
      </c>
      <c r="H102" s="445">
        <f>Z102*' Demand-Supply Gap'!H$200</f>
        <v>5.5747235124032928</v>
      </c>
      <c r="I102" s="445">
        <f>AA102*' Demand-Supply Gap'!I$200</f>
        <v>5.1389108729788262</v>
      </c>
      <c r="J102" s="445">
        <f>AB102*' Demand-Supply Gap'!J$200</f>
        <v>5.2908926793335835</v>
      </c>
      <c r="K102" s="445">
        <f>AC102*' Demand-Supply Gap'!K$200</f>
        <v>5.4519982515265717</v>
      </c>
      <c r="L102" s="445">
        <f>AD102*' Demand-Supply Gap'!L$200</f>
        <v>5.6192372574344676</v>
      </c>
      <c r="M102" s="445">
        <f>AE102*' Demand-Supply Gap'!M$200</f>
        <v>5.7966642926142651</v>
      </c>
      <c r="N102" s="445">
        <f>AF102*' Demand-Supply Gap'!N$200</f>
        <v>5.9808529318925974</v>
      </c>
      <c r="O102" s="445">
        <f>AG102*' Demand-Supply Gap'!O$200</f>
        <v>6.1731366438196016</v>
      </c>
      <c r="P102" s="445">
        <f>AH102*' Demand-Supply Gap'!P$200</f>
        <v>6.3729916287749573</v>
      </c>
      <c r="Q102" s="445">
        <f>AI102*' Demand-Supply Gap'!Q$200</f>
        <v>6.582503755570559</v>
      </c>
      <c r="R102" s="445">
        <f>AJ102*' Demand-Supply Gap'!R$200</f>
        <v>6.7995617611454726</v>
      </c>
      <c r="S102" s="445">
        <f>AK102*' Demand-Supply Gap'!S$200</f>
        <v>7.028367647943333</v>
      </c>
      <c r="T102" s="361"/>
      <c r="U102" s="446">
        <f>(S102/J102)^(1/9)-1</f>
        <v>3.2054983812517923E-2</v>
      </c>
      <c r="V102" s="443">
        <v>0.58860000000000001</v>
      </c>
      <c r="W102" s="443">
        <v>0.5887</v>
      </c>
      <c r="X102" s="443">
        <v>0.58879999999999999</v>
      </c>
      <c r="Y102" s="443">
        <v>0.58899999999999997</v>
      </c>
      <c r="Z102" s="443">
        <v>0.58909999999999996</v>
      </c>
      <c r="AA102" s="443">
        <v>0.58919999999999995</v>
      </c>
      <c r="AB102" s="443">
        <v>0.58930000000000005</v>
      </c>
      <c r="AC102" s="443">
        <v>0.58950000000000002</v>
      </c>
      <c r="AD102" s="443">
        <v>0.58960000000000001</v>
      </c>
      <c r="AE102" s="443">
        <v>0.5897</v>
      </c>
      <c r="AF102" s="443">
        <v>0.58979999999999999</v>
      </c>
      <c r="AG102" s="443">
        <v>0.59</v>
      </c>
      <c r="AH102" s="443">
        <v>0.59009999999999996</v>
      </c>
      <c r="AI102" s="443">
        <v>0.59019999999999995</v>
      </c>
      <c r="AJ102" s="443">
        <v>0.59030000000000005</v>
      </c>
      <c r="AK102" s="443">
        <v>0.59050000000000002</v>
      </c>
      <c r="AL102" s="373"/>
      <c r="AM102" s="373"/>
      <c r="AN102" s="373"/>
      <c r="AO102" s="373"/>
      <c r="AP102" s="373"/>
      <c r="AQ102" s="373"/>
      <c r="AR102" s="373"/>
      <c r="AS102" s="373"/>
      <c r="AT102" s="373"/>
      <c r="AU102" s="373"/>
      <c r="AV102" s="373"/>
      <c r="AW102" s="373"/>
      <c r="AX102" s="373"/>
      <c r="AY102" s="373"/>
      <c r="AZ102" s="373"/>
      <c r="BA102" s="373"/>
    </row>
    <row r="103" spans="1:53" s="439" customFormat="1" x14ac:dyDescent="0.25">
      <c r="A103" s="305" t="s">
        <v>38</v>
      </c>
      <c r="B103" s="305" t="s">
        <v>110</v>
      </c>
      <c r="C103" s="319" t="s">
        <v>349</v>
      </c>
      <c r="D103" s="445">
        <f>V103*' Demand-Supply Gap'!D$200</f>
        <v>1.8410365793647061</v>
      </c>
      <c r="E103" s="445">
        <f>W103*' Demand-Supply Gap'!E$200</f>
        <v>1.8452294771350588</v>
      </c>
      <c r="F103" s="445">
        <f>X103*' Demand-Supply Gap'!F$200</f>
        <v>1.8542460611759999</v>
      </c>
      <c r="G103" s="445">
        <f>Y103*' Demand-Supply Gap'!G$200</f>
        <v>1.8244940392169415</v>
      </c>
      <c r="H103" s="445">
        <f>Z103*' Demand-Supply Gap'!H$200</f>
        <v>1.8926238371764705</v>
      </c>
      <c r="I103" s="445">
        <f>AA103*' Demand-Supply Gap'!I$200</f>
        <v>1.7443689317647071</v>
      </c>
      <c r="J103" s="445">
        <f>AB103*' Demand-Supply Gap'!J$200</f>
        <v>1.7956533783585895</v>
      </c>
      <c r="K103" s="445">
        <f>AC103*' Demand-Supply Gap'!K$200</f>
        <v>1.8506273963197064</v>
      </c>
      <c r="L103" s="445">
        <f>AD103*' Demand-Supply Gap'!L$200</f>
        <v>1.9070715319074574</v>
      </c>
      <c r="M103" s="445">
        <f>AE103*' Demand-Supply Gap'!M$200</f>
        <v>1.9669535780093514</v>
      </c>
      <c r="N103" s="445">
        <f>AF103*' Demand-Supply Gap'!N$200</f>
        <v>2.030123358706168</v>
      </c>
      <c r="O103" s="445">
        <f>AG103*' Demand-Supply Gap'!O$200</f>
        <v>2.094681281513024</v>
      </c>
      <c r="P103" s="445">
        <f>AH103*' Demand-Supply Gap'!P$200</f>
        <v>2.1621300187777437</v>
      </c>
      <c r="Q103" s="445">
        <f>AI103*' Demand-Supply Gap'!Q$200</f>
        <v>2.233946970926437</v>
      </c>
      <c r="R103" s="445">
        <f>AJ103*' Demand-Supply Gap'!R$200</f>
        <v>2.3072204315728242</v>
      </c>
      <c r="S103" s="445">
        <f>AK103*' Demand-Supply Gap'!S$200</f>
        <v>2.3840508719441988</v>
      </c>
      <c r="T103" s="361"/>
      <c r="U103" s="446">
        <f t="shared" ref="U103:U105" si="253">(S103/J103)^(1/9)-1</f>
        <v>3.1993593541578269E-2</v>
      </c>
      <c r="V103" s="442">
        <v>0.19980000000000001</v>
      </c>
      <c r="W103" s="442">
        <v>0.19989999999999999</v>
      </c>
      <c r="X103" s="442">
        <v>0.19989999999999999</v>
      </c>
      <c r="Y103" s="442">
        <v>0.19989999999999999</v>
      </c>
      <c r="Z103" s="442">
        <v>0.2</v>
      </c>
      <c r="AA103" s="442">
        <v>0.2</v>
      </c>
      <c r="AB103" s="442">
        <v>0.2</v>
      </c>
      <c r="AC103" s="442">
        <v>0.2001</v>
      </c>
      <c r="AD103" s="442">
        <v>0.2001</v>
      </c>
      <c r="AE103" s="442">
        <v>0.2001</v>
      </c>
      <c r="AF103" s="442">
        <v>0.20019999999999999</v>
      </c>
      <c r="AG103" s="442">
        <v>0.20019999999999999</v>
      </c>
      <c r="AH103" s="442">
        <v>0.20019999999999999</v>
      </c>
      <c r="AI103" s="442">
        <v>0.20030000000000001</v>
      </c>
      <c r="AJ103" s="442">
        <v>0.20030000000000001</v>
      </c>
      <c r="AK103" s="442">
        <v>0.20030000000000001</v>
      </c>
      <c r="AL103" s="373"/>
      <c r="AM103" s="373"/>
      <c r="AN103" s="373"/>
      <c r="AO103" s="373"/>
      <c r="AP103" s="373"/>
      <c r="AQ103" s="373"/>
      <c r="AR103" s="373"/>
      <c r="AS103" s="373"/>
      <c r="AT103" s="373"/>
      <c r="AU103" s="373"/>
      <c r="AV103" s="373"/>
      <c r="AW103" s="373"/>
      <c r="AX103" s="373"/>
      <c r="AY103" s="373"/>
      <c r="AZ103" s="373"/>
      <c r="BA103" s="373"/>
    </row>
    <row r="104" spans="1:53" s="439" customFormat="1" x14ac:dyDescent="0.25">
      <c r="A104" s="305" t="s">
        <v>38</v>
      </c>
      <c r="B104" s="305" t="s">
        <v>110</v>
      </c>
      <c r="C104" s="319" t="s">
        <v>352</v>
      </c>
      <c r="D104" s="445">
        <f>V104*' Demand-Supply Gap'!D$200</f>
        <v>0.74175898217647063</v>
      </c>
      <c r="E104" s="445">
        <f>W104*' Demand-Supply Gap'!E$200</f>
        <v>0.74399947902494123</v>
      </c>
      <c r="F104" s="445">
        <f>X104*' Demand-Supply Gap'!F$200</f>
        <v>0.74763498014399998</v>
      </c>
      <c r="G104" s="445">
        <f>Y104*' Demand-Supply Gap'!G$200</f>
        <v>0.73655162063435309</v>
      </c>
      <c r="H104" s="445">
        <f>Z104*' Demand-Supply Gap'!H$200</f>
        <v>0.76367371830070574</v>
      </c>
      <c r="I104" s="445">
        <f>AA104*' Demand-Supply Gap'!I$200</f>
        <v>0.70472504843294159</v>
      </c>
      <c r="J104" s="445">
        <f>AB104*' Demand-Supply Gap'!J$200</f>
        <v>0.72544396485687002</v>
      </c>
      <c r="K104" s="445">
        <f>AC104*' Demand-Supply Gap'!K$200</f>
        <v>0.74820467947158542</v>
      </c>
      <c r="L104" s="445">
        <f>AD104*' Demand-Supply Gap'!L$200</f>
        <v>0.77102492219546881</v>
      </c>
      <c r="M104" s="445">
        <f>AE104*' Demand-Supply Gap'!M$200</f>
        <v>0.79621809004876298</v>
      </c>
      <c r="N104" s="445">
        <f>AF104*' Demand-Supply Gap'!N$200</f>
        <v>0.82137858169430389</v>
      </c>
      <c r="O104" s="445">
        <f>AG104*' Demand-Supply Gap'!O$200</f>
        <v>0.84854471493859274</v>
      </c>
      <c r="P104" s="445">
        <f>AH104*' Demand-Supply Gap'!P$200</f>
        <v>0.87586785475961548</v>
      </c>
      <c r="Q104" s="445">
        <f>AI104*' Demand-Supply Gap'!Q$200</f>
        <v>0.90562403414491599</v>
      </c>
      <c r="R104" s="445">
        <f>AJ104*' Demand-Supply Gap'!R$200</f>
        <v>0.9353285024648692</v>
      </c>
      <c r="S104" s="445">
        <f>AK104*' Demand-Supply Gap'!S$200</f>
        <v>0.96766518167280757</v>
      </c>
      <c r="T104" s="361"/>
      <c r="U104" s="446">
        <f t="shared" si="253"/>
        <v>3.2529242570438877E-2</v>
      </c>
      <c r="V104" s="442">
        <v>8.0500000000000002E-2</v>
      </c>
      <c r="W104" s="442">
        <v>8.0600000000000005E-2</v>
      </c>
      <c r="X104" s="442">
        <v>8.0600000000000005E-2</v>
      </c>
      <c r="Y104" s="442">
        <v>8.0699999999999994E-2</v>
      </c>
      <c r="Z104" s="442">
        <v>8.0699999999999994E-2</v>
      </c>
      <c r="AA104" s="442">
        <v>8.0799999999999997E-2</v>
      </c>
      <c r="AB104" s="442">
        <v>8.0799999999999997E-2</v>
      </c>
      <c r="AC104" s="442">
        <v>8.09E-2</v>
      </c>
      <c r="AD104" s="442">
        <v>8.09E-2</v>
      </c>
      <c r="AE104" s="442">
        <v>8.1000000000000003E-2</v>
      </c>
      <c r="AF104" s="442">
        <v>8.1000000000000003E-2</v>
      </c>
      <c r="AG104" s="442">
        <v>8.1100000000000005E-2</v>
      </c>
      <c r="AH104" s="442">
        <v>8.1100000000000005E-2</v>
      </c>
      <c r="AI104" s="442">
        <v>8.1199999999999994E-2</v>
      </c>
      <c r="AJ104" s="442">
        <v>8.1199999999999994E-2</v>
      </c>
      <c r="AK104" s="442">
        <v>8.1299999999999997E-2</v>
      </c>
      <c r="AL104" s="373"/>
      <c r="AM104" s="373"/>
      <c r="AN104" s="373"/>
      <c r="AO104" s="373"/>
      <c r="AP104" s="373"/>
      <c r="AQ104" s="373"/>
      <c r="AR104" s="373"/>
      <c r="AS104" s="373"/>
      <c r="AT104" s="373"/>
      <c r="AU104" s="373"/>
      <c r="AV104" s="373"/>
      <c r="AW104" s="373"/>
      <c r="AX104" s="373"/>
      <c r="AY104" s="373"/>
      <c r="AZ104" s="373"/>
      <c r="BA104" s="373"/>
    </row>
    <row r="105" spans="1:53" s="439" customFormat="1" x14ac:dyDescent="0.25">
      <c r="A105" s="305" t="s">
        <v>38</v>
      </c>
      <c r="B105" s="305" t="s">
        <v>110</v>
      </c>
      <c r="C105" s="319" t="s">
        <v>12</v>
      </c>
      <c r="D105" s="445">
        <f>V105*' Demand-Supply Gap'!D$200</f>
        <v>1.2080074852588236</v>
      </c>
      <c r="E105" s="445">
        <f>W105*' Demand-Supply Gap'!E$200</f>
        <v>1.2073837699312944</v>
      </c>
      <c r="F105" s="445">
        <f>X105*' Demand-Supply Gap'!F$200</f>
        <v>1.2123559789680003</v>
      </c>
      <c r="G105" s="445">
        <f>Y105*' Demand-Supply Gap'!G$200</f>
        <v>1.1901651961675304</v>
      </c>
      <c r="H105" s="445">
        <f>Z105*' Demand-Supply Gap'!H$200</f>
        <v>1.2320981180018831</v>
      </c>
      <c r="I105" s="445">
        <f>AA105*' Demand-Supply Gap'!I$200</f>
        <v>1.1338398056470607</v>
      </c>
      <c r="J105" s="445">
        <f>AB105*' Demand-Supply Gap'!J$200</f>
        <v>1.1662768692439029</v>
      </c>
      <c r="K105" s="445">
        <f>AC105*' Demand-Supply Gap'!K$200</f>
        <v>1.1976823979180504</v>
      </c>
      <c r="L105" s="445">
        <f>AD105*' Demand-Supply Gap'!L$200</f>
        <v>1.2332586518182154</v>
      </c>
      <c r="M105" s="445">
        <f>AE105*' Demand-Supply Gap'!M$200</f>
        <v>1.2700170028925946</v>
      </c>
      <c r="N105" s="445">
        <f>AF105*' Demand-Supply Gap'!N$200</f>
        <v>1.308121444920558</v>
      </c>
      <c r="O105" s="445">
        <f>AG105*' Demand-Supply Gap'!O$200</f>
        <v>1.3465808238298016</v>
      </c>
      <c r="P105" s="445">
        <f>AH105*' Demand-Supply Gap'!P$200</f>
        <v>1.3888607413327569</v>
      </c>
      <c r="Q105" s="445">
        <f>AI105*' Demand-Supply Gap'!Q$200</f>
        <v>1.4309305859703547</v>
      </c>
      <c r="R105" s="445">
        <f>AJ105*' Demand-Supply Gap'!R$200</f>
        <v>1.4767132267979817</v>
      </c>
      <c r="S105" s="445">
        <f>AK105*' Demand-Supply Gap'!S$200</f>
        <v>1.52231705702278</v>
      </c>
      <c r="T105" s="361"/>
      <c r="U105" s="446">
        <f t="shared" si="253"/>
        <v>3.0044384994678319E-2</v>
      </c>
      <c r="V105" s="442">
        <f>V106-SUM(V102:V104)</f>
        <v>0.13109999999999999</v>
      </c>
      <c r="W105" s="442">
        <f t="shared" ref="W105" si="254">W106-SUM(W102:W104)</f>
        <v>0.13080000000000003</v>
      </c>
      <c r="X105" s="442">
        <f t="shared" ref="X105" si="255">X106-SUM(X102:X104)</f>
        <v>0.13070000000000004</v>
      </c>
      <c r="Y105" s="442">
        <f t="shared" ref="Y105" si="256">Y106-SUM(Y102:Y104)</f>
        <v>0.13040000000000007</v>
      </c>
      <c r="Z105" s="442">
        <f t="shared" ref="Z105" si="257">Z106-SUM(Z102:Z104)</f>
        <v>0.13020000000000009</v>
      </c>
      <c r="AA105" s="442">
        <f t="shared" ref="AA105" si="258">AA106-SUM(AA102:AA104)</f>
        <v>0.13000000000000012</v>
      </c>
      <c r="AB105" s="442">
        <f t="shared" ref="AB105" si="259">AB106-SUM(AB102:AB104)</f>
        <v>0.1298999999999999</v>
      </c>
      <c r="AC105" s="442">
        <f t="shared" ref="AC105" si="260">AC106-SUM(AC102:AC104)</f>
        <v>0.12949999999999995</v>
      </c>
      <c r="AD105" s="442">
        <f t="shared" ref="AD105" si="261">AD106-SUM(AD102:AD104)</f>
        <v>0.12939999999999996</v>
      </c>
      <c r="AE105" s="442">
        <f t="shared" ref="AE105" si="262">AE106-SUM(AE102:AE104)</f>
        <v>0.12919999999999998</v>
      </c>
      <c r="AF105" s="442">
        <f t="shared" ref="AF105" si="263">AF106-SUM(AF102:AF104)</f>
        <v>0.129</v>
      </c>
      <c r="AG105" s="442">
        <f t="shared" ref="AG105" si="264">AG106-SUM(AG102:AG104)</f>
        <v>0.12870000000000004</v>
      </c>
      <c r="AH105" s="442">
        <f t="shared" ref="AH105" si="265">AH106-SUM(AH102:AH104)</f>
        <v>0.12860000000000005</v>
      </c>
      <c r="AI105" s="442">
        <f t="shared" ref="AI105" si="266">AI106-SUM(AI102:AI104)</f>
        <v>0.12830000000000008</v>
      </c>
      <c r="AJ105" s="442">
        <f t="shared" ref="AJ105" si="267">AJ106-SUM(AJ102:AJ104)</f>
        <v>0.12819999999999987</v>
      </c>
      <c r="AK105" s="442">
        <f t="shared" ref="AK105" si="268">AK106-SUM(AK102:AK104)</f>
        <v>0.1278999999999999</v>
      </c>
      <c r="AL105" s="373"/>
      <c r="AM105" s="373"/>
      <c r="AN105" s="373"/>
      <c r="AO105" s="373"/>
      <c r="AP105" s="373"/>
      <c r="AQ105" s="373"/>
      <c r="AR105" s="373"/>
      <c r="AS105" s="373"/>
      <c r="AT105" s="373"/>
      <c r="AU105" s="373"/>
      <c r="AV105" s="373"/>
      <c r="AW105" s="373"/>
      <c r="AX105" s="373"/>
      <c r="AY105" s="373"/>
      <c r="AZ105" s="373"/>
      <c r="BA105" s="373"/>
    </row>
    <row r="106" spans="1:53" s="439" customFormat="1" ht="15.75" thickBot="1" x14ac:dyDescent="0.3">
      <c r="A106" s="214" t="s">
        <v>38</v>
      </c>
      <c r="B106" s="214" t="s">
        <v>110</v>
      </c>
      <c r="C106" s="452" t="s">
        <v>58</v>
      </c>
      <c r="D106" s="216">
        <f t="shared" ref="D106:S106" si="269">SUM(D102:D105)</f>
        <v>9.2143972941176475</v>
      </c>
      <c r="E106" s="216">
        <f t="shared" si="269"/>
        <v>9.2307627670588239</v>
      </c>
      <c r="F106" s="216">
        <f t="shared" si="269"/>
        <v>9.2758682399999994</v>
      </c>
      <c r="G106" s="216">
        <f t="shared" si="269"/>
        <v>9.1270337129411789</v>
      </c>
      <c r="H106" s="216">
        <f t="shared" si="269"/>
        <v>9.463119185882352</v>
      </c>
      <c r="I106" s="216">
        <f t="shared" si="269"/>
        <v>8.7218446588235352</v>
      </c>
      <c r="J106" s="216">
        <f t="shared" si="269"/>
        <v>8.9782668917929467</v>
      </c>
      <c r="K106" s="216">
        <f t="shared" si="269"/>
        <v>9.2485127252359138</v>
      </c>
      <c r="L106" s="216">
        <f t="shared" si="269"/>
        <v>9.5305923633556091</v>
      </c>
      <c r="M106" s="216">
        <f t="shared" si="269"/>
        <v>9.8298529635649743</v>
      </c>
      <c r="N106" s="216">
        <f t="shared" si="269"/>
        <v>10.140476317213629</v>
      </c>
      <c r="O106" s="216">
        <f t="shared" si="269"/>
        <v>10.46294346410102</v>
      </c>
      <c r="P106" s="216">
        <f t="shared" si="269"/>
        <v>10.799850243645073</v>
      </c>
      <c r="Q106" s="216">
        <f t="shared" si="269"/>
        <v>11.153005346612266</v>
      </c>
      <c r="R106" s="216">
        <f t="shared" si="269"/>
        <v>11.518823921981149</v>
      </c>
      <c r="S106" s="216">
        <f t="shared" si="269"/>
        <v>11.902400758583118</v>
      </c>
      <c r="T106" s="461"/>
      <c r="U106" s="318"/>
      <c r="V106" s="454">
        <v>1</v>
      </c>
      <c r="W106" s="454">
        <v>1</v>
      </c>
      <c r="X106" s="455">
        <v>1</v>
      </c>
      <c r="Y106" s="456">
        <v>1</v>
      </c>
      <c r="Z106" s="456">
        <v>1</v>
      </c>
      <c r="AA106" s="456">
        <v>1</v>
      </c>
      <c r="AB106" s="456">
        <v>1</v>
      </c>
      <c r="AC106" s="456">
        <v>1</v>
      </c>
      <c r="AD106" s="456">
        <v>1</v>
      </c>
      <c r="AE106" s="456">
        <v>1</v>
      </c>
      <c r="AF106" s="456">
        <v>1</v>
      </c>
      <c r="AG106" s="456">
        <v>1</v>
      </c>
      <c r="AH106" s="456">
        <v>1</v>
      </c>
      <c r="AI106" s="456">
        <v>1</v>
      </c>
      <c r="AJ106" s="456">
        <v>1</v>
      </c>
      <c r="AK106" s="456">
        <v>1</v>
      </c>
      <c r="AL106" s="373"/>
      <c r="AM106" s="373"/>
      <c r="AN106" s="373"/>
      <c r="AO106" s="373"/>
      <c r="AP106" s="373"/>
      <c r="AQ106" s="373"/>
      <c r="AR106" s="373"/>
      <c r="AS106" s="373"/>
      <c r="AT106" s="373"/>
      <c r="AU106" s="373"/>
      <c r="AV106" s="373"/>
      <c r="AW106" s="373"/>
      <c r="AX106" s="373"/>
      <c r="AY106" s="373"/>
      <c r="AZ106" s="373"/>
      <c r="BA106" s="373"/>
    </row>
    <row r="107" spans="1:53" x14ac:dyDescent="0.25">
      <c r="A107" s="337" t="s">
        <v>38</v>
      </c>
      <c r="B107" s="337" t="s">
        <v>38</v>
      </c>
      <c r="C107" s="176" t="s">
        <v>326</v>
      </c>
      <c r="D107" s="534">
        <f>V107*' Demand-Supply Gap'!D$209</f>
        <v>90.520753727906893</v>
      </c>
      <c r="E107" s="534">
        <f>W107*' Demand-Supply Gap'!E$209</f>
        <v>93.398362014585018</v>
      </c>
      <c r="F107" s="534">
        <f>X107*' Demand-Supply Gap'!F$209</f>
        <v>96.310866173779445</v>
      </c>
      <c r="G107" s="534">
        <f>Y107*' Demand-Supply Gap'!G$209</f>
        <v>100.5519542971508</v>
      </c>
      <c r="H107" s="534">
        <f>Z107*' Demand-Supply Gap'!H$209</f>
        <v>103.79465170139063</v>
      </c>
      <c r="I107" s="534">
        <f>AA107*' Demand-Supply Gap'!I$209</f>
        <v>97.375714276722746</v>
      </c>
      <c r="J107" s="534">
        <f>AB107*' Demand-Supply Gap'!J$209</f>
        <v>102.93772683427576</v>
      </c>
      <c r="K107" s="534">
        <f>AC107*' Demand-Supply Gap'!K$209</f>
        <v>109.04099151812248</v>
      </c>
      <c r="L107" s="534">
        <f>AD107*' Demand-Supply Gap'!L$209</f>
        <v>115.60307107222992</v>
      </c>
      <c r="M107" s="534">
        <f>AE107*' Demand-Supply Gap'!M$209</f>
        <v>122.2015868836103</v>
      </c>
      <c r="N107" s="534">
        <f>AF107*' Demand-Supply Gap'!N$209</f>
        <v>129.00567163591612</v>
      </c>
      <c r="O107" s="534">
        <f>AG107*' Demand-Supply Gap'!O$209</f>
        <v>136.02275874448353</v>
      </c>
      <c r="P107" s="534">
        <f>AH107*' Demand-Supply Gap'!P$209</f>
        <v>143.33807789323981</v>
      </c>
      <c r="Q107" s="534">
        <f>AI107*' Demand-Supply Gap'!Q$209</f>
        <v>150.9313113559711</v>
      </c>
      <c r="R107" s="534">
        <f>AJ107*' Demand-Supply Gap'!R$209</f>
        <v>158.76138344440534</v>
      </c>
      <c r="S107" s="534">
        <f>AK107*' Demand-Supply Gap'!S$209</f>
        <v>166.74578292147399</v>
      </c>
      <c r="T107" s="461"/>
      <c r="U107" s="446">
        <f>(S107/J107)^(1/9)-1</f>
        <v>5.5056183850600071E-2</v>
      </c>
      <c r="V107" s="346">
        <v>0.59324077464976854</v>
      </c>
      <c r="W107" s="346">
        <v>0.59370975700263207</v>
      </c>
      <c r="X107" s="346">
        <v>0.5941065434186249</v>
      </c>
      <c r="Y107" s="346">
        <v>0.59449462717850388</v>
      </c>
      <c r="Z107" s="346">
        <v>0.59500289781222215</v>
      </c>
      <c r="AA107" s="346">
        <v>0.59544668504818832</v>
      </c>
      <c r="AB107" s="346">
        <v>0.59590841626808777</v>
      </c>
      <c r="AC107" s="346">
        <v>0.59708695526094158</v>
      </c>
      <c r="AD107" s="346">
        <v>0.59826066361456087</v>
      </c>
      <c r="AE107" s="346">
        <v>0.59943964553827955</v>
      </c>
      <c r="AF107" s="346">
        <v>0.60062258580503725</v>
      </c>
      <c r="AG107" s="346">
        <v>0.60181757111016532</v>
      </c>
      <c r="AH107" s="346">
        <v>0.60300787987266324</v>
      </c>
      <c r="AI107" s="346">
        <v>0.6041981125834246</v>
      </c>
      <c r="AJ107" s="346">
        <v>0.60539429655159793</v>
      </c>
      <c r="AK107" s="346">
        <v>0.60660244196748836</v>
      </c>
      <c r="AL107" s="373"/>
      <c r="AM107" s="373"/>
      <c r="AN107" s="373"/>
      <c r="AO107" s="373"/>
      <c r="AP107" s="373"/>
      <c r="AQ107" s="373"/>
      <c r="AR107" s="373"/>
      <c r="AS107" s="373"/>
      <c r="AT107" s="373"/>
      <c r="AU107" s="373"/>
      <c r="AV107" s="373"/>
      <c r="AW107" s="373"/>
      <c r="AX107" s="373"/>
      <c r="AY107" s="373"/>
      <c r="AZ107" s="373"/>
      <c r="BA107" s="373"/>
    </row>
    <row r="108" spans="1:53" x14ac:dyDescent="0.25">
      <c r="A108" s="337" t="s">
        <v>38</v>
      </c>
      <c r="B108" s="337" t="s">
        <v>38</v>
      </c>
      <c r="C108" s="176" t="s">
        <v>349</v>
      </c>
      <c r="D108" s="534">
        <f>V108*' Demand-Supply Gap'!D$209</f>
        <v>30.811265904154386</v>
      </c>
      <c r="E108" s="534">
        <f>W108*' Demand-Supply Gap'!E$209</f>
        <v>31.780558465088742</v>
      </c>
      <c r="F108" s="534">
        <f>X108*' Demand-Supply Gap'!F$209</f>
        <v>32.789724448414809</v>
      </c>
      <c r="G108" s="534">
        <f>Y108*' Demand-Supply Gap'!G$209</f>
        <v>34.233438246222484</v>
      </c>
      <c r="H108" s="534">
        <f>Z108*' Demand-Supply Gap'!H$209</f>
        <v>35.326622421086746</v>
      </c>
      <c r="I108" s="534">
        <f>AA108*' Demand-Supply Gap'!I$209</f>
        <v>33.113949623829228</v>
      </c>
      <c r="J108" s="534">
        <f>AB108*' Demand-Supply Gap'!J$209</f>
        <v>34.995109303504812</v>
      </c>
      <c r="K108" s="534">
        <f>AC108*' Demand-Supply Gap'!K$209</f>
        <v>37.033115813813595</v>
      </c>
      <c r="L108" s="534">
        <f>AD108*' Demand-Supply Gap'!L$209</f>
        <v>39.203947239008905</v>
      </c>
      <c r="M108" s="534">
        <f>AE108*' Demand-Supply Gap'!M$209</f>
        <v>41.380657919953549</v>
      </c>
      <c r="N108" s="534">
        <f>AF108*' Demand-Supply Gap'!N$209</f>
        <v>43.622037587347116</v>
      </c>
      <c r="O108" s="534">
        <f>AG108*' Demand-Supply Gap'!O$209</f>
        <v>45.947317078190643</v>
      </c>
      <c r="P108" s="534">
        <f>AH108*' Demand-Supply Gap'!P$209</f>
        <v>48.347028150095561</v>
      </c>
      <c r="Q108" s="534">
        <f>AI108*' Demand-Supply Gap'!Q$209</f>
        <v>50.835082081286238</v>
      </c>
      <c r="R108" s="534">
        <f>AJ108*' Demand-Supply Gap'!R$209</f>
        <v>53.41780896148434</v>
      </c>
      <c r="S108" s="534">
        <f>AK108*' Demand-Supply Gap'!S$209</f>
        <v>56.020853433991675</v>
      </c>
      <c r="T108" s="461"/>
      <c r="U108" s="446">
        <f t="shared" ref="U108:U110" si="270">(S108/J108)^(1/9)-1</f>
        <v>5.3670224031551417E-2</v>
      </c>
      <c r="V108" s="346">
        <v>0.20192606115348133</v>
      </c>
      <c r="W108" s="346">
        <v>0.20202096949804427</v>
      </c>
      <c r="X108" s="346">
        <v>0.20226782943211111</v>
      </c>
      <c r="Y108" s="346">
        <v>0.20239880218621514</v>
      </c>
      <c r="Z108" s="346">
        <v>0.20250988240642862</v>
      </c>
      <c r="AA108" s="346">
        <v>0.20248982694317677</v>
      </c>
      <c r="AB108" s="346">
        <v>0.20258733900112064</v>
      </c>
      <c r="AC108" s="346">
        <v>0.20278603539129408</v>
      </c>
      <c r="AD108" s="346">
        <v>0.20288543612189419</v>
      </c>
      <c r="AE108" s="346">
        <v>0.2029859639981863</v>
      </c>
      <c r="AF108" s="346">
        <v>0.2030947994886651</v>
      </c>
      <c r="AG108" s="346">
        <v>0.2032887953329115</v>
      </c>
      <c r="AH108" s="346">
        <v>0.2033907484419257</v>
      </c>
      <c r="AI108" s="346">
        <v>0.2034995944221053</v>
      </c>
      <c r="AJ108" s="346">
        <v>0.20369460241501225</v>
      </c>
      <c r="AK108" s="346">
        <v>0.20379757675890081</v>
      </c>
      <c r="AL108" s="373"/>
      <c r="AM108" s="373"/>
      <c r="AN108" s="373"/>
      <c r="AO108" s="373"/>
      <c r="AP108" s="373"/>
      <c r="AQ108" s="373"/>
      <c r="AR108" s="373"/>
      <c r="AS108" s="373"/>
      <c r="AT108" s="373"/>
      <c r="AU108" s="373"/>
      <c r="AV108" s="373"/>
      <c r="AW108" s="373"/>
      <c r="AX108" s="373"/>
      <c r="AY108" s="373"/>
      <c r="AZ108" s="373"/>
      <c r="BA108" s="373"/>
    </row>
    <row r="109" spans="1:53" x14ac:dyDescent="0.25">
      <c r="A109" s="337" t="s">
        <v>38</v>
      </c>
      <c r="B109" s="337" t="s">
        <v>38</v>
      </c>
      <c r="C109" s="176" t="s">
        <v>352</v>
      </c>
      <c r="D109" s="534">
        <f>V109*' Demand-Supply Gap'!D$209</f>
        <v>9.6356392573485081</v>
      </c>
      <c r="E109" s="534">
        <f>W109*' Demand-Supply Gap'!E$209</f>
        <v>9.9642192154160121</v>
      </c>
      <c r="F109" s="534">
        <f>X109*' Demand-Supply Gap'!F$209</f>
        <v>10.287248812110287</v>
      </c>
      <c r="G109" s="534">
        <f>Y109*' Demand-Supply Gap'!G$209</f>
        <v>10.755015189700753</v>
      </c>
      <c r="H109" s="534">
        <f>Z109*' Demand-Supply Gap'!H$209</f>
        <v>11.112659394626343</v>
      </c>
      <c r="I109" s="534">
        <f>AA109*' Demand-Supply Gap'!I$209</f>
        <v>10.447456599971344</v>
      </c>
      <c r="J109" s="534">
        <f>AB109*' Demand-Supply Gap'!J$209</f>
        <v>11.068586449197308</v>
      </c>
      <c r="K109" s="534">
        <f>AC109*' Demand-Supply Gap'!K$209</f>
        <v>11.723418508464551</v>
      </c>
      <c r="L109" s="534">
        <f>AD109*' Demand-Supply Gap'!L$209</f>
        <v>12.425149700295364</v>
      </c>
      <c r="M109" s="534">
        <f>AE109*' Demand-Supply Gap'!M$209</f>
        <v>13.130595778300744</v>
      </c>
      <c r="N109" s="534">
        <f>AF109*' Demand-Supply Gap'!N$209</f>
        <v>13.855446682865072</v>
      </c>
      <c r="O109" s="534">
        <f>AG109*' Demand-Supply Gap'!O$209</f>
        <v>14.603453628967914</v>
      </c>
      <c r="P109" s="534">
        <f>AH109*' Demand-Supply Gap'!P$209</f>
        <v>15.381227011481887</v>
      </c>
      <c r="Q109" s="534">
        <f>AI109*' Demand-Supply Gap'!Q$209</f>
        <v>16.190862187973181</v>
      </c>
      <c r="R109" s="534">
        <f>AJ109*' Demand-Supply Gap'!R$209</f>
        <v>17.022352309019613</v>
      </c>
      <c r="S109" s="534">
        <f>AK109*' Demand-Supply Gap'!S$209</f>
        <v>17.870748146807813</v>
      </c>
      <c r="T109" s="461"/>
      <c r="U109" s="446">
        <f t="shared" si="270"/>
        <v>5.4670334182921332E-2</v>
      </c>
      <c r="V109" s="346">
        <v>6.3148547287370516E-2</v>
      </c>
      <c r="W109" s="346">
        <v>6.3340020547488635E-2</v>
      </c>
      <c r="X109" s="346">
        <v>6.3458279173011001E-2</v>
      </c>
      <c r="Y109" s="346">
        <v>6.3587016186730322E-2</v>
      </c>
      <c r="Z109" s="346">
        <v>6.3703326075271183E-2</v>
      </c>
      <c r="AA109" s="346">
        <v>6.3885573993934075E-2</v>
      </c>
      <c r="AB109" s="346">
        <v>6.4076252935782951E-2</v>
      </c>
      <c r="AC109" s="346">
        <v>6.4195126667621075E-2</v>
      </c>
      <c r="AD109" s="346">
        <v>6.4301737283125091E-2</v>
      </c>
      <c r="AE109" s="346">
        <v>6.4409962912737651E-2</v>
      </c>
      <c r="AF109" s="346">
        <v>6.4507971693155933E-2</v>
      </c>
      <c r="AG109" s="346">
        <v>6.4611356760633454E-2</v>
      </c>
      <c r="AH109" s="346">
        <v>6.4707168020921704E-2</v>
      </c>
      <c r="AI109" s="346">
        <v>6.4814174654586804E-2</v>
      </c>
      <c r="AJ109" s="346">
        <v>6.4910211653459532E-2</v>
      </c>
      <c r="AK109" s="346">
        <v>6.5011775864488891E-2</v>
      </c>
      <c r="AL109" s="373"/>
      <c r="AM109" s="373"/>
      <c r="AN109" s="373"/>
      <c r="AO109" s="373"/>
      <c r="AP109" s="373"/>
      <c r="AQ109" s="373"/>
      <c r="AR109" s="373"/>
      <c r="AS109" s="373"/>
      <c r="AT109" s="373"/>
      <c r="AU109" s="373"/>
      <c r="AV109" s="373"/>
      <c r="AW109" s="373"/>
      <c r="AX109" s="373"/>
      <c r="AY109" s="373"/>
      <c r="AZ109" s="373"/>
      <c r="BA109" s="373"/>
    </row>
    <row r="110" spans="1:53" x14ac:dyDescent="0.25">
      <c r="A110" s="337" t="s">
        <v>38</v>
      </c>
      <c r="B110" s="337" t="s">
        <v>38</v>
      </c>
      <c r="C110" s="176" t="s">
        <v>12</v>
      </c>
      <c r="D110" s="534">
        <f>V110*' Demand-Supply Gap'!D$209</f>
        <v>21.619212404707895</v>
      </c>
      <c r="E110" s="534">
        <f>W110*' Demand-Supply Gap'!E$209</f>
        <v>22.170027071969081</v>
      </c>
      <c r="F110" s="534">
        <f>X110*' Demand-Supply Gap'!F$209</f>
        <v>22.722588805695469</v>
      </c>
      <c r="G110" s="534">
        <f>Y110*' Demand-Supply Gap'!G$209</f>
        <v>23.598133979867164</v>
      </c>
      <c r="H110" s="534">
        <f>Z110*' Demand-Supply Gap'!H$209</f>
        <v>24.210009668778603</v>
      </c>
      <c r="I110" s="534">
        <f>AA110*' Demand-Supply Gap'!I$209</f>
        <v>22.596772158300197</v>
      </c>
      <c r="J110" s="534">
        <f>AB110*' Demand-Supply Gap'!J$209</f>
        <v>23.739428228537466</v>
      </c>
      <c r="K110" s="534">
        <f>AC110*' Demand-Supply Gap'!K$209</f>
        <v>24.824101641762191</v>
      </c>
      <c r="L110" s="534">
        <f>AD110*' Demand-Supply Gap'!L$209</f>
        <v>25.999776027342264</v>
      </c>
      <c r="M110" s="534">
        <f>AE110*' Demand-Supply Gap'!M$209</f>
        <v>27.146860379150088</v>
      </c>
      <c r="N110" s="534">
        <f>AF110*' Demand-Supply Gap'!N$209</f>
        <v>28.30342502639677</v>
      </c>
      <c r="O110" s="534">
        <f>AG110*' Demand-Supply Gap'!O$209</f>
        <v>29.446389663654038</v>
      </c>
      <c r="P110" s="534">
        <f>AH110*' Demand-Supply Gap'!P$209</f>
        <v>30.638815878739624</v>
      </c>
      <c r="Q110" s="534">
        <f>AI110*' Demand-Supply Gap'!Q$209</f>
        <v>31.847085389044484</v>
      </c>
      <c r="R110" s="534">
        <f>AJ110*' Demand-Supply Gap'!R$209</f>
        <v>33.0430524818766</v>
      </c>
      <c r="S110" s="534">
        <f>AK110*' Demand-Supply Gap'!S$209</f>
        <v>34.247402279397519</v>
      </c>
      <c r="T110" s="461"/>
      <c r="U110" s="446">
        <f t="shared" si="270"/>
        <v>4.155966534902289E-2</v>
      </c>
      <c r="V110" s="346">
        <v>0.14168461690937975</v>
      </c>
      <c r="W110" s="346">
        <v>0.14092925295183528</v>
      </c>
      <c r="X110" s="346">
        <v>0.14016734797625299</v>
      </c>
      <c r="Y110" s="346">
        <v>0.13951955444855071</v>
      </c>
      <c r="Z110" s="346">
        <v>0.13878389370607799</v>
      </c>
      <c r="AA110" s="346">
        <v>0.13817791401470059</v>
      </c>
      <c r="AB110" s="346">
        <v>0.13742799179500872</v>
      </c>
      <c r="AC110" s="346">
        <v>0.13593188268014331</v>
      </c>
      <c r="AD110" s="346">
        <v>0.1345521629804198</v>
      </c>
      <c r="AE110" s="346">
        <v>0.13316442755079655</v>
      </c>
      <c r="AF110" s="346">
        <v>0.13177464301314176</v>
      </c>
      <c r="AG110" s="346">
        <v>0.13028227679628979</v>
      </c>
      <c r="AH110" s="346">
        <v>0.1288942036644892</v>
      </c>
      <c r="AI110" s="346">
        <v>0.12748811833988344</v>
      </c>
      <c r="AJ110" s="346">
        <v>0.12600088937993031</v>
      </c>
      <c r="AK110" s="346">
        <v>0.12458820540912197</v>
      </c>
      <c r="AL110" s="373"/>
      <c r="AM110" s="373"/>
      <c r="AN110" s="373"/>
      <c r="AO110" s="373"/>
      <c r="AP110" s="373"/>
      <c r="AQ110" s="373"/>
      <c r="AR110" s="373"/>
      <c r="AS110" s="373"/>
      <c r="AT110" s="373"/>
      <c r="AU110" s="373"/>
      <c r="AV110" s="373"/>
      <c r="AW110" s="373"/>
      <c r="AX110" s="373"/>
      <c r="AY110" s="373"/>
      <c r="AZ110" s="373"/>
      <c r="BA110" s="373"/>
    </row>
    <row r="111" spans="1:53" ht="15.75" thickBot="1" x14ac:dyDescent="0.3">
      <c r="A111" s="338" t="s">
        <v>38</v>
      </c>
      <c r="B111" s="338" t="s">
        <v>38</v>
      </c>
      <c r="C111" s="342" t="s">
        <v>58</v>
      </c>
      <c r="D111" s="534">
        <f>V111*' Demand-Supply Gap'!D$209</f>
        <v>152.58687129411766</v>
      </c>
      <c r="E111" s="534">
        <f>W111*' Demand-Supply Gap'!E$209</f>
        <v>157.31316676705882</v>
      </c>
      <c r="F111" s="534">
        <f>X111*' Demand-Supply Gap'!F$209</f>
        <v>162.11042824</v>
      </c>
      <c r="G111" s="534">
        <f>Y111*' Demand-Supply Gap'!G$209</f>
        <v>169.13854171294119</v>
      </c>
      <c r="H111" s="534">
        <f>Z111*' Demand-Supply Gap'!H$209</f>
        <v>174.44394318588235</v>
      </c>
      <c r="I111" s="534">
        <f>AA111*' Demand-Supply Gap'!I$209</f>
        <v>163.53389265882356</v>
      </c>
      <c r="J111" s="534">
        <f>AB111*' Demand-Supply Gap'!J$209</f>
        <v>172.74085081551533</v>
      </c>
      <c r="K111" s="534">
        <f>AC111*' Demand-Supply Gap'!K$209</f>
        <v>182.62162748216281</v>
      </c>
      <c r="L111" s="534">
        <f>AD111*' Demand-Supply Gap'!L$209</f>
        <v>193.23194403887646</v>
      </c>
      <c r="M111" s="534">
        <f>AE111*' Demand-Supply Gap'!M$209</f>
        <v>203.85970096101468</v>
      </c>
      <c r="N111" s="534">
        <f>AF111*' Demand-Supply Gap'!N$209</f>
        <v>214.78658093252506</v>
      </c>
      <c r="O111" s="534">
        <f>AG111*' Demand-Supply Gap'!O$209</f>
        <v>226.01991911529612</v>
      </c>
      <c r="P111" s="534">
        <f>AH111*' Demand-Supply Gap'!P$209</f>
        <v>237.70514893355693</v>
      </c>
      <c r="Q111" s="534">
        <f>AI111*' Demand-Supply Gap'!Q$209</f>
        <v>249.80434101427497</v>
      </c>
      <c r="R111" s="534">
        <f>AJ111*' Demand-Supply Gap'!R$209</f>
        <v>262.24459719678589</v>
      </c>
      <c r="S111" s="534">
        <f>AK111*' Demand-Supply Gap'!S$209</f>
        <v>274.88478678167098</v>
      </c>
      <c r="T111" s="461"/>
      <c r="U111" s="311"/>
      <c r="V111" s="346">
        <v>1</v>
      </c>
      <c r="W111" s="346">
        <v>1</v>
      </c>
      <c r="X111" s="346">
        <v>1</v>
      </c>
      <c r="Y111" s="346">
        <v>1</v>
      </c>
      <c r="Z111" s="346">
        <v>1</v>
      </c>
      <c r="AA111" s="346">
        <v>1</v>
      </c>
      <c r="AB111" s="346">
        <v>1</v>
      </c>
      <c r="AC111" s="346">
        <v>1</v>
      </c>
      <c r="AD111" s="346">
        <v>1</v>
      </c>
      <c r="AE111" s="346">
        <v>1</v>
      </c>
      <c r="AF111" s="346">
        <v>1</v>
      </c>
      <c r="AG111" s="346">
        <v>1</v>
      </c>
      <c r="AH111" s="346">
        <v>1</v>
      </c>
      <c r="AI111" s="346">
        <v>1</v>
      </c>
      <c r="AJ111" s="346">
        <v>1</v>
      </c>
      <c r="AK111" s="346">
        <v>1</v>
      </c>
      <c r="AL111" s="373"/>
      <c r="AM111" s="373"/>
      <c r="AN111" s="373"/>
      <c r="AO111" s="373"/>
      <c r="AP111" s="373"/>
      <c r="AQ111" s="373"/>
      <c r="AR111" s="373"/>
      <c r="AS111" s="373"/>
      <c r="AT111" s="373"/>
      <c r="AU111" s="373"/>
      <c r="AV111" s="373"/>
      <c r="AW111" s="373"/>
      <c r="AX111" s="373"/>
      <c r="AY111" s="373"/>
      <c r="AZ111" s="373"/>
      <c r="BA111" s="373"/>
    </row>
    <row r="112" spans="1:53" x14ac:dyDescent="0.25">
      <c r="A112" s="305" t="s">
        <v>40</v>
      </c>
      <c r="B112" s="305" t="s">
        <v>18</v>
      </c>
      <c r="C112" s="319" t="s">
        <v>326</v>
      </c>
      <c r="D112" s="306">
        <f>V112*' Demand-Supply Gap'!D$222</f>
        <v>7.6652442876839997</v>
      </c>
      <c r="E112" s="306">
        <f>W112*' Demand-Supply Gap'!E$222</f>
        <v>7.9130589731520002</v>
      </c>
      <c r="F112" s="306">
        <f>X112*' Demand-Supply Gap'!F$222</f>
        <v>8.0861293893599999</v>
      </c>
      <c r="G112" s="306">
        <f>Y112*' Demand-Supply Gap'!G$222</f>
        <v>7.8122229601640001</v>
      </c>
      <c r="H112" s="306">
        <f>Z112*' Demand-Supply Gap'!H$222</f>
        <v>7.9378777299399994</v>
      </c>
      <c r="I112" s="306">
        <f>AA112*' Demand-Supply Gap'!I$222</f>
        <v>7.056228582000001</v>
      </c>
      <c r="J112" s="306">
        <f>AB112*' Demand-Supply Gap'!J$222</f>
        <v>7.1199909796860013</v>
      </c>
      <c r="K112" s="306">
        <f>AC112*' Demand-Supply Gap'!K$222</f>
        <v>7.2701566902791814</v>
      </c>
      <c r="L112" s="306">
        <f>AD112*' Demand-Supply Gap'!L$222</f>
        <v>7.4664121924851337</v>
      </c>
      <c r="M112" s="306">
        <f>AE112*' Demand-Supply Gap'!M$222</f>
        <v>7.7374523198296794</v>
      </c>
      <c r="N112" s="306">
        <f>AF112*' Demand-Supply Gap'!N$222</f>
        <v>8.0477518025446031</v>
      </c>
      <c r="O112" s="306">
        <f>AG112*' Demand-Supply Gap'!O$222</f>
        <v>8.402706284503827</v>
      </c>
      <c r="P112" s="306">
        <f>AH112*' Demand-Supply Gap'!P$222</f>
        <v>8.7825612876484005</v>
      </c>
      <c r="Q112" s="306">
        <f>AI112*' Demand-Supply Gap'!Q$222</f>
        <v>9.1435463778709742</v>
      </c>
      <c r="R112" s="306">
        <f>AJ112*' Demand-Supply Gap'!R$222</f>
        <v>9.5742667618930373</v>
      </c>
      <c r="S112" s="306">
        <f>AK112*' Demand-Supply Gap'!S$222</f>
        <v>10.063597488335244</v>
      </c>
      <c r="T112" s="361"/>
      <c r="U112" s="446">
        <f>(S112/J112)^(1/9)-1</f>
        <v>3.9195100537768868E-2</v>
      </c>
      <c r="V112" s="430">
        <v>0.6169</v>
      </c>
      <c r="W112" s="430">
        <v>0.61680000000000001</v>
      </c>
      <c r="X112" s="430">
        <v>0.61680000000000001</v>
      </c>
      <c r="Y112" s="430">
        <v>0.61670000000000003</v>
      </c>
      <c r="Z112" s="430">
        <v>0.61660000000000004</v>
      </c>
      <c r="AA112" s="430">
        <v>0.61660000000000004</v>
      </c>
      <c r="AB112" s="443">
        <v>0.61650000000000005</v>
      </c>
      <c r="AC112" s="443">
        <v>0.61697777777777785</v>
      </c>
      <c r="AD112" s="443">
        <v>0.61745555555555554</v>
      </c>
      <c r="AE112" s="443">
        <v>0.61793333333333333</v>
      </c>
      <c r="AF112" s="443">
        <v>0.61841111111111113</v>
      </c>
      <c r="AG112" s="443">
        <v>0.61888888888888893</v>
      </c>
      <c r="AH112" s="443">
        <v>0.61936666666666662</v>
      </c>
      <c r="AI112" s="443">
        <v>0.61984444444444442</v>
      </c>
      <c r="AJ112" s="443">
        <v>0.62032222222222222</v>
      </c>
      <c r="AK112" s="443">
        <v>0.62080000000000002</v>
      </c>
      <c r="AL112" s="373"/>
      <c r="AM112" s="373"/>
      <c r="AN112" s="373"/>
      <c r="AO112" s="373"/>
      <c r="AP112" s="373"/>
      <c r="AQ112" s="373"/>
      <c r="AR112" s="373"/>
      <c r="AS112" s="373"/>
      <c r="AT112" s="373"/>
      <c r="AU112" s="373"/>
      <c r="AV112" s="373"/>
      <c r="AW112" s="373"/>
      <c r="AX112" s="373"/>
      <c r="AY112" s="373"/>
      <c r="AZ112" s="373"/>
      <c r="BA112" s="373"/>
    </row>
    <row r="113" spans="1:53" x14ac:dyDescent="0.25">
      <c r="A113" s="305" t="s">
        <v>40</v>
      </c>
      <c r="B113" s="305" t="s">
        <v>18</v>
      </c>
      <c r="C113" s="319" t="s">
        <v>349</v>
      </c>
      <c r="D113" s="306">
        <f>V113*' Demand-Supply Gap'!D$222</f>
        <v>2.0613779013239997</v>
      </c>
      <c r="E113" s="306">
        <f>W113*' Demand-Supply Gap'!E$222</f>
        <v>2.1283665428759999</v>
      </c>
      <c r="F113" s="306">
        <f>X113*' Demand-Supply Gap'!F$222</f>
        <v>2.1736061166599998</v>
      </c>
      <c r="G113" s="306">
        <f>Y113*' Demand-Supply Gap'!G$222</f>
        <v>2.1003187397359997</v>
      </c>
      <c r="H113" s="306">
        <f>Z113*' Demand-Supply Gap'!H$222</f>
        <v>2.13444717422</v>
      </c>
      <c r="I113" s="306">
        <f>AA113*' Demand-Supply Gap'!I$222</f>
        <v>1.8973770660000002</v>
      </c>
      <c r="J113" s="306">
        <f>AB113*' Demand-Supply Gap'!J$222</f>
        <v>1.9148329350072002</v>
      </c>
      <c r="K113" s="306">
        <f>AC113*' Demand-Supply Gap'!K$222</f>
        <v>1.9517401271789323</v>
      </c>
      <c r="L113" s="306">
        <f>AD113*' Demand-Supply Gap'!L$222</f>
        <v>2.0008603474921927</v>
      </c>
      <c r="M113" s="306">
        <f>AE113*' Demand-Supply Gap'!M$222</f>
        <v>2.069803973138169</v>
      </c>
      <c r="N113" s="306">
        <f>AF113*' Demand-Supply Gap'!N$222</f>
        <v>2.1489783367665867</v>
      </c>
      <c r="O113" s="306">
        <f>AG113*' Demand-Supply Gap'!O$222</f>
        <v>2.2397662514547276</v>
      </c>
      <c r="P113" s="306">
        <f>AH113*' Demand-Supply Gap'!P$222</f>
        <v>2.3368485553056186</v>
      </c>
      <c r="Q113" s="306">
        <f>AI113*' Demand-Supply Gap'!Q$222</f>
        <v>2.4285649926668742</v>
      </c>
      <c r="R113" s="306">
        <f>AJ113*' Demand-Supply Gap'!R$222</f>
        <v>2.5384351611087559</v>
      </c>
      <c r="S113" s="306">
        <f>AK113*' Demand-Supply Gap'!S$222</f>
        <v>2.6634166677407869</v>
      </c>
      <c r="T113" s="361"/>
      <c r="U113" s="446">
        <f t="shared" ref="U113:U115" si="271">(S113/J113)^(1/9)-1</f>
        <v>3.7344804307258839E-2</v>
      </c>
      <c r="V113" s="429">
        <v>0.16589999999999999</v>
      </c>
      <c r="W113" s="429">
        <v>0.16589999999999999</v>
      </c>
      <c r="X113" s="429">
        <v>0.1658</v>
      </c>
      <c r="Y113" s="429">
        <v>0.1658</v>
      </c>
      <c r="Z113" s="429">
        <v>0.1658</v>
      </c>
      <c r="AA113" s="429">
        <v>0.1658</v>
      </c>
      <c r="AB113" s="442">
        <v>0.1658</v>
      </c>
      <c r="AC113" s="442">
        <v>0.16563333333333335</v>
      </c>
      <c r="AD113" s="442">
        <v>0.16546666666666668</v>
      </c>
      <c r="AE113" s="442">
        <v>0.1653</v>
      </c>
      <c r="AF113" s="442">
        <v>0.16513333333333335</v>
      </c>
      <c r="AG113" s="442">
        <v>0.16496666666666668</v>
      </c>
      <c r="AH113" s="442">
        <v>0.1648</v>
      </c>
      <c r="AI113" s="442">
        <v>0.16463333333333335</v>
      </c>
      <c r="AJ113" s="442">
        <v>0.16446666666666668</v>
      </c>
      <c r="AK113" s="442">
        <v>0.1643</v>
      </c>
      <c r="AL113" s="373"/>
      <c r="AM113" s="373"/>
      <c r="AN113" s="373"/>
      <c r="AO113" s="373"/>
      <c r="AP113" s="373"/>
      <c r="AQ113" s="373"/>
      <c r="AR113" s="373"/>
      <c r="AS113" s="373"/>
      <c r="AT113" s="373"/>
      <c r="AU113" s="373"/>
      <c r="AV113" s="373"/>
      <c r="AW113" s="373"/>
      <c r="AX113" s="373"/>
      <c r="AY113" s="373"/>
      <c r="AZ113" s="373"/>
      <c r="BA113" s="373"/>
    </row>
    <row r="114" spans="1:53" x14ac:dyDescent="0.25">
      <c r="A114" s="305" t="s">
        <v>40</v>
      </c>
      <c r="B114" s="305" t="s">
        <v>18</v>
      </c>
      <c r="C114" s="319" t="s">
        <v>352</v>
      </c>
      <c r="D114" s="306">
        <f>V114*' Demand-Supply Gap'!D$222</f>
        <v>0.93190682699999994</v>
      </c>
      <c r="E114" s="306">
        <f>W114*' Demand-Supply Gap'!E$222</f>
        <v>0.96219102300000003</v>
      </c>
      <c r="F114" s="306">
        <f>X114*' Demand-Supply Gap'!F$222</f>
        <v>0.9832355774999999</v>
      </c>
      <c r="G114" s="306">
        <f>Y114*' Demand-Supply Gap'!G$222</f>
        <v>0.95008386899999986</v>
      </c>
      <c r="H114" s="306">
        <f>Z114*' Demand-Supply Gap'!H$222</f>
        <v>0.96423457990999983</v>
      </c>
      <c r="I114" s="306">
        <f>AA114*' Demand-Supply Gap'!I$222</f>
        <v>0.85713837299999995</v>
      </c>
      <c r="J114" s="306">
        <f>AB114*' Demand-Supply Gap'!J$222</f>
        <v>0.86502404603159999</v>
      </c>
      <c r="K114" s="306">
        <f>AC114*' Demand-Supply Gap'!K$222</f>
        <v>0.88258403416604148</v>
      </c>
      <c r="L114" s="306">
        <f>AD114*' Demand-Supply Gap'!L$222</f>
        <v>0.90449851324989516</v>
      </c>
      <c r="M114" s="306">
        <f>AE114*' Demand-Supply Gap'!M$222</f>
        <v>0.93660821047026654</v>
      </c>
      <c r="N114" s="306">
        <f>AF114*' Demand-Supply Gap'!N$222</f>
        <v>0.97341691314174805</v>
      </c>
      <c r="O114" s="306">
        <f>AG114*' Demand-Supply Gap'!O$222</f>
        <v>1.0155658654807858</v>
      </c>
      <c r="P114" s="306">
        <f>AH114*' Demand-Supply Gap'!P$222</f>
        <v>1.0592389992799132</v>
      </c>
      <c r="Q114" s="306">
        <f>AI114*' Demand-Supply Gap'!Q$222</f>
        <v>1.1019263309508938</v>
      </c>
      <c r="R114" s="306">
        <f>AJ114*' Demand-Supply Gap'!R$222</f>
        <v>1.1529455200739203</v>
      </c>
      <c r="S114" s="306">
        <f>AK114*' Demand-Supply Gap'!S$222</f>
        <v>1.2109386797336383</v>
      </c>
      <c r="T114" s="361"/>
      <c r="U114" s="446">
        <f t="shared" si="271"/>
        <v>3.8084397224353861E-2</v>
      </c>
      <c r="V114" s="429">
        <v>7.4999999999999997E-2</v>
      </c>
      <c r="W114" s="429">
        <v>7.4999999999999997E-2</v>
      </c>
      <c r="X114" s="429">
        <v>7.4999999999999997E-2</v>
      </c>
      <c r="Y114" s="429">
        <v>7.4999999999999997E-2</v>
      </c>
      <c r="Z114" s="429">
        <v>7.4899999999999994E-2</v>
      </c>
      <c r="AA114" s="429">
        <v>7.4899999999999994E-2</v>
      </c>
      <c r="AB114" s="429">
        <v>7.4899999999999994E-2</v>
      </c>
      <c r="AC114" s="429">
        <v>7.4899999999999994E-2</v>
      </c>
      <c r="AD114" s="429">
        <v>7.4800000000000005E-2</v>
      </c>
      <c r="AE114" s="429">
        <v>7.4800000000000005E-2</v>
      </c>
      <c r="AF114" s="429">
        <v>7.4800000000000005E-2</v>
      </c>
      <c r="AG114" s="429">
        <v>7.4800000000000005E-2</v>
      </c>
      <c r="AH114" s="429">
        <v>7.4700000000000003E-2</v>
      </c>
      <c r="AI114" s="429">
        <v>7.4700000000000003E-2</v>
      </c>
      <c r="AJ114" s="429">
        <v>7.4700000000000003E-2</v>
      </c>
      <c r="AK114" s="429">
        <v>7.4700000000000003E-2</v>
      </c>
      <c r="AL114" s="373"/>
      <c r="AM114" s="373"/>
      <c r="AN114" s="373"/>
      <c r="AO114" s="373"/>
      <c r="AP114" s="373"/>
      <c r="AQ114" s="373"/>
      <c r="AR114" s="373"/>
      <c r="AS114" s="373"/>
      <c r="AT114" s="373"/>
      <c r="AU114" s="373"/>
      <c r="AV114" s="373"/>
      <c r="AW114" s="373"/>
      <c r="AX114" s="373"/>
      <c r="AY114" s="373"/>
      <c r="AZ114" s="373"/>
      <c r="BA114" s="373"/>
    </row>
    <row r="115" spans="1:53" x14ac:dyDescent="0.25">
      <c r="A115" s="305" t="s">
        <v>40</v>
      </c>
      <c r="B115" s="305" t="s">
        <v>18</v>
      </c>
      <c r="C115" s="319" t="s">
        <v>12</v>
      </c>
      <c r="D115" s="306">
        <f>V115*' Demand-Supply Gap'!D$222</f>
        <v>1.7668953439920012</v>
      </c>
      <c r="E115" s="306">
        <f>W115*' Demand-Supply Gap'!E$222</f>
        <v>1.8255971009720013</v>
      </c>
      <c r="F115" s="306">
        <f>X115*' Demand-Supply Gap'!F$222</f>
        <v>1.866836616480001</v>
      </c>
      <c r="G115" s="306">
        <f>Y115*' Demand-Supply Gap'!G$222</f>
        <v>1.8051593511000008</v>
      </c>
      <c r="H115" s="306">
        <f>Z115*' Demand-Supply Gap'!H$222</f>
        <v>1.8370664159300005</v>
      </c>
      <c r="I115" s="306">
        <f>AA115*' Demand-Supply Gap'!I$222</f>
        <v>1.6330259790000006</v>
      </c>
      <c r="J115" s="306">
        <f>AB115*' Demand-Supply Gap'!J$222</f>
        <v>1.6492047232752005</v>
      </c>
      <c r="K115" s="306">
        <f>AC115*' Demand-Supply Gap'!K$222</f>
        <v>1.6790176018610468</v>
      </c>
      <c r="L115" s="306">
        <f>AD115*' Demand-Supply Gap'!L$222</f>
        <v>1.7204550597392918</v>
      </c>
      <c r="M115" s="306">
        <f>AE115*' Demand-Supply Gap'!M$222</f>
        <v>1.77763563653871</v>
      </c>
      <c r="N115" s="306">
        <f>AF115*' Demand-Supply Gap'!N$222</f>
        <v>1.8434480430249767</v>
      </c>
      <c r="O115" s="306">
        <f>AG115*' Demand-Supply Gap'!O$222</f>
        <v>1.9190453616727674</v>
      </c>
      <c r="P115" s="306">
        <f>AH115*' Demand-Supply Gap'!P$222</f>
        <v>2.0012574399603538</v>
      </c>
      <c r="Q115" s="306">
        <f>AI115*' Demand-Supply Gap'!Q$222</f>
        <v>2.0773188038779744</v>
      </c>
      <c r="R115" s="306">
        <f>AJ115*' Demand-Supply Gap'!R$222</f>
        <v>2.1686968684894836</v>
      </c>
      <c r="S115" s="306">
        <f>AK115*' Demand-Supply Gap'!S$222</f>
        <v>2.2727389946272569</v>
      </c>
      <c r="T115" s="361"/>
      <c r="U115" s="446">
        <f t="shared" si="271"/>
        <v>3.6274948210204938E-2</v>
      </c>
      <c r="V115" s="442">
        <f>V116-SUM(V112:V114)</f>
        <v>0.1422000000000001</v>
      </c>
      <c r="W115" s="442">
        <f t="shared" ref="W115" si="272">W116-SUM(W112:W114)</f>
        <v>0.14230000000000009</v>
      </c>
      <c r="X115" s="442">
        <f t="shared" ref="X115" si="273">X116-SUM(X112:X114)</f>
        <v>0.14240000000000008</v>
      </c>
      <c r="Y115" s="442">
        <f t="shared" ref="Y115" si="274">Y116-SUM(Y112:Y114)</f>
        <v>0.14250000000000007</v>
      </c>
      <c r="Z115" s="442">
        <f t="shared" ref="Z115" si="275">Z116-SUM(Z112:Z114)</f>
        <v>0.14270000000000005</v>
      </c>
      <c r="AA115" s="442">
        <f t="shared" ref="AA115" si="276">AA116-SUM(AA112:AA114)</f>
        <v>0.14270000000000005</v>
      </c>
      <c r="AB115" s="442">
        <f t="shared" ref="AB115" si="277">AB116-SUM(AB112:AB114)</f>
        <v>0.14280000000000004</v>
      </c>
      <c r="AC115" s="442">
        <f t="shared" ref="AC115" si="278">AC116-SUM(AC112:AC114)</f>
        <v>0.14248888888888889</v>
      </c>
      <c r="AD115" s="442">
        <f t="shared" ref="AD115" si="279">AD116-SUM(AD112:AD114)</f>
        <v>0.14227777777777784</v>
      </c>
      <c r="AE115" s="442">
        <f t="shared" ref="AE115" si="280">AE116-SUM(AE112:AE114)</f>
        <v>0.14196666666666669</v>
      </c>
      <c r="AF115" s="442">
        <f t="shared" ref="AF115" si="281">AF116-SUM(AF112:AF114)</f>
        <v>0.14165555555555553</v>
      </c>
      <c r="AG115" s="442">
        <f t="shared" ref="AG115" si="282">AG116-SUM(AG112:AG114)</f>
        <v>0.14134444444444438</v>
      </c>
      <c r="AH115" s="442">
        <f t="shared" ref="AH115" si="283">AH116-SUM(AH112:AH114)</f>
        <v>0.14113333333333333</v>
      </c>
      <c r="AI115" s="442">
        <f t="shared" ref="AI115" si="284">AI116-SUM(AI112:AI114)</f>
        <v>0.14082222222222218</v>
      </c>
      <c r="AJ115" s="442">
        <f t="shared" ref="AJ115" si="285">AJ116-SUM(AJ112:AJ114)</f>
        <v>0.14051111111111114</v>
      </c>
      <c r="AK115" s="442">
        <f t="shared" ref="AK115" si="286">AK116-SUM(AK112:AK114)</f>
        <v>0.14019999999999999</v>
      </c>
      <c r="AL115" s="373"/>
      <c r="AM115" s="373"/>
      <c r="AN115" s="373"/>
      <c r="AO115" s="373"/>
      <c r="AP115" s="373"/>
      <c r="AQ115" s="373"/>
      <c r="AR115" s="373"/>
      <c r="AS115" s="373"/>
      <c r="AT115" s="373"/>
      <c r="AU115" s="373"/>
      <c r="AV115" s="373"/>
      <c r="AW115" s="373"/>
      <c r="AX115" s="373"/>
      <c r="AY115" s="373"/>
      <c r="AZ115" s="373"/>
      <c r="BA115" s="373"/>
    </row>
    <row r="116" spans="1:53" ht="15.75" thickBot="1" x14ac:dyDescent="0.3">
      <c r="A116" s="214" t="s">
        <v>40</v>
      </c>
      <c r="B116" s="214" t="s">
        <v>18</v>
      </c>
      <c r="C116" s="452" t="s">
        <v>58</v>
      </c>
      <c r="D116" s="216">
        <f t="shared" ref="D116:S116" si="287">SUM(D112:D115)</f>
        <v>12.425424360000001</v>
      </c>
      <c r="E116" s="216">
        <f t="shared" si="287"/>
        <v>12.829213640000001</v>
      </c>
      <c r="F116" s="216">
        <f t="shared" si="287"/>
        <v>13.109807700000001</v>
      </c>
      <c r="G116" s="216">
        <f t="shared" si="287"/>
        <v>12.667784920000001</v>
      </c>
      <c r="H116" s="216">
        <f t="shared" si="287"/>
        <v>12.873625899999999</v>
      </c>
      <c r="I116" s="216">
        <f t="shared" si="287"/>
        <v>11.443770000000002</v>
      </c>
      <c r="J116" s="216">
        <f t="shared" si="287"/>
        <v>11.549052684000003</v>
      </c>
      <c r="K116" s="216">
        <f t="shared" si="287"/>
        <v>11.783498453485201</v>
      </c>
      <c r="L116" s="216">
        <f t="shared" si="287"/>
        <v>12.092226112966513</v>
      </c>
      <c r="M116" s="216">
        <f t="shared" si="287"/>
        <v>12.521500139976824</v>
      </c>
      <c r="N116" s="216">
        <f t="shared" si="287"/>
        <v>13.013595095477912</v>
      </c>
      <c r="O116" s="216">
        <f t="shared" si="287"/>
        <v>13.577083763112107</v>
      </c>
      <c r="P116" s="216">
        <f t="shared" si="287"/>
        <v>14.179906282194285</v>
      </c>
      <c r="Q116" s="216">
        <f t="shared" si="287"/>
        <v>14.751356505366717</v>
      </c>
      <c r="R116" s="216">
        <f t="shared" si="287"/>
        <v>15.434344311565198</v>
      </c>
      <c r="S116" s="216">
        <f t="shared" si="287"/>
        <v>16.210691830436925</v>
      </c>
      <c r="T116" s="461"/>
      <c r="U116" s="318"/>
      <c r="V116" s="454">
        <v>1</v>
      </c>
      <c r="W116" s="454">
        <v>1</v>
      </c>
      <c r="X116" s="455">
        <v>1</v>
      </c>
      <c r="Y116" s="456">
        <v>1</v>
      </c>
      <c r="Z116" s="456">
        <v>1</v>
      </c>
      <c r="AA116" s="456">
        <v>1</v>
      </c>
      <c r="AB116" s="456">
        <v>1</v>
      </c>
      <c r="AC116" s="456">
        <v>1</v>
      </c>
      <c r="AD116" s="456">
        <v>1</v>
      </c>
      <c r="AE116" s="456">
        <v>1</v>
      </c>
      <c r="AF116" s="456">
        <v>1</v>
      </c>
      <c r="AG116" s="456">
        <v>1</v>
      </c>
      <c r="AH116" s="456">
        <v>1</v>
      </c>
      <c r="AI116" s="456">
        <v>1</v>
      </c>
      <c r="AJ116" s="456">
        <v>1</v>
      </c>
      <c r="AK116" s="456">
        <v>1</v>
      </c>
      <c r="AL116" s="373"/>
      <c r="AM116" s="373"/>
      <c r="AN116" s="373"/>
      <c r="AO116" s="373"/>
      <c r="AP116" s="373"/>
      <c r="AQ116" s="373"/>
      <c r="AR116" s="373"/>
      <c r="AS116" s="373"/>
      <c r="AT116" s="373"/>
      <c r="AU116" s="373"/>
      <c r="AV116" s="373"/>
      <c r="AW116" s="373"/>
      <c r="AX116" s="373"/>
      <c r="AY116" s="373"/>
      <c r="AZ116" s="373"/>
      <c r="BA116" s="373"/>
    </row>
    <row r="117" spans="1:53" x14ac:dyDescent="0.25">
      <c r="A117" s="305" t="s">
        <v>40</v>
      </c>
      <c r="B117" s="305" t="s">
        <v>103</v>
      </c>
      <c r="C117" s="319" t="s">
        <v>326</v>
      </c>
      <c r="D117" s="306">
        <f>V117*' Demand-Supply Gap'!D$231</f>
        <v>0.10796930177999998</v>
      </c>
      <c r="E117" s="306">
        <f>W117*' Demand-Supply Gap'!E$231</f>
        <v>7.658053041E-2</v>
      </c>
      <c r="F117" s="306">
        <f>X117*' Demand-Supply Gap'!F$231</f>
        <v>8.1963389090000005E-2</v>
      </c>
      <c r="G117" s="306">
        <f>Y117*' Demand-Supply Gap'!G$231</f>
        <v>0.99891198422400007</v>
      </c>
      <c r="H117" s="306">
        <f>Z117*' Demand-Supply Gap'!H$231</f>
        <v>1.0242271790520001</v>
      </c>
      <c r="I117" s="306">
        <f>AA117*' Demand-Supply Gap'!I$231</f>
        <v>0.97137647040000008</v>
      </c>
      <c r="J117" s="306">
        <f>AB117*' Demand-Supply Gap'!J$231</f>
        <v>0.97722914024735996</v>
      </c>
      <c r="K117" s="306">
        <f>AC117*' Demand-Supply Gap'!K$231</f>
        <v>0.99471121411022534</v>
      </c>
      <c r="L117" s="306">
        <f>AD117*' Demand-Supply Gap'!L$231</f>
        <v>1.0183778874400571</v>
      </c>
      <c r="M117" s="306">
        <f>AE117*' Demand-Supply Gap'!M$231</f>
        <v>1.0520836965721141</v>
      </c>
      <c r="N117" s="306">
        <f>AF117*' Demand-Supply Gap'!N$231</f>
        <v>1.0909049521067236</v>
      </c>
      <c r="O117" s="306">
        <f>AG117*' Demand-Supply Gap'!O$231</f>
        <v>1.1355244529048321</v>
      </c>
      <c r="P117" s="306">
        <f>AH117*' Demand-Supply Gap'!P$231</f>
        <v>1.1832183561761478</v>
      </c>
      <c r="Q117" s="306">
        <f>AI117*' Demand-Supply Gap'!Q$231</f>
        <v>1.2280610748039293</v>
      </c>
      <c r="R117" s="306">
        <f>AJ117*' Demand-Supply Gap'!R$231</f>
        <v>1.2819754788670565</v>
      </c>
      <c r="S117" s="306">
        <f>AK117*' Demand-Supply Gap'!S$231</f>
        <v>1.3433872502470765</v>
      </c>
      <c r="T117" s="361"/>
      <c r="U117" s="446">
        <f>(S117/J117)^(1/9)-1</f>
        <v>3.5991257176051006E-2</v>
      </c>
      <c r="V117" s="432">
        <v>0.57550000000000001</v>
      </c>
      <c r="W117" s="432">
        <v>0.57550000000000001</v>
      </c>
      <c r="X117" s="432">
        <v>0.57550000000000001</v>
      </c>
      <c r="Y117" s="432">
        <v>0.57540000000000002</v>
      </c>
      <c r="Z117" s="432">
        <v>0.57540000000000002</v>
      </c>
      <c r="AA117" s="432">
        <v>0.57540000000000002</v>
      </c>
      <c r="AB117" s="443">
        <v>0.57529999999999992</v>
      </c>
      <c r="AC117" s="443">
        <v>0.57563333333333333</v>
      </c>
      <c r="AD117" s="443">
        <v>0.57596666666666663</v>
      </c>
      <c r="AE117" s="443">
        <v>0.57629999999999992</v>
      </c>
      <c r="AF117" s="443">
        <v>0.57663333333333333</v>
      </c>
      <c r="AG117" s="443">
        <v>0.57696666666666663</v>
      </c>
      <c r="AH117" s="443">
        <v>0.57729999999999992</v>
      </c>
      <c r="AI117" s="443">
        <v>0.57763333333333333</v>
      </c>
      <c r="AJ117" s="443">
        <v>0.57796666666666663</v>
      </c>
      <c r="AK117" s="443">
        <v>0.57829999999999993</v>
      </c>
      <c r="AL117" s="373"/>
      <c r="AM117" s="373"/>
      <c r="AN117" s="373"/>
      <c r="AO117" s="373"/>
      <c r="AP117" s="373"/>
      <c r="AQ117" s="373"/>
      <c r="AR117" s="373"/>
      <c r="AS117" s="373"/>
      <c r="AT117" s="373"/>
      <c r="AU117" s="373"/>
      <c r="AV117" s="373"/>
      <c r="AW117" s="373"/>
      <c r="AX117" s="373"/>
      <c r="AY117" s="373"/>
      <c r="AZ117" s="373"/>
      <c r="BA117" s="373"/>
    </row>
    <row r="118" spans="1:53" x14ac:dyDescent="0.25">
      <c r="A118" s="305" t="s">
        <v>40</v>
      </c>
      <c r="B118" s="305" t="s">
        <v>103</v>
      </c>
      <c r="C118" s="319" t="s">
        <v>349</v>
      </c>
      <c r="D118" s="306">
        <f>V118*' Demand-Supply Gap'!D$231</f>
        <v>3.7090410011999995E-2</v>
      </c>
      <c r="E118" s="306">
        <f>W118*' Demand-Supply Gap'!E$231</f>
        <v>2.6254280886E-2</v>
      </c>
      <c r="F118" s="306">
        <f>X118*' Demand-Supply Gap'!F$231</f>
        <v>2.8056972460000003E-2</v>
      </c>
      <c r="G118" s="306">
        <f>Y118*' Demand-Supply Gap'!G$231</f>
        <v>0.34147721115200003</v>
      </c>
      <c r="H118" s="306">
        <f>Z118*' Demand-Supply Gap'!H$231</f>
        <v>0.34941917839400005</v>
      </c>
      <c r="I118" s="306">
        <f>AA118*' Demand-Supply Gap'!I$231</f>
        <v>0.33088249600000003</v>
      </c>
      <c r="J118" s="306">
        <f>AB118*' Demand-Supply Gap'!J$231</f>
        <v>0.33242437466784003</v>
      </c>
      <c r="K118" s="306">
        <f>AC118*' Demand-Supply Gap'!K$231</f>
        <v>0.33748410466569057</v>
      </c>
      <c r="L118" s="306">
        <f>AD118*' Demand-Supply Gap'!L$231</f>
        <v>0.34478330004770735</v>
      </c>
      <c r="M118" s="306">
        <f>AE118*' Demand-Supply Gap'!M$231</f>
        <v>0.35544108228802823</v>
      </c>
      <c r="N118" s="306">
        <f>AF118*' Demand-Supply Gap'!N$231</f>
        <v>0.36758685275623393</v>
      </c>
      <c r="O118" s="306">
        <f>AG118*' Demand-Supply Gap'!O$231</f>
        <v>0.3818101748169232</v>
      </c>
      <c r="P118" s="306">
        <f>AH118*' Demand-Supply Gap'!P$231</f>
        <v>0.39700224422539387</v>
      </c>
      <c r="Q118" s="306">
        <f>AI118*' Demand-Supply Gap'!Q$231</f>
        <v>0.41096001920410791</v>
      </c>
      <c r="R118" s="306">
        <f>AJ118*' Demand-Supply Gap'!R$231</f>
        <v>0.42808916446394019</v>
      </c>
      <c r="S118" s="306">
        <f>AK118*' Demand-Supply Gap'!S$231</f>
        <v>0.44764088383643724</v>
      </c>
      <c r="T118" s="361"/>
      <c r="U118" s="446">
        <f t="shared" ref="U118:U120" si="288">(S118/J118)^(1/9)-1</f>
        <v>3.3617024261394013E-2</v>
      </c>
      <c r="V118" s="431">
        <v>0.19769999999999999</v>
      </c>
      <c r="W118" s="431">
        <v>0.1973</v>
      </c>
      <c r="X118" s="431">
        <v>0.19700000000000001</v>
      </c>
      <c r="Y118" s="431">
        <v>0.19670000000000001</v>
      </c>
      <c r="Z118" s="431">
        <v>0.1963</v>
      </c>
      <c r="AA118" s="431">
        <v>0.19600000000000001</v>
      </c>
      <c r="AB118" s="431">
        <v>0.19570000000000001</v>
      </c>
      <c r="AC118" s="431">
        <v>0.1953</v>
      </c>
      <c r="AD118" s="431">
        <v>0.19500000000000001</v>
      </c>
      <c r="AE118" s="431">
        <v>0.19470000000000001</v>
      </c>
      <c r="AF118" s="431">
        <v>0.1943</v>
      </c>
      <c r="AG118" s="431">
        <v>0.19400000000000001</v>
      </c>
      <c r="AH118" s="431">
        <v>0.19370000000000001</v>
      </c>
      <c r="AI118" s="431">
        <v>0.1933</v>
      </c>
      <c r="AJ118" s="431">
        <v>0.193</v>
      </c>
      <c r="AK118" s="431">
        <v>0.19270000000000001</v>
      </c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</row>
    <row r="119" spans="1:53" x14ac:dyDescent="0.25">
      <c r="A119" s="305" t="s">
        <v>40</v>
      </c>
      <c r="B119" s="305" t="s">
        <v>103</v>
      </c>
      <c r="C119" s="319" t="s">
        <v>352</v>
      </c>
      <c r="D119" s="306">
        <f>V119*' Demand-Supply Gap'!D$231</f>
        <v>1.2082055663999999E-2</v>
      </c>
      <c r="E119" s="306">
        <f>W119*' Demand-Supply Gap'!E$231</f>
        <v>8.5695676079999995E-3</v>
      </c>
      <c r="F119" s="306">
        <f>X119*' Demand-Supply Gap'!F$231</f>
        <v>9.157681874E-3</v>
      </c>
      <c r="G119" s="306">
        <f>Y119*' Demand-Supply Gap'!G$231</f>
        <v>0.111453161952</v>
      </c>
      <c r="H119" s="306">
        <f>Z119*' Demand-Supply Gap'!H$231</f>
        <v>0.114277693596</v>
      </c>
      <c r="I119" s="306">
        <f>AA119*' Demand-Supply Gap'!I$231</f>
        <v>0.10821208160000001</v>
      </c>
      <c r="J119" s="306">
        <f>AB119*' Demand-Supply Gap'!J$231</f>
        <v>0.10871313223680001</v>
      </c>
      <c r="K119" s="306">
        <f>AC119*' Demand-Supply Gap'!K$231</f>
        <v>0.11065147039815523</v>
      </c>
      <c r="L119" s="306">
        <f>AD119*' Demand-Supply Gap'!L$231</f>
        <v>0.11327752182763992</v>
      </c>
      <c r="M119" s="306">
        <f>AE119*' Demand-Supply Gap'!M$231</f>
        <v>0.11701989406606374</v>
      </c>
      <c r="N119" s="306">
        <f>AF119*' Demand-Supply Gap'!N$231</f>
        <v>0.12133077795556599</v>
      </c>
      <c r="O119" s="306">
        <f>AG119*' Demand-Supply Gap'!O$231</f>
        <v>0.12628601142999607</v>
      </c>
      <c r="P119" s="306">
        <f>AH119*' Demand-Supply Gap'!P$231</f>
        <v>0.13158257139530349</v>
      </c>
      <c r="Q119" s="306">
        <f>AI119*' Demand-Supply Gap'!Q$231</f>
        <v>0.13656146870258942</v>
      </c>
      <c r="R119" s="306">
        <f>AJ119*' Demand-Supply Gap'!R$231</f>
        <v>0.14254851624982326</v>
      </c>
      <c r="S119" s="306">
        <f>AK119*' Demand-Supply Gap'!S$231</f>
        <v>0.14936849419140069</v>
      </c>
      <c r="T119" s="361"/>
      <c r="U119" s="446">
        <f t="shared" si="288"/>
        <v>3.5930875217158986E-2</v>
      </c>
      <c r="V119" s="431">
        <v>6.4399999999999999E-2</v>
      </c>
      <c r="W119" s="431">
        <v>6.4399999999999999E-2</v>
      </c>
      <c r="X119" s="431">
        <v>6.4299999999999996E-2</v>
      </c>
      <c r="Y119" s="431">
        <v>6.4199999999999993E-2</v>
      </c>
      <c r="Z119" s="431">
        <v>6.4199999999999993E-2</v>
      </c>
      <c r="AA119" s="431">
        <v>6.4100000000000004E-2</v>
      </c>
      <c r="AB119" s="442">
        <v>6.4000000000000001E-2</v>
      </c>
      <c r="AC119" s="442">
        <v>6.4033333333333331E-2</v>
      </c>
      <c r="AD119" s="442">
        <v>6.4066666666666675E-2</v>
      </c>
      <c r="AE119" s="442">
        <v>6.4100000000000004E-2</v>
      </c>
      <c r="AF119" s="442">
        <v>6.4133333333333334E-2</v>
      </c>
      <c r="AG119" s="442">
        <v>6.4166666666666664E-2</v>
      </c>
      <c r="AH119" s="442">
        <v>6.4200000000000007E-2</v>
      </c>
      <c r="AI119" s="442">
        <v>6.4233333333333337E-2</v>
      </c>
      <c r="AJ119" s="442">
        <v>6.4266666666666666E-2</v>
      </c>
      <c r="AK119" s="442">
        <v>6.4299999999999996E-2</v>
      </c>
      <c r="AL119" s="373"/>
      <c r="AM119" s="373"/>
      <c r="AN119" s="373"/>
      <c r="AO119" s="373"/>
      <c r="AP119" s="373"/>
      <c r="AQ119" s="373"/>
      <c r="AR119" s="373"/>
      <c r="AS119" s="373"/>
      <c r="AT119" s="373"/>
      <c r="AU119" s="373"/>
      <c r="AV119" s="373"/>
      <c r="AW119" s="373"/>
      <c r="AX119" s="373"/>
      <c r="AY119" s="373"/>
      <c r="AZ119" s="373"/>
      <c r="BA119" s="373"/>
    </row>
    <row r="120" spans="1:53" x14ac:dyDescent="0.25">
      <c r="A120" s="305" t="s">
        <v>40</v>
      </c>
      <c r="B120" s="305" t="s">
        <v>103</v>
      </c>
      <c r="C120" s="319" t="s">
        <v>12</v>
      </c>
      <c r="D120" s="306">
        <f>V120*' Demand-Supply Gap'!D$231</f>
        <v>3.0467792543999995E-2</v>
      </c>
      <c r="E120" s="306">
        <f>W120*' Demand-Supply Gap'!E$231</f>
        <v>2.1663441095999995E-2</v>
      </c>
      <c r="F120" s="306">
        <f>X120*' Demand-Supply Gap'!F$231</f>
        <v>2.3243136576000002E-2</v>
      </c>
      <c r="G120" s="306">
        <f>Y120*' Demand-Supply Gap'!G$231</f>
        <v>0.28418820267199996</v>
      </c>
      <c r="H120" s="306">
        <f>Z120*' Demand-Supply Gap'!H$231</f>
        <v>0.29210232895799987</v>
      </c>
      <c r="I120" s="306">
        <f>AA120*' Demand-Supply Gap'!I$231</f>
        <v>0.27770495199999978</v>
      </c>
      <c r="J120" s="306">
        <f>AB120*' Demand-Supply Gap'!J$231</f>
        <v>0.28027604404800011</v>
      </c>
      <c r="K120" s="306">
        <f>AC120*' Demand-Supply Gap'!K$231</f>
        <v>0.28518242058368909</v>
      </c>
      <c r="L120" s="306">
        <f>AD120*' Demand-Supply Gap'!L$231</f>
        <v>0.29168077810873572</v>
      </c>
      <c r="M120" s="306">
        <f>AE120*' Demand-Supply Gap'!M$231</f>
        <v>0.30103869783921861</v>
      </c>
      <c r="N120" s="306">
        <f>AF120*' Demand-Supply Gap'!N$231</f>
        <v>0.31202946430568618</v>
      </c>
      <c r="O120" s="306">
        <f>AG120*' Demand-Supply Gap'!O$231</f>
        <v>0.32447304547156403</v>
      </c>
      <c r="P120" s="306">
        <f>AH120*' Demand-Supply Gap'!P$231</f>
        <v>0.33776959136987572</v>
      </c>
      <c r="Q120" s="306">
        <f>AI120*' Demand-Supply Gap'!Q$231</f>
        <v>0.35043926452221297</v>
      </c>
      <c r="R120" s="306">
        <f>AJ120*' Demand-Supply Gap'!R$231</f>
        <v>0.36546541277120154</v>
      </c>
      <c r="S120" s="306">
        <f>AK120*' Demand-Supply Gap'!S$231</f>
        <v>0.38259706054935777</v>
      </c>
      <c r="T120" s="361"/>
      <c r="U120" s="446">
        <f t="shared" si="288"/>
        <v>3.5183388871174781E-2</v>
      </c>
      <c r="V120" s="442">
        <f>V121-SUM(V117:V119)</f>
        <v>0.16239999999999999</v>
      </c>
      <c r="W120" s="442">
        <f t="shared" ref="W120" si="289">W121-SUM(W117:W119)</f>
        <v>0.16279999999999994</v>
      </c>
      <c r="X120" s="442">
        <f t="shared" ref="X120" si="290">X121-SUM(X117:X119)</f>
        <v>0.16320000000000001</v>
      </c>
      <c r="Y120" s="442">
        <f t="shared" ref="Y120" si="291">Y121-SUM(Y117:Y119)</f>
        <v>0.16369999999999996</v>
      </c>
      <c r="Z120" s="442">
        <f t="shared" ref="Z120" si="292">Z121-SUM(Z117:Z119)</f>
        <v>0.16409999999999991</v>
      </c>
      <c r="AA120" s="442">
        <f t="shared" ref="AA120" si="293">AA121-SUM(AA117:AA119)</f>
        <v>0.16449999999999987</v>
      </c>
      <c r="AB120" s="442">
        <f t="shared" ref="AB120" si="294">AB121-SUM(AB117:AB119)</f>
        <v>0.16500000000000004</v>
      </c>
      <c r="AC120" s="442">
        <f t="shared" ref="AC120" si="295">AC121-SUM(AC117:AC119)</f>
        <v>0.16503333333333337</v>
      </c>
      <c r="AD120" s="442">
        <f t="shared" ref="AD120" si="296">AD121-SUM(AD117:AD119)</f>
        <v>0.16496666666666671</v>
      </c>
      <c r="AE120" s="442">
        <f t="shared" ref="AE120" si="297">AE121-SUM(AE117:AE119)</f>
        <v>0.16490000000000005</v>
      </c>
      <c r="AF120" s="442">
        <f t="shared" ref="AF120" si="298">AF121-SUM(AF117:AF119)</f>
        <v>0.16493333333333327</v>
      </c>
      <c r="AG120" s="442">
        <f t="shared" ref="AG120" si="299">AG121-SUM(AG117:AG119)</f>
        <v>0.16486666666666672</v>
      </c>
      <c r="AH120" s="442">
        <f t="shared" ref="AH120" si="300">AH121-SUM(AH117:AH119)</f>
        <v>0.16480000000000006</v>
      </c>
      <c r="AI120" s="442">
        <f t="shared" ref="AI120" si="301">AI121-SUM(AI117:AI119)</f>
        <v>0.16483333333333328</v>
      </c>
      <c r="AJ120" s="442">
        <f t="shared" ref="AJ120" si="302">AJ121-SUM(AJ117:AJ119)</f>
        <v>0.16476666666666673</v>
      </c>
      <c r="AK120" s="442">
        <f t="shared" ref="AK120" si="303">AK121-SUM(AK117:AK119)</f>
        <v>0.16470000000000007</v>
      </c>
      <c r="AL120" s="373"/>
      <c r="AM120" s="373"/>
      <c r="AN120" s="373"/>
      <c r="AO120" s="373"/>
      <c r="AP120" s="373"/>
      <c r="AQ120" s="373"/>
      <c r="AR120" s="373"/>
      <c r="AS120" s="373"/>
      <c r="AT120" s="373"/>
      <c r="AU120" s="373"/>
      <c r="AV120" s="373"/>
      <c r="AW120" s="373"/>
      <c r="AX120" s="373"/>
      <c r="AY120" s="373"/>
      <c r="AZ120" s="373"/>
      <c r="BA120" s="373"/>
    </row>
    <row r="121" spans="1:53" ht="15.75" thickBot="1" x14ac:dyDescent="0.3">
      <c r="A121" s="214" t="s">
        <v>40</v>
      </c>
      <c r="B121" s="214" t="s">
        <v>103</v>
      </c>
      <c r="C121" s="452" t="s">
        <v>58</v>
      </c>
      <c r="D121" s="216">
        <f t="shared" ref="D121:S121" si="304">SUM(D117:D120)</f>
        <v>0.18760955999999998</v>
      </c>
      <c r="E121" s="216">
        <f t="shared" si="304"/>
        <v>0.13306782</v>
      </c>
      <c r="F121" s="216">
        <f t="shared" si="304"/>
        <v>0.14242118000000001</v>
      </c>
      <c r="G121" s="216">
        <f t="shared" si="304"/>
        <v>1.7360305600000001</v>
      </c>
      <c r="H121" s="216">
        <f t="shared" si="304"/>
        <v>1.78002638</v>
      </c>
      <c r="I121" s="216">
        <f t="shared" si="304"/>
        <v>1.6881759999999999</v>
      </c>
      <c r="J121" s="216">
        <f t="shared" si="304"/>
        <v>1.6986426912000001</v>
      </c>
      <c r="K121" s="216">
        <f t="shared" si="304"/>
        <v>1.7280292097577601</v>
      </c>
      <c r="L121" s="216">
        <f t="shared" si="304"/>
        <v>1.7681194874241402</v>
      </c>
      <c r="M121" s="216">
        <f t="shared" si="304"/>
        <v>1.8255833707654248</v>
      </c>
      <c r="N121" s="216">
        <f t="shared" si="304"/>
        <v>1.8918520471242097</v>
      </c>
      <c r="O121" s="216">
        <f t="shared" si="304"/>
        <v>1.9680936846233155</v>
      </c>
      <c r="P121" s="216">
        <f t="shared" si="304"/>
        <v>2.0495727631667204</v>
      </c>
      <c r="Q121" s="216">
        <f t="shared" si="304"/>
        <v>2.1260218272328393</v>
      </c>
      <c r="R121" s="216">
        <f t="shared" si="304"/>
        <v>2.2180785723520215</v>
      </c>
      <c r="S121" s="216">
        <f t="shared" si="304"/>
        <v>2.3229936888242722</v>
      </c>
      <c r="T121" s="461"/>
      <c r="U121" s="318"/>
      <c r="V121" s="454">
        <v>1</v>
      </c>
      <c r="W121" s="454">
        <v>1</v>
      </c>
      <c r="X121" s="455">
        <v>1</v>
      </c>
      <c r="Y121" s="456">
        <v>1</v>
      </c>
      <c r="Z121" s="456">
        <v>1</v>
      </c>
      <c r="AA121" s="456">
        <v>1</v>
      </c>
      <c r="AB121" s="456">
        <v>1</v>
      </c>
      <c r="AC121" s="456">
        <v>1</v>
      </c>
      <c r="AD121" s="456">
        <v>1</v>
      </c>
      <c r="AE121" s="456">
        <v>1</v>
      </c>
      <c r="AF121" s="456">
        <v>1</v>
      </c>
      <c r="AG121" s="456">
        <v>1</v>
      </c>
      <c r="AH121" s="456">
        <v>1</v>
      </c>
      <c r="AI121" s="456">
        <v>1</v>
      </c>
      <c r="AJ121" s="456">
        <v>1</v>
      </c>
      <c r="AK121" s="456">
        <v>1</v>
      </c>
      <c r="AL121" s="373"/>
      <c r="AM121" s="373"/>
      <c r="AN121" s="373"/>
      <c r="AO121" s="373"/>
      <c r="AP121" s="373"/>
      <c r="AQ121" s="373"/>
      <c r="AR121" s="373"/>
      <c r="AS121" s="373"/>
      <c r="AT121" s="373"/>
      <c r="AU121" s="373"/>
      <c r="AV121" s="373"/>
      <c r="AW121" s="373"/>
      <c r="AX121" s="373"/>
      <c r="AY121" s="373"/>
      <c r="AZ121" s="373"/>
      <c r="BA121" s="373"/>
    </row>
    <row r="122" spans="1:53" x14ac:dyDescent="0.25">
      <c r="A122" s="305" t="s">
        <v>40</v>
      </c>
      <c r="B122" s="305" t="s">
        <v>59</v>
      </c>
      <c r="C122" s="319" t="s">
        <v>326</v>
      </c>
      <c r="D122" s="306">
        <f>' Demand-Supply Gap'!D$240*'Demand by Application'!V122</f>
        <v>2.4818566049999995</v>
      </c>
      <c r="E122" s="306">
        <f>' Demand-Supply Gap'!E$240*'Demand by Application'!W122</f>
        <v>2.5558893</v>
      </c>
      <c r="F122" s="306">
        <f>' Demand-Supply Gap'!F$240*'Demand by Application'!X122</f>
        <v>2.5358933399999994</v>
      </c>
      <c r="G122" s="306">
        <f>' Demand-Supply Gap'!G$240*'Demand by Application'!Y122</f>
        <v>2.5568796099999997</v>
      </c>
      <c r="H122" s="306">
        <f>' Demand-Supply Gap'!H$240*'Demand by Application'!Z122</f>
        <v>2.5839827089999998</v>
      </c>
      <c r="I122" s="306">
        <f>' Demand-Supply Gap'!I$240*'Demand by Application'!AA122</f>
        <v>2.1789074999999998</v>
      </c>
      <c r="J122" s="306">
        <f>' Demand-Supply Gap'!J$240*'Demand by Application'!AB122</f>
        <v>2.1998250119999994</v>
      </c>
      <c r="K122" s="306">
        <f>' Demand-Supply Gap'!K$240*'Demand by Application'!AC122</f>
        <v>2.2464975145871997</v>
      </c>
      <c r="L122" s="306">
        <f>' Demand-Supply Gap'!L$240*'Demand by Application'!AD122</f>
        <v>2.3074206942347315</v>
      </c>
      <c r="M122" s="306">
        <f>' Demand-Supply Gap'!M$240*'Demand by Application'!AE122</f>
        <v>2.3914653147300364</v>
      </c>
      <c r="N122" s="306">
        <f>' Demand-Supply Gap'!N$240*'Demand by Application'!AF122</f>
        <v>2.487662671534717</v>
      </c>
      <c r="O122" s="306">
        <f>' Demand-Supply Gap'!O$240*'Demand by Application'!AG122</f>
        <v>2.5976846093231747</v>
      </c>
      <c r="P122" s="306">
        <f>' Demand-Supply Gap'!P$240*'Demand by Application'!AH122</f>
        <v>2.7154306952043421</v>
      </c>
      <c r="Q122" s="306">
        <f>' Demand-Supply Gap'!Q$240*'Demand by Application'!AI122</f>
        <v>2.8273742913687574</v>
      </c>
      <c r="R122" s="306">
        <f>' Demand-Supply Gap'!R$240*'Demand by Application'!AJ122</f>
        <v>2.9609048116180858</v>
      </c>
      <c r="S122" s="306">
        <f>' Demand-Supply Gap'!S$240*'Demand by Application'!AK122</f>
        <v>3.1125904779502407</v>
      </c>
      <c r="T122" s="361"/>
      <c r="U122" s="446">
        <f>(S122/J122)^(1/9)-1</f>
        <v>3.9317417298683655E-2</v>
      </c>
      <c r="V122" s="434">
        <v>0.59309999999999996</v>
      </c>
      <c r="W122" s="434">
        <v>0.59299999999999997</v>
      </c>
      <c r="X122" s="434">
        <v>0.59299999999999997</v>
      </c>
      <c r="Y122" s="434">
        <v>0.59299999999999997</v>
      </c>
      <c r="Z122" s="434">
        <v>0.59289999999999998</v>
      </c>
      <c r="AA122" s="434">
        <v>0.59289999999999998</v>
      </c>
      <c r="AB122" s="443">
        <v>0.59289999999999987</v>
      </c>
      <c r="AC122" s="443">
        <v>0.59319999999999995</v>
      </c>
      <c r="AD122" s="443">
        <v>0.59349999999999992</v>
      </c>
      <c r="AE122" s="443">
        <v>0.59379999999999988</v>
      </c>
      <c r="AF122" s="443">
        <v>0.59409999999999996</v>
      </c>
      <c r="AG122" s="443">
        <v>0.59439999999999993</v>
      </c>
      <c r="AH122" s="443">
        <v>0.5946999999999999</v>
      </c>
      <c r="AI122" s="443">
        <v>0.59499999999999997</v>
      </c>
      <c r="AJ122" s="443">
        <v>0.59529999999999994</v>
      </c>
      <c r="AK122" s="443">
        <v>0.59559999999999991</v>
      </c>
      <c r="AL122" s="373"/>
      <c r="AM122" s="373"/>
      <c r="AN122" s="373"/>
      <c r="AO122" s="373"/>
      <c r="AP122" s="373"/>
      <c r="AQ122" s="373"/>
      <c r="AR122" s="373"/>
      <c r="AS122" s="373"/>
      <c r="AT122" s="373"/>
      <c r="AU122" s="373"/>
      <c r="AV122" s="373"/>
      <c r="AW122" s="373"/>
      <c r="AX122" s="373"/>
      <c r="AY122" s="373"/>
      <c r="AZ122" s="373"/>
      <c r="BA122" s="373"/>
    </row>
    <row r="123" spans="1:53" x14ac:dyDescent="0.25">
      <c r="A123" s="305" t="s">
        <v>40</v>
      </c>
      <c r="B123" s="305" t="s">
        <v>59</v>
      </c>
      <c r="C123" s="319" t="s">
        <v>349</v>
      </c>
      <c r="D123" s="306">
        <f>' Demand-Supply Gap'!D$240*'Demand by Application'!V123</f>
        <v>0.73145934000000001</v>
      </c>
      <c r="E123" s="306">
        <f>' Demand-Supply Gap'!E$240*'Demand by Application'!W123</f>
        <v>0.75340548000000007</v>
      </c>
      <c r="F123" s="306">
        <f>' Demand-Supply Gap'!F$240*'Demand by Application'!X123</f>
        <v>0.74708358599999991</v>
      </c>
      <c r="G123" s="306">
        <f>' Demand-Supply Gap'!G$240*'Demand by Application'!Y123</f>
        <v>0.75283504200000007</v>
      </c>
      <c r="H123" s="306">
        <f>' Demand-Supply Gap'!H$240*'Demand by Application'!Z123</f>
        <v>0.76094346599999996</v>
      </c>
      <c r="I123" s="306">
        <f>' Demand-Supply Gap'!I$240*'Demand by Application'!AA123</f>
        <v>0.6412874999999999</v>
      </c>
      <c r="J123" s="306">
        <f>' Demand-Supply Gap'!J$240*'Demand by Application'!AB123</f>
        <v>0.64707283199999999</v>
      </c>
      <c r="K123" s="306">
        <f>' Demand-Supply Gap'!K$240*'Demand by Application'!AC123</f>
        <v>0.66046723962239995</v>
      </c>
      <c r="L123" s="306">
        <f>' Demand-Supply Gap'!L$240*'Demand by Application'!AD123</f>
        <v>0.67764688627651859</v>
      </c>
      <c r="M123" s="306">
        <f>' Demand-Supply Gap'!M$240*'Demand by Application'!AE123</f>
        <v>0.70197440949384549</v>
      </c>
      <c r="N123" s="306">
        <f>' Demand-Supply Gap'!N$240*'Demand by Application'!AF123</f>
        <v>0.72942406561411832</v>
      </c>
      <c r="O123" s="306">
        <f>' Demand-Supply Gap'!O$240*'Demand by Application'!AG123</f>
        <v>0.76086287093399185</v>
      </c>
      <c r="P123" s="306">
        <f>' Demand-Supply Gap'!P$240*'Demand by Application'!AH123</f>
        <v>0.79494952755183468</v>
      </c>
      <c r="Q123" s="306">
        <f>' Demand-Supply Gap'!Q$240*'Demand by Application'!AI123</f>
        <v>0.82682878436666174</v>
      </c>
      <c r="R123" s="306">
        <f>' Demand-Supply Gap'!R$240*'Demand by Application'!AJ123</f>
        <v>0.86494430831578228</v>
      </c>
      <c r="S123" s="306">
        <f>' Demand-Supply Gap'!S$240*'Demand by Application'!AK123</f>
        <v>0.90879698474739246</v>
      </c>
      <c r="T123" s="361"/>
      <c r="U123" s="446">
        <f t="shared" ref="U123:U125" si="305">(S123/J123)^(1/9)-1</f>
        <v>3.846152938442593E-2</v>
      </c>
      <c r="V123" s="433">
        <v>0.17480000000000001</v>
      </c>
      <c r="W123" s="433">
        <v>0.17480000000000001</v>
      </c>
      <c r="X123" s="433">
        <v>0.17469999999999999</v>
      </c>
      <c r="Y123" s="433">
        <v>0.17460000000000001</v>
      </c>
      <c r="Z123" s="433">
        <v>0.17460000000000001</v>
      </c>
      <c r="AA123" s="433">
        <v>0.17449999999999999</v>
      </c>
      <c r="AB123" s="433">
        <v>0.1744</v>
      </c>
      <c r="AC123" s="433">
        <v>0.1744</v>
      </c>
      <c r="AD123" s="433">
        <v>0.17430000000000001</v>
      </c>
      <c r="AE123" s="433">
        <v>0.17430000000000001</v>
      </c>
      <c r="AF123" s="433">
        <v>0.17419999999999999</v>
      </c>
      <c r="AG123" s="433">
        <v>0.1741</v>
      </c>
      <c r="AH123" s="433">
        <v>0.1741</v>
      </c>
      <c r="AI123" s="433">
        <v>0.17399999999999999</v>
      </c>
      <c r="AJ123" s="433">
        <v>0.1739</v>
      </c>
      <c r="AK123" s="433">
        <v>0.1739</v>
      </c>
      <c r="AL123" s="373"/>
      <c r="AM123" s="373"/>
      <c r="AN123" s="373"/>
      <c r="AO123" s="373"/>
      <c r="AP123" s="373"/>
      <c r="AQ123" s="373"/>
      <c r="AR123" s="373"/>
      <c r="AS123" s="373"/>
      <c r="AT123" s="373"/>
      <c r="AU123" s="373"/>
      <c r="AV123" s="373"/>
      <c r="AW123" s="373"/>
      <c r="AX123" s="373"/>
      <c r="AY123" s="373"/>
      <c r="AZ123" s="373"/>
      <c r="BA123" s="373"/>
    </row>
    <row r="124" spans="1:53" x14ac:dyDescent="0.25">
      <c r="A124" s="305" t="s">
        <v>40</v>
      </c>
      <c r="B124" s="305" t="s">
        <v>59</v>
      </c>
      <c r="C124" s="319" t="s">
        <v>352</v>
      </c>
      <c r="D124" s="306">
        <f>' Demand-Supply Gap'!D$240*'Demand by Application'!V124</f>
        <v>0.26864810999999994</v>
      </c>
      <c r="E124" s="306">
        <f>' Demand-Supply Gap'!E$240*'Demand by Application'!W124</f>
        <v>0.27670842000000001</v>
      </c>
      <c r="F124" s="306">
        <f>' Demand-Supply Gap'!F$240*'Demand by Application'!X124</f>
        <v>0.27454359599999995</v>
      </c>
      <c r="G124" s="306">
        <f>' Demand-Supply Gap'!G$240*'Demand by Application'!Y124</f>
        <v>0.27681563399999998</v>
      </c>
      <c r="H124" s="306">
        <f>' Demand-Supply Gap'!H$240*'Demand by Application'!Z124</f>
        <v>0.27979708199999997</v>
      </c>
      <c r="I124" s="306">
        <f>' Demand-Supply Gap'!I$240*'Demand by Application'!AA124</f>
        <v>0.23593499999999995</v>
      </c>
      <c r="J124" s="306">
        <f>' Demand-Supply Gap'!J$240*'Demand by Application'!AB124</f>
        <v>0.23819997599999998</v>
      </c>
      <c r="K124" s="306">
        <f>' Demand-Supply Gap'!K$240*'Demand by Application'!AC124</f>
        <v>0.24313071550319998</v>
      </c>
      <c r="L124" s="306">
        <f>' Demand-Supply Gap'!L$240*'Demand by Application'!AD124</f>
        <v>0.24920921061574777</v>
      </c>
      <c r="M124" s="306">
        <f>' Demand-Supply Gap'!M$240*'Demand by Application'!AE124</f>
        <v>0.2581558212768531</v>
      </c>
      <c r="N124" s="306">
        <f>' Demand-Supply Gap'!N$240*'Demand by Application'!AF124</f>
        <v>0.26840460738154415</v>
      </c>
      <c r="O124" s="306">
        <f>' Demand-Supply Gap'!O$240*'Demand by Application'!AG124</f>
        <v>0.28013388872411765</v>
      </c>
      <c r="P124" s="306">
        <f>' Demand-Supply Gap'!P$240*'Demand by Application'!AH124</f>
        <v>0.29268388693895808</v>
      </c>
      <c r="Q124" s="306">
        <f>' Demand-Supply Gap'!Q$240*'Demand by Application'!AI124</f>
        <v>0.30459612113737372</v>
      </c>
      <c r="R124" s="306">
        <f>' Demand-Supply Gap'!R$240*'Demand by Application'!AJ124</f>
        <v>0.31882075999448906</v>
      </c>
      <c r="S124" s="306">
        <f>' Demand-Supply Gap'!S$240*'Demand by Application'!AK124</f>
        <v>0.33498497252620968</v>
      </c>
      <c r="T124" s="361"/>
      <c r="U124" s="446">
        <f t="shared" si="305"/>
        <v>3.8612953115683357E-2</v>
      </c>
      <c r="V124" s="433">
        <v>6.4199999999999993E-2</v>
      </c>
      <c r="W124" s="433">
        <v>6.4199999999999993E-2</v>
      </c>
      <c r="X124" s="433">
        <v>6.4199999999999993E-2</v>
      </c>
      <c r="Y124" s="433">
        <v>6.4199999999999993E-2</v>
      </c>
      <c r="Z124" s="433">
        <v>6.4199999999999993E-2</v>
      </c>
      <c r="AA124" s="433">
        <v>6.4199999999999993E-2</v>
      </c>
      <c r="AB124" s="433">
        <v>6.4199999999999993E-2</v>
      </c>
      <c r="AC124" s="433">
        <v>6.4199999999999993E-2</v>
      </c>
      <c r="AD124" s="433">
        <v>6.4100000000000004E-2</v>
      </c>
      <c r="AE124" s="433">
        <v>6.4100000000000004E-2</v>
      </c>
      <c r="AF124" s="433">
        <v>6.4100000000000004E-2</v>
      </c>
      <c r="AG124" s="433">
        <v>6.4100000000000004E-2</v>
      </c>
      <c r="AH124" s="433">
        <v>6.4100000000000004E-2</v>
      </c>
      <c r="AI124" s="433">
        <v>6.4100000000000004E-2</v>
      </c>
      <c r="AJ124" s="433">
        <v>6.4100000000000004E-2</v>
      </c>
      <c r="AK124" s="433">
        <v>6.4100000000000004E-2</v>
      </c>
      <c r="AL124" s="373"/>
      <c r="AM124" s="373"/>
      <c r="AN124" s="373"/>
      <c r="AO124" s="373"/>
      <c r="AP124" s="373"/>
      <c r="AQ124" s="373"/>
      <c r="AR124" s="373"/>
      <c r="AS124" s="373"/>
      <c r="AT124" s="373"/>
      <c r="AU124" s="373"/>
      <c r="AV124" s="373"/>
      <c r="AW124" s="373"/>
      <c r="AX124" s="373"/>
      <c r="AY124" s="373"/>
      <c r="AZ124" s="373"/>
      <c r="BA124" s="373"/>
    </row>
    <row r="125" spans="1:53" x14ac:dyDescent="0.25">
      <c r="A125" s="305" t="s">
        <v>40</v>
      </c>
      <c r="B125" s="305" t="s">
        <v>59</v>
      </c>
      <c r="C125" s="319" t="s">
        <v>12</v>
      </c>
      <c r="D125" s="306">
        <f>' Demand-Supply Gap'!D$240*'Demand by Application'!V125</f>
        <v>0.70258594499999971</v>
      </c>
      <c r="E125" s="306">
        <f>' Demand-Supply Gap'!E$240*'Demand by Application'!W125</f>
        <v>0.72409679999999976</v>
      </c>
      <c r="F125" s="306">
        <f>' Demand-Supply Gap'!F$240*'Demand by Application'!X125</f>
        <v>0.71885947800000005</v>
      </c>
      <c r="G125" s="306">
        <f>' Demand-Supply Gap'!G$240*'Demand by Application'!Y125</f>
        <v>0.72523971400000009</v>
      </c>
      <c r="H125" s="306">
        <f>' Demand-Supply Gap'!H$240*'Demand by Application'!Z125</f>
        <v>0.73348674299999994</v>
      </c>
      <c r="I125" s="306">
        <f>' Demand-Supply Gap'!I$240*'Demand by Application'!AA125</f>
        <v>0.61886999999999992</v>
      </c>
      <c r="J125" s="306">
        <f>' Demand-Supply Gap'!J$240*'Demand by Application'!AB125</f>
        <v>0.62518218000000036</v>
      </c>
      <c r="K125" s="306">
        <f>' Demand-Supply Gap'!K$240*'Demand by Application'!AC125</f>
        <v>0.63698732628720001</v>
      </c>
      <c r="L125" s="306">
        <f>' Demand-Supply Gap'!L$240*'Demand by Application'!AD125</f>
        <v>0.65354240724660229</v>
      </c>
      <c r="M125" s="306">
        <f>' Demand-Supply Gap'!M$240*'Demand by Application'!AE125</f>
        <v>0.6757963620944768</v>
      </c>
      <c r="N125" s="306">
        <f>' Demand-Supply Gap'!N$240*'Demand by Application'!AF125</f>
        <v>0.70178802179636179</v>
      </c>
      <c r="O125" s="306">
        <f>' Demand-Supply Gap'!O$240*'Demand by Application'!AG125</f>
        <v>0.73158210565393589</v>
      </c>
      <c r="P125" s="306">
        <f>' Demand-Supply Gap'!P$240*'Demand by Application'!AH125</f>
        <v>0.7629871686037426</v>
      </c>
      <c r="Q125" s="306">
        <f>' Demand-Supply Gap'!Q$240*'Demand by Application'!AI125</f>
        <v>0.79309036845284997</v>
      </c>
      <c r="R125" s="306">
        <f>' Demand-Supply Gap'!R$240*'Demand by Application'!AJ125</f>
        <v>0.82913292809799288</v>
      </c>
      <c r="S125" s="306">
        <f>' Demand-Supply Gap'!S$240*'Demand by Application'!AK125</f>
        <v>0.86960217516944338</v>
      </c>
      <c r="T125" s="361"/>
      <c r="U125" s="446">
        <f t="shared" si="305"/>
        <v>3.7346344232153106E-2</v>
      </c>
      <c r="V125" s="442">
        <f>V126-SUM(V122:V124)</f>
        <v>0.16789999999999994</v>
      </c>
      <c r="W125" s="442">
        <f t="shared" ref="W125" si="306">W126-SUM(W122:W124)</f>
        <v>0.16799999999999993</v>
      </c>
      <c r="X125" s="442">
        <f t="shared" ref="X125" si="307">X126-SUM(X122:X124)</f>
        <v>0.16810000000000003</v>
      </c>
      <c r="Y125" s="442">
        <f t="shared" ref="Y125" si="308">Y126-SUM(Y122:Y124)</f>
        <v>0.16820000000000002</v>
      </c>
      <c r="Z125" s="442">
        <f t="shared" ref="Z125" si="309">Z126-SUM(Z122:Z124)</f>
        <v>0.16830000000000001</v>
      </c>
      <c r="AA125" s="442">
        <f t="shared" ref="AA125" si="310">AA126-SUM(AA122:AA124)</f>
        <v>0.16839999999999999</v>
      </c>
      <c r="AB125" s="442">
        <f t="shared" ref="AB125" si="311">AB126-SUM(AB122:AB124)</f>
        <v>0.16850000000000009</v>
      </c>
      <c r="AC125" s="442">
        <f t="shared" ref="AC125" si="312">AC126-SUM(AC122:AC124)</f>
        <v>0.16820000000000002</v>
      </c>
      <c r="AD125" s="442">
        <f t="shared" ref="AD125" si="313">AD126-SUM(AD122:AD124)</f>
        <v>0.16810000000000003</v>
      </c>
      <c r="AE125" s="442">
        <f t="shared" ref="AE125" si="314">AE126-SUM(AE122:AE124)</f>
        <v>0.16780000000000006</v>
      </c>
      <c r="AF125" s="442">
        <f t="shared" ref="AF125" si="315">AF126-SUM(AF122:AF124)</f>
        <v>0.16759999999999997</v>
      </c>
      <c r="AG125" s="442">
        <f t="shared" ref="AG125" si="316">AG126-SUM(AG122:AG124)</f>
        <v>0.16739999999999999</v>
      </c>
      <c r="AH125" s="442">
        <f t="shared" ref="AH125" si="317">AH126-SUM(AH122:AH124)</f>
        <v>0.16710000000000003</v>
      </c>
      <c r="AI125" s="442">
        <f t="shared" ref="AI125" si="318">AI126-SUM(AI122:AI124)</f>
        <v>0.16690000000000005</v>
      </c>
      <c r="AJ125" s="442">
        <f t="shared" ref="AJ125" si="319">AJ126-SUM(AJ122:AJ124)</f>
        <v>0.16670000000000007</v>
      </c>
      <c r="AK125" s="442">
        <f t="shared" ref="AK125" si="320">AK126-SUM(AK122:AK124)</f>
        <v>0.1664000000000001</v>
      </c>
      <c r="AL125" s="373"/>
      <c r="AM125" s="373"/>
      <c r="AN125" s="373"/>
      <c r="AO125" s="373"/>
      <c r="AP125" s="373"/>
      <c r="AQ125" s="373"/>
      <c r="AR125" s="373"/>
      <c r="AS125" s="373"/>
      <c r="AT125" s="373"/>
      <c r="AU125" s="373"/>
      <c r="AV125" s="373"/>
      <c r="AW125" s="373"/>
      <c r="AX125" s="373"/>
      <c r="AY125" s="373"/>
      <c r="AZ125" s="373"/>
      <c r="BA125" s="373"/>
    </row>
    <row r="126" spans="1:53" ht="15.75" thickBot="1" x14ac:dyDescent="0.3">
      <c r="A126" s="214" t="s">
        <v>40</v>
      </c>
      <c r="B126" s="214" t="s">
        <v>59</v>
      </c>
      <c r="C126" s="452" t="s">
        <v>58</v>
      </c>
      <c r="D126" s="216">
        <f t="shared" ref="D126:S126" si="321">SUM(D122:D125)</f>
        <v>4.1845499999999998</v>
      </c>
      <c r="E126" s="216">
        <f t="shared" si="321"/>
        <v>4.3100999999999994</v>
      </c>
      <c r="F126" s="216">
        <f t="shared" si="321"/>
        <v>4.2763799999999996</v>
      </c>
      <c r="G126" s="216">
        <f t="shared" si="321"/>
        <v>4.3117700000000001</v>
      </c>
      <c r="H126" s="216">
        <f t="shared" si="321"/>
        <v>4.3582099999999997</v>
      </c>
      <c r="I126" s="216">
        <f t="shared" si="321"/>
        <v>3.6749999999999994</v>
      </c>
      <c r="J126" s="216">
        <f t="shared" si="321"/>
        <v>3.71028</v>
      </c>
      <c r="K126" s="216">
        <f t="shared" si="321"/>
        <v>3.7870827959999995</v>
      </c>
      <c r="L126" s="216">
        <f t="shared" si="321"/>
        <v>3.8878191983736006</v>
      </c>
      <c r="M126" s="216">
        <f t="shared" si="321"/>
        <v>4.027391907595212</v>
      </c>
      <c r="N126" s="216">
        <f t="shared" si="321"/>
        <v>4.1872793663267416</v>
      </c>
      <c r="O126" s="216">
        <f t="shared" si="321"/>
        <v>4.3702634746352205</v>
      </c>
      <c r="P126" s="216">
        <f t="shared" si="321"/>
        <v>4.5660512782988771</v>
      </c>
      <c r="Q126" s="216">
        <f t="shared" si="321"/>
        <v>4.7518895653256426</v>
      </c>
      <c r="R126" s="216">
        <f t="shared" si="321"/>
        <v>4.9738028080263499</v>
      </c>
      <c r="S126" s="216">
        <f t="shared" si="321"/>
        <v>5.2259746103932851</v>
      </c>
      <c r="T126" s="461"/>
      <c r="U126" s="318"/>
      <c r="V126" s="454">
        <v>1</v>
      </c>
      <c r="W126" s="454">
        <v>1</v>
      </c>
      <c r="X126" s="455">
        <v>1</v>
      </c>
      <c r="Y126" s="456">
        <v>1</v>
      </c>
      <c r="Z126" s="456">
        <v>1</v>
      </c>
      <c r="AA126" s="456">
        <v>1</v>
      </c>
      <c r="AB126" s="456">
        <v>1</v>
      </c>
      <c r="AC126" s="456">
        <v>1</v>
      </c>
      <c r="AD126" s="456">
        <v>1</v>
      </c>
      <c r="AE126" s="456">
        <v>1</v>
      </c>
      <c r="AF126" s="456">
        <v>1</v>
      </c>
      <c r="AG126" s="456">
        <v>1</v>
      </c>
      <c r="AH126" s="456">
        <v>1</v>
      </c>
      <c r="AI126" s="456">
        <v>1</v>
      </c>
      <c r="AJ126" s="456">
        <v>1</v>
      </c>
      <c r="AK126" s="456">
        <v>1</v>
      </c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3"/>
    </row>
    <row r="127" spans="1:53" x14ac:dyDescent="0.25">
      <c r="A127" s="337" t="s">
        <v>40</v>
      </c>
      <c r="B127" s="337" t="s">
        <v>40</v>
      </c>
      <c r="C127" s="176" t="s">
        <v>326</v>
      </c>
      <c r="D127" s="534">
        <f>V127*' Demand-Supply Gap'!D$249</f>
        <v>11.974876758682779</v>
      </c>
      <c r="E127" s="534">
        <f>W127*' Demand-Supply Gap'!E$249</f>
        <v>12.494325703680113</v>
      </c>
      <c r="F127" s="534">
        <f>X127*' Demand-Supply Gap'!F$249</f>
        <v>12.76573325697156</v>
      </c>
      <c r="G127" s="534">
        <f>Y127*' Demand-Supply Gap'!G$249</f>
        <v>13.160450808575495</v>
      </c>
      <c r="H127" s="534">
        <f>Z127*' Demand-Supply Gap'!H$249</f>
        <v>13.641998108095356</v>
      </c>
      <c r="I127" s="534">
        <f>AA127*' Demand-Supply Gap'!I$249</f>
        <v>12.316893583632403</v>
      </c>
      <c r="J127" s="534">
        <f>AB127*' Demand-Supply Gap'!J$249</f>
        <v>12.713266859125905</v>
      </c>
      <c r="K127" s="534">
        <f>AC127*' Demand-Supply Gap'!K$249</f>
        <v>13.316456862080949</v>
      </c>
      <c r="L127" s="534">
        <f>AD127*' Demand-Supply Gap'!L$249</f>
        <v>13.929601355254523</v>
      </c>
      <c r="M127" s="534">
        <f>AE127*' Demand-Supply Gap'!M$249</f>
        <v>14.562604894685974</v>
      </c>
      <c r="N127" s="534">
        <f>AF127*' Demand-Supply Gap'!N$249</f>
        <v>15.20250636897841</v>
      </c>
      <c r="O127" s="534">
        <f>AG127*' Demand-Supply Gap'!O$249</f>
        <v>15.864432081976604</v>
      </c>
      <c r="P127" s="534">
        <f>AH127*' Demand-Supply Gap'!P$249</f>
        <v>16.544057058139728</v>
      </c>
      <c r="Q127" s="534">
        <f>AI127*' Demand-Supply Gap'!Q$249</f>
        <v>17.244511365953265</v>
      </c>
      <c r="R127" s="534">
        <f>AJ127*' Demand-Supply Gap'!R$249</f>
        <v>17.969434820442416</v>
      </c>
      <c r="S127" s="534">
        <f>AK127*' Demand-Supply Gap'!S$249</f>
        <v>18.710436712946752</v>
      </c>
      <c r="T127" s="461"/>
      <c r="U127" s="446">
        <f>(S127/J127)^(1/9)-1</f>
        <v>4.3872407012330195E-2</v>
      </c>
      <c r="V127" s="346">
        <v>0.61050864477324174</v>
      </c>
      <c r="W127" s="346">
        <v>0.6105428384605629</v>
      </c>
      <c r="X127" s="346">
        <v>0.61065805003288998</v>
      </c>
      <c r="Y127" s="346">
        <v>0.60740897294055696</v>
      </c>
      <c r="Z127" s="346">
        <v>0.60730966003988951</v>
      </c>
      <c r="AA127" s="346">
        <v>0.60727942794604084</v>
      </c>
      <c r="AB127" s="346">
        <v>0.60720958157494176</v>
      </c>
      <c r="AC127" s="346">
        <v>0.60764218280666538</v>
      </c>
      <c r="AD127" s="346">
        <v>0.6080747444328074</v>
      </c>
      <c r="AE127" s="346">
        <v>0.60850724042839077</v>
      </c>
      <c r="AF127" s="346">
        <v>0.60893971433304217</v>
      </c>
      <c r="AG127" s="346">
        <v>0.60937216474578715</v>
      </c>
      <c r="AH127" s="346">
        <v>0.60980461385978624</v>
      </c>
      <c r="AI127" s="346">
        <v>0.61023710124325481</v>
      </c>
      <c r="AJ127" s="346">
        <v>0.61066954959695274</v>
      </c>
      <c r="AK127" s="346">
        <v>0.61110197440958547</v>
      </c>
      <c r="AL127" s="373"/>
      <c r="AM127" s="373"/>
      <c r="AN127" s="373"/>
      <c r="AO127" s="373"/>
      <c r="AP127" s="373"/>
      <c r="AQ127" s="373"/>
      <c r="AR127" s="373"/>
      <c r="AS127" s="373"/>
      <c r="AT127" s="373"/>
      <c r="AU127" s="373"/>
      <c r="AV127" s="373"/>
      <c r="AW127" s="373"/>
      <c r="AX127" s="373"/>
      <c r="AY127" s="373"/>
      <c r="AZ127" s="373"/>
      <c r="BA127" s="373"/>
    </row>
    <row r="128" spans="1:53" x14ac:dyDescent="0.25">
      <c r="A128" s="337" t="s">
        <v>40</v>
      </c>
      <c r="B128" s="337" t="s">
        <v>40</v>
      </c>
      <c r="C128" s="176" t="s">
        <v>349</v>
      </c>
      <c r="D128" s="534">
        <f>V128*' Demand-Supply Gap'!D$249</f>
        <v>3.3045151537851991</v>
      </c>
      <c r="E128" s="534">
        <f>W128*' Demand-Supply Gap'!E$249</f>
        <v>3.4454249256612739</v>
      </c>
      <c r="F128" s="534">
        <f>X128*' Demand-Supply Gap'!F$249</f>
        <v>3.5167191997829881</v>
      </c>
      <c r="G128" s="534">
        <f>Y128*' Demand-Supply Gap'!G$249</f>
        <v>3.6983400955644354</v>
      </c>
      <c r="H128" s="534">
        <f>Z128*' Demand-Supply Gap'!H$249</f>
        <v>3.8338258699581691</v>
      </c>
      <c r="I128" s="534">
        <f>AA128*' Demand-Supply Gap'!I$249</f>
        <v>3.4628778061482035</v>
      </c>
      <c r="J128" s="534">
        <f>AB128*' Demand-Supply Gap'!J$249</f>
        <v>3.573490355540244</v>
      </c>
      <c r="K128" s="534">
        <f>AC128*' Demand-Supply Gap'!K$249</f>
        <v>3.7368541260420729</v>
      </c>
      <c r="L128" s="534">
        <f>AD128*' Demand-Supply Gap'!L$249</f>
        <v>3.9021876794706598</v>
      </c>
      <c r="M128" s="534">
        <f>AE128*' Demand-Supply Gap'!M$249</f>
        <v>4.0730217390996319</v>
      </c>
      <c r="N128" s="534">
        <f>AF128*' Demand-Supply Gap'!N$249</f>
        <v>4.2444363100595544</v>
      </c>
      <c r="O128" s="534">
        <f>AG128*' Demand-Supply Gap'!O$249</f>
        <v>4.4216259728919587</v>
      </c>
      <c r="P128" s="534">
        <f>AH128*' Demand-Supply Gap'!P$249</f>
        <v>4.6037146610811188</v>
      </c>
      <c r="Q128" s="534">
        <f>AI128*' Demand-Supply Gap'!Q$249</f>
        <v>4.7901028228452107</v>
      </c>
      <c r="R128" s="534">
        <f>AJ128*' Demand-Supply Gap'!R$249</f>
        <v>4.9828901452835268</v>
      </c>
      <c r="S128" s="534">
        <f>AK128*' Demand-Supply Gap'!S$249</f>
        <v>5.1801263312106318</v>
      </c>
      <c r="T128" s="461"/>
      <c r="U128" s="446">
        <f t="shared" ref="U128:U130" si="322">(S128/J128)^(1/9)-1</f>
        <v>4.2116843170171947E-2</v>
      </c>
      <c r="V128" s="346">
        <v>0.16847230320823423</v>
      </c>
      <c r="W128" s="346">
        <v>0.16836278833330029</v>
      </c>
      <c r="X128" s="346">
        <v>0.16822479726183495</v>
      </c>
      <c r="Y128" s="346">
        <v>0.17069361769643124</v>
      </c>
      <c r="Z128" s="346">
        <v>0.17067290783120484</v>
      </c>
      <c r="AA128" s="346">
        <v>0.17073578162266956</v>
      </c>
      <c r="AB128" s="346">
        <v>0.17067663312613487</v>
      </c>
      <c r="AC128" s="346">
        <v>0.17051609309411028</v>
      </c>
      <c r="AD128" s="346">
        <v>0.17034383938258904</v>
      </c>
      <c r="AE128" s="346">
        <v>0.17019367321905271</v>
      </c>
      <c r="AF128" s="346">
        <v>0.17001182380206026</v>
      </c>
      <c r="AG128" s="346">
        <v>0.16984004071967154</v>
      </c>
      <c r="AH128" s="346">
        <v>0.1696903263422907</v>
      </c>
      <c r="AI128" s="346">
        <v>0.1695089178949668</v>
      </c>
      <c r="AJ128" s="346">
        <v>0.16933750622193849</v>
      </c>
      <c r="AK128" s="346">
        <v>0.16918821710363721</v>
      </c>
      <c r="AL128" s="373"/>
      <c r="AM128" s="373"/>
      <c r="AN128" s="373"/>
      <c r="AO128" s="373"/>
      <c r="AP128" s="373"/>
      <c r="AQ128" s="373"/>
      <c r="AR128" s="373"/>
      <c r="AS128" s="373"/>
      <c r="AT128" s="373"/>
      <c r="AU128" s="373"/>
      <c r="AV128" s="373"/>
      <c r="AW128" s="373"/>
      <c r="AX128" s="373"/>
      <c r="AY128" s="373"/>
      <c r="AZ128" s="373"/>
      <c r="BA128" s="373"/>
    </row>
    <row r="129" spans="1:53" x14ac:dyDescent="0.25">
      <c r="A129" s="337" t="s">
        <v>40</v>
      </c>
      <c r="B129" s="337" t="s">
        <v>40</v>
      </c>
      <c r="C129" s="176" t="s">
        <v>352</v>
      </c>
      <c r="D129" s="534">
        <f>V129*' Demand-Supply Gap'!D$249</f>
        <v>1.4159999166080883</v>
      </c>
      <c r="E129" s="534">
        <f>W129*' Demand-Supply Gap'!E$249</f>
        <v>1.477999293740424</v>
      </c>
      <c r="F129" s="534">
        <f>X129*' Demand-Supply Gap'!F$249</f>
        <v>1.5109677619306217</v>
      </c>
      <c r="G129" s="534">
        <f>Y129*' Demand-Supply Gap'!G$249</f>
        <v>1.5493756035725741</v>
      </c>
      <c r="H129" s="534">
        <f>Z129*' Demand-Supply Gap'!H$249</f>
        <v>1.6048772771433089</v>
      </c>
      <c r="I129" s="534">
        <f>AA129*' Demand-Supply Gap'!I$249</f>
        <v>1.4496729447899865</v>
      </c>
      <c r="J129" s="534">
        <f>AB129*' Demand-Supply Gap'!J$249</f>
        <v>1.4963205717066606</v>
      </c>
      <c r="K129" s="534">
        <f>AC129*' Demand-Supply Gap'!K$249</f>
        <v>1.5663062579423217</v>
      </c>
      <c r="L129" s="534">
        <f>AD129*' Demand-Supply Gap'!L$249</f>
        <v>1.6353089987598415</v>
      </c>
      <c r="M129" s="534">
        <f>AE129*' Demand-Supply Gap'!M$249</f>
        <v>1.7085223812314569</v>
      </c>
      <c r="N129" s="534">
        <f>AF129*' Demand-Supply Gap'!N$249</f>
        <v>1.7824498656760706</v>
      </c>
      <c r="O129" s="534">
        <f>AG129*' Demand-Supply Gap'!O$249</f>
        <v>1.8588623895211527</v>
      </c>
      <c r="P129" s="534">
        <f>AH129*' Demand-Supply Gap'!P$249</f>
        <v>1.9353987735140807</v>
      </c>
      <c r="Q129" s="534">
        <f>AI129*' Demand-Supply Gap'!Q$249</f>
        <v>2.0160440196612819</v>
      </c>
      <c r="R129" s="534">
        <f>AJ129*' Demand-Supply Gap'!R$249</f>
        <v>2.0994438578493235</v>
      </c>
      <c r="S129" s="534">
        <f>AK129*' Demand-Supply Gap'!S$249</f>
        <v>2.1846132509451439</v>
      </c>
      <c r="T129" s="461"/>
      <c r="U129" s="446">
        <f t="shared" si="322"/>
        <v>4.2944268709948163E-2</v>
      </c>
      <c r="V129" s="346">
        <v>7.2191155492319151E-2</v>
      </c>
      <c r="W129" s="346">
        <v>7.2223336052236548E-2</v>
      </c>
      <c r="X129" s="346">
        <v>7.2278231777968674E-2</v>
      </c>
      <c r="Y129" s="346">
        <v>7.151006130063102E-2</v>
      </c>
      <c r="Z129" s="346">
        <v>7.144536055970209E-2</v>
      </c>
      <c r="AA129" s="346">
        <v>7.147553485326838E-2</v>
      </c>
      <c r="AB129" s="346">
        <v>7.1467090112701998E-2</v>
      </c>
      <c r="AC129" s="346">
        <v>7.1471996145608549E-2</v>
      </c>
      <c r="AD129" s="346">
        <v>7.1386831261646772E-2</v>
      </c>
      <c r="AE129" s="346">
        <v>7.139163954057931E-2</v>
      </c>
      <c r="AF129" s="346">
        <v>7.139641883213324E-2</v>
      </c>
      <c r="AG129" s="346">
        <v>7.1401169131917616E-2</v>
      </c>
      <c r="AH129" s="346">
        <v>7.1337707407554449E-2</v>
      </c>
      <c r="AI129" s="346">
        <v>7.1342401789700804E-2</v>
      </c>
      <c r="AJ129" s="346">
        <v>7.1347065051730454E-2</v>
      </c>
      <c r="AK129" s="346">
        <v>7.1351700201104762E-2</v>
      </c>
      <c r="AL129" s="373"/>
      <c r="AM129" s="373"/>
      <c r="AN129" s="373"/>
      <c r="AO129" s="373"/>
      <c r="AP129" s="373"/>
      <c r="AQ129" s="373"/>
      <c r="AR129" s="373"/>
      <c r="AS129" s="373"/>
      <c r="AT129" s="373"/>
      <c r="AU129" s="373"/>
      <c r="AV129" s="373"/>
      <c r="AW129" s="373"/>
      <c r="AX129" s="373"/>
      <c r="AY129" s="373"/>
      <c r="AZ129" s="373"/>
      <c r="BA129" s="373"/>
    </row>
    <row r="130" spans="1:53" x14ac:dyDescent="0.25">
      <c r="A130" s="337" t="s">
        <v>40</v>
      </c>
      <c r="B130" s="337" t="s">
        <v>40</v>
      </c>
      <c r="C130" s="176" t="s">
        <v>12</v>
      </c>
      <c r="D130" s="534">
        <f>V130*' Demand-Supply Gap'!D$249</f>
        <v>2.9191981709239307</v>
      </c>
      <c r="E130" s="534">
        <f>W130*' Demand-Supply Gap'!E$249</f>
        <v>3.0465400769181938</v>
      </c>
      <c r="F130" s="534">
        <f>X130*' Demand-Supply Gap'!F$249</f>
        <v>3.1114597813148293</v>
      </c>
      <c r="G130" s="534">
        <f>Y130*' Demand-Supply Gap'!G$249</f>
        <v>3.2583734922874967</v>
      </c>
      <c r="H130" s="534">
        <f>Z130*' Demand-Supply Gap'!H$249</f>
        <v>3.3823007448031612</v>
      </c>
      <c r="I130" s="534">
        <f>AA130*' Demand-Supply Gap'!I$249</f>
        <v>3.052641665429404</v>
      </c>
      <c r="J130" s="534">
        <f>AB130*' Demand-Supply Gap'!J$249</f>
        <v>3.1541195914271869</v>
      </c>
      <c r="K130" s="534">
        <f>AC130*' Demand-Supply Gap'!K$249</f>
        <v>3.2953472492779139</v>
      </c>
      <c r="L130" s="534">
        <f>AD130*' Demand-Supply Gap'!L$249</f>
        <v>3.4406143534972826</v>
      </c>
      <c r="M130" s="534">
        <f>AE130*' Demand-Supply Gap'!M$249</f>
        <v>3.5875381156633539</v>
      </c>
      <c r="N130" s="534">
        <f>AF130*' Demand-Supply Gap'!N$249</f>
        <v>3.7361434700117773</v>
      </c>
      <c r="O130" s="534">
        <f>AG130*' Demand-Supply Gap'!O$249</f>
        <v>3.8891405117663607</v>
      </c>
      <c r="P130" s="534">
        <f>AH130*' Demand-Supply Gap'!P$249</f>
        <v>4.0469244296753226</v>
      </c>
      <c r="Q130" s="534">
        <f>AI130*' Demand-Supply Gap'!Q$249</f>
        <v>4.2080486627227573</v>
      </c>
      <c r="R130" s="534">
        <f>AJ130*' Demand-Supply Gap'!R$249</f>
        <v>4.3740226413870857</v>
      </c>
      <c r="S130" s="534">
        <f>AK130*' Demand-Supply Gap'!S$249</f>
        <v>4.5423597241908009</v>
      </c>
      <c r="T130" s="461"/>
      <c r="U130" s="446">
        <f t="shared" si="322"/>
        <v>4.1358758962373621E-2</v>
      </c>
      <c r="V130" s="346">
        <v>0.14882789652620476</v>
      </c>
      <c r="W130" s="346">
        <v>0.14887103715390046</v>
      </c>
      <c r="X130" s="346">
        <v>0.14883892092730641</v>
      </c>
      <c r="Y130" s="346">
        <v>0.15038734806238083</v>
      </c>
      <c r="Z130" s="346">
        <v>0.15057207156920352</v>
      </c>
      <c r="AA130" s="346">
        <v>0.15050925557802111</v>
      </c>
      <c r="AB130" s="346">
        <v>0.15064669518622123</v>
      </c>
      <c r="AC130" s="346">
        <v>0.15036972795361575</v>
      </c>
      <c r="AD130" s="346">
        <v>0.15019458492295676</v>
      </c>
      <c r="AE130" s="346">
        <v>0.14990744681197721</v>
      </c>
      <c r="AF130" s="346">
        <v>0.14965204303276444</v>
      </c>
      <c r="AG130" s="346">
        <v>0.14938662540262376</v>
      </c>
      <c r="AH130" s="346">
        <v>0.14916735239036871</v>
      </c>
      <c r="AI130" s="346">
        <v>0.14891157907207758</v>
      </c>
      <c r="AJ130" s="346">
        <v>0.14864587912937832</v>
      </c>
      <c r="AK130" s="346">
        <v>0.14835810828567261</v>
      </c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</row>
    <row r="131" spans="1:53" ht="15.75" thickBot="1" x14ac:dyDescent="0.3">
      <c r="A131" s="338" t="s">
        <v>40</v>
      </c>
      <c r="B131" s="338" t="s">
        <v>40</v>
      </c>
      <c r="C131" s="342" t="s">
        <v>58</v>
      </c>
      <c r="D131" s="534">
        <f>V131*' Demand-Supply Gap'!D$249</f>
        <v>19.61459</v>
      </c>
      <c r="E131" s="534">
        <f>W131*' Demand-Supply Gap'!E$249</f>
        <v>20.464290000000002</v>
      </c>
      <c r="F131" s="534">
        <f>X131*' Demand-Supply Gap'!F$249</f>
        <v>20.904879999999999</v>
      </c>
      <c r="G131" s="534">
        <f>Y131*' Demand-Supply Gap'!G$249</f>
        <v>21.666540000000001</v>
      </c>
      <c r="H131" s="534">
        <f>Z131*' Demand-Supply Gap'!H$249</f>
        <v>22.463001999999996</v>
      </c>
      <c r="I131" s="534">
        <f>AA131*' Demand-Supply Gap'!I$249</f>
        <v>20.282086</v>
      </c>
      <c r="J131" s="534">
        <f>AB131*' Demand-Supply Gap'!J$249</f>
        <v>20.9371973778</v>
      </c>
      <c r="K131" s="534">
        <f>AC131*' Demand-Supply Gap'!K$249</f>
        <v>21.914964495343259</v>
      </c>
      <c r="L131" s="534">
        <f>AD131*' Demand-Supply Gap'!L$249</f>
        <v>22.907712386982308</v>
      </c>
      <c r="M131" s="534">
        <f>AE131*' Demand-Supply Gap'!M$249</f>
        <v>23.931687130680416</v>
      </c>
      <c r="N131" s="534">
        <f>AF131*' Demand-Supply Gap'!N$249</f>
        <v>24.96553601472581</v>
      </c>
      <c r="O131" s="534">
        <f>AG131*' Demand-Supply Gap'!O$249</f>
        <v>26.034060956156075</v>
      </c>
      <c r="P131" s="534">
        <f>AH131*' Demand-Supply Gap'!P$249</f>
        <v>27.130094922410247</v>
      </c>
      <c r="Q131" s="534">
        <f>AI131*' Demand-Supply Gap'!Q$249</f>
        <v>28.258706871182515</v>
      </c>
      <c r="R131" s="534">
        <f>AJ131*' Demand-Supply Gap'!R$249</f>
        <v>29.425791464962352</v>
      </c>
      <c r="S131" s="534">
        <f>AK131*' Demand-Supply Gap'!S$249</f>
        <v>30.617536019293325</v>
      </c>
      <c r="T131" s="461"/>
      <c r="U131" s="311"/>
      <c r="V131" s="346">
        <v>1</v>
      </c>
      <c r="W131" s="346">
        <v>1</v>
      </c>
      <c r="X131" s="346">
        <v>1</v>
      </c>
      <c r="Y131" s="346">
        <v>1</v>
      </c>
      <c r="Z131" s="346">
        <v>1</v>
      </c>
      <c r="AA131" s="346">
        <v>1</v>
      </c>
      <c r="AB131" s="346">
        <v>1</v>
      </c>
      <c r="AC131" s="346">
        <v>1</v>
      </c>
      <c r="AD131" s="346">
        <v>1</v>
      </c>
      <c r="AE131" s="346">
        <v>1</v>
      </c>
      <c r="AF131" s="346">
        <v>1</v>
      </c>
      <c r="AG131" s="346">
        <v>1</v>
      </c>
      <c r="AH131" s="346">
        <v>1</v>
      </c>
      <c r="AI131" s="346">
        <v>1</v>
      </c>
      <c r="AJ131" s="346">
        <v>1</v>
      </c>
      <c r="AK131" s="346">
        <v>1</v>
      </c>
      <c r="AL131" s="373"/>
      <c r="AM131" s="373"/>
      <c r="AN131" s="373"/>
      <c r="AO131" s="373"/>
      <c r="AP131" s="373"/>
      <c r="AQ131" s="373"/>
      <c r="AR131" s="373"/>
      <c r="AS131" s="373"/>
      <c r="AT131" s="373"/>
      <c r="AU131" s="373"/>
      <c r="AV131" s="373"/>
      <c r="AW131" s="373"/>
      <c r="AX131" s="373"/>
      <c r="AY131" s="373"/>
      <c r="AZ131" s="373"/>
      <c r="BA131" s="373"/>
    </row>
    <row r="132" spans="1:53" x14ac:dyDescent="0.25">
      <c r="A132" s="305" t="s">
        <v>37</v>
      </c>
      <c r="B132" s="305" t="s">
        <v>278</v>
      </c>
      <c r="C132" s="319" t="s">
        <v>326</v>
      </c>
      <c r="D132" s="306">
        <f>V132*' Demand-Supply Gap'!D$262</f>
        <v>8.7848782000000014</v>
      </c>
      <c r="E132" s="306">
        <f>W132*' Demand-Supply Gap'!E$262</f>
        <v>9.0047798399999994</v>
      </c>
      <c r="F132" s="306">
        <f>X132*' Demand-Supply Gap'!F$262</f>
        <v>9.0673977359999984</v>
      </c>
      <c r="G132" s="306">
        <f>Y132*' Demand-Supply Gap'!G$262</f>
        <v>9.1221203119999998</v>
      </c>
      <c r="H132" s="306">
        <f>Z132*' Demand-Supply Gap'!H$262</f>
        <v>9.1592135679999984</v>
      </c>
      <c r="I132" s="306">
        <f>AA132*' Demand-Supply Gap'!I$262</f>
        <v>8.8914332399999996</v>
      </c>
      <c r="J132" s="306">
        <f>AB132*' Demand-Supply Gap'!J$262</f>
        <v>8.9628313086000002</v>
      </c>
      <c r="K132" s="306">
        <f>AC132*' Demand-Supply Gap'!K$262</f>
        <v>9.1151400656230201</v>
      </c>
      <c r="L132" s="306">
        <f>AD132*' Demand-Supply Gap'!L$262</f>
        <v>9.3286258618993134</v>
      </c>
      <c r="M132" s="306">
        <f>AE132*' Demand-Supply Gap'!M$262</f>
        <v>9.6354604469434495</v>
      </c>
      <c r="N132" s="306">
        <f>AF132*' Demand-Supply Gap'!N$262</f>
        <v>10.039953212832231</v>
      </c>
      <c r="O132" s="306">
        <f>AG132*' Demand-Supply Gap'!O$262</f>
        <v>10.57482846737136</v>
      </c>
      <c r="P132" s="306">
        <f>AH132*' Demand-Supply Gap'!P$262</f>
        <v>10.99581909178734</v>
      </c>
      <c r="Q132" s="306">
        <f>AI132*' Demand-Supply Gap'!Q$262</f>
        <v>11.323072465984971</v>
      </c>
      <c r="R132" s="306">
        <f>AJ132*' Demand-Supply Gap'!R$262</f>
        <v>11.772142068918134</v>
      </c>
      <c r="S132" s="306">
        <f>AK132*' Demand-Supply Gap'!S$262</f>
        <v>12.50068973427179</v>
      </c>
      <c r="T132" s="361"/>
      <c r="U132" s="446">
        <f>(S132/J132)^(1/9)-1</f>
        <v>3.7658160725443812E-2</v>
      </c>
      <c r="V132" s="437">
        <v>0.57410000000000005</v>
      </c>
      <c r="W132" s="438">
        <v>0.57540000000000002</v>
      </c>
      <c r="X132" s="438">
        <v>0.57079999999999997</v>
      </c>
      <c r="Y132" s="438">
        <v>0.5756</v>
      </c>
      <c r="Z132" s="438">
        <v>0.5696</v>
      </c>
      <c r="AA132" s="438">
        <v>0.57030000000000003</v>
      </c>
      <c r="AB132" s="438">
        <v>0.5706</v>
      </c>
      <c r="AC132" s="438">
        <v>0.56969999999999998</v>
      </c>
      <c r="AD132" s="438">
        <v>0.56910000000000005</v>
      </c>
      <c r="AE132" s="438">
        <v>0.56859999999999999</v>
      </c>
      <c r="AF132" s="438">
        <v>0.57099999999999995</v>
      </c>
      <c r="AG132" s="438">
        <v>0.57740000000000002</v>
      </c>
      <c r="AH132" s="438">
        <v>0.57579999999999998</v>
      </c>
      <c r="AI132" s="438">
        <v>0.57089999999999996</v>
      </c>
      <c r="AJ132" s="438">
        <v>0.56820000000000004</v>
      </c>
      <c r="AK132" s="438">
        <v>0.57540000000000002</v>
      </c>
      <c r="AL132" s="373"/>
      <c r="AM132" s="373"/>
      <c r="AN132" s="373"/>
      <c r="AO132" s="373"/>
      <c r="AP132" s="373"/>
      <c r="AQ132" s="373"/>
      <c r="AR132" s="373"/>
      <c r="AS132" s="373"/>
      <c r="AT132" s="373"/>
      <c r="AU132" s="373"/>
      <c r="AV132" s="373"/>
      <c r="AW132" s="373"/>
      <c r="AX132" s="373"/>
      <c r="AY132" s="373"/>
      <c r="AZ132" s="373"/>
      <c r="BA132" s="373"/>
    </row>
    <row r="133" spans="1:53" x14ac:dyDescent="0.25">
      <c r="A133" s="305" t="s">
        <v>37</v>
      </c>
      <c r="B133" s="305" t="s">
        <v>278</v>
      </c>
      <c r="C133" s="319" t="s">
        <v>349</v>
      </c>
      <c r="D133" s="306">
        <f>V133*' Demand-Supply Gap'!D$262</f>
        <v>2.7589505999999999</v>
      </c>
      <c r="E133" s="306">
        <f>W133*' Demand-Supply Gap'!E$262</f>
        <v>2.8278827199999998</v>
      </c>
      <c r="F133" s="306">
        <f>X133*' Demand-Supply Gap'!F$262</f>
        <v>2.8593755999999995</v>
      </c>
      <c r="G133" s="306">
        <f>Y133*' Demand-Supply Gap'!G$262</f>
        <v>2.8938484519999998</v>
      </c>
      <c r="H133" s="306">
        <f>Z133*' Demand-Supply Gap'!H$262</f>
        <v>2.8735102959999996</v>
      </c>
      <c r="I133" s="306">
        <f>AA133*' Demand-Supply Gap'!I$262</f>
        <v>2.7751623999999997</v>
      </c>
      <c r="J133" s="306">
        <f>AB133*' Demand-Supply Gap'!J$262</f>
        <v>2.9137841004999996</v>
      </c>
      <c r="K133" s="306">
        <f>AC133*' Demand-Supply Gap'!K$262</f>
        <v>2.84158131587616</v>
      </c>
      <c r="L133" s="306">
        <f>AD133*' Demand-Supply Gap'!L$262</f>
        <v>3.066923034196734</v>
      </c>
      <c r="M133" s="306">
        <f>AE133*' Demand-Supply Gap'!M$262</f>
        <v>3.1604174698469105</v>
      </c>
      <c r="N133" s="306">
        <f>AF133*' Demand-Supply Gap'!N$262</f>
        <v>3.2106750554521288</v>
      </c>
      <c r="O133" s="306">
        <f>AG133*' Demand-Supply Gap'!O$262</f>
        <v>3.3570593316057677</v>
      </c>
      <c r="P133" s="306">
        <f>AH133*' Demand-Supply Gap'!P$262</f>
        <v>3.4641222355856609</v>
      </c>
      <c r="Q133" s="306">
        <f>AI133*' Demand-Supply Gap'!Q$262</f>
        <v>3.6851057351199992</v>
      </c>
      <c r="R133" s="306">
        <f>AJ133*' Demand-Supply Gap'!R$262</f>
        <v>3.8080248367954113</v>
      </c>
      <c r="S133" s="306">
        <f>AK133*' Demand-Supply Gap'!S$262</f>
        <v>3.9257466718507339</v>
      </c>
      <c r="T133" s="361"/>
      <c r="U133" s="446">
        <f t="shared" ref="U133:U135" si="323">(S133/J133)^(1/9)-1</f>
        <v>3.3677323865592523E-2</v>
      </c>
      <c r="V133" s="436">
        <v>0.18029999999999999</v>
      </c>
      <c r="W133" s="438">
        <v>0.1807</v>
      </c>
      <c r="X133" s="438">
        <v>0.18</v>
      </c>
      <c r="Y133" s="438">
        <v>0.18260000000000001</v>
      </c>
      <c r="Z133" s="438">
        <v>0.1787</v>
      </c>
      <c r="AA133" s="438">
        <v>0.17799999999999999</v>
      </c>
      <c r="AB133" s="438">
        <v>0.1855</v>
      </c>
      <c r="AC133" s="438">
        <v>0.17760000000000001</v>
      </c>
      <c r="AD133" s="438">
        <v>0.18709999999999999</v>
      </c>
      <c r="AE133" s="438">
        <v>0.1865</v>
      </c>
      <c r="AF133" s="438">
        <v>0.18260000000000001</v>
      </c>
      <c r="AG133" s="438">
        <v>0.18329999999999999</v>
      </c>
      <c r="AH133" s="438">
        <v>0.18140000000000001</v>
      </c>
      <c r="AI133" s="438">
        <v>0.18579999999999999</v>
      </c>
      <c r="AJ133" s="438">
        <v>0.18379999999999999</v>
      </c>
      <c r="AK133" s="438">
        <v>0.1807</v>
      </c>
      <c r="AL133" s="373"/>
      <c r="AM133" s="373"/>
      <c r="AN133" s="373"/>
      <c r="AO133" s="373"/>
      <c r="AP133" s="373"/>
      <c r="AQ133" s="373"/>
      <c r="AR133" s="373"/>
      <c r="AS133" s="373"/>
      <c r="AT133" s="373"/>
      <c r="AU133" s="373"/>
      <c r="AV133" s="373"/>
      <c r="AW133" s="373"/>
      <c r="AX133" s="373"/>
      <c r="AY133" s="373"/>
      <c r="AZ133" s="373"/>
      <c r="BA133" s="373"/>
    </row>
    <row r="134" spans="1:53" x14ac:dyDescent="0.25">
      <c r="A134" s="305" t="s">
        <v>37</v>
      </c>
      <c r="B134" s="305" t="s">
        <v>278</v>
      </c>
      <c r="C134" s="319" t="s">
        <v>352</v>
      </c>
      <c r="D134" s="306">
        <f>V134*' Demand-Supply Gap'!D$262</f>
        <v>0.86150260000000001</v>
      </c>
      <c r="E134" s="306">
        <f>W134*' Demand-Supply Gap'!E$262</f>
        <v>0.88107248000000005</v>
      </c>
      <c r="F134" s="306">
        <f>X134*' Demand-Supply Gap'!F$262</f>
        <v>0.89434914599999993</v>
      </c>
      <c r="G134" s="306">
        <f>Y134*' Demand-Supply Gap'!G$262</f>
        <v>0.8922435259999999</v>
      </c>
      <c r="H134" s="306">
        <f>Z134*' Demand-Supply Gap'!H$262</f>
        <v>0.90530850399999996</v>
      </c>
      <c r="I134" s="306">
        <f>AA134*' Demand-Supply Gap'!I$262</f>
        <v>0.87776204000000002</v>
      </c>
      <c r="J134" s="306">
        <f>AB134*' Demand-Supply Gap'!J$262</f>
        <v>0.88434525529999997</v>
      </c>
      <c r="K134" s="306">
        <f>AC134*' Demand-Supply Gap'!K$262</f>
        <v>0.90079407704858006</v>
      </c>
      <c r="L134" s="306">
        <f>AD134*' Demand-Supply Gap'!L$262</f>
        <v>0.92286353193627013</v>
      </c>
      <c r="M134" s="306">
        <f>AE134*' Demand-Supply Gap'!M$262</f>
        <v>0.95405631931571622</v>
      </c>
      <c r="N134" s="306">
        <f>AF134*' Demand-Supply Gap'!N$262</f>
        <v>0.98992883692198708</v>
      </c>
      <c r="O134" s="306">
        <f>AG134*' Demand-Supply Gap'!O$262</f>
        <v>1.0311098765379418</v>
      </c>
      <c r="P134" s="306">
        <f>AH134*' Demand-Supply Gap'!P$262</f>
        <v>1.0732286088198133</v>
      </c>
      <c r="Q134" s="306">
        <f>AI134*' Demand-Supply Gap'!Q$262</f>
        <v>1.1146552331202582</v>
      </c>
      <c r="R134" s="306">
        <f>AJ134*' Demand-Supply Gap'!R$262</f>
        <v>1.1643688565174217</v>
      </c>
      <c r="S134" s="306">
        <f>AK134*' Demand-Supply Gap'!S$262</f>
        <v>1.2209571829441683</v>
      </c>
      <c r="T134" s="361"/>
      <c r="U134" s="446">
        <f t="shared" si="323"/>
        <v>3.6488020843221669E-2</v>
      </c>
      <c r="V134" s="435">
        <v>5.6300000000000003E-2</v>
      </c>
      <c r="W134" s="435">
        <v>5.6300000000000003E-2</v>
      </c>
      <c r="X134" s="435">
        <v>5.6300000000000003E-2</v>
      </c>
      <c r="Y134" s="435">
        <v>5.6300000000000003E-2</v>
      </c>
      <c r="Z134" s="435">
        <v>5.6300000000000003E-2</v>
      </c>
      <c r="AA134" s="435">
        <v>5.6300000000000003E-2</v>
      </c>
      <c r="AB134" s="435">
        <v>5.6300000000000003E-2</v>
      </c>
      <c r="AC134" s="435">
        <v>5.6300000000000003E-2</v>
      </c>
      <c r="AD134" s="435">
        <v>5.6300000000000003E-2</v>
      </c>
      <c r="AE134" s="435">
        <v>5.6300000000000003E-2</v>
      </c>
      <c r="AF134" s="435">
        <v>5.6300000000000003E-2</v>
      </c>
      <c r="AG134" s="435">
        <v>5.6300000000000003E-2</v>
      </c>
      <c r="AH134" s="435">
        <v>5.62E-2</v>
      </c>
      <c r="AI134" s="435">
        <v>5.62E-2</v>
      </c>
      <c r="AJ134" s="435">
        <v>5.62E-2</v>
      </c>
      <c r="AK134" s="435">
        <v>5.62E-2</v>
      </c>
      <c r="AL134" s="373"/>
      <c r="AM134" s="373"/>
      <c r="AN134" s="373"/>
      <c r="AO134" s="373"/>
      <c r="AP134" s="373"/>
      <c r="AQ134" s="373"/>
      <c r="AR134" s="373"/>
      <c r="AS134" s="373"/>
      <c r="AT134" s="373"/>
      <c r="AU134" s="373"/>
      <c r="AV134" s="373"/>
      <c r="AW134" s="373"/>
      <c r="AX134" s="373"/>
      <c r="AY134" s="373"/>
      <c r="AZ134" s="373"/>
      <c r="BA134" s="373"/>
    </row>
    <row r="135" spans="1:53" x14ac:dyDescent="0.25">
      <c r="A135" s="305" t="s">
        <v>37</v>
      </c>
      <c r="B135" s="305" t="s">
        <v>278</v>
      </c>
      <c r="C135" s="319" t="s">
        <v>12</v>
      </c>
      <c r="D135" s="306">
        <f>V135*' Demand-Supply Gap'!D$262</f>
        <v>2.8966685999999986</v>
      </c>
      <c r="E135" s="306">
        <f>W135*' Demand-Supply Gap'!E$262</f>
        <v>2.9358649599999995</v>
      </c>
      <c r="F135" s="306">
        <f>X135*' Demand-Supply Gap'!F$262</f>
        <v>3.0642975180000009</v>
      </c>
      <c r="G135" s="306">
        <f>Y135*' Demand-Supply Gap'!G$262</f>
        <v>2.9398077099999997</v>
      </c>
      <c r="H135" s="306">
        <f>Z135*' Demand-Supply Gap'!H$262</f>
        <v>3.1420476320000001</v>
      </c>
      <c r="I135" s="306">
        <f>AA135*' Demand-Supply Gap'!I$262</f>
        <v>3.0464423200000001</v>
      </c>
      <c r="J135" s="306">
        <f>AB135*' Demand-Supply Gap'!J$262</f>
        <v>2.9467703355999997</v>
      </c>
      <c r="K135" s="306">
        <f>AC135*' Demand-Supply Gap'!K$262</f>
        <v>3.14237933805224</v>
      </c>
      <c r="L135" s="306">
        <f>AD135*' Demand-Supply Gap'!L$262</f>
        <v>3.073479791084381</v>
      </c>
      <c r="M135" s="306">
        <f>AE135*' Demand-Supply Gap'!M$262</f>
        <v>3.1960039400167681</v>
      </c>
      <c r="N135" s="306">
        <f>AF135*' Demand-Supply Gap'!N$262</f>
        <v>3.3425483463387171</v>
      </c>
      <c r="O135" s="306">
        <f>AG135*' Demand-Supply Gap'!O$262</f>
        <v>3.3515649628142676</v>
      </c>
      <c r="P135" s="306">
        <f>AH135*' Demand-Supply Gap'!P$262</f>
        <v>3.5634245267931877</v>
      </c>
      <c r="Q135" s="306">
        <f>AI135*' Demand-Supply Gap'!Q$262</f>
        <v>3.7108895750320348</v>
      </c>
      <c r="R135" s="306">
        <f>AJ135*' Demand-Supply Gap'!R$262</f>
        <v>3.9737712932391718</v>
      </c>
      <c r="S135" s="306">
        <f>AK135*' Demand-Supply Gap'!S$262</f>
        <v>4.0778231892992949</v>
      </c>
      <c r="T135" s="361"/>
      <c r="U135" s="446">
        <f t="shared" si="323"/>
        <v>3.6754165851445419E-2</v>
      </c>
      <c r="V135" s="442">
        <f>V136-SUM(V132:V134)</f>
        <v>0.18929999999999991</v>
      </c>
      <c r="W135" s="442">
        <f t="shared" ref="W135" si="324">W136-SUM(W132:W134)</f>
        <v>0.18759999999999999</v>
      </c>
      <c r="X135" s="442">
        <f t="shared" ref="X135" si="325">X136-SUM(X132:X134)</f>
        <v>0.19290000000000007</v>
      </c>
      <c r="Y135" s="442">
        <f t="shared" ref="Y135" si="326">Y136-SUM(Y132:Y134)</f>
        <v>0.1855</v>
      </c>
      <c r="Z135" s="442">
        <f t="shared" ref="Z135" si="327">Z136-SUM(Z132:Z134)</f>
        <v>0.19540000000000002</v>
      </c>
      <c r="AA135" s="442">
        <f t="shared" ref="AA135" si="328">AA136-SUM(AA132:AA134)</f>
        <v>0.19540000000000002</v>
      </c>
      <c r="AB135" s="442">
        <f t="shared" ref="AB135" si="329">AB136-SUM(AB132:AB134)</f>
        <v>0.18759999999999999</v>
      </c>
      <c r="AC135" s="442">
        <f t="shared" ref="AC135" si="330">AC136-SUM(AC132:AC134)</f>
        <v>0.19640000000000002</v>
      </c>
      <c r="AD135" s="442">
        <f t="shared" ref="AD135" si="331">AD136-SUM(AD132:AD134)</f>
        <v>0.1875</v>
      </c>
      <c r="AE135" s="442">
        <f t="shared" ref="AE135" si="332">AE136-SUM(AE132:AE134)</f>
        <v>0.18859999999999999</v>
      </c>
      <c r="AF135" s="442">
        <f t="shared" ref="AF135" si="333">AF136-SUM(AF132:AF134)</f>
        <v>0.19010000000000005</v>
      </c>
      <c r="AG135" s="442">
        <f t="shared" ref="AG135" si="334">AG136-SUM(AG132:AG134)</f>
        <v>0.18299999999999994</v>
      </c>
      <c r="AH135" s="442">
        <f t="shared" ref="AH135" si="335">AH136-SUM(AH132:AH134)</f>
        <v>0.18659999999999999</v>
      </c>
      <c r="AI135" s="442">
        <f t="shared" ref="AI135" si="336">AI136-SUM(AI132:AI134)</f>
        <v>0.18710000000000004</v>
      </c>
      <c r="AJ135" s="442">
        <f t="shared" ref="AJ135" si="337">AJ136-SUM(AJ132:AJ134)</f>
        <v>0.19179999999999997</v>
      </c>
      <c r="AK135" s="442">
        <f t="shared" ref="AK135" si="338">AK136-SUM(AK132:AK134)</f>
        <v>0.18769999999999998</v>
      </c>
      <c r="AL135" s="373"/>
      <c r="AM135" s="373"/>
      <c r="AN135" s="373"/>
      <c r="AO135" s="373"/>
      <c r="AP135" s="373"/>
      <c r="AQ135" s="373"/>
      <c r="AR135" s="373"/>
      <c r="AS135" s="373"/>
      <c r="AT135" s="373"/>
      <c r="AU135" s="373"/>
      <c r="AV135" s="373"/>
      <c r="AW135" s="373"/>
      <c r="AX135" s="373"/>
      <c r="AY135" s="373"/>
      <c r="AZ135" s="373"/>
      <c r="BA135" s="373"/>
    </row>
    <row r="136" spans="1:53" ht="15.75" thickBot="1" x14ac:dyDescent="0.3">
      <c r="A136" s="214" t="s">
        <v>37</v>
      </c>
      <c r="B136" s="214" t="s">
        <v>278</v>
      </c>
      <c r="C136" s="452" t="s">
        <v>58</v>
      </c>
      <c r="D136" s="216">
        <f t="shared" ref="D136:S136" si="339">SUM(D132:D135)</f>
        <v>15.302</v>
      </c>
      <c r="E136" s="216">
        <f t="shared" si="339"/>
        <v>15.6496</v>
      </c>
      <c r="F136" s="216">
        <f t="shared" si="339"/>
        <v>15.88542</v>
      </c>
      <c r="G136" s="216">
        <f t="shared" si="339"/>
        <v>15.84802</v>
      </c>
      <c r="H136" s="216">
        <f t="shared" si="339"/>
        <v>16.080079999999999</v>
      </c>
      <c r="I136" s="216">
        <f t="shared" si="339"/>
        <v>15.5908</v>
      </c>
      <c r="J136" s="216">
        <f t="shared" si="339"/>
        <v>15.707730999999999</v>
      </c>
      <c r="K136" s="216">
        <f t="shared" si="339"/>
        <v>15.999894796600001</v>
      </c>
      <c r="L136" s="216">
        <f t="shared" si="339"/>
        <v>16.391892219116698</v>
      </c>
      <c r="M136" s="216">
        <f t="shared" si="339"/>
        <v>16.945938176122844</v>
      </c>
      <c r="N136" s="216">
        <f t="shared" si="339"/>
        <v>17.583105451545062</v>
      </c>
      <c r="O136" s="216">
        <f t="shared" si="339"/>
        <v>18.314562638329338</v>
      </c>
      <c r="P136" s="216">
        <f t="shared" si="339"/>
        <v>19.096594462986001</v>
      </c>
      <c r="Q136" s="216">
        <f t="shared" si="339"/>
        <v>19.833723009257263</v>
      </c>
      <c r="R136" s="216">
        <f t="shared" si="339"/>
        <v>20.718307055470138</v>
      </c>
      <c r="S136" s="216">
        <f t="shared" si="339"/>
        <v>21.725216778365986</v>
      </c>
      <c r="T136" s="461"/>
      <c r="U136" s="318"/>
      <c r="V136" s="454">
        <v>1</v>
      </c>
      <c r="W136" s="454">
        <v>1</v>
      </c>
      <c r="X136" s="455">
        <v>1</v>
      </c>
      <c r="Y136" s="456">
        <v>1</v>
      </c>
      <c r="Z136" s="456">
        <v>1</v>
      </c>
      <c r="AA136" s="456">
        <v>1</v>
      </c>
      <c r="AB136" s="456">
        <v>1</v>
      </c>
      <c r="AC136" s="456">
        <v>1</v>
      </c>
      <c r="AD136" s="456">
        <v>1</v>
      </c>
      <c r="AE136" s="456">
        <v>1</v>
      </c>
      <c r="AF136" s="456">
        <v>1</v>
      </c>
      <c r="AG136" s="456">
        <v>1</v>
      </c>
      <c r="AH136" s="456">
        <v>1</v>
      </c>
      <c r="AI136" s="456">
        <v>1</v>
      </c>
      <c r="AJ136" s="456">
        <v>1</v>
      </c>
      <c r="AK136" s="456">
        <v>1</v>
      </c>
      <c r="AL136" s="373"/>
      <c r="AM136" s="373"/>
      <c r="AN136" s="373"/>
      <c r="AO136" s="373"/>
      <c r="AP136" s="373"/>
      <c r="AQ136" s="373"/>
      <c r="AR136" s="373"/>
      <c r="AS136" s="373"/>
      <c r="AT136" s="373"/>
      <c r="AU136" s="373"/>
      <c r="AV136" s="373"/>
      <c r="AW136" s="373"/>
      <c r="AX136" s="373"/>
      <c r="AY136" s="373"/>
      <c r="AZ136" s="373"/>
      <c r="BA136" s="373"/>
    </row>
    <row r="137" spans="1:53" s="439" customFormat="1" x14ac:dyDescent="0.25">
      <c r="A137" s="305" t="s">
        <v>37</v>
      </c>
      <c r="B137" s="450" t="s">
        <v>32</v>
      </c>
      <c r="C137" s="319" t="s">
        <v>326</v>
      </c>
      <c r="D137" s="445">
        <f>V137*' Demand-Supply Gap'!D$271</f>
        <v>11.509223296000002</v>
      </c>
      <c r="E137" s="445">
        <f>W137*' Demand-Supply Gap'!E$271</f>
        <v>12.183957446400001</v>
      </c>
      <c r="F137" s="445">
        <f>X137*' Demand-Supply Gap'!F$271</f>
        <v>12.677782829999998</v>
      </c>
      <c r="G137" s="445">
        <f>Y137*' Demand-Supply Gap'!G$271</f>
        <v>12.589664472000003</v>
      </c>
      <c r="H137" s="445">
        <f>Z137*' Demand-Supply Gap'!H$271</f>
        <v>12.642295432000001</v>
      </c>
      <c r="I137" s="445">
        <f>AA137*' Demand-Supply Gap'!I$271</f>
        <v>11.773040532000003</v>
      </c>
      <c r="J137" s="445">
        <f>AB137*' Demand-Supply Gap'!J$271</f>
        <v>11.819386018937042</v>
      </c>
      <c r="K137" s="445">
        <f>AC137*' Demand-Supply Gap'!K$271</f>
        <v>11.97154087283983</v>
      </c>
      <c r="L137" s="445">
        <f>AD137*' Demand-Supply Gap'!L$271</f>
        <v>12.202681334154706</v>
      </c>
      <c r="M137" s="445">
        <f>AE137*' Demand-Supply Gap'!M$271</f>
        <v>12.629467171047956</v>
      </c>
      <c r="N137" s="445">
        <f>AF137*' Demand-Supply Gap'!N$271</f>
        <v>13.187202551159931</v>
      </c>
      <c r="O137" s="445">
        <f>AG137*' Demand-Supply Gap'!O$271</f>
        <v>13.92030419126398</v>
      </c>
      <c r="P137" s="445">
        <f>AH137*' Demand-Supply Gap'!P$271</f>
        <v>14.502972202925491</v>
      </c>
      <c r="Q137" s="445">
        <f>AI137*' Demand-Supply Gap'!Q$271</f>
        <v>14.951190591015989</v>
      </c>
      <c r="R137" s="445">
        <f>AJ137*' Demand-Supply Gap'!R$271</f>
        <v>15.495313295515375</v>
      </c>
      <c r="S137" s="445">
        <f>AK137*' Demand-Supply Gap'!S$271</f>
        <v>16.394924774369702</v>
      </c>
      <c r="T137" s="361"/>
      <c r="U137" s="446">
        <f>(S137/J137)^(1/9)-1</f>
        <v>3.7028044587293252E-2</v>
      </c>
      <c r="V137" s="443">
        <v>0.56479999999999997</v>
      </c>
      <c r="W137" s="444">
        <v>0.56610000000000005</v>
      </c>
      <c r="X137" s="444">
        <v>0.5615</v>
      </c>
      <c r="Y137" s="444">
        <v>0.56630000000000003</v>
      </c>
      <c r="Z137" s="444">
        <v>0.56030000000000002</v>
      </c>
      <c r="AA137" s="444">
        <v>0.56100000000000005</v>
      </c>
      <c r="AB137" s="444">
        <v>0.56130000000000002</v>
      </c>
      <c r="AC137" s="444">
        <v>0.56040000000000001</v>
      </c>
      <c r="AD137" s="444">
        <v>0.55979999999999996</v>
      </c>
      <c r="AE137" s="444">
        <v>0.55930000000000002</v>
      </c>
      <c r="AF137" s="444">
        <v>0.56169999999999998</v>
      </c>
      <c r="AG137" s="444">
        <v>0.56810000000000005</v>
      </c>
      <c r="AH137" s="444">
        <v>0.5665</v>
      </c>
      <c r="AI137" s="444">
        <v>0.56159999999999999</v>
      </c>
      <c r="AJ137" s="444">
        <v>0.55889999999999995</v>
      </c>
      <c r="AK137" s="444">
        <v>0.56610000000000005</v>
      </c>
      <c r="AL137" s="373"/>
      <c r="AM137" s="373"/>
      <c r="AN137" s="373"/>
      <c r="AO137" s="373"/>
      <c r="AP137" s="373"/>
      <c r="AQ137" s="373"/>
      <c r="AR137" s="373"/>
      <c r="AS137" s="373"/>
      <c r="AT137" s="373"/>
      <c r="AU137" s="373"/>
      <c r="AV137" s="373"/>
      <c r="AW137" s="373"/>
      <c r="AX137" s="373"/>
      <c r="AY137" s="373"/>
      <c r="AZ137" s="373"/>
      <c r="BA137" s="373"/>
    </row>
    <row r="138" spans="1:53" s="439" customFormat="1" x14ac:dyDescent="0.25">
      <c r="A138" s="305" t="s">
        <v>37</v>
      </c>
      <c r="B138" s="450" t="s">
        <v>32</v>
      </c>
      <c r="C138" s="319" t="s">
        <v>349</v>
      </c>
      <c r="D138" s="445">
        <f>V138*' Demand-Supply Gap'!D$271</f>
        <v>3.4050835920000004</v>
      </c>
      <c r="E138" s="445">
        <f>W138*' Demand-Supply Gap'!E$271</f>
        <v>3.6050395200000005</v>
      </c>
      <c r="F138" s="445">
        <f>X138*' Demand-Supply Gap'!F$271</f>
        <v>3.7660804559999996</v>
      </c>
      <c r="G138" s="445">
        <f>Y138*' Demand-Supply Gap'!G$271</f>
        <v>3.7660059360000004</v>
      </c>
      <c r="H138" s="445">
        <f>Z138*' Demand-Supply Gap'!H$271</f>
        <v>3.73424932</v>
      </c>
      <c r="I138" s="445">
        <f>AA138*' Demand-Supply Gap'!I$271</f>
        <v>3.4584618176000004</v>
      </c>
      <c r="J138" s="445">
        <f>AB138*' Demand-Supply Gap'!J$271</f>
        <v>3.6281493159858407</v>
      </c>
      <c r="K138" s="445">
        <f>AC138*' Demand-Supply Gap'!K$271</f>
        <v>3.5119937892485154</v>
      </c>
      <c r="L138" s="445">
        <f>AD138*' Demand-Supply Gap'!L$271</f>
        <v>3.7907221936575626</v>
      </c>
      <c r="M138" s="445">
        <f>AE138*' Demand-Supply Gap'!M$271</f>
        <v>3.9132606128063849</v>
      </c>
      <c r="N138" s="445">
        <f>AF138*' Demand-Supply Gap'!N$271</f>
        <v>3.9770555673250709</v>
      </c>
      <c r="O138" s="445">
        <f>AG138*' Demand-Supply Gap'!O$271</f>
        <v>4.1680051803098097</v>
      </c>
      <c r="P138" s="445">
        <f>AH138*' Demand-Supply Gap'!P$271</f>
        <v>4.3060898932604896</v>
      </c>
      <c r="Q138" s="445">
        <f>AI138*' Demand-Supply Gap'!Q$271</f>
        <v>4.5950418376235032</v>
      </c>
      <c r="R138" s="445">
        <f>AJ138*' Demand-Supply Gap'!R$271</f>
        <v>4.7298272467613582</v>
      </c>
      <c r="S138" s="445">
        <f>AK138*' Demand-Supply Gap'!S$271</f>
        <v>4.8509978797154654</v>
      </c>
      <c r="T138" s="361"/>
      <c r="U138" s="446">
        <f t="shared" ref="U138:U140" si="340">(S138/J138)^(1/9)-1</f>
        <v>3.2799965489126892E-2</v>
      </c>
      <c r="V138" s="442">
        <v>0.1671</v>
      </c>
      <c r="W138" s="444">
        <v>0.16750000000000001</v>
      </c>
      <c r="X138" s="444">
        <v>0.1668</v>
      </c>
      <c r="Y138" s="444">
        <v>0.1694</v>
      </c>
      <c r="Z138" s="444">
        <v>0.16550000000000001</v>
      </c>
      <c r="AA138" s="444">
        <v>0.1648</v>
      </c>
      <c r="AB138" s="444">
        <v>0.17230000000000001</v>
      </c>
      <c r="AC138" s="444">
        <v>0.16439999999999999</v>
      </c>
      <c r="AD138" s="444">
        <v>0.1739</v>
      </c>
      <c r="AE138" s="444">
        <v>0.17330000000000001</v>
      </c>
      <c r="AF138" s="444">
        <v>0.1694</v>
      </c>
      <c r="AG138" s="444">
        <v>0.1701</v>
      </c>
      <c r="AH138" s="444">
        <v>0.16819999999999999</v>
      </c>
      <c r="AI138" s="444">
        <v>0.1726</v>
      </c>
      <c r="AJ138" s="444">
        <v>0.1706</v>
      </c>
      <c r="AK138" s="444">
        <v>0.16750000000000001</v>
      </c>
      <c r="AL138" s="373"/>
      <c r="AM138" s="373"/>
      <c r="AN138" s="373"/>
      <c r="AO138" s="373"/>
      <c r="AP138" s="373"/>
      <c r="AQ138" s="373"/>
      <c r="AR138" s="373"/>
      <c r="AS138" s="373"/>
      <c r="AT138" s="373"/>
      <c r="AU138" s="373"/>
      <c r="AV138" s="373"/>
      <c r="AW138" s="373"/>
      <c r="AX138" s="373"/>
      <c r="AY138" s="373"/>
      <c r="AZ138" s="373"/>
      <c r="BA138" s="373"/>
    </row>
    <row r="139" spans="1:53" s="439" customFormat="1" x14ac:dyDescent="0.25">
      <c r="A139" s="305" t="s">
        <v>37</v>
      </c>
      <c r="B139" s="450" t="s">
        <v>32</v>
      </c>
      <c r="C139" s="319" t="s">
        <v>352</v>
      </c>
      <c r="D139" s="445">
        <f>V139*' Demand-Supply Gap'!D$271</f>
        <v>1.2430287200000003</v>
      </c>
      <c r="E139" s="445">
        <f>W139*' Demand-Supply Gap'!E$271</f>
        <v>1.312880064</v>
      </c>
      <c r="F139" s="445">
        <f>X139*' Demand-Supply Gap'!F$271</f>
        <v>1.3772836199999998</v>
      </c>
      <c r="G139" s="445">
        <f>Y139*' Demand-Supply Gap'!G$271</f>
        <v>1.3561178400000002</v>
      </c>
      <c r="H139" s="445">
        <f>Z139*' Demand-Supply Gap'!H$271</f>
        <v>1.37636984</v>
      </c>
      <c r="I139" s="445">
        <f>AA139*' Demand-Supply Gap'!I$271</f>
        <v>1.2801345320000002</v>
      </c>
      <c r="J139" s="445">
        <f>AB139*' Demand-Supply Gap'!J$271</f>
        <v>1.2844869894088</v>
      </c>
      <c r="K139" s="445">
        <f>AC139*' Demand-Supply Gap'!K$271</f>
        <v>1.3031120507552276</v>
      </c>
      <c r="L139" s="445">
        <f>AD139*' Demand-Supply Gap'!L$271</f>
        <v>1.3296955365906342</v>
      </c>
      <c r="M139" s="445">
        <f>AE139*' Demand-Supply Gap'!M$271</f>
        <v>1.377431606354238</v>
      </c>
      <c r="N139" s="445">
        <f>AF139*' Demand-Supply Gap'!N$271</f>
        <v>1.4321156411265012</v>
      </c>
      <c r="O139" s="445">
        <f>AG139*' Demand-Supply Gap'!O$271</f>
        <v>1.4946990946437295</v>
      </c>
      <c r="P139" s="445">
        <f>AH139*' Demand-Supply Gap'!P$271</f>
        <v>1.559101513077074</v>
      </c>
      <c r="Q139" s="445">
        <f>AI139*' Demand-Supply Gap'!Q$271</f>
        <v>1.6213096634488493</v>
      </c>
      <c r="R139" s="445">
        <f>AJ139*' Demand-Supply Gap'!R$271</f>
        <v>1.6884318835156316</v>
      </c>
      <c r="S139" s="445">
        <f>AK139*' Demand-Supply Gap'!S$271</f>
        <v>1.7637359455204289</v>
      </c>
      <c r="T139" s="361"/>
      <c r="U139" s="446">
        <f t="shared" si="340"/>
        <v>3.5858486597553529E-2</v>
      </c>
      <c r="V139" s="440">
        <v>6.0999999999999999E-2</v>
      </c>
      <c r="W139" s="440">
        <v>6.0999999999999999E-2</v>
      </c>
      <c r="X139" s="440">
        <v>6.0999999999999999E-2</v>
      </c>
      <c r="Y139" s="440">
        <v>6.0999999999999999E-2</v>
      </c>
      <c r="Z139" s="440">
        <v>6.0999999999999999E-2</v>
      </c>
      <c r="AA139" s="440">
        <v>6.0999999999999999E-2</v>
      </c>
      <c r="AB139" s="440">
        <v>6.0999999999999999E-2</v>
      </c>
      <c r="AC139" s="440">
        <v>6.0999999999999999E-2</v>
      </c>
      <c r="AD139" s="440">
        <v>6.0999999999999999E-2</v>
      </c>
      <c r="AE139" s="440">
        <v>6.0999999999999999E-2</v>
      </c>
      <c r="AF139" s="440">
        <v>6.0999999999999999E-2</v>
      </c>
      <c r="AG139" s="440">
        <v>6.0999999999999999E-2</v>
      </c>
      <c r="AH139" s="440">
        <v>6.0900000000000003E-2</v>
      </c>
      <c r="AI139" s="440">
        <v>6.0900000000000003E-2</v>
      </c>
      <c r="AJ139" s="440">
        <v>6.0900000000000003E-2</v>
      </c>
      <c r="AK139" s="440">
        <v>6.0900000000000003E-2</v>
      </c>
      <c r="AL139" s="373"/>
      <c r="AM139" s="373"/>
      <c r="AN139" s="373"/>
      <c r="AO139" s="373"/>
      <c r="AP139" s="373"/>
      <c r="AQ139" s="373"/>
      <c r="AR139" s="373"/>
      <c r="AS139" s="373"/>
      <c r="AT139" s="373"/>
      <c r="AU139" s="373"/>
      <c r="AV139" s="373"/>
      <c r="AW139" s="373"/>
      <c r="AX139" s="373"/>
      <c r="AY139" s="373"/>
      <c r="AZ139" s="373"/>
      <c r="BA139" s="373"/>
    </row>
    <row r="140" spans="1:53" s="439" customFormat="1" x14ac:dyDescent="0.25">
      <c r="A140" s="305" t="s">
        <v>37</v>
      </c>
      <c r="B140" s="450" t="s">
        <v>32</v>
      </c>
      <c r="C140" s="319" t="s">
        <v>12</v>
      </c>
      <c r="D140" s="445">
        <f>V140*' Demand-Supply Gap'!D$271</f>
        <v>4.2201843920000019</v>
      </c>
      <c r="E140" s="445">
        <f>W140*' Demand-Supply Gap'!E$271</f>
        <v>4.4207469696000006</v>
      </c>
      <c r="F140" s="445">
        <f>X140*' Demand-Supply Gap'!F$271</f>
        <v>4.7572730940000021</v>
      </c>
      <c r="G140" s="445">
        <f>Y140*' Demand-Supply Gap'!G$271</f>
        <v>4.5196517520000015</v>
      </c>
      <c r="H140" s="445">
        <f>Z140*' Demand-Supply Gap'!H$271</f>
        <v>4.8105254080000011</v>
      </c>
      <c r="I140" s="445">
        <f>AA140*' Demand-Supply Gap'!I$271</f>
        <v>4.4741751184000016</v>
      </c>
      <c r="J140" s="445">
        <f>AB140*' Demand-Supply Gap'!J$271</f>
        <v>4.3251414364683205</v>
      </c>
      <c r="K140" s="445">
        <f>AC140*' Demand-Supply Gap'!K$271</f>
        <v>4.5758459224880284</v>
      </c>
      <c r="L140" s="445">
        <f>AD140*' Demand-Supply Gap'!L$271</f>
        <v>4.4751884206894639</v>
      </c>
      <c r="M140" s="445">
        <f>AE140*' Demand-Supply Gap'!M$271</f>
        <v>4.6606866155986006</v>
      </c>
      <c r="N140" s="445">
        <f>AF140*' Demand-Supply Gap'!N$271</f>
        <v>4.8809318326262225</v>
      </c>
      <c r="O140" s="445">
        <f>AG140*' Demand-Supply Gap'!O$271</f>
        <v>4.9202553804009952</v>
      </c>
      <c r="P140" s="445">
        <f>AH140*' Demand-Supply Gap'!P$271</f>
        <v>5.2328464576839728</v>
      </c>
      <c r="Q140" s="445">
        <f>AI140*' Demand-Supply Gap'!Q$271</f>
        <v>5.4549482765298736</v>
      </c>
      <c r="R140" s="445">
        <f>AJ140*' Demand-Supply Gap'!R$271</f>
        <v>5.8110890440866427</v>
      </c>
      <c r="S140" s="445">
        <f>AK140*' Demand-Supply Gap'!S$271</f>
        <v>5.9515227718300183</v>
      </c>
      <c r="T140" s="361"/>
      <c r="U140" s="446">
        <f t="shared" si="340"/>
        <v>3.6103372447595428E-2</v>
      </c>
      <c r="V140" s="442">
        <f>V141-SUM(V137:V139)</f>
        <v>0.20710000000000006</v>
      </c>
      <c r="W140" s="442">
        <f t="shared" ref="W140" si="341">W141-SUM(W137:W139)</f>
        <v>0.20540000000000003</v>
      </c>
      <c r="X140" s="442">
        <f t="shared" ref="X140" si="342">X141-SUM(X137:X139)</f>
        <v>0.21070000000000011</v>
      </c>
      <c r="Y140" s="442">
        <f t="shared" ref="Y140" si="343">Y141-SUM(Y137:Y139)</f>
        <v>0.20330000000000004</v>
      </c>
      <c r="Z140" s="442">
        <f t="shared" ref="Z140" si="344">Z141-SUM(Z137:Z139)</f>
        <v>0.21320000000000006</v>
      </c>
      <c r="AA140" s="442">
        <f t="shared" ref="AA140" si="345">AA141-SUM(AA137:AA139)</f>
        <v>0.21320000000000006</v>
      </c>
      <c r="AB140" s="442">
        <f t="shared" ref="AB140" si="346">AB141-SUM(AB137:AB139)</f>
        <v>0.20540000000000003</v>
      </c>
      <c r="AC140" s="442">
        <f t="shared" ref="AC140" si="347">AC141-SUM(AC137:AC139)</f>
        <v>0.21419999999999995</v>
      </c>
      <c r="AD140" s="442">
        <f t="shared" ref="AD140" si="348">AD141-SUM(AD137:AD139)</f>
        <v>0.20530000000000004</v>
      </c>
      <c r="AE140" s="442">
        <f t="shared" ref="AE140" si="349">AE141-SUM(AE137:AE139)</f>
        <v>0.20639999999999992</v>
      </c>
      <c r="AF140" s="442">
        <f t="shared" ref="AF140" si="350">AF141-SUM(AF137:AF139)</f>
        <v>0.20789999999999997</v>
      </c>
      <c r="AG140" s="442">
        <f t="shared" ref="AG140" si="351">AG141-SUM(AG137:AG139)</f>
        <v>0.20079999999999987</v>
      </c>
      <c r="AH140" s="442">
        <f t="shared" ref="AH140" si="352">AH141-SUM(AH137:AH139)</f>
        <v>0.20440000000000003</v>
      </c>
      <c r="AI140" s="442">
        <f t="shared" ref="AI140" si="353">AI141-SUM(AI137:AI139)</f>
        <v>0.20490000000000008</v>
      </c>
      <c r="AJ140" s="442">
        <f t="shared" ref="AJ140" si="354">AJ141-SUM(AJ137:AJ139)</f>
        <v>0.20960000000000012</v>
      </c>
      <c r="AK140" s="442">
        <f t="shared" ref="AK140" si="355">AK141-SUM(AK137:AK139)</f>
        <v>0.20550000000000002</v>
      </c>
      <c r="AL140" s="373"/>
      <c r="AM140" s="373"/>
      <c r="AN140" s="373"/>
      <c r="AO140" s="373"/>
      <c r="AP140" s="373"/>
      <c r="AQ140" s="373"/>
      <c r="AR140" s="373"/>
      <c r="AS140" s="373"/>
      <c r="AT140" s="373"/>
      <c r="AU140" s="373"/>
      <c r="AV140" s="373"/>
      <c r="AW140" s="373"/>
      <c r="AX140" s="373"/>
      <c r="AY140" s="373"/>
      <c r="AZ140" s="373"/>
      <c r="BA140" s="373"/>
    </row>
    <row r="141" spans="1:53" s="439" customFormat="1" ht="15.75" thickBot="1" x14ac:dyDescent="0.3">
      <c r="A141" s="214" t="s">
        <v>37</v>
      </c>
      <c r="B141" s="214" t="s">
        <v>32</v>
      </c>
      <c r="C141" s="452" t="s">
        <v>58</v>
      </c>
      <c r="D141" s="216">
        <f t="shared" ref="D141:S141" si="356">SUM(D137:D140)</f>
        <v>20.377520000000004</v>
      </c>
      <c r="E141" s="216">
        <f t="shared" si="356"/>
        <v>21.522624</v>
      </c>
      <c r="F141" s="216">
        <f t="shared" si="356"/>
        <v>22.578420000000001</v>
      </c>
      <c r="G141" s="216">
        <f t="shared" si="356"/>
        <v>22.231440000000003</v>
      </c>
      <c r="H141" s="216">
        <f t="shared" si="356"/>
        <v>22.56344</v>
      </c>
      <c r="I141" s="216">
        <f t="shared" si="356"/>
        <v>20.985812000000006</v>
      </c>
      <c r="J141" s="216">
        <f t="shared" si="356"/>
        <v>21.057163760800005</v>
      </c>
      <c r="K141" s="216">
        <f t="shared" si="356"/>
        <v>21.362492635331602</v>
      </c>
      <c r="L141" s="216">
        <f t="shared" si="356"/>
        <v>21.798287485092366</v>
      </c>
      <c r="M141" s="216">
        <f t="shared" si="356"/>
        <v>22.580846005807182</v>
      </c>
      <c r="N141" s="216">
        <f t="shared" si="356"/>
        <v>23.477305592237727</v>
      </c>
      <c r="O141" s="216">
        <f t="shared" si="356"/>
        <v>24.503263846618513</v>
      </c>
      <c r="P141" s="216">
        <f t="shared" si="356"/>
        <v>25.60101006694703</v>
      </c>
      <c r="Q141" s="216">
        <f t="shared" si="356"/>
        <v>26.622490368618212</v>
      </c>
      <c r="R141" s="216">
        <f t="shared" si="356"/>
        <v>27.724661469879006</v>
      </c>
      <c r="S141" s="216">
        <f t="shared" si="356"/>
        <v>28.961181371435615</v>
      </c>
      <c r="T141" s="461"/>
      <c r="U141" s="318"/>
      <c r="V141" s="454">
        <v>1</v>
      </c>
      <c r="W141" s="454">
        <v>1</v>
      </c>
      <c r="X141" s="455">
        <v>1</v>
      </c>
      <c r="Y141" s="456">
        <v>1</v>
      </c>
      <c r="Z141" s="456">
        <v>1</v>
      </c>
      <c r="AA141" s="456">
        <v>1</v>
      </c>
      <c r="AB141" s="456">
        <v>1</v>
      </c>
      <c r="AC141" s="456">
        <v>1</v>
      </c>
      <c r="AD141" s="456">
        <v>1</v>
      </c>
      <c r="AE141" s="456">
        <v>1</v>
      </c>
      <c r="AF141" s="456">
        <v>1</v>
      </c>
      <c r="AG141" s="456">
        <v>1</v>
      </c>
      <c r="AH141" s="456">
        <v>1</v>
      </c>
      <c r="AI141" s="456">
        <v>1</v>
      </c>
      <c r="AJ141" s="456">
        <v>1</v>
      </c>
      <c r="AK141" s="456">
        <v>1</v>
      </c>
      <c r="AL141" s="373"/>
      <c r="AM141" s="373"/>
      <c r="AN141" s="373"/>
      <c r="AO141" s="373"/>
      <c r="AP141" s="373"/>
      <c r="AQ141" s="373"/>
      <c r="AR141" s="373"/>
      <c r="AS141" s="373"/>
      <c r="AT141" s="373"/>
      <c r="AU141" s="373"/>
      <c r="AV141" s="373"/>
      <c r="AW141" s="373"/>
      <c r="AX141" s="373"/>
      <c r="AY141" s="373"/>
      <c r="AZ141" s="373"/>
      <c r="BA141" s="373"/>
    </row>
    <row r="142" spans="1:53" x14ac:dyDescent="0.25">
      <c r="A142" s="305" t="s">
        <v>37</v>
      </c>
      <c r="B142" s="374" t="s">
        <v>159</v>
      </c>
      <c r="C142" s="319" t="s">
        <v>326</v>
      </c>
      <c r="D142" s="306">
        <f>V142*' Demand-Supply Gap'!D$280</f>
        <v>7.1852349427919995</v>
      </c>
      <c r="E142" s="306">
        <f>W142*' Demand-Supply Gap'!E$280</f>
        <v>7.3082745026480005</v>
      </c>
      <c r="F142" s="306">
        <f>X142*' Demand-Supply Gap'!F$280</f>
        <v>7.3367240520359998</v>
      </c>
      <c r="G142" s="306">
        <f>Y142*' Demand-Supply Gap'!G$280</f>
        <v>7.3712471999039995</v>
      </c>
      <c r="H142" s="306">
        <f>Z142*' Demand-Supply Gap'!H$280</f>
        <v>7.6787755852079993</v>
      </c>
      <c r="I142" s="306">
        <f>AA142*' Demand-Supply Gap'!I$280</f>
        <v>7.4296780800000004</v>
      </c>
      <c r="J142" s="306">
        <f>AB142*' Demand-Supply Gap'!J$280</f>
        <v>7.4608137342989993</v>
      </c>
      <c r="K142" s="306">
        <f>AC142*' Demand-Supply Gap'!K$280</f>
        <v>7.5749624638274495</v>
      </c>
      <c r="L142" s="306">
        <f>AD142*' Demand-Supply Gap'!L$280</f>
        <v>7.734213630557675</v>
      </c>
      <c r="M142" s="306">
        <f>AE142*' Demand-Supply Gap'!M$280</f>
        <v>8.0181929688597773</v>
      </c>
      <c r="N142" s="306">
        <f>AF142*' Demand-Supply Gap'!N$280</f>
        <v>8.3430888425717544</v>
      </c>
      <c r="O142" s="306">
        <f>AG142*' Demand-Supply Gap'!O$280</f>
        <v>8.7130051168972074</v>
      </c>
      <c r="P142" s="306">
        <f>AH142*' Demand-Supply Gap'!P$280</f>
        <v>9.1105175025532752</v>
      </c>
      <c r="Q142" s="306">
        <f>AI142*' Demand-Supply Gap'!Q$280</f>
        <v>9.4798049719521806</v>
      </c>
      <c r="R142" s="306">
        <f>AJ142*' Demand-Supply Gap'!R$280</f>
        <v>9.8800273213485728</v>
      </c>
      <c r="S142" s="306">
        <f>AK142*' Demand-Supply Gap'!S$280</f>
        <v>10.328782376183787</v>
      </c>
      <c r="T142" s="361"/>
      <c r="U142" s="446">
        <f>(S142/J142)^(1/9)-1</f>
        <v>3.6802130755586138E-2</v>
      </c>
      <c r="V142" s="443">
        <v>0.56089999999999995</v>
      </c>
      <c r="W142" s="443">
        <v>0.56140000000000001</v>
      </c>
      <c r="X142" s="443">
        <v>0.56189999999999996</v>
      </c>
      <c r="Y142" s="443">
        <v>0.56230000000000002</v>
      </c>
      <c r="Z142" s="443">
        <v>0.56279999999999997</v>
      </c>
      <c r="AA142" s="443">
        <v>0.56320000000000003</v>
      </c>
      <c r="AB142" s="443">
        <v>0.56369999999999998</v>
      </c>
      <c r="AC142" s="443">
        <v>0.56420000000000003</v>
      </c>
      <c r="AD142" s="443">
        <v>0.56459999999999999</v>
      </c>
      <c r="AE142" s="443">
        <v>0.56510000000000005</v>
      </c>
      <c r="AF142" s="443">
        <v>0.56559999999999999</v>
      </c>
      <c r="AG142" s="443">
        <v>0.56599999999999995</v>
      </c>
      <c r="AH142" s="443">
        <v>0.5665</v>
      </c>
      <c r="AI142" s="443">
        <v>0.56689999999999996</v>
      </c>
      <c r="AJ142" s="443">
        <v>0.56740000000000002</v>
      </c>
      <c r="AK142" s="443">
        <v>0.56789999999999996</v>
      </c>
      <c r="AL142" s="373"/>
      <c r="AM142" s="373"/>
      <c r="AN142" s="373"/>
      <c r="AO142" s="373"/>
      <c r="AP142" s="373"/>
      <c r="AQ142" s="373"/>
      <c r="AR142" s="373"/>
      <c r="AS142" s="373"/>
      <c r="AT142" s="373"/>
      <c r="AU142" s="373"/>
      <c r="AV142" s="373"/>
      <c r="AW142" s="373"/>
      <c r="AX142" s="373"/>
      <c r="AY142" s="373"/>
      <c r="AZ142" s="373"/>
      <c r="BA142" s="373"/>
    </row>
    <row r="143" spans="1:53" x14ac:dyDescent="0.25">
      <c r="A143" s="305" t="s">
        <v>37</v>
      </c>
      <c r="B143" s="305" t="s">
        <v>159</v>
      </c>
      <c r="C143" s="319" t="s">
        <v>349</v>
      </c>
      <c r="D143" s="306">
        <f>V143*' Demand-Supply Gap'!D$280</f>
        <v>2.2417830539999999</v>
      </c>
      <c r="E143" s="306">
        <f>W143*' Demand-Supply Gap'!E$280</f>
        <v>2.2794422255320002</v>
      </c>
      <c r="F143" s="306">
        <f>X143*' Demand-Supply Gap'!F$280</f>
        <v>2.2875850754879998</v>
      </c>
      <c r="G143" s="306">
        <f>Y143*' Demand-Supply Gap'!G$280</f>
        <v>2.2980253141439997</v>
      </c>
      <c r="H143" s="306">
        <f>Z143*' Demand-Supply Gap'!H$280</f>
        <v>2.3945009154300001</v>
      </c>
      <c r="I143" s="306">
        <f>AA143*' Demand-Supply Gap'!I$280</f>
        <v>2.3164976400000001</v>
      </c>
      <c r="J143" s="306">
        <f>AB143*' Demand-Supply Gap'!J$280</f>
        <v>2.325465625539</v>
      </c>
      <c r="K143" s="306">
        <f>AC143*' Demand-Supply Gap'!K$280</f>
        <v>2.3616375352485792</v>
      </c>
      <c r="L143" s="306">
        <f>AD143*' Demand-Supply Gap'!L$280</f>
        <v>2.4109486343927573</v>
      </c>
      <c r="M143" s="306">
        <f>AE143*' Demand-Supply Gap'!M$280</f>
        <v>2.4986794935696457</v>
      </c>
      <c r="N143" s="306">
        <f>AF143*' Demand-Supply Gap'!N$280</f>
        <v>2.5991022879440293</v>
      </c>
      <c r="O143" s="306">
        <f>AG143*' Demand-Supply Gap'!O$280</f>
        <v>2.7155019480930522</v>
      </c>
      <c r="P143" s="306">
        <f>AH143*' Demand-Supply Gap'!P$280</f>
        <v>2.8384930965589641</v>
      </c>
      <c r="Q143" s="306">
        <f>AI143*' Demand-Supply Gap'!Q$280</f>
        <v>2.9531373400013323</v>
      </c>
      <c r="R143" s="306">
        <f>AJ143*' Demand-Supply Gap'!R$280</f>
        <v>3.0785844737652939</v>
      </c>
      <c r="S143" s="306">
        <f>AK143*' Demand-Supply Gap'!S$280</f>
        <v>3.2174002506548902</v>
      </c>
      <c r="T143" s="361"/>
      <c r="U143" s="446">
        <f t="shared" ref="U143:U145" si="357">(S143/J143)^(1/9)-1</f>
        <v>3.6731106963562743E-2</v>
      </c>
      <c r="V143" s="442">
        <v>0.17499999999999999</v>
      </c>
      <c r="W143" s="442">
        <v>0.17510000000000001</v>
      </c>
      <c r="X143" s="442">
        <v>0.17519999999999999</v>
      </c>
      <c r="Y143" s="442">
        <v>0.17530000000000001</v>
      </c>
      <c r="Z143" s="442">
        <v>0.17549999999999999</v>
      </c>
      <c r="AA143" s="442">
        <v>0.17560000000000001</v>
      </c>
      <c r="AB143" s="442">
        <v>0.1757</v>
      </c>
      <c r="AC143" s="442">
        <v>0.1759</v>
      </c>
      <c r="AD143" s="442">
        <v>0.17599999999999999</v>
      </c>
      <c r="AE143" s="442">
        <v>0.17610000000000001</v>
      </c>
      <c r="AF143" s="442">
        <v>0.1762</v>
      </c>
      <c r="AG143" s="442">
        <v>0.1764</v>
      </c>
      <c r="AH143" s="442">
        <v>0.17649999999999999</v>
      </c>
      <c r="AI143" s="442">
        <v>0.17660000000000001</v>
      </c>
      <c r="AJ143" s="442">
        <v>0.17680000000000001</v>
      </c>
      <c r="AK143" s="442">
        <v>0.1769</v>
      </c>
      <c r="AL143" s="373"/>
      <c r="AM143" s="373"/>
      <c r="AN143" s="373"/>
      <c r="AO143" s="373"/>
      <c r="AP143" s="373"/>
      <c r="AQ143" s="373"/>
      <c r="AR143" s="373"/>
      <c r="AS143" s="373"/>
      <c r="AT143" s="373"/>
      <c r="AU143" s="373"/>
      <c r="AV143" s="373"/>
      <c r="AW143" s="373"/>
      <c r="AX143" s="373"/>
      <c r="AY143" s="373"/>
      <c r="AZ143" s="373"/>
      <c r="BA143" s="373"/>
    </row>
    <row r="144" spans="1:53" x14ac:dyDescent="0.25">
      <c r="A144" s="305" t="s">
        <v>37</v>
      </c>
      <c r="B144" s="305" t="s">
        <v>159</v>
      </c>
      <c r="C144" s="319" t="s">
        <v>352</v>
      </c>
      <c r="D144" s="306">
        <f>V144*' Demand-Supply Gap'!D$280</f>
        <v>0.795512729448</v>
      </c>
      <c r="E144" s="306">
        <f>W144*' Demand-Supply Gap'!E$280</f>
        <v>0.81101799343600012</v>
      </c>
      <c r="F144" s="306">
        <f>X144*' Demand-Supply Gap'!F$280</f>
        <v>0.81606202750000001</v>
      </c>
      <c r="G144" s="306">
        <f>Y144*' Demand-Supply Gap'!G$280</f>
        <v>0.82194060009600001</v>
      </c>
      <c r="H144" s="306">
        <f>Z144*' Demand-Supply Gap'!H$280</f>
        <v>0.85683565520799998</v>
      </c>
      <c r="I144" s="306">
        <f>AA144*' Demand-Supply Gap'!I$280</f>
        <v>0.83108970000000004</v>
      </c>
      <c r="J144" s="306">
        <f>AB144*' Demand-Supply Gap'!J$280</f>
        <v>0.83647938266400002</v>
      </c>
      <c r="K144" s="306">
        <f>AC144*' Demand-Supply Gap'!K$280</f>
        <v>0.85120989047617912</v>
      </c>
      <c r="L144" s="306">
        <f>AD144*' Demand-Supply Gap'!L$280</f>
        <v>0.8712291656101101</v>
      </c>
      <c r="M144" s="306">
        <f>AE144*' Demand-Supply Gap'!M$280</f>
        <v>0.90525696587020654</v>
      </c>
      <c r="N144" s="306">
        <f>AF144*' Demand-Supply Gap'!N$280</f>
        <v>0.94405531457671898</v>
      </c>
      <c r="O144" s="306">
        <f>AG144*' Demand-Supply Gap'!O$280</f>
        <v>0.98829492668692709</v>
      </c>
      <c r="P144" s="306">
        <f>AH144*' Demand-Supply Gap'!P$280</f>
        <v>1.0340799212959852</v>
      </c>
      <c r="Q144" s="306">
        <f>AI144*' Demand-Supply Gap'!Q$280</f>
        <v>1.0785807385622079</v>
      </c>
      <c r="R144" s="306">
        <f>AJ144*' Demand-Supply Gap'!R$280</f>
        <v>1.1266086846867336</v>
      </c>
      <c r="S144" s="306">
        <f>AK144*' Demand-Supply Gap'!S$280</f>
        <v>1.1803803067693746</v>
      </c>
      <c r="T144" s="361"/>
      <c r="U144" s="446">
        <f t="shared" si="357"/>
        <v>3.9007120334534351E-2</v>
      </c>
      <c r="V144" s="442">
        <v>6.2100000000000002E-2</v>
      </c>
      <c r="W144" s="442">
        <v>6.2300000000000001E-2</v>
      </c>
      <c r="X144" s="442">
        <v>6.25E-2</v>
      </c>
      <c r="Y144" s="442">
        <v>6.2700000000000006E-2</v>
      </c>
      <c r="Z144" s="442">
        <v>6.2799999999999995E-2</v>
      </c>
      <c r="AA144" s="442">
        <v>6.3E-2</v>
      </c>
      <c r="AB144" s="442">
        <v>6.3200000000000006E-2</v>
      </c>
      <c r="AC144" s="442">
        <v>6.3399999999999998E-2</v>
      </c>
      <c r="AD144" s="442">
        <v>6.3600000000000004E-2</v>
      </c>
      <c r="AE144" s="442">
        <v>6.3799999999999996E-2</v>
      </c>
      <c r="AF144" s="442">
        <v>6.4000000000000001E-2</v>
      </c>
      <c r="AG144" s="442">
        <v>6.4199999999999993E-2</v>
      </c>
      <c r="AH144" s="442">
        <v>6.4299999999999996E-2</v>
      </c>
      <c r="AI144" s="442">
        <v>6.4500000000000002E-2</v>
      </c>
      <c r="AJ144" s="442">
        <v>6.4699999999999994E-2</v>
      </c>
      <c r="AK144" s="442">
        <v>6.4899999999999999E-2</v>
      </c>
      <c r="AL144" s="373"/>
      <c r="AM144" s="373"/>
      <c r="AN144" s="373"/>
      <c r="AO144" s="373"/>
      <c r="AP144" s="373"/>
      <c r="AQ144" s="373"/>
      <c r="AR144" s="373"/>
      <c r="AS144" s="373"/>
      <c r="AT144" s="373"/>
      <c r="AU144" s="373"/>
      <c r="AV144" s="373"/>
      <c r="AW144" s="373"/>
      <c r="AX144" s="373"/>
      <c r="AY144" s="373"/>
      <c r="AZ144" s="373"/>
      <c r="BA144" s="373"/>
    </row>
    <row r="145" spans="1:53" x14ac:dyDescent="0.25">
      <c r="A145" s="305" t="s">
        <v>37</v>
      </c>
      <c r="B145" s="305" t="s">
        <v>159</v>
      </c>
      <c r="C145" s="319" t="s">
        <v>12</v>
      </c>
      <c r="D145" s="306">
        <f>V145*' Demand-Supply Gap'!D$280</f>
        <v>2.5876581537599996</v>
      </c>
      <c r="E145" s="306">
        <f>W145*' Demand-Supply Gap'!E$280</f>
        <v>2.6192105983839995</v>
      </c>
      <c r="F145" s="306">
        <f>X145*' Demand-Supply Gap'!F$280</f>
        <v>2.6166212849760004</v>
      </c>
      <c r="G145" s="306">
        <f>Y145*' Demand-Supply Gap'!G$280</f>
        <v>2.6178873658559998</v>
      </c>
      <c r="H145" s="306">
        <f>Z145*' Demand-Supply Gap'!H$280</f>
        <v>2.7137677041540011</v>
      </c>
      <c r="I145" s="306">
        <f>AA145*' Demand-Supply Gap'!I$280</f>
        <v>2.6146345799999993</v>
      </c>
      <c r="J145" s="306">
        <f>AB145*' Demand-Supply Gap'!J$280</f>
        <v>2.6126745274980001</v>
      </c>
      <c r="K145" s="306">
        <f>AC145*' Demand-Supply Gap'!K$280</f>
        <v>2.6382136195357919</v>
      </c>
      <c r="L145" s="306">
        <f>AD145*' Demand-Supply Gap'!L$280</f>
        <v>2.6821803557619437</v>
      </c>
      <c r="M145" s="306">
        <f>AE145*' Demand-Supply Gap'!M$280</f>
        <v>2.7668512279732012</v>
      </c>
      <c r="N145" s="306">
        <f>AF145*' Demand-Supply Gap'!N$280</f>
        <v>2.8646178451687305</v>
      </c>
      <c r="O145" s="306">
        <f>AG145*' Demand-Supply Gap'!O$280</f>
        <v>2.9771999816394352</v>
      </c>
      <c r="P145" s="306">
        <f>AH145*' Demand-Supply Gap'!P$280</f>
        <v>3.0990233411156507</v>
      </c>
      <c r="Q145" s="306">
        <f>AI145*' Demand-Supply Gap'!Q$280</f>
        <v>3.210658942696806</v>
      </c>
      <c r="R145" s="306">
        <f>AJ145*' Demand-Supply Gap'!R$280</f>
        <v>3.3275876297316049</v>
      </c>
      <c r="S145" s="306">
        <f>AK145*' Demand-Supply Gap'!S$280</f>
        <v>3.4611151367983384</v>
      </c>
      <c r="T145" s="361"/>
      <c r="U145" s="446">
        <f t="shared" si="357"/>
        <v>3.1739556945080682E-2</v>
      </c>
      <c r="V145" s="442">
        <f>V146-SUM(V142:V144)</f>
        <v>0.20199999999999996</v>
      </c>
      <c r="W145" s="442">
        <f t="shared" ref="W145" si="358">W146-SUM(W142:W144)</f>
        <v>0.20119999999999993</v>
      </c>
      <c r="X145" s="442">
        <f t="shared" ref="X145" si="359">X146-SUM(X142:X144)</f>
        <v>0.20040000000000002</v>
      </c>
      <c r="Y145" s="442">
        <f t="shared" ref="Y145" si="360">Y146-SUM(Y142:Y144)</f>
        <v>0.19969999999999999</v>
      </c>
      <c r="Z145" s="442">
        <f t="shared" ref="Z145" si="361">Z146-SUM(Z142:Z144)</f>
        <v>0.19890000000000008</v>
      </c>
      <c r="AA145" s="442">
        <f t="shared" ref="AA145" si="362">AA146-SUM(AA142:AA144)</f>
        <v>0.19819999999999993</v>
      </c>
      <c r="AB145" s="442">
        <f t="shared" ref="AB145" si="363">AB146-SUM(AB142:AB144)</f>
        <v>0.19740000000000002</v>
      </c>
      <c r="AC145" s="442">
        <f t="shared" ref="AC145" si="364">AC146-SUM(AC142:AC144)</f>
        <v>0.19650000000000001</v>
      </c>
      <c r="AD145" s="442">
        <f t="shared" ref="AD145" si="365">AD146-SUM(AD142:AD144)</f>
        <v>0.19580000000000009</v>
      </c>
      <c r="AE145" s="442">
        <f t="shared" ref="AE145" si="366">AE146-SUM(AE142:AE144)</f>
        <v>0.19499999999999995</v>
      </c>
      <c r="AF145" s="442">
        <f t="shared" ref="AF145" si="367">AF146-SUM(AF142:AF144)</f>
        <v>0.19419999999999993</v>
      </c>
      <c r="AG145" s="442">
        <f t="shared" ref="AG145" si="368">AG146-SUM(AG142:AG144)</f>
        <v>0.19340000000000002</v>
      </c>
      <c r="AH145" s="442">
        <f t="shared" ref="AH145" si="369">AH146-SUM(AH142:AH144)</f>
        <v>0.19269999999999998</v>
      </c>
      <c r="AI145" s="442">
        <f t="shared" ref="AI145" si="370">AI146-SUM(AI142:AI144)</f>
        <v>0.19200000000000006</v>
      </c>
      <c r="AJ145" s="442">
        <f t="shared" ref="AJ145" si="371">AJ146-SUM(AJ142:AJ144)</f>
        <v>0.19110000000000005</v>
      </c>
      <c r="AK145" s="442">
        <f t="shared" ref="AK145" si="372">AK146-SUM(AK142:AK144)</f>
        <v>0.19030000000000014</v>
      </c>
      <c r="AL145" s="373"/>
      <c r="AM145" s="373"/>
      <c r="AN145" s="373"/>
      <c r="AO145" s="373"/>
      <c r="AP145" s="373"/>
      <c r="AQ145" s="373"/>
      <c r="AR145" s="373"/>
      <c r="AS145" s="373"/>
      <c r="AT145" s="373"/>
      <c r="AU145" s="373"/>
      <c r="AV145" s="373"/>
      <c r="AW145" s="373"/>
      <c r="AX145" s="373"/>
      <c r="AY145" s="373"/>
      <c r="AZ145" s="373"/>
      <c r="BA145" s="373"/>
    </row>
    <row r="146" spans="1:53" ht="15.75" thickBot="1" x14ac:dyDescent="0.3">
      <c r="A146" s="214" t="s">
        <v>37</v>
      </c>
      <c r="B146" s="214" t="s">
        <v>159</v>
      </c>
      <c r="C146" s="452" t="s">
        <v>58</v>
      </c>
      <c r="D146" s="216">
        <f t="shared" ref="D146:S146" si="373">SUM(D142:D145)</f>
        <v>12.810188879999998</v>
      </c>
      <c r="E146" s="216">
        <f t="shared" si="373"/>
        <v>13.017945319999999</v>
      </c>
      <c r="F146" s="216">
        <f t="shared" si="373"/>
        <v>13.05699244</v>
      </c>
      <c r="G146" s="216">
        <f t="shared" si="373"/>
        <v>13.109100479999999</v>
      </c>
      <c r="H146" s="216">
        <f t="shared" si="373"/>
        <v>13.64387986</v>
      </c>
      <c r="I146" s="216">
        <f t="shared" si="373"/>
        <v>13.191899999999999</v>
      </c>
      <c r="J146" s="216">
        <f t="shared" si="373"/>
        <v>13.235433270000001</v>
      </c>
      <c r="K146" s="216">
        <f t="shared" si="373"/>
        <v>13.426023509087999</v>
      </c>
      <c r="L146" s="216">
        <f t="shared" si="373"/>
        <v>13.698571786322486</v>
      </c>
      <c r="M146" s="216">
        <f t="shared" si="373"/>
        <v>14.188980656272829</v>
      </c>
      <c r="N146" s="216">
        <f t="shared" si="373"/>
        <v>14.750864290261234</v>
      </c>
      <c r="O146" s="216">
        <f t="shared" si="373"/>
        <v>15.394001973316623</v>
      </c>
      <c r="P146" s="216">
        <f t="shared" si="373"/>
        <v>16.082113861523876</v>
      </c>
      <c r="Q146" s="216">
        <f t="shared" si="373"/>
        <v>16.722181993212526</v>
      </c>
      <c r="R146" s="216">
        <f t="shared" si="373"/>
        <v>17.412808109532207</v>
      </c>
      <c r="S146" s="216">
        <f t="shared" si="373"/>
        <v>18.187678070406388</v>
      </c>
      <c r="T146" s="461"/>
      <c r="U146" s="318"/>
      <c r="V146" s="454">
        <v>1</v>
      </c>
      <c r="W146" s="454">
        <v>1</v>
      </c>
      <c r="X146" s="455">
        <v>1</v>
      </c>
      <c r="Y146" s="456">
        <v>1</v>
      </c>
      <c r="Z146" s="456">
        <v>1</v>
      </c>
      <c r="AA146" s="456">
        <v>1</v>
      </c>
      <c r="AB146" s="456">
        <v>1</v>
      </c>
      <c r="AC146" s="456">
        <v>1</v>
      </c>
      <c r="AD146" s="456">
        <v>1</v>
      </c>
      <c r="AE146" s="456">
        <v>1</v>
      </c>
      <c r="AF146" s="456">
        <v>1</v>
      </c>
      <c r="AG146" s="456">
        <v>1</v>
      </c>
      <c r="AH146" s="456">
        <v>1</v>
      </c>
      <c r="AI146" s="456">
        <v>1</v>
      </c>
      <c r="AJ146" s="456">
        <v>1</v>
      </c>
      <c r="AK146" s="456">
        <v>1</v>
      </c>
      <c r="AL146" s="373"/>
      <c r="AM146" s="373"/>
      <c r="AN146" s="373"/>
      <c r="AO146" s="373"/>
      <c r="AP146" s="373"/>
      <c r="AQ146" s="373"/>
      <c r="AR146" s="373"/>
      <c r="AS146" s="373"/>
      <c r="AT146" s="373"/>
      <c r="AU146" s="373"/>
      <c r="AV146" s="373"/>
      <c r="AW146" s="373"/>
      <c r="AX146" s="373"/>
      <c r="AY146" s="373"/>
      <c r="AZ146" s="373"/>
      <c r="BA146" s="373"/>
    </row>
    <row r="147" spans="1:53" x14ac:dyDescent="0.25">
      <c r="A147" s="305" t="s">
        <v>37</v>
      </c>
      <c r="B147" s="305" t="s">
        <v>55</v>
      </c>
      <c r="C147" s="319" t="s">
        <v>326</v>
      </c>
      <c r="D147" s="306">
        <f>V147*' Demand-Supply Gap'!D$289</f>
        <v>8.5623909600000001</v>
      </c>
      <c r="E147" s="306">
        <f>W147*' Demand-Supply Gap'!E$289</f>
        <v>8.8767455919999989</v>
      </c>
      <c r="F147" s="306">
        <f>X147*' Demand-Supply Gap'!F$289</f>
        <v>8.9652203999999998</v>
      </c>
      <c r="G147" s="306">
        <f>Y147*' Demand-Supply Gap'!G$289</f>
        <v>9.1951896600000005</v>
      </c>
      <c r="H147" s="306">
        <f>Z147*' Demand-Supply Gap'!H$289</f>
        <v>9.5802975999999997</v>
      </c>
      <c r="I147" s="306">
        <f>AA147*' Demand-Supply Gap'!I$289</f>
        <v>8.4779847040000007</v>
      </c>
      <c r="J147" s="306">
        <f>AB147*' Demand-Supply Gap'!J$289</f>
        <v>8.4910943486976009</v>
      </c>
      <c r="K147" s="306">
        <f>AC147*' Demand-Supply Gap'!K$289</f>
        <v>8.5940487208724061</v>
      </c>
      <c r="L147" s="306">
        <f>AD147*' Demand-Supply Gap'!L$289</f>
        <v>8.7580260831997467</v>
      </c>
      <c r="M147" s="306">
        <f>AE147*' Demand-Supply Gap'!M$289</f>
        <v>9.048479178878317</v>
      </c>
      <c r="N147" s="306">
        <f>AF147*' Demand-Supply Gap'!N$289</f>
        <v>9.3861743655196008</v>
      </c>
      <c r="O147" s="306">
        <f>AG147*' Demand-Supply Gap'!O$289</f>
        <v>9.7892216260340152</v>
      </c>
      <c r="P147" s="306">
        <f>AH147*' Demand-Supply Gap'!P$289</f>
        <v>10.204480339805256</v>
      </c>
      <c r="Q147" s="306">
        <f>AI147*' Demand-Supply Gap'!Q$289</f>
        <v>10.569075091866686</v>
      </c>
      <c r="R147" s="306">
        <f>AJ147*' Demand-Supply Gap'!R$289</f>
        <v>10.958679725284282</v>
      </c>
      <c r="S147" s="306">
        <f>AK147*' Demand-Supply Gap'!S$289</f>
        <v>11.453039886469449</v>
      </c>
      <c r="T147" s="361"/>
      <c r="U147" s="446">
        <f>(S147/J147)^(1/9)-1</f>
        <v>3.3807499952808406E-2</v>
      </c>
      <c r="V147" s="334">
        <v>0.57899999999999996</v>
      </c>
      <c r="W147" s="334">
        <v>0.58209999999999995</v>
      </c>
      <c r="X147" s="341">
        <v>0.57869999999999999</v>
      </c>
      <c r="Y147" s="340">
        <v>0.58050000000000002</v>
      </c>
      <c r="Z147" s="340">
        <v>0.57879999999999998</v>
      </c>
      <c r="AA147" s="340">
        <v>0.57820000000000005</v>
      </c>
      <c r="AB147" s="340">
        <v>0.57840000000000003</v>
      </c>
      <c r="AC147" s="340">
        <v>0.57830000000000004</v>
      </c>
      <c r="AD147" s="340">
        <v>0.57879999999999998</v>
      </c>
      <c r="AE147" s="340">
        <v>0.57850000000000001</v>
      </c>
      <c r="AF147" s="340">
        <v>0.57840000000000003</v>
      </c>
      <c r="AG147" s="340">
        <v>0.57920000000000005</v>
      </c>
      <c r="AH147" s="340">
        <v>0.57909999999999995</v>
      </c>
      <c r="AI147" s="340">
        <v>0.57799999999999996</v>
      </c>
      <c r="AJ147" s="340">
        <v>0.57669999999999999</v>
      </c>
      <c r="AK147" s="340">
        <v>0.57820000000000005</v>
      </c>
      <c r="AL147" s="373"/>
      <c r="AM147" s="373"/>
      <c r="AN147" s="373"/>
      <c r="AO147" s="373"/>
      <c r="AP147" s="373"/>
      <c r="AQ147" s="373"/>
      <c r="AR147" s="373"/>
      <c r="AS147" s="373"/>
      <c r="AT147" s="373"/>
      <c r="AU147" s="373"/>
      <c r="AV147" s="373"/>
      <c r="AW147" s="373"/>
      <c r="AX147" s="373"/>
      <c r="AY147" s="373"/>
      <c r="AZ147" s="373"/>
      <c r="BA147" s="373"/>
    </row>
    <row r="148" spans="1:53" x14ac:dyDescent="0.25">
      <c r="A148" s="305" t="s">
        <v>37</v>
      </c>
      <c r="B148" s="305" t="s">
        <v>55</v>
      </c>
      <c r="C148" s="319" t="s">
        <v>349</v>
      </c>
      <c r="D148" s="306">
        <f>V148*' Demand-Supply Gap'!D$289</f>
        <v>2.5849843520000002</v>
      </c>
      <c r="E148" s="306">
        <f>W148*' Demand-Supply Gap'!E$289</f>
        <v>2.6061429679999999</v>
      </c>
      <c r="F148" s="306">
        <f>X148*' Demand-Supply Gap'!F$289</f>
        <v>2.6460336000000004</v>
      </c>
      <c r="G148" s="306">
        <f>Y148*' Demand-Supply Gap'!G$289</f>
        <v>2.7039084839999998</v>
      </c>
      <c r="H148" s="306">
        <f>Z148*' Demand-Supply Gap'!H$289</f>
        <v>2.8270816000000001</v>
      </c>
      <c r="I148" s="306">
        <f>AA148*' Demand-Supply Gap'!I$289</f>
        <v>2.4926624000000004</v>
      </c>
      <c r="J148" s="306">
        <f>AB148*' Demand-Supply Gap'!J$289</f>
        <v>2.5235461938816002</v>
      </c>
      <c r="K148" s="306">
        <f>AC148*' Demand-Supply Gap'!K$289</f>
        <v>2.5248640457828491</v>
      </c>
      <c r="L148" s="306">
        <f>AD148*' Demand-Supply Gap'!L$289</f>
        <v>2.5950267333599806</v>
      </c>
      <c r="M148" s="306">
        <f>AE148*' Demand-Supply Gap'!M$289</f>
        <v>2.6777867509489504</v>
      </c>
      <c r="N148" s="306">
        <f>AF148*' Demand-Supply Gap'!N$289</f>
        <v>2.7700898412762722</v>
      </c>
      <c r="O148" s="306">
        <f>AG148*' Demand-Supply Gap'!O$289</f>
        <v>2.8816683136029</v>
      </c>
      <c r="P148" s="306">
        <f>AH148*' Demand-Supply Gap'!P$289</f>
        <v>3.0202865312426543</v>
      </c>
      <c r="Q148" s="306">
        <f>AI148*' Demand-Supply Gap'!Q$289</f>
        <v>3.11586573642575</v>
      </c>
      <c r="R148" s="306">
        <f>AJ148*' Demand-Supply Gap'!R$289</f>
        <v>3.2285064770691863</v>
      </c>
      <c r="S148" s="306">
        <f>AK148*' Demand-Supply Gap'!S$289</f>
        <v>3.3574719141414242</v>
      </c>
      <c r="T148" s="361"/>
      <c r="U148" s="446">
        <f t="shared" ref="U148:U150" si="374">(S148/J148)^(1/9)-1</f>
        <v>3.2233390095825154E-2</v>
      </c>
      <c r="V148" s="334">
        <v>0.17480000000000001</v>
      </c>
      <c r="W148" s="334">
        <v>0.1709</v>
      </c>
      <c r="X148" s="341">
        <v>0.17080000000000001</v>
      </c>
      <c r="Y148" s="340">
        <v>0.17069999999999999</v>
      </c>
      <c r="Z148" s="340">
        <v>0.17080000000000001</v>
      </c>
      <c r="AA148" s="340">
        <v>0.17</v>
      </c>
      <c r="AB148" s="340">
        <v>0.1719</v>
      </c>
      <c r="AC148" s="340">
        <v>0.1699</v>
      </c>
      <c r="AD148" s="340">
        <v>0.17150000000000001</v>
      </c>
      <c r="AE148" s="340">
        <v>0.17119999999999999</v>
      </c>
      <c r="AF148" s="340">
        <v>0.17069999999999999</v>
      </c>
      <c r="AG148" s="340">
        <v>0.17050000000000001</v>
      </c>
      <c r="AH148" s="340">
        <v>0.1714</v>
      </c>
      <c r="AI148" s="340">
        <v>0.1704</v>
      </c>
      <c r="AJ148" s="340">
        <v>0.1699</v>
      </c>
      <c r="AK148" s="340">
        <v>0.16950000000000001</v>
      </c>
      <c r="AL148" s="373"/>
      <c r="AM148" s="373"/>
      <c r="AN148" s="373"/>
      <c r="AO148" s="373"/>
      <c r="AP148" s="373"/>
      <c r="AQ148" s="373"/>
      <c r="AR148" s="373"/>
      <c r="AS148" s="373"/>
      <c r="AT148" s="373"/>
      <c r="AU148" s="373"/>
      <c r="AV148" s="373"/>
      <c r="AW148" s="373"/>
      <c r="AX148" s="373"/>
      <c r="AY148" s="373"/>
      <c r="AZ148" s="373"/>
      <c r="BA148" s="373"/>
    </row>
    <row r="149" spans="1:53" x14ac:dyDescent="0.25">
      <c r="A149" s="305" t="s">
        <v>37</v>
      </c>
      <c r="B149" s="305" t="s">
        <v>55</v>
      </c>
      <c r="C149" s="319" t="s">
        <v>352</v>
      </c>
      <c r="D149" s="306">
        <f>V149*' Demand-Supply Gap'!D$289</f>
        <v>0.9420108880000001</v>
      </c>
      <c r="E149" s="306">
        <f>W149*' Demand-Supply Gap'!E$289</f>
        <v>0.97139442400000009</v>
      </c>
      <c r="F149" s="306">
        <f>X149*' Demand-Supply Gap'!F$289</f>
        <v>0.98838959999999998</v>
      </c>
      <c r="G149" s="306">
        <f>Y149*' Demand-Supply Gap'!G$289</f>
        <v>1.0105996559999999</v>
      </c>
      <c r="H149" s="306">
        <f>Z149*' Demand-Supply Gap'!H$289</f>
        <v>1.0560175999999999</v>
      </c>
      <c r="I149" s="306">
        <f>AA149*' Demand-Supply Gap'!I$289</f>
        <v>0.93548153599999995</v>
      </c>
      <c r="J149" s="306">
        <f>AB149*' Demand-Supply Gap'!J$289</f>
        <v>0.93660411384319997</v>
      </c>
      <c r="K149" s="306">
        <f>AC149*' Demand-Supply Gap'!K$289</f>
        <v>0.94812434444347127</v>
      </c>
      <c r="L149" s="306">
        <f>AD149*' Demand-Supply Gap'!L$289</f>
        <v>0.96538020751234244</v>
      </c>
      <c r="M149" s="306">
        <f>AE149*' Demand-Supply Gap'!M$289</f>
        <v>0.99791352050550841</v>
      </c>
      <c r="N149" s="306">
        <f>AF149*' Demand-Supply Gap'!N$289</f>
        <v>1.0353352775244649</v>
      </c>
      <c r="O149" s="306">
        <f>AG149*' Demand-Supply Gap'!O$289</f>
        <v>1.0783016915417303</v>
      </c>
      <c r="P149" s="306">
        <f>AH149*' Demand-Supply Gap'!P$289</f>
        <v>1.1242373436014079</v>
      </c>
      <c r="Q149" s="306">
        <f>AI149*' Demand-Supply Gap'!Q$289</f>
        <v>1.1666210914551811</v>
      </c>
      <c r="R149" s="306">
        <f>AJ149*' Demand-Supply Gap'!R$289</f>
        <v>1.2142528774851147</v>
      </c>
      <c r="S149" s="306">
        <f>AK149*' Demand-Supply Gap'!S$289</f>
        <v>1.2637563901016096</v>
      </c>
      <c r="T149" s="361"/>
      <c r="U149" s="446">
        <f t="shared" si="374"/>
        <v>3.38472266372849E-2</v>
      </c>
      <c r="V149" s="334">
        <v>6.3700000000000007E-2</v>
      </c>
      <c r="W149" s="334">
        <v>6.3700000000000007E-2</v>
      </c>
      <c r="X149" s="341">
        <v>6.3799999999999996E-2</v>
      </c>
      <c r="Y149" s="340">
        <v>6.3799999999999996E-2</v>
      </c>
      <c r="Z149" s="340">
        <v>6.3799999999999996E-2</v>
      </c>
      <c r="AA149" s="340">
        <v>6.3799999999999996E-2</v>
      </c>
      <c r="AB149" s="340">
        <v>6.3799999999999996E-2</v>
      </c>
      <c r="AC149" s="340">
        <v>6.3799999999999996E-2</v>
      </c>
      <c r="AD149" s="340">
        <v>6.3799999999999996E-2</v>
      </c>
      <c r="AE149" s="340">
        <v>6.3799999999999996E-2</v>
      </c>
      <c r="AF149" s="340">
        <v>6.3799999999999996E-2</v>
      </c>
      <c r="AG149" s="340">
        <v>6.3799999999999996E-2</v>
      </c>
      <c r="AH149" s="340">
        <v>6.3799999999999996E-2</v>
      </c>
      <c r="AI149" s="340">
        <v>6.3799999999999996E-2</v>
      </c>
      <c r="AJ149" s="340">
        <v>6.3899999999999998E-2</v>
      </c>
      <c r="AK149" s="340">
        <v>6.3799999999999996E-2</v>
      </c>
      <c r="AL149" s="373"/>
      <c r="AM149" s="373"/>
      <c r="AN149" s="373"/>
      <c r="AO149" s="373"/>
      <c r="AP149" s="373"/>
      <c r="AQ149" s="373"/>
      <c r="AR149" s="373"/>
      <c r="AS149" s="373"/>
      <c r="AT149" s="373"/>
      <c r="AU149" s="373"/>
      <c r="AV149" s="373"/>
      <c r="AW149" s="373"/>
      <c r="AX149" s="373"/>
      <c r="AY149" s="373"/>
      <c r="AZ149" s="373"/>
      <c r="BA149" s="373"/>
    </row>
    <row r="150" spans="1:53" x14ac:dyDescent="0.25">
      <c r="A150" s="305" t="s">
        <v>37</v>
      </c>
      <c r="B150" s="305" t="s">
        <v>55</v>
      </c>
      <c r="C150" s="319" t="s">
        <v>12</v>
      </c>
      <c r="D150" s="306">
        <f>V150*' Demand-Supply Gap'!D$289</f>
        <v>2.6988537999999997</v>
      </c>
      <c r="E150" s="306">
        <f>W150*' Demand-Supply Gap'!E$289</f>
        <v>2.795237016000002</v>
      </c>
      <c r="F150" s="306">
        <f>X150*' Demand-Supply Gap'!F$289</f>
        <v>2.8923563999999997</v>
      </c>
      <c r="G150" s="306">
        <f>Y150*' Demand-Supply Gap'!G$289</f>
        <v>2.9304222000000011</v>
      </c>
      <c r="H150" s="306">
        <f>Z150*' Demand-Supply Gap'!H$289</f>
        <v>3.0886031999999997</v>
      </c>
      <c r="I150" s="306">
        <f>AA150*' Demand-Supply Gap'!I$289</f>
        <v>2.7565913599999994</v>
      </c>
      <c r="J150" s="306">
        <f>AB150*' Demand-Supply Gap'!J$289</f>
        <v>2.7290706075776012</v>
      </c>
      <c r="K150" s="306">
        <f>AC150*' Demand-Supply Gap'!K$289</f>
        <v>2.7938460306484743</v>
      </c>
      <c r="L150" s="306">
        <f>AD150*' Demand-Supply Gap'!L$289</f>
        <v>2.8129181908549303</v>
      </c>
      <c r="M150" s="306">
        <f>AE150*' Demand-Supply Gap'!M$289</f>
        <v>2.9170983005372624</v>
      </c>
      <c r="N150" s="306">
        <f>AF150*' Demand-Supply Gap'!N$289</f>
        <v>3.0362261822073267</v>
      </c>
      <c r="O150" s="306">
        <f>AG150*' Demand-Supply Gap'!O$289</f>
        <v>3.152088800509917</v>
      </c>
      <c r="P150" s="306">
        <f>AH150*' Demand-Supply Gap'!P$289</f>
        <v>3.2722707634291783</v>
      </c>
      <c r="Q150" s="306">
        <f>AI150*' Demand-Supply Gap'!Q$289</f>
        <v>3.4340351250044376</v>
      </c>
      <c r="R150" s="306">
        <f>AJ150*' Demand-Supply Gap'!R$289</f>
        <v>3.6009533690677524</v>
      </c>
      <c r="S150" s="306">
        <f>AK150*' Demand-Supply Gap'!S$289</f>
        <v>3.7338256980274833</v>
      </c>
      <c r="T150" s="361"/>
      <c r="U150" s="446">
        <f t="shared" si="374"/>
        <v>3.5443927260928154E-2</v>
      </c>
      <c r="V150" s="442">
        <f>V151-SUM(V147:V149)</f>
        <v>0.1825</v>
      </c>
      <c r="W150" s="442">
        <f t="shared" ref="W150" si="375">W151-SUM(W147:W149)</f>
        <v>0.18330000000000013</v>
      </c>
      <c r="X150" s="442">
        <f t="shared" ref="X150" si="376">X151-SUM(X147:X149)</f>
        <v>0.18669999999999998</v>
      </c>
      <c r="Y150" s="442">
        <f t="shared" ref="Y150" si="377">Y151-SUM(Y147:Y149)</f>
        <v>0.18500000000000005</v>
      </c>
      <c r="Z150" s="442">
        <f t="shared" ref="Z150" si="378">Z151-SUM(Z147:Z149)</f>
        <v>0.18659999999999999</v>
      </c>
      <c r="AA150" s="442">
        <f t="shared" ref="AA150" si="379">AA151-SUM(AA147:AA149)</f>
        <v>0.18799999999999994</v>
      </c>
      <c r="AB150" s="442">
        <f t="shared" ref="AB150" si="380">AB151-SUM(AB147:AB149)</f>
        <v>0.18590000000000007</v>
      </c>
      <c r="AC150" s="442">
        <f t="shared" ref="AC150" si="381">AC151-SUM(AC147:AC149)</f>
        <v>0.18800000000000006</v>
      </c>
      <c r="AD150" s="442">
        <f t="shared" ref="AD150" si="382">AD151-SUM(AD147:AD149)</f>
        <v>0.18590000000000007</v>
      </c>
      <c r="AE150" s="442">
        <f t="shared" ref="AE150" si="383">AE151-SUM(AE147:AE149)</f>
        <v>0.1865</v>
      </c>
      <c r="AF150" s="442">
        <f t="shared" ref="AF150" si="384">AF151-SUM(AF147:AF149)</f>
        <v>0.18710000000000004</v>
      </c>
      <c r="AG150" s="442">
        <f t="shared" ref="AG150" si="385">AG151-SUM(AG147:AG149)</f>
        <v>0.1865</v>
      </c>
      <c r="AH150" s="442">
        <f t="shared" ref="AH150" si="386">AH151-SUM(AH147:AH149)</f>
        <v>0.18570000000000009</v>
      </c>
      <c r="AI150" s="442">
        <f t="shared" ref="AI150" si="387">AI151-SUM(AI147:AI149)</f>
        <v>0.18780000000000008</v>
      </c>
      <c r="AJ150" s="442">
        <f t="shared" ref="AJ150" si="388">AJ151-SUM(AJ147:AJ149)</f>
        <v>0.18950000000000011</v>
      </c>
      <c r="AK150" s="442">
        <f t="shared" ref="AK150" si="389">AK151-SUM(AK147:AK149)</f>
        <v>0.1885</v>
      </c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3"/>
    </row>
    <row r="151" spans="1:53" ht="15.75" thickBot="1" x14ac:dyDescent="0.3">
      <c r="A151" s="214" t="s">
        <v>37</v>
      </c>
      <c r="B151" s="214" t="s">
        <v>55</v>
      </c>
      <c r="C151" s="452" t="s">
        <v>58</v>
      </c>
      <c r="D151" s="216">
        <f t="shared" ref="D151:S151" si="390">SUM(D147:D150)</f>
        <v>14.788240000000002</v>
      </c>
      <c r="E151" s="216">
        <f t="shared" si="390"/>
        <v>15.24952</v>
      </c>
      <c r="F151" s="216">
        <f t="shared" si="390"/>
        <v>15.492000000000001</v>
      </c>
      <c r="G151" s="216">
        <f t="shared" si="390"/>
        <v>15.840120000000001</v>
      </c>
      <c r="H151" s="216">
        <f t="shared" si="390"/>
        <v>16.552</v>
      </c>
      <c r="I151" s="216">
        <f t="shared" si="390"/>
        <v>14.66272</v>
      </c>
      <c r="J151" s="216">
        <f t="shared" si="390"/>
        <v>14.680315264000003</v>
      </c>
      <c r="K151" s="216">
        <f t="shared" si="390"/>
        <v>14.8608831417472</v>
      </c>
      <c r="L151" s="216">
        <f t="shared" si="390"/>
        <v>15.131351214927001</v>
      </c>
      <c r="M151" s="216">
        <f t="shared" si="390"/>
        <v>15.641277750870037</v>
      </c>
      <c r="N151" s="216">
        <f t="shared" si="390"/>
        <v>16.227825666527664</v>
      </c>
      <c r="O151" s="216">
        <f t="shared" si="390"/>
        <v>16.901280431688562</v>
      </c>
      <c r="P151" s="216">
        <f t="shared" si="390"/>
        <v>17.621274978078496</v>
      </c>
      <c r="Q151" s="216">
        <f t="shared" si="390"/>
        <v>18.285597044752055</v>
      </c>
      <c r="R151" s="216">
        <f t="shared" si="390"/>
        <v>19.002392448906335</v>
      </c>
      <c r="S151" s="216">
        <f t="shared" si="390"/>
        <v>19.808093888739968</v>
      </c>
      <c r="T151" s="461"/>
      <c r="U151" s="318"/>
      <c r="V151" s="454">
        <v>1</v>
      </c>
      <c r="W151" s="454">
        <v>1</v>
      </c>
      <c r="X151" s="455">
        <v>1</v>
      </c>
      <c r="Y151" s="456">
        <v>1</v>
      </c>
      <c r="Z151" s="456">
        <v>1</v>
      </c>
      <c r="AA151" s="456">
        <v>1</v>
      </c>
      <c r="AB151" s="456">
        <v>1</v>
      </c>
      <c r="AC151" s="456">
        <v>1</v>
      </c>
      <c r="AD151" s="456">
        <v>1</v>
      </c>
      <c r="AE151" s="456">
        <v>1</v>
      </c>
      <c r="AF151" s="456">
        <v>1</v>
      </c>
      <c r="AG151" s="456">
        <v>1</v>
      </c>
      <c r="AH151" s="456">
        <v>1</v>
      </c>
      <c r="AI151" s="456">
        <v>1</v>
      </c>
      <c r="AJ151" s="456">
        <v>1</v>
      </c>
      <c r="AK151" s="456">
        <v>1</v>
      </c>
      <c r="AL151" s="373"/>
      <c r="AM151" s="373"/>
      <c r="AN151" s="373"/>
      <c r="AO151" s="373"/>
      <c r="AP151" s="373"/>
      <c r="AQ151" s="373"/>
      <c r="AR151" s="373"/>
      <c r="AS151" s="373"/>
      <c r="AT151" s="373"/>
      <c r="AU151" s="373"/>
      <c r="AV151" s="373"/>
      <c r="AW151" s="373"/>
      <c r="AX151" s="373"/>
      <c r="AY151" s="373"/>
      <c r="AZ151" s="373"/>
      <c r="BA151" s="373"/>
    </row>
    <row r="152" spans="1:53" x14ac:dyDescent="0.25">
      <c r="A152" s="337" t="s">
        <v>37</v>
      </c>
      <c r="B152" s="337" t="s">
        <v>37</v>
      </c>
      <c r="C152" s="176" t="s">
        <v>326</v>
      </c>
      <c r="D152" s="534">
        <f>V152*' Demand-Supply Gap'!D$298</f>
        <v>28.986627389559555</v>
      </c>
      <c r="E152" s="534">
        <f>W152*' Demand-Supply Gap'!E$298</f>
        <v>30.324210111578097</v>
      </c>
      <c r="F152" s="534">
        <f>X152*' Demand-Supply Gap'!F$298</f>
        <v>31.197357903284985</v>
      </c>
      <c r="G152" s="534">
        <f>Y152*' Demand-Supply Gap'!G$298</f>
        <v>33.423198952292985</v>
      </c>
      <c r="H152" s="534">
        <f>Z152*' Demand-Supply Gap'!H$298</f>
        <v>34.603511960339922</v>
      </c>
      <c r="I152" s="534">
        <f>AA152*' Demand-Supply Gap'!I$298</f>
        <v>31.668464785790661</v>
      </c>
      <c r="J152" s="534">
        <f>AB152*' Demand-Supply Gap'!J$298</f>
        <v>33.412969250386112</v>
      </c>
      <c r="K152" s="534">
        <f>AC152*' Demand-Supply Gap'!K$298</f>
        <v>35.47074700959481</v>
      </c>
      <c r="L152" s="534">
        <f>AD152*' Demand-Supply Gap'!L$298</f>
        <v>37.532295564715952</v>
      </c>
      <c r="M152" s="534">
        <f>AE152*' Demand-Supply Gap'!M$298</f>
        <v>39.481120952793098</v>
      </c>
      <c r="N152" s="534">
        <f>AF152*' Demand-Supply Gap'!N$298</f>
        <v>41.580353693341657</v>
      </c>
      <c r="O152" s="534">
        <f>AG152*' Demand-Supply Gap'!O$298</f>
        <v>43.892219908119181</v>
      </c>
      <c r="P152" s="534">
        <f>AH152*' Demand-Supply Gap'!P$298</f>
        <v>45.892293188995616</v>
      </c>
      <c r="Q152" s="534">
        <f>AI152*' Demand-Supply Gap'!Q$298</f>
        <v>47.763561587576746</v>
      </c>
      <c r="R152" s="534">
        <f>AJ152*' Demand-Supply Gap'!R$298</f>
        <v>49.77512744413638</v>
      </c>
      <c r="S152" s="534">
        <f>AK152*' Demand-Supply Gap'!S$298</f>
        <v>52.392285246201205</v>
      </c>
      <c r="T152" s="461"/>
      <c r="U152" s="446">
        <f>(S152/J152)^(1/9)-1</f>
        <v>5.1249513632714905E-2</v>
      </c>
      <c r="V152" s="346">
        <v>0.56957799733903136</v>
      </c>
      <c r="W152" s="346">
        <v>0.57111758581692484</v>
      </c>
      <c r="X152" s="346">
        <v>0.56775879533373741</v>
      </c>
      <c r="Y152" s="346">
        <v>0.57107228383117947</v>
      </c>
      <c r="Z152" s="346">
        <v>0.56741607661667948</v>
      </c>
      <c r="AA152" s="346">
        <v>0.56761504352423364</v>
      </c>
      <c r="AB152" s="346">
        <v>0.56793073691471585</v>
      </c>
      <c r="AC152" s="346">
        <v>0.56749570035273955</v>
      </c>
      <c r="AD152" s="346">
        <v>0.56734539899048153</v>
      </c>
      <c r="AE152" s="346">
        <v>0.56708876701623001</v>
      </c>
      <c r="AF152" s="346">
        <v>0.56853040089656992</v>
      </c>
      <c r="AG152" s="346">
        <v>0.57243482578468807</v>
      </c>
      <c r="AH152" s="346">
        <v>0.57159721083948456</v>
      </c>
      <c r="AI152" s="346">
        <v>0.568633352565871</v>
      </c>
      <c r="AJ152" s="346">
        <v>0.56690078198089633</v>
      </c>
      <c r="AK152" s="346">
        <v>0.57145012023314723</v>
      </c>
      <c r="AL152" s="373"/>
      <c r="AM152" s="373"/>
      <c r="AN152" s="373"/>
      <c r="AO152" s="373"/>
      <c r="AP152" s="373"/>
      <c r="AQ152" s="373"/>
      <c r="AR152" s="373"/>
      <c r="AS152" s="373"/>
      <c r="AT152" s="373"/>
      <c r="AU152" s="373"/>
      <c r="AV152" s="373"/>
      <c r="AW152" s="373"/>
      <c r="AX152" s="373"/>
      <c r="AY152" s="373"/>
      <c r="AZ152" s="373"/>
      <c r="BA152" s="373"/>
    </row>
    <row r="153" spans="1:53" x14ac:dyDescent="0.25">
      <c r="A153" s="337" t="s">
        <v>37</v>
      </c>
      <c r="B153" s="337" t="s">
        <v>37</v>
      </c>
      <c r="C153" s="176" t="s">
        <v>349</v>
      </c>
      <c r="D153" s="534">
        <f>V153*' Demand-Supply Gap'!D$298</f>
        <v>8.8393729609219474</v>
      </c>
      <c r="E153" s="534">
        <f>W153*' Demand-Supply Gap'!E$298</f>
        <v>9.1835775050525186</v>
      </c>
      <c r="F153" s="534">
        <f>X153*' Demand-Supply Gap'!F$298</f>
        <v>9.4780510027525828</v>
      </c>
      <c r="G153" s="534">
        <f>Y153*' Demand-Supply Gap'!G$298</f>
        <v>10.182663926004629</v>
      </c>
      <c r="H153" s="534">
        <f>Z153*' Demand-Supply Gap'!H$298</f>
        <v>10.479536121274309</v>
      </c>
      <c r="I153" s="534">
        <f>AA153*' Demand-Supply Gap'!I$298</f>
        <v>9.5621436790658638</v>
      </c>
      <c r="J153" s="534">
        <f>AB153*' Demand-Supply Gap'!J$298</f>
        <v>10.361082471587418</v>
      </c>
      <c r="K153" s="534">
        <f>AC153*' Demand-Supply Gap'!K$298</f>
        <v>10.701557098578528</v>
      </c>
      <c r="L153" s="534">
        <f>AD153*' Demand-Supply Gap'!L$298</f>
        <v>11.710346636470135</v>
      </c>
      <c r="M153" s="534">
        <f>AE153*' Demand-Supply Gap'!M$298</f>
        <v>12.296713908180777</v>
      </c>
      <c r="N153" s="534">
        <f>AF153*' Demand-Supply Gap'!N$298</f>
        <v>12.748216334145583</v>
      </c>
      <c r="O153" s="534">
        <f>AG153*' Demand-Supply Gap'!O$298</f>
        <v>13.395334559739061</v>
      </c>
      <c r="P153" s="534">
        <f>AH153*' Demand-Supply Gap'!P$298</f>
        <v>13.956991756563589</v>
      </c>
      <c r="Q153" s="534">
        <f>AI153*' Demand-Supply Gap'!Q$298</f>
        <v>14.795337591266334</v>
      </c>
      <c r="R153" s="534">
        <f>AJ153*' Demand-Supply Gap'!R$298</f>
        <v>15.359964179304191</v>
      </c>
      <c r="S153" s="534">
        <f>AK153*' Demand-Supply Gap'!S$298</f>
        <v>15.871092407925405</v>
      </c>
      <c r="T153" s="461"/>
      <c r="U153" s="446">
        <f t="shared" ref="U153:U155" si="391">(S153/J153)^(1/9)-1</f>
        <v>4.8523009895000468E-2</v>
      </c>
      <c r="V153" s="346">
        <v>0.17369086376113271</v>
      </c>
      <c r="W153" s="346">
        <v>0.17296089805965478</v>
      </c>
      <c r="X153" s="346">
        <v>0.17249046653620304</v>
      </c>
      <c r="Y153" s="346">
        <v>0.17398206413482423</v>
      </c>
      <c r="Z153" s="346">
        <v>0.17183970452222941</v>
      </c>
      <c r="AA153" s="346">
        <v>0.17138868705164598</v>
      </c>
      <c r="AB153" s="346">
        <v>0.17611057428710228</v>
      </c>
      <c r="AC153" s="346">
        <v>0.1712139763755155</v>
      </c>
      <c r="AD153" s="346">
        <v>0.17701585220997854</v>
      </c>
      <c r="AE153" s="346">
        <v>0.17662437540411918</v>
      </c>
      <c r="AF153" s="346">
        <v>0.17430704405789088</v>
      </c>
      <c r="AG153" s="346">
        <v>0.17469966251612218</v>
      </c>
      <c r="AH153" s="346">
        <v>0.17383697796287928</v>
      </c>
      <c r="AI153" s="346">
        <v>0.17614101916247968</v>
      </c>
      <c r="AJ153" s="346">
        <v>0.17493829049898041</v>
      </c>
      <c r="AK153" s="346">
        <v>0.17310826626708301</v>
      </c>
      <c r="AL153" s="373"/>
      <c r="AM153" s="373"/>
      <c r="AN153" s="373"/>
      <c r="AO153" s="373"/>
      <c r="AP153" s="373"/>
      <c r="AQ153" s="373"/>
      <c r="AR153" s="373"/>
      <c r="AS153" s="373"/>
      <c r="AT153" s="373"/>
      <c r="AU153" s="373"/>
      <c r="AV153" s="373"/>
      <c r="AW153" s="373"/>
      <c r="AX153" s="373"/>
      <c r="AY153" s="373"/>
      <c r="AZ153" s="373"/>
      <c r="BA153" s="373"/>
    </row>
    <row r="154" spans="1:53" x14ac:dyDescent="0.25">
      <c r="A154" s="337" t="s">
        <v>37</v>
      </c>
      <c r="B154" s="337" t="s">
        <v>37</v>
      </c>
      <c r="C154" s="176" t="s">
        <v>352</v>
      </c>
      <c r="D154" s="534">
        <f>V154*' Demand-Supply Gap'!D$298</f>
        <v>3.089979946015446</v>
      </c>
      <c r="E154" s="534">
        <f>W154*' Demand-Supply Gap'!E$298</f>
        <v>3.2263313892021959</v>
      </c>
      <c r="F154" s="534">
        <f>X154*' Demand-Supply Gap'!F$298</f>
        <v>3.3422515790019078</v>
      </c>
      <c r="G154" s="534">
        <f>Y154*' Demand-Supply Gap'!G$298</f>
        <v>3.5632999904992095</v>
      </c>
      <c r="H154" s="534">
        <f>Z154*' Demand-Supply Gap'!H$298</f>
        <v>3.7159078600775048</v>
      </c>
      <c r="I154" s="534">
        <f>AA154*' Demand-Supply Gap'!I$298</f>
        <v>3.3982666118047034</v>
      </c>
      <c r="J154" s="534">
        <f>AB154*' Demand-Supply Gap'!J$298</f>
        <v>3.5855245763138424</v>
      </c>
      <c r="K154" s="534">
        <f>AC154*' Demand-Supply Gap'!K$298</f>
        <v>3.8114424409385492</v>
      </c>
      <c r="L154" s="534">
        <f>AD154*' Demand-Supply Gap'!L$298</f>
        <v>4.0363377706431258</v>
      </c>
      <c r="M154" s="534">
        <f>AE154*' Demand-Supply Gap'!M$298</f>
        <v>4.2507566932330425</v>
      </c>
      <c r="N154" s="534">
        <f>AF154*' Demand-Supply Gap'!N$298</f>
        <v>4.4684870300756971</v>
      </c>
      <c r="O154" s="534">
        <f>AG154*' Demand-Supply Gap'!O$298</f>
        <v>4.6879826771485371</v>
      </c>
      <c r="P154" s="534">
        <f>AH154*' Demand-Supply Gap'!P$298</f>
        <v>4.9059407533559565</v>
      </c>
      <c r="Q154" s="534">
        <f>AI154*' Demand-Supply Gap'!Q$298</f>
        <v>5.1360561415870407</v>
      </c>
      <c r="R154" s="534">
        <f>AJ154*' Demand-Supply Gap'!R$298</f>
        <v>5.3738479653614357</v>
      </c>
      <c r="S154" s="534">
        <f>AK154*' Demand-Supply Gap'!S$298</f>
        <v>5.6125332866711952</v>
      </c>
      <c r="T154" s="461"/>
      <c r="U154" s="446">
        <f t="shared" si="391"/>
        <v>5.1048880592577284E-2</v>
      </c>
      <c r="V154" s="346">
        <v>6.0717121927167002E-2</v>
      </c>
      <c r="W154" s="346">
        <v>6.0763811728866572E-2</v>
      </c>
      <c r="X154" s="346">
        <v>6.0825430668812956E-2</v>
      </c>
      <c r="Y154" s="346">
        <v>6.0882917474612344E-2</v>
      </c>
      <c r="Z154" s="346">
        <v>6.0932134907313223E-2</v>
      </c>
      <c r="AA154" s="346">
        <v>6.0909401949663156E-2</v>
      </c>
      <c r="AB154" s="346">
        <v>6.0944287818066739E-2</v>
      </c>
      <c r="AC154" s="346">
        <v>6.097918368591148E-2</v>
      </c>
      <c r="AD154" s="346">
        <v>6.1014058119554453E-2</v>
      </c>
      <c r="AE154" s="346">
        <v>6.1055925310068426E-2</v>
      </c>
      <c r="AF154" s="346">
        <v>6.1097862258369148E-2</v>
      </c>
      <c r="AG154" s="346">
        <v>6.113986835691472E-2</v>
      </c>
      <c r="AH154" s="346">
        <v>6.1104422034731549E-2</v>
      </c>
      <c r="AI154" s="346">
        <v>6.1145624942608938E-2</v>
      </c>
      <c r="AJ154" s="346">
        <v>6.1204034429222218E-2</v>
      </c>
      <c r="AK154" s="346">
        <v>6.1216700252893531E-2</v>
      </c>
      <c r="AL154" s="373"/>
      <c r="AM154" s="373"/>
      <c r="AN154" s="373"/>
      <c r="AO154" s="373"/>
      <c r="AP154" s="373"/>
      <c r="AQ154" s="373"/>
      <c r="AR154" s="373"/>
      <c r="AS154" s="373"/>
      <c r="AT154" s="373"/>
      <c r="AU154" s="373"/>
      <c r="AV154" s="373"/>
      <c r="AW154" s="373"/>
      <c r="AX154" s="373"/>
      <c r="AY154" s="373"/>
      <c r="AZ154" s="373"/>
      <c r="BA154" s="373"/>
    </row>
    <row r="155" spans="1:53" x14ac:dyDescent="0.25">
      <c r="A155" s="337" t="s">
        <v>37</v>
      </c>
      <c r="B155" s="337" t="s">
        <v>37</v>
      </c>
      <c r="C155" s="176" t="s">
        <v>12</v>
      </c>
      <c r="D155" s="534">
        <f>V155*' Demand-Supply Gap'!D$298</f>
        <v>9.975429703503055</v>
      </c>
      <c r="E155" s="534">
        <f>W155*' Demand-Supply Gap'!E$298</f>
        <v>10.36214499416719</v>
      </c>
      <c r="F155" s="534">
        <f>X155*' Demand-Supply Gap'!F$298</f>
        <v>10.930599514960518</v>
      </c>
      <c r="G155" s="534">
        <f>Y155*' Demand-Supply Gap'!G$298</f>
        <v>11.357927131203176</v>
      </c>
      <c r="H155" s="534">
        <f>Z155*' Demand-Supply Gap'!H$298</f>
        <v>12.18541405830825</v>
      </c>
      <c r="I155" s="534">
        <f>AA155*' Demand-Supply Gap'!I$298</f>
        <v>11.163276923338767</v>
      </c>
      <c r="J155" s="534">
        <f>AB155*' Demand-Supply Gap'!J$298</f>
        <v>11.473247985712632</v>
      </c>
      <c r="K155" s="534">
        <f>AC155*' Demand-Supply Gap'!K$298</f>
        <v>12.520245970209725</v>
      </c>
      <c r="L155" s="534">
        <f>AD155*' Demand-Supply Gap'!L$298</f>
        <v>12.875245710620771</v>
      </c>
      <c r="M155" s="534">
        <f>AE155*' Demand-Supply Gap'!M$298</f>
        <v>13.592115554003453</v>
      </c>
      <c r="N155" s="534">
        <f>AF155*' Demand-Supply Gap'!N$298</f>
        <v>14.339495759612046</v>
      </c>
      <c r="O155" s="534">
        <f>AG155*' Demand-Supply Gap'!O$298</f>
        <v>14.700824828519488</v>
      </c>
      <c r="P155" s="534">
        <f>AH155*' Demand-Supply Gap'!P$298</f>
        <v>15.532592923564174</v>
      </c>
      <c r="Q155" s="534">
        <f>AI155*' Demand-Supply Gap'!Q$298</f>
        <v>16.302160522407757</v>
      </c>
      <c r="R155" s="534">
        <f>AJ155*' Demand-Supply Gap'!R$298</f>
        <v>17.293245601716432</v>
      </c>
      <c r="S155" s="534">
        <f>AK155*' Demand-Supply Gap'!S$298</f>
        <v>17.807130835141546</v>
      </c>
      <c r="T155" s="461"/>
      <c r="U155" s="446">
        <f t="shared" si="391"/>
        <v>5.0054770007151417E-2</v>
      </c>
      <c r="V155" s="346">
        <v>0.19601401697266896</v>
      </c>
      <c r="W155" s="346">
        <v>0.19515770439455385</v>
      </c>
      <c r="X155" s="346">
        <v>0.19892530746124662</v>
      </c>
      <c r="Y155" s="346">
        <v>0.19406273455938397</v>
      </c>
      <c r="Z155" s="346">
        <v>0.19981208395377786</v>
      </c>
      <c r="AA155" s="346">
        <v>0.20008686747445709</v>
      </c>
      <c r="AB155" s="346">
        <v>0.19501440098011513</v>
      </c>
      <c r="AC155" s="346">
        <v>0.20031113958583352</v>
      </c>
      <c r="AD155" s="346">
        <v>0.19462469067998533</v>
      </c>
      <c r="AE155" s="346">
        <v>0.19523093226958241</v>
      </c>
      <c r="AF155" s="346">
        <v>0.19606469278716998</v>
      </c>
      <c r="AG155" s="346">
        <v>0.19172564334227521</v>
      </c>
      <c r="AH155" s="346">
        <v>0.19346138916290459</v>
      </c>
      <c r="AI155" s="346">
        <v>0.19408000332904027</v>
      </c>
      <c r="AJ155" s="346">
        <v>0.196956893090901</v>
      </c>
      <c r="AK155" s="346">
        <v>0.19422491324687619</v>
      </c>
      <c r="AL155" s="373"/>
      <c r="AM155" s="373"/>
      <c r="AN155" s="373"/>
      <c r="AO155" s="373"/>
      <c r="AP155" s="373"/>
      <c r="AQ155" s="373"/>
      <c r="AR155" s="373"/>
      <c r="AS155" s="373"/>
      <c r="AT155" s="373"/>
      <c r="AU155" s="373"/>
      <c r="AV155" s="373"/>
      <c r="AW155" s="373"/>
      <c r="AX155" s="373"/>
      <c r="AY155" s="373"/>
      <c r="AZ155" s="373"/>
      <c r="BA155" s="373"/>
    </row>
    <row r="156" spans="1:53" ht="15.75" thickBot="1" x14ac:dyDescent="0.3">
      <c r="A156" s="338" t="s">
        <v>37</v>
      </c>
      <c r="B156" s="338" t="s">
        <v>37</v>
      </c>
      <c r="C156" s="342" t="s">
        <v>58</v>
      </c>
      <c r="D156" s="534">
        <f>V156*' Demand-Supply Gap'!D$298</f>
        <v>50.89141</v>
      </c>
      <c r="E156" s="534">
        <f>W156*' Demand-Supply Gap'!E$298</f>
        <v>53.096263999999998</v>
      </c>
      <c r="F156" s="534">
        <f>X156*' Demand-Supply Gap'!F$298</f>
        <v>54.948259999999991</v>
      </c>
      <c r="G156" s="534">
        <f>Y156*' Demand-Supply Gap'!G$298</f>
        <v>58.527090000000001</v>
      </c>
      <c r="H156" s="534">
        <f>Z156*' Demand-Supply Gap'!H$298</f>
        <v>60.984369999999991</v>
      </c>
      <c r="I156" s="534">
        <f>AA156*' Demand-Supply Gap'!I$298</f>
        <v>55.792152000000002</v>
      </c>
      <c r="J156" s="534">
        <f>AB156*' Demand-Supply Gap'!J$298</f>
        <v>58.832824284000004</v>
      </c>
      <c r="K156" s="534">
        <f>AC156*' Demand-Supply Gap'!K$298</f>
        <v>62.503992519321606</v>
      </c>
      <c r="L156" s="534">
        <f>AD156*' Demand-Supply Gap'!L$298</f>
        <v>66.15422568244999</v>
      </c>
      <c r="M156" s="534">
        <f>AE156*' Demand-Supply Gap'!M$298</f>
        <v>69.620707108210368</v>
      </c>
      <c r="N156" s="534">
        <f>AF156*' Demand-Supply Gap'!N$298</f>
        <v>73.136552817174987</v>
      </c>
      <c r="O156" s="534">
        <f>AG156*' Demand-Supply Gap'!O$298</f>
        <v>76.676361973526255</v>
      </c>
      <c r="P156" s="534">
        <f>AH156*' Demand-Supply Gap'!P$298</f>
        <v>80.287818622479335</v>
      </c>
      <c r="Q156" s="534">
        <f>AI156*' Demand-Supply Gap'!Q$298</f>
        <v>83.997115842837886</v>
      </c>
      <c r="R156" s="534">
        <f>AJ156*' Demand-Supply Gap'!R$298</f>
        <v>87.802185190518443</v>
      </c>
      <c r="S156" s="534">
        <f>AK156*' Demand-Supply Gap'!S$298</f>
        <v>91.683041775939358</v>
      </c>
      <c r="T156" s="461"/>
      <c r="U156" s="311"/>
      <c r="V156" s="346">
        <v>1</v>
      </c>
      <c r="W156" s="346">
        <v>1</v>
      </c>
      <c r="X156" s="346">
        <v>1</v>
      </c>
      <c r="Y156" s="346">
        <v>1</v>
      </c>
      <c r="Z156" s="346">
        <v>1</v>
      </c>
      <c r="AA156" s="346">
        <v>1</v>
      </c>
      <c r="AB156" s="346">
        <v>1</v>
      </c>
      <c r="AC156" s="346">
        <v>1</v>
      </c>
      <c r="AD156" s="346">
        <v>1</v>
      </c>
      <c r="AE156" s="346">
        <v>1</v>
      </c>
      <c r="AF156" s="346">
        <v>1</v>
      </c>
      <c r="AG156" s="346">
        <v>1</v>
      </c>
      <c r="AH156" s="346">
        <v>1</v>
      </c>
      <c r="AI156" s="346">
        <v>1</v>
      </c>
      <c r="AJ156" s="346">
        <v>1</v>
      </c>
      <c r="AK156" s="346">
        <v>1</v>
      </c>
      <c r="AL156" s="373"/>
      <c r="AM156" s="373"/>
      <c r="AN156" s="373"/>
      <c r="AO156" s="373"/>
      <c r="AP156" s="373"/>
      <c r="AQ156" s="373"/>
      <c r="AR156" s="373"/>
      <c r="AS156" s="373"/>
      <c r="AT156" s="373"/>
      <c r="AU156" s="373"/>
      <c r="AV156" s="373"/>
      <c r="AW156" s="373"/>
      <c r="AX156" s="373"/>
      <c r="AY156" s="373"/>
      <c r="AZ156" s="373"/>
      <c r="BA156" s="373"/>
    </row>
    <row r="157" spans="1:53" x14ac:dyDescent="0.25">
      <c r="A157" s="343" t="s">
        <v>57</v>
      </c>
      <c r="B157" s="343" t="s">
        <v>57</v>
      </c>
      <c r="C157" s="344" t="s">
        <v>326</v>
      </c>
      <c r="D157" s="527">
        <f t="shared" ref="D157:S157" si="392">D152+D127+D107+D87+D42</f>
        <v>399.13054181418602</v>
      </c>
      <c r="E157" s="527">
        <f t="shared" si="392"/>
        <v>417.31890843793695</v>
      </c>
      <c r="F157" s="527">
        <f t="shared" si="392"/>
        <v>432.89998848834369</v>
      </c>
      <c r="G157" s="527">
        <f t="shared" si="392"/>
        <v>452.28389502980491</v>
      </c>
      <c r="H157" s="527">
        <f t="shared" si="392"/>
        <v>468.95984747645684</v>
      </c>
      <c r="I157" s="527">
        <f t="shared" si="392"/>
        <v>437.03711271619648</v>
      </c>
      <c r="J157" s="527">
        <f t="shared" si="392"/>
        <v>465.86856617172748</v>
      </c>
      <c r="K157" s="527">
        <f t="shared" si="392"/>
        <v>499.73042620171213</v>
      </c>
      <c r="L157" s="527">
        <f t="shared" si="392"/>
        <v>535.06656321302364</v>
      </c>
      <c r="M157" s="527">
        <f t="shared" si="392"/>
        <v>571.69553903140377</v>
      </c>
      <c r="N157" s="527">
        <f t="shared" si="392"/>
        <v>609.26965128040843</v>
      </c>
      <c r="O157" s="527">
        <f t="shared" si="392"/>
        <v>648.32703495050623</v>
      </c>
      <c r="P157" s="527">
        <f t="shared" si="392"/>
        <v>688.91973543730955</v>
      </c>
      <c r="Q157" s="527">
        <f t="shared" si="392"/>
        <v>730.27819788876729</v>
      </c>
      <c r="R157" s="527">
        <f t="shared" si="392"/>
        <v>773.21312069628902</v>
      </c>
      <c r="S157" s="527">
        <f t="shared" si="392"/>
        <v>818.15173603476956</v>
      </c>
      <c r="T157" s="461"/>
      <c r="U157" s="446">
        <f>(S157/J157)^(1/9)-1</f>
        <v>6.4570663868520395E-2</v>
      </c>
      <c r="V157" s="347">
        <f>D157/D$161</f>
        <v>0.58912730043644412</v>
      </c>
      <c r="W157" s="347">
        <f t="shared" ref="W157:AK157" si="393">E157/E$161</f>
        <v>0.58961238784500292</v>
      </c>
      <c r="X157" s="347">
        <f t="shared" si="393"/>
        <v>0.58923003001023677</v>
      </c>
      <c r="Y157" s="347">
        <f t="shared" si="393"/>
        <v>0.58934460102588093</v>
      </c>
      <c r="Z157" s="347">
        <f t="shared" si="393"/>
        <v>0.58890520935140589</v>
      </c>
      <c r="AA157" s="347">
        <f t="shared" si="393"/>
        <v>0.5909986559969197</v>
      </c>
      <c r="AB157" s="347">
        <f t="shared" si="393"/>
        <v>0.59038399161415223</v>
      </c>
      <c r="AC157" s="347">
        <f t="shared" si="393"/>
        <v>0.59121507225979975</v>
      </c>
      <c r="AD157" s="347">
        <f t="shared" si="393"/>
        <v>0.59211321444279652</v>
      </c>
      <c r="AE157" s="347">
        <f t="shared" si="393"/>
        <v>0.59285685731952154</v>
      </c>
      <c r="AF157" s="347">
        <f t="shared" si="393"/>
        <v>0.5936882138932067</v>
      </c>
      <c r="AG157" s="347">
        <f t="shared" si="393"/>
        <v>0.59475367095201037</v>
      </c>
      <c r="AH157" s="347">
        <f t="shared" si="393"/>
        <v>0.59567349399848624</v>
      </c>
      <c r="AI157" s="347">
        <f t="shared" si="393"/>
        <v>0.59635408309729743</v>
      </c>
      <c r="AJ157" s="347">
        <f t="shared" si="393"/>
        <v>0.59703697689479074</v>
      </c>
      <c r="AK157" s="347">
        <f t="shared" si="393"/>
        <v>0.5983550237141404</v>
      </c>
      <c r="AL157" s="373"/>
      <c r="AM157" s="373"/>
      <c r="AN157" s="373"/>
      <c r="AO157" s="373"/>
      <c r="AP157" s="373"/>
      <c r="AQ157" s="373"/>
      <c r="AR157" s="373"/>
      <c r="AS157" s="373"/>
      <c r="AT157" s="373"/>
      <c r="AU157" s="373"/>
      <c r="AV157" s="373"/>
      <c r="AW157" s="373"/>
      <c r="AX157" s="373"/>
      <c r="AY157" s="373"/>
      <c r="AZ157" s="373"/>
      <c r="BA157" s="373"/>
    </row>
    <row r="158" spans="1:53" x14ac:dyDescent="0.25">
      <c r="A158" s="343" t="s">
        <v>57</v>
      </c>
      <c r="B158" s="343" t="s">
        <v>57</v>
      </c>
      <c r="C158" s="344" t="s">
        <v>349</v>
      </c>
      <c r="D158" s="527">
        <f t="shared" ref="D158:S158" si="394">D153+D128+D108+D88+D43</f>
        <v>128.12007093801583</v>
      </c>
      <c r="E158" s="527">
        <f t="shared" si="394"/>
        <v>134.83344886787154</v>
      </c>
      <c r="F158" s="527">
        <f t="shared" si="394"/>
        <v>140.13901015484703</v>
      </c>
      <c r="G158" s="527">
        <f t="shared" si="394"/>
        <v>146.69690312943823</v>
      </c>
      <c r="H158" s="527">
        <f t="shared" si="394"/>
        <v>153.27030982267888</v>
      </c>
      <c r="I158" s="527">
        <f t="shared" si="394"/>
        <v>142.12002502325413</v>
      </c>
      <c r="J158" s="527">
        <f t="shared" si="394"/>
        <v>154.5094911876019</v>
      </c>
      <c r="K158" s="527">
        <f t="shared" si="394"/>
        <v>165.37176017323992</v>
      </c>
      <c r="L158" s="527">
        <f t="shared" si="394"/>
        <v>177.38640029187206</v>
      </c>
      <c r="M158" s="527">
        <f t="shared" si="394"/>
        <v>189.38945292864514</v>
      </c>
      <c r="N158" s="527">
        <f t="shared" si="394"/>
        <v>196.71275354311283</v>
      </c>
      <c r="O158" s="527">
        <f t="shared" si="394"/>
        <v>209.38055544826739</v>
      </c>
      <c r="P158" s="527">
        <f t="shared" si="394"/>
        <v>222.95750004581768</v>
      </c>
      <c r="Q158" s="527">
        <f t="shared" si="394"/>
        <v>236.22155978447364</v>
      </c>
      <c r="R158" s="527">
        <f t="shared" si="394"/>
        <v>250.17800642759684</v>
      </c>
      <c r="S158" s="527">
        <f t="shared" si="394"/>
        <v>269.61418236338119</v>
      </c>
      <c r="T158" s="461"/>
      <c r="U158" s="446">
        <f t="shared" ref="U158:U160" si="395">(S158/J158)^(1/9)-1</f>
        <v>6.3812981611615527E-2</v>
      </c>
      <c r="V158" s="347">
        <f t="shared" ref="V158:V160" si="396">D158/D$161</f>
        <v>0.18910863393305044</v>
      </c>
      <c r="W158" s="347">
        <f t="shared" ref="W158:W160" si="397">E158/E$161</f>
        <v>0.19050052643417639</v>
      </c>
      <c r="X158" s="347">
        <f t="shared" ref="X158:X160" si="398">F158/F$161</f>
        <v>0.19074639721633718</v>
      </c>
      <c r="Y158" s="347">
        <f t="shared" ref="Y158:Y160" si="399">G158/G$161</f>
        <v>0.19115212546061097</v>
      </c>
      <c r="Z158" s="347">
        <f t="shared" ref="Z158:Z160" si="400">H158/H$161</f>
        <v>0.19247209410185365</v>
      </c>
      <c r="AA158" s="347">
        <f t="shared" ref="AA158:AA160" si="401">I158/I$161</f>
        <v>0.19218675333308605</v>
      </c>
      <c r="AB158" s="347">
        <f t="shared" ref="AB158:AB160" si="402">J158/J$161</f>
        <v>0.1958061495739182</v>
      </c>
      <c r="AC158" s="347">
        <f t="shared" ref="AC158:AC160" si="403">K158/K$161</f>
        <v>0.1956460363713938</v>
      </c>
      <c r="AD158" s="347">
        <f t="shared" ref="AD158:AD160" si="404">L158/L$161</f>
        <v>0.19629862693072214</v>
      </c>
      <c r="AE158" s="347">
        <f t="shared" ref="AE158:AE160" si="405">M158/M$161</f>
        <v>0.19639970614948651</v>
      </c>
      <c r="AF158" s="347">
        <f t="shared" ref="AF158:AF160" si="406">N158/N$161</f>
        <v>0.19168202955061678</v>
      </c>
      <c r="AG158" s="347">
        <f t="shared" ref="AG158:AG160" si="407">O158/O$161</f>
        <v>0.19207876159033641</v>
      </c>
      <c r="AH158" s="347">
        <f t="shared" ref="AH158:AH160" si="408">P158/P$161</f>
        <v>0.19277989326456935</v>
      </c>
      <c r="AI158" s="347">
        <f t="shared" ref="AI158:AI160" si="409">Q158/Q$161</f>
        <v>0.19290140675203363</v>
      </c>
      <c r="AJ158" s="347">
        <f t="shared" ref="AJ158:AK160" si="410">R158/R$161</f>
        <v>0.19317509835915903</v>
      </c>
      <c r="AK158" s="347">
        <v>0.20100000000000001</v>
      </c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3"/>
    </row>
    <row r="159" spans="1:53" x14ac:dyDescent="0.25">
      <c r="A159" s="343" t="s">
        <v>57</v>
      </c>
      <c r="B159" s="343" t="s">
        <v>57</v>
      </c>
      <c r="C159" s="344" t="s">
        <v>352</v>
      </c>
      <c r="D159" s="527">
        <f t="shared" ref="D159:S159" si="411">D154+D129+D109+D89+D44</f>
        <v>42.62749608779076</v>
      </c>
      <c r="E159" s="527">
        <f t="shared" si="411"/>
        <v>44.925481955649232</v>
      </c>
      <c r="F159" s="527">
        <f t="shared" si="411"/>
        <v>46.940597532211939</v>
      </c>
      <c r="G159" s="527">
        <f t="shared" si="411"/>
        <v>49.306946194344853</v>
      </c>
      <c r="H159" s="527">
        <f t="shared" si="411"/>
        <v>50.912331238282462</v>
      </c>
      <c r="I159" s="527">
        <f t="shared" si="411"/>
        <v>47.849060427117962</v>
      </c>
      <c r="J159" s="527">
        <f t="shared" si="411"/>
        <v>50.578384683018513</v>
      </c>
      <c r="K159" s="527">
        <f t="shared" si="411"/>
        <v>54.318074476430837</v>
      </c>
      <c r="L159" s="527">
        <f t="shared" si="411"/>
        <v>58.196800359823229</v>
      </c>
      <c r="M159" s="527">
        <f t="shared" si="411"/>
        <v>62.235212846890121</v>
      </c>
      <c r="N159" s="527">
        <f t="shared" si="411"/>
        <v>66.382570049815328</v>
      </c>
      <c r="O159" s="527">
        <f t="shared" si="411"/>
        <v>70.657350041745275</v>
      </c>
      <c r="P159" s="527">
        <f t="shared" si="411"/>
        <v>75.114446441117167</v>
      </c>
      <c r="Q159" s="527">
        <f t="shared" si="411"/>
        <v>79.697348029743694</v>
      </c>
      <c r="R159" s="527">
        <f t="shared" si="411"/>
        <v>84.456954862909413</v>
      </c>
      <c r="S159" s="527">
        <f t="shared" si="411"/>
        <v>89.32599438642545</v>
      </c>
      <c r="T159" s="461"/>
      <c r="U159" s="446">
        <f t="shared" si="395"/>
        <v>6.5236105756461438E-2</v>
      </c>
      <c r="V159" s="347">
        <f t="shared" si="396"/>
        <v>6.2919318527762641E-2</v>
      </c>
      <c r="W159" s="347">
        <f t="shared" si="397"/>
        <v>6.3473329761422212E-2</v>
      </c>
      <c r="X159" s="347">
        <f t="shared" si="398"/>
        <v>6.3891915980839611E-2</v>
      </c>
      <c r="Y159" s="347">
        <f t="shared" si="399"/>
        <v>6.4248987974236421E-2</v>
      </c>
      <c r="Z159" s="347">
        <f t="shared" si="400"/>
        <v>6.3934124099940273E-2</v>
      </c>
      <c r="AA159" s="347">
        <f t="shared" si="401"/>
        <v>6.4705558361826759E-2</v>
      </c>
      <c r="AB159" s="347">
        <f t="shared" si="402"/>
        <v>6.4096766356091489E-2</v>
      </c>
      <c r="AC159" s="347">
        <f t="shared" si="403"/>
        <v>6.426197534274973E-2</v>
      </c>
      <c r="AD159" s="347">
        <f t="shared" si="404"/>
        <v>6.4401509831631135E-2</v>
      </c>
      <c r="AE159" s="347">
        <f t="shared" si="405"/>
        <v>6.453885011160114E-2</v>
      </c>
      <c r="AF159" s="347">
        <f t="shared" si="406"/>
        <v>6.4684904891770728E-2</v>
      </c>
      <c r="AG159" s="347">
        <f t="shared" si="407"/>
        <v>6.4818704221207293E-2</v>
      </c>
      <c r="AH159" s="347">
        <f t="shared" si="408"/>
        <v>6.4947601962571475E-2</v>
      </c>
      <c r="AI159" s="347">
        <f t="shared" si="409"/>
        <v>6.5081826414874339E-2</v>
      </c>
      <c r="AJ159" s="347">
        <f t="shared" si="410"/>
        <v>6.5213488570504075E-2</v>
      </c>
      <c r="AK159" s="347">
        <v>6.8099999999999994E-2</v>
      </c>
      <c r="AL159" s="373"/>
      <c r="AM159" s="373"/>
      <c r="AN159" s="373"/>
      <c r="AO159" s="373"/>
      <c r="AP159" s="373"/>
      <c r="AQ159" s="373"/>
      <c r="AR159" s="373"/>
      <c r="AS159" s="373"/>
      <c r="AT159" s="373"/>
      <c r="AU159" s="373"/>
      <c r="AV159" s="373"/>
      <c r="AW159" s="373"/>
      <c r="AX159" s="373"/>
      <c r="AY159" s="373"/>
      <c r="AZ159" s="373"/>
      <c r="BA159" s="373"/>
    </row>
    <row r="160" spans="1:53" x14ac:dyDescent="0.25">
      <c r="A160" s="343" t="s">
        <v>57</v>
      </c>
      <c r="B160" s="343" t="s">
        <v>57</v>
      </c>
      <c r="C160" s="344" t="s">
        <v>12</v>
      </c>
      <c r="D160" s="527">
        <f t="shared" ref="D160:S160" si="412">D155+D130+D110+D90+D45</f>
        <v>107.61645221412505</v>
      </c>
      <c r="E160" s="527">
        <f t="shared" si="412"/>
        <v>110.70733798560109</v>
      </c>
      <c r="F160" s="527">
        <f t="shared" si="412"/>
        <v>114.70799006459738</v>
      </c>
      <c r="G160" s="527">
        <f t="shared" si="412"/>
        <v>119.14763087935319</v>
      </c>
      <c r="H160" s="527">
        <f t="shared" si="412"/>
        <v>123.18235293061453</v>
      </c>
      <c r="I160" s="527">
        <f t="shared" si="412"/>
        <v>112.48298388408293</v>
      </c>
      <c r="J160" s="527">
        <f t="shared" si="412"/>
        <v>118.13772851266567</v>
      </c>
      <c r="K160" s="527">
        <f t="shared" si="412"/>
        <v>125.83969554924465</v>
      </c>
      <c r="L160" s="527">
        <f t="shared" si="412"/>
        <v>133.00607451501361</v>
      </c>
      <c r="M160" s="527">
        <f t="shared" si="412"/>
        <v>140.98598811829044</v>
      </c>
      <c r="N160" s="527">
        <f t="shared" si="412"/>
        <v>153.88017708112775</v>
      </c>
      <c r="O160" s="527">
        <f t="shared" si="412"/>
        <v>161.71161833505278</v>
      </c>
      <c r="P160" s="527">
        <f t="shared" si="412"/>
        <v>169.54749999050478</v>
      </c>
      <c r="Q160" s="527">
        <f t="shared" si="412"/>
        <v>178.37436716411696</v>
      </c>
      <c r="R160" s="527">
        <f t="shared" si="412"/>
        <v>187.23605956469859</v>
      </c>
      <c r="S160" s="527">
        <f t="shared" si="412"/>
        <v>190.24303655084611</v>
      </c>
      <c r="T160" s="461"/>
      <c r="U160" s="446">
        <f t="shared" si="395"/>
        <v>5.4365357318834739E-2</v>
      </c>
      <c r="V160" s="347">
        <f t="shared" si="396"/>
        <v>0.15884474710274279</v>
      </c>
      <c r="W160" s="347">
        <f t="shared" si="397"/>
        <v>0.15641375595939855</v>
      </c>
      <c r="X160" s="347">
        <f t="shared" si="398"/>
        <v>0.15613165679258637</v>
      </c>
      <c r="Y160" s="347">
        <f t="shared" si="399"/>
        <v>0.15525428553927173</v>
      </c>
      <c r="Z160" s="347">
        <f t="shared" si="400"/>
        <v>0.15468857244680029</v>
      </c>
      <c r="AA160" s="347">
        <f t="shared" si="401"/>
        <v>0.15210903230816752</v>
      </c>
      <c r="AB160" s="347">
        <f t="shared" si="402"/>
        <v>0.14971309245583816</v>
      </c>
      <c r="AC160" s="347">
        <f t="shared" si="403"/>
        <v>0.14887691602605679</v>
      </c>
      <c r="AD160" s="347">
        <f t="shared" si="404"/>
        <v>0.14718664879485019</v>
      </c>
      <c r="AE160" s="347">
        <f t="shared" si="405"/>
        <v>0.14620458641939077</v>
      </c>
      <c r="AF160" s="347">
        <f t="shared" si="406"/>
        <v>0.14994485166440583</v>
      </c>
      <c r="AG160" s="347">
        <f t="shared" si="407"/>
        <v>0.1483488632364458</v>
      </c>
      <c r="AH160" s="347">
        <f t="shared" si="408"/>
        <v>0.14659901077437293</v>
      </c>
      <c r="AI160" s="347">
        <f t="shared" si="409"/>
        <v>0.14566268373579475</v>
      </c>
      <c r="AJ160" s="347">
        <f t="shared" si="410"/>
        <v>0.1445744361755463</v>
      </c>
      <c r="AK160" s="347">
        <f t="shared" si="410"/>
        <v>0.13913418701343924</v>
      </c>
      <c r="AL160" s="373"/>
      <c r="AM160" s="373"/>
      <c r="AN160" s="373"/>
      <c r="AO160" s="373"/>
      <c r="AP160" s="373"/>
      <c r="AQ160" s="373"/>
      <c r="AR160" s="373"/>
      <c r="AS160" s="373"/>
      <c r="AT160" s="373"/>
      <c r="AU160" s="373"/>
      <c r="AV160" s="373"/>
      <c r="AW160" s="373"/>
      <c r="AX160" s="373"/>
      <c r="AY160" s="373"/>
      <c r="AZ160" s="373"/>
      <c r="BA160" s="373"/>
    </row>
    <row r="161" spans="1:53" ht="15.75" thickBot="1" x14ac:dyDescent="0.3">
      <c r="A161" s="339" t="s">
        <v>57</v>
      </c>
      <c r="B161" s="339" t="s">
        <v>57</v>
      </c>
      <c r="C161" s="345" t="s">
        <v>58</v>
      </c>
      <c r="D161" s="527">
        <f t="shared" ref="D161:S161" si="413">D156+D131+D111+D91+D46</f>
        <v>677.49456105411764</v>
      </c>
      <c r="E161" s="527">
        <f t="shared" si="413"/>
        <v>707.78517724705875</v>
      </c>
      <c r="F161" s="527">
        <f t="shared" si="413"/>
        <v>734.68758624000009</v>
      </c>
      <c r="G161" s="527">
        <f t="shared" si="413"/>
        <v>767.43537523294117</v>
      </c>
      <c r="H161" s="527">
        <f t="shared" si="413"/>
        <v>796.32484146803267</v>
      </c>
      <c r="I161" s="527">
        <f t="shared" si="413"/>
        <v>739.48918205065149</v>
      </c>
      <c r="J161" s="527">
        <f t="shared" si="413"/>
        <v>789.09417055501353</v>
      </c>
      <c r="K161" s="527">
        <f t="shared" si="413"/>
        <v>845.25995640062752</v>
      </c>
      <c r="L161" s="527">
        <f t="shared" si="413"/>
        <v>903.65583837973259</v>
      </c>
      <c r="M161" s="527">
        <f t="shared" si="413"/>
        <v>964.30619292522954</v>
      </c>
      <c r="N161" s="527">
        <f t="shared" si="413"/>
        <v>1026.2451519544643</v>
      </c>
      <c r="O161" s="527">
        <f t="shared" si="413"/>
        <v>1090.0765587755718</v>
      </c>
      <c r="P161" s="527">
        <f t="shared" si="413"/>
        <v>1156.5391819147492</v>
      </c>
      <c r="Q161" s="527">
        <f t="shared" si="413"/>
        <v>1224.5714728671014</v>
      </c>
      <c r="R161" s="527">
        <f t="shared" si="413"/>
        <v>1295.0841415514938</v>
      </c>
      <c r="S161" s="527">
        <f t="shared" si="413"/>
        <v>1367.3349493354222</v>
      </c>
      <c r="T161" s="461"/>
      <c r="U161" s="318"/>
      <c r="V161" s="347">
        <v>1</v>
      </c>
      <c r="W161" s="347">
        <v>1</v>
      </c>
      <c r="X161" s="347">
        <v>1</v>
      </c>
      <c r="Y161" s="347">
        <v>1</v>
      </c>
      <c r="Z161" s="347">
        <v>1</v>
      </c>
      <c r="AA161" s="347">
        <v>1</v>
      </c>
      <c r="AB161" s="347">
        <v>1</v>
      </c>
      <c r="AC161" s="347">
        <v>1</v>
      </c>
      <c r="AD161" s="347">
        <v>1</v>
      </c>
      <c r="AE161" s="347">
        <v>1</v>
      </c>
      <c r="AF161" s="347">
        <v>1</v>
      </c>
      <c r="AG161" s="347">
        <v>1</v>
      </c>
      <c r="AH161" s="347">
        <v>1</v>
      </c>
      <c r="AI161" s="347">
        <v>1</v>
      </c>
      <c r="AJ161" s="347">
        <v>1</v>
      </c>
      <c r="AK161" s="347">
        <v>1</v>
      </c>
      <c r="AL161" s="373"/>
      <c r="AM161" s="373"/>
      <c r="AN161" s="373"/>
      <c r="AO161" s="373"/>
      <c r="AP161" s="373"/>
      <c r="AQ161" s="373"/>
      <c r="AR161" s="373"/>
      <c r="AS161" s="373"/>
      <c r="AT161" s="373"/>
      <c r="AU161" s="373"/>
      <c r="AV161" s="373"/>
      <c r="AW161" s="373"/>
      <c r="AX161" s="373"/>
      <c r="AY161" s="373"/>
      <c r="AZ161" s="373"/>
      <c r="BA161" s="37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6B9B-9BAB-4181-8037-4945D6F92D51}">
  <dimension ref="B2:R7"/>
  <sheetViews>
    <sheetView workbookViewId="0">
      <selection activeCell="C3" sqref="C3:R7"/>
    </sheetView>
  </sheetViews>
  <sheetFormatPr defaultRowHeight="15" x14ac:dyDescent="0.25"/>
  <cols>
    <col min="2" max="2" width="22" bestFit="1" customWidth="1"/>
  </cols>
  <sheetData>
    <row r="2" spans="2:18" x14ac:dyDescent="0.25">
      <c r="B2" s="320" t="s">
        <v>404</v>
      </c>
      <c r="C2" s="320">
        <v>2015</v>
      </c>
      <c r="D2" s="320">
        <v>2016</v>
      </c>
      <c r="E2" s="320">
        <v>2017</v>
      </c>
      <c r="F2" s="320">
        <v>2018</v>
      </c>
      <c r="G2" s="320">
        <v>2019</v>
      </c>
      <c r="H2" s="320">
        <v>2020</v>
      </c>
      <c r="I2" s="320" t="s">
        <v>28</v>
      </c>
      <c r="J2" s="320" t="s">
        <v>3</v>
      </c>
      <c r="K2" s="320" t="s">
        <v>4</v>
      </c>
      <c r="L2" s="320" t="s">
        <v>5</v>
      </c>
      <c r="M2" s="320" t="s">
        <v>6</v>
      </c>
      <c r="N2" s="320" t="s">
        <v>7</v>
      </c>
      <c r="O2" s="320" t="s">
        <v>8</v>
      </c>
      <c r="P2" s="320" t="s">
        <v>9</v>
      </c>
      <c r="Q2" s="320" t="s">
        <v>10</v>
      </c>
      <c r="R2" s="320" t="s">
        <v>16</v>
      </c>
    </row>
    <row r="3" spans="2:18" x14ac:dyDescent="0.25">
      <c r="B3" s="320" t="s">
        <v>326</v>
      </c>
      <c r="C3" s="526">
        <v>167.21037751475197</v>
      </c>
      <c r="D3" s="526">
        <v>177.81526147466283</v>
      </c>
      <c r="E3" s="526">
        <v>187.2591497733589</v>
      </c>
      <c r="F3" s="526">
        <v>196.33059220087083</v>
      </c>
      <c r="G3" s="526">
        <v>205.63108743013171</v>
      </c>
      <c r="H3" s="526">
        <v>191.59821596941634</v>
      </c>
      <c r="I3" s="526">
        <v>207.21551330041734</v>
      </c>
      <c r="J3" s="526">
        <v>226.68700236199871</v>
      </c>
      <c r="K3" s="526">
        <v>246.55514917193238</v>
      </c>
      <c r="L3" s="526">
        <v>267.29243523067083</v>
      </c>
      <c r="M3" s="526">
        <v>289.31400078598057</v>
      </c>
      <c r="N3" s="526">
        <v>311.97188883091837</v>
      </c>
      <c r="O3" s="526">
        <v>336.00327546120047</v>
      </c>
      <c r="P3" s="526">
        <v>360.83699618305434</v>
      </c>
      <c r="Q3" s="526">
        <v>387.02867091835611</v>
      </c>
      <c r="R3" s="526">
        <v>414.25032153875253</v>
      </c>
    </row>
    <row r="4" spans="2:18" x14ac:dyDescent="0.25">
      <c r="B4" s="320" t="s">
        <v>349</v>
      </c>
      <c r="C4" s="526">
        <v>56.510692896154197</v>
      </c>
      <c r="D4" s="526">
        <v>60.901373391742361</v>
      </c>
      <c r="E4" s="526">
        <v>64.272613488665343</v>
      </c>
      <c r="F4" s="526">
        <v>67.519684883905612</v>
      </c>
      <c r="G4" s="526">
        <v>71.688317205740702</v>
      </c>
      <c r="H4" s="526">
        <v>66.20472642555761</v>
      </c>
      <c r="I4" s="526">
        <v>74.029377311564517</v>
      </c>
      <c r="J4" s="526">
        <v>80.823914504481266</v>
      </c>
      <c r="K4" s="526">
        <v>87.722349740413591</v>
      </c>
      <c r="L4" s="526">
        <v>94.881179144515698</v>
      </c>
      <c r="M4" s="526">
        <v>97.4797858717331</v>
      </c>
      <c r="N4" s="526">
        <v>105.16120580236365</v>
      </c>
      <c r="O4" s="526">
        <v>113.33991062206387</v>
      </c>
      <c r="P4" s="526">
        <v>121.72468506478776</v>
      </c>
      <c r="Q4" s="526">
        <v>130.52752074560706</v>
      </c>
      <c r="R4" s="526">
        <v>144.76889725893838</v>
      </c>
    </row>
    <row r="5" spans="2:18" x14ac:dyDescent="0.25">
      <c r="B5" s="320" t="s">
        <v>352</v>
      </c>
      <c r="C5" s="526">
        <v>18.586263453305918</v>
      </c>
      <c r="D5" s="526">
        <v>20.074809073188447</v>
      </c>
      <c r="E5" s="526">
        <v>21.390129620871324</v>
      </c>
      <c r="F5" s="526">
        <v>22.680735164894081</v>
      </c>
      <c r="G5" s="526">
        <v>23.462021158265767</v>
      </c>
      <c r="H5" s="526">
        <v>22.236407541774536</v>
      </c>
      <c r="I5" s="526">
        <v>23.55507571232042</v>
      </c>
      <c r="J5" s="526">
        <v>25.789905873184306</v>
      </c>
      <c r="K5" s="526">
        <v>28.075633086115786</v>
      </c>
      <c r="L5" s="526">
        <v>30.454991579229166</v>
      </c>
      <c r="M5" s="526">
        <v>32.988863030542177</v>
      </c>
      <c r="N5" s="526">
        <v>35.581203219860626</v>
      </c>
      <c r="O5" s="526">
        <v>38.338333508026977</v>
      </c>
      <c r="P5" s="526">
        <v>41.174094566753162</v>
      </c>
      <c r="Q5" s="526">
        <v>44.159598272566811</v>
      </c>
      <c r="R5" s="526">
        <v>47.246313906931434</v>
      </c>
    </row>
    <row r="6" spans="2:18" x14ac:dyDescent="0.25">
      <c r="B6" s="320" t="s">
        <v>12</v>
      </c>
      <c r="C6" s="526">
        <v>41.004047895787885</v>
      </c>
      <c r="D6" s="526">
        <v>42.24260054040635</v>
      </c>
      <c r="E6" s="526">
        <v>44.144509117104448</v>
      </c>
      <c r="F6" s="526">
        <v>45.994691270329497</v>
      </c>
      <c r="G6" s="526">
        <v>47.802954488012325</v>
      </c>
      <c r="H6" s="526">
        <v>42.245777455079427</v>
      </c>
      <c r="I6" s="526">
        <v>44.686025819395908</v>
      </c>
      <c r="J6" s="526">
        <v>48.372829280468544</v>
      </c>
      <c r="K6" s="526">
        <v>52.14445409540248</v>
      </c>
      <c r="L6" s="526">
        <v>56.023581233582952</v>
      </c>
      <c r="M6" s="526">
        <v>65.030903787095497</v>
      </c>
      <c r="N6" s="526">
        <v>69.187492463073028</v>
      </c>
      <c r="O6" s="526">
        <v>73.467285356703826</v>
      </c>
      <c r="P6" s="526">
        <v>77.871857970150302</v>
      </c>
      <c r="Q6" s="526">
        <v>82.425503556797025</v>
      </c>
      <c r="R6" s="526">
        <v>81.935025263648328</v>
      </c>
    </row>
    <row r="7" spans="2:18" x14ac:dyDescent="0.25">
      <c r="B7" s="320" t="s">
        <v>58</v>
      </c>
      <c r="C7" s="526">
        <v>283.31138175999996</v>
      </c>
      <c r="D7" s="526">
        <v>301.03404447999998</v>
      </c>
      <c r="E7" s="526">
        <v>317.06640200000004</v>
      </c>
      <c r="F7" s="526">
        <v>332.52570352000004</v>
      </c>
      <c r="G7" s="526">
        <v>348.58438028215051</v>
      </c>
      <c r="H7" s="526">
        <v>322.28512739182793</v>
      </c>
      <c r="I7" s="526">
        <v>349.48599214369818</v>
      </c>
      <c r="J7" s="526">
        <v>381.67365202013281</v>
      </c>
      <c r="K7" s="526">
        <v>414.49758609386424</v>
      </c>
      <c r="L7" s="526">
        <v>448.65218718799866</v>
      </c>
      <c r="M7" s="526">
        <v>484.81355347535134</v>
      </c>
      <c r="N7" s="526">
        <v>521.90179031621574</v>
      </c>
      <c r="O7" s="526">
        <v>561.14880494799513</v>
      </c>
      <c r="P7" s="526">
        <v>601.60763378474553</v>
      </c>
      <c r="Q7" s="526">
        <v>644.141293493327</v>
      </c>
      <c r="R7" s="526">
        <v>688.20055796827057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E6" sqref="AE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66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66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66" customWidth="1"/>
    <col min="37" max="41" width="11.140625" style="24" bestFit="1" customWidth="1"/>
    <col min="42" max="42" width="11.140625" style="166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295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296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298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299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29" t="s">
        <v>31</v>
      </c>
      <c r="C2" s="84">
        <v>390730</v>
      </c>
      <c r="D2" s="106">
        <v>3.0189898199999998</v>
      </c>
      <c r="E2" s="106">
        <v>3.0763871999999997</v>
      </c>
      <c r="F2" s="106">
        <v>3.2229973200000002</v>
      </c>
      <c r="G2" s="106">
        <v>3.1581985400000003</v>
      </c>
      <c r="H2" s="106">
        <v>3.4164372200000002</v>
      </c>
      <c r="I2" s="106">
        <v>2.6533800000000003</v>
      </c>
      <c r="J2" s="106">
        <v>1.0288819</v>
      </c>
      <c r="K2" s="106">
        <v>1.15542688</v>
      </c>
      <c r="L2" s="106">
        <v>1.1886662400000001</v>
      </c>
      <c r="M2" s="106">
        <v>0.94536377999999999</v>
      </c>
      <c r="N2" s="106">
        <v>1.10382906</v>
      </c>
      <c r="O2" s="106">
        <v>0.88400000000000012</v>
      </c>
      <c r="P2" s="106" t="s">
        <v>183</v>
      </c>
      <c r="Q2" s="106" t="s">
        <v>50</v>
      </c>
      <c r="R2" s="106" t="s">
        <v>33</v>
      </c>
      <c r="S2" s="106" t="s">
        <v>36</v>
      </c>
      <c r="T2" s="106" t="s">
        <v>106</v>
      </c>
      <c r="U2" s="106">
        <v>0.85093999999999992</v>
      </c>
      <c r="V2" s="106">
        <v>0.55859603999999996</v>
      </c>
      <c r="W2" s="106">
        <v>0.24544312000000001</v>
      </c>
      <c r="X2" s="106">
        <v>0.22779436</v>
      </c>
      <c r="Y2" s="106">
        <v>0.16811150000000002</v>
      </c>
      <c r="Z2" s="106">
        <v>0.40643262000000002</v>
      </c>
      <c r="AA2" s="106">
        <v>0.17488748000000001</v>
      </c>
      <c r="AB2" s="106">
        <v>7.3536320000000002E-2</v>
      </c>
      <c r="AC2" s="106">
        <v>6.1120939999999999E-2</v>
      </c>
      <c r="AD2" s="106">
        <v>5.0334040000000004E-2</v>
      </c>
      <c r="AE2" s="106">
        <v>1.01724602</v>
      </c>
      <c r="AF2" s="106">
        <v>1.07788248</v>
      </c>
      <c r="AG2" s="106">
        <v>1.25817052</v>
      </c>
      <c r="AH2" s="106">
        <v>1.7507039200000001</v>
      </c>
      <c r="AI2" s="106">
        <v>1.4582056000000001</v>
      </c>
      <c r="AJ2" s="106">
        <v>0.91087999999999991</v>
      </c>
      <c r="AK2" s="106">
        <v>0.40447628000000002</v>
      </c>
      <c r="AL2" s="106">
        <v>0.52733642000000003</v>
      </c>
      <c r="AM2" s="106">
        <v>0.58175484</v>
      </c>
      <c r="AN2" s="106">
        <v>0.61617188000000001</v>
      </c>
      <c r="AO2" s="106">
        <v>0.59843896000000008</v>
      </c>
      <c r="AP2" s="106">
        <v>0.39466000000000001</v>
      </c>
      <c r="AQ2" s="106" t="s">
        <v>42</v>
      </c>
      <c r="AR2" s="106" t="s">
        <v>36</v>
      </c>
      <c r="AS2" s="106" t="s">
        <v>111</v>
      </c>
      <c r="AT2" s="106" t="s">
        <v>32</v>
      </c>
      <c r="AU2" s="106" t="s">
        <v>35</v>
      </c>
      <c r="AV2" s="106">
        <v>0.34477394</v>
      </c>
      <c r="AW2" s="106">
        <v>0.27535894</v>
      </c>
      <c r="AX2" s="106">
        <v>0.18148174</v>
      </c>
      <c r="AY2" s="106">
        <v>5.9228860000000001E-2</v>
      </c>
      <c r="AZ2" s="106">
        <v>4.7458520000000004E-2</v>
      </c>
      <c r="BA2" s="106">
        <v>0.16063630000000001</v>
      </c>
      <c r="BB2" s="106">
        <v>0.12497954</v>
      </c>
      <c r="BC2" s="106">
        <v>7.6169799999999996E-2</v>
      </c>
      <c r="BD2" s="106">
        <v>2.6410999999999997E-2</v>
      </c>
      <c r="BE2" s="106">
        <v>2.0842999999999997E-2</v>
      </c>
      <c r="BF2" s="50"/>
    </row>
    <row r="3" spans="1:58" s="1" customFormat="1" x14ac:dyDescent="0.25">
      <c r="A3" s="48" t="s">
        <v>30</v>
      </c>
      <c r="B3" s="129" t="s">
        <v>33</v>
      </c>
      <c r="C3" s="84">
        <v>390730</v>
      </c>
      <c r="D3" s="106">
        <v>18.348848660000002</v>
      </c>
      <c r="E3" s="106">
        <v>15.54795026</v>
      </c>
      <c r="F3" s="106">
        <v>15.882585500000001</v>
      </c>
      <c r="G3" s="106">
        <v>19.792480559999998</v>
      </c>
      <c r="H3" s="106">
        <v>23.34</v>
      </c>
      <c r="I3" s="106">
        <v>25.101860000000002</v>
      </c>
      <c r="J3" s="106">
        <v>5.52346234</v>
      </c>
      <c r="K3" s="106">
        <v>4.7129231200000001</v>
      </c>
      <c r="L3" s="106">
        <v>4.4153426000000007</v>
      </c>
      <c r="M3" s="106">
        <v>5.3916488200000003</v>
      </c>
      <c r="N3" s="106">
        <v>6.97</v>
      </c>
      <c r="O3" s="106">
        <v>8.0960999999999999</v>
      </c>
      <c r="P3" s="106" t="s">
        <v>34</v>
      </c>
      <c r="Q3" s="106" t="s">
        <v>107</v>
      </c>
      <c r="R3" s="106" t="s">
        <v>111</v>
      </c>
      <c r="S3" s="106" t="s">
        <v>159</v>
      </c>
      <c r="T3" s="106" t="s">
        <v>108</v>
      </c>
      <c r="U3" s="106">
        <v>1.8706347000000001</v>
      </c>
      <c r="V3" s="106">
        <v>7.7566540000000003E-2</v>
      </c>
      <c r="W3" s="106">
        <v>2.4200000000000001E-6</v>
      </c>
      <c r="X3" s="106">
        <v>3.5920000000000002E-5</v>
      </c>
      <c r="Y3" s="106">
        <v>8.5804000000000002E-4</v>
      </c>
      <c r="Z3" s="106">
        <v>0.47985517999999999</v>
      </c>
      <c r="AA3" s="106">
        <v>1.044524E-2</v>
      </c>
      <c r="AB3" s="106">
        <v>6.9999999999999997E-7</v>
      </c>
      <c r="AC3" s="106">
        <v>4.0000000000000007E-6</v>
      </c>
      <c r="AD3" s="106">
        <v>3.3460000000000002E-5</v>
      </c>
      <c r="AE3" s="106">
        <v>3.5136414200000003</v>
      </c>
      <c r="AF3" s="106">
        <v>2.9192450400000003</v>
      </c>
      <c r="AG3" s="106">
        <v>3.38761986</v>
      </c>
      <c r="AH3" s="106">
        <v>3.6227603399999997</v>
      </c>
      <c r="AI3" s="106">
        <v>0</v>
      </c>
      <c r="AJ3" s="106">
        <v>2.61286</v>
      </c>
      <c r="AK3" s="106">
        <v>1.4670131200000001</v>
      </c>
      <c r="AL3" s="106">
        <v>1.3471567799999999</v>
      </c>
      <c r="AM3" s="106">
        <v>1.4305163600000002</v>
      </c>
      <c r="AN3" s="106">
        <v>1.1552768</v>
      </c>
      <c r="AO3" s="106">
        <v>1.03</v>
      </c>
      <c r="AP3" s="106">
        <v>0.94355999999999995</v>
      </c>
      <c r="AQ3" s="106" t="s">
        <v>50</v>
      </c>
      <c r="AR3" s="106" t="s">
        <v>41</v>
      </c>
      <c r="AS3" s="106" t="s">
        <v>184</v>
      </c>
      <c r="AT3" s="106" t="s">
        <v>185</v>
      </c>
      <c r="AU3" s="106" t="s">
        <v>186</v>
      </c>
      <c r="AV3" s="106">
        <v>0.52640266000000002</v>
      </c>
      <c r="AW3" s="106">
        <v>0.35623942000000003</v>
      </c>
      <c r="AX3" s="106">
        <v>0.35892839999999998</v>
      </c>
      <c r="AY3" s="106">
        <v>0.27418187999999999</v>
      </c>
      <c r="AZ3" s="106">
        <v>0.30756608000000002</v>
      </c>
      <c r="BA3" s="106">
        <v>0.1696435</v>
      </c>
      <c r="BB3" s="106">
        <v>0.11900719999999999</v>
      </c>
      <c r="BC3" s="106">
        <v>0.11839996</v>
      </c>
      <c r="BD3" s="106">
        <v>9.9853919999999999E-2</v>
      </c>
      <c r="BE3" s="106">
        <v>8.0233380000000007E-2</v>
      </c>
      <c r="BF3" s="50"/>
    </row>
    <row r="4" spans="1:58" s="1" customFormat="1" x14ac:dyDescent="0.25">
      <c r="A4" s="48" t="s">
        <v>30</v>
      </c>
      <c r="B4" s="129" t="s">
        <v>41</v>
      </c>
      <c r="C4" s="84">
        <v>390730</v>
      </c>
      <c r="D4" s="106">
        <v>2.7661216200000003</v>
      </c>
      <c r="E4" s="106">
        <v>2.75262172</v>
      </c>
      <c r="F4" s="106">
        <v>3.11337274</v>
      </c>
      <c r="G4" s="106">
        <v>3.8124896399999999</v>
      </c>
      <c r="H4" s="106">
        <v>3.3858681800000001</v>
      </c>
      <c r="I4" s="106">
        <v>2.9846800000000004</v>
      </c>
      <c r="J4" s="106">
        <v>0.92352467999999999</v>
      </c>
      <c r="K4" s="106">
        <v>0.96811656000000001</v>
      </c>
      <c r="L4" s="106">
        <v>1.0396704400000001</v>
      </c>
      <c r="M4" s="106">
        <v>1.04620928</v>
      </c>
      <c r="N4" s="106">
        <v>1.0009919200000001</v>
      </c>
      <c r="O4" s="106">
        <v>0.88695999999999997</v>
      </c>
      <c r="P4" s="106" t="s">
        <v>183</v>
      </c>
      <c r="Q4" s="106" t="s">
        <v>34</v>
      </c>
      <c r="R4" s="106" t="s">
        <v>33</v>
      </c>
      <c r="S4" s="106" t="s">
        <v>158</v>
      </c>
      <c r="T4" s="106" t="s">
        <v>50</v>
      </c>
      <c r="U4" s="106">
        <v>0.88522434000000005</v>
      </c>
      <c r="V4" s="106">
        <v>0.42518605999999998</v>
      </c>
      <c r="W4" s="106">
        <v>0.22413082000000001</v>
      </c>
      <c r="X4" s="106">
        <v>0.57250498000000005</v>
      </c>
      <c r="Y4" s="106">
        <v>0.1089369</v>
      </c>
      <c r="Z4" s="106">
        <v>0.31288660000000001</v>
      </c>
      <c r="AA4" s="106">
        <v>0.1226984</v>
      </c>
      <c r="AB4" s="106">
        <v>6.1660600000000003E-2</v>
      </c>
      <c r="AC4" s="106">
        <v>4.9961399999999996E-2</v>
      </c>
      <c r="AD4" s="106">
        <v>4.0908439999999997E-2</v>
      </c>
      <c r="AE4" s="106">
        <v>7.9761830599999994</v>
      </c>
      <c r="AF4" s="106">
        <v>9.1220229800000006</v>
      </c>
      <c r="AG4" s="106">
        <v>9.493704300000001</v>
      </c>
      <c r="AH4" s="106">
        <v>10.002936180000001</v>
      </c>
      <c r="AI4" s="106">
        <v>9.6120730600000002</v>
      </c>
      <c r="AJ4" s="106">
        <v>9.9380199999999999</v>
      </c>
      <c r="AK4" s="106">
        <v>0.81493537999999999</v>
      </c>
      <c r="AL4" s="106">
        <v>0.87719044000000002</v>
      </c>
      <c r="AM4" s="106">
        <v>0.93520691999999994</v>
      </c>
      <c r="AN4" s="106">
        <v>0.98803096000000001</v>
      </c>
      <c r="AO4" s="106">
        <v>0.88926531999999991</v>
      </c>
      <c r="AP4" s="106">
        <v>0.82791999999999999</v>
      </c>
      <c r="AQ4" s="106" t="s">
        <v>33</v>
      </c>
      <c r="AR4" s="106" t="s">
        <v>34</v>
      </c>
      <c r="AS4" s="106" t="s">
        <v>158</v>
      </c>
      <c r="AT4" s="106" t="s">
        <v>50</v>
      </c>
      <c r="AU4" s="106" t="s">
        <v>183</v>
      </c>
      <c r="AV4" s="106">
        <v>3.0980125800000002</v>
      </c>
      <c r="AW4" s="106">
        <v>0.81714569999999997</v>
      </c>
      <c r="AX4" s="106">
        <v>0.65776774000000005</v>
      </c>
      <c r="AY4" s="106">
        <v>0.42178413999999997</v>
      </c>
      <c r="AZ4" s="106">
        <v>1.0126769200000001</v>
      </c>
      <c r="BA4" s="106">
        <v>0.31562800000000002</v>
      </c>
      <c r="BB4" s="106">
        <v>9.76244E-2</v>
      </c>
      <c r="BC4" s="106">
        <v>5.8864799999999995E-2</v>
      </c>
      <c r="BD4" s="106">
        <v>5.7616399999999998E-2</v>
      </c>
      <c r="BE4" s="106">
        <v>4.8771599999999998E-2</v>
      </c>
      <c r="BF4" s="50"/>
    </row>
    <row r="5" spans="1:58" s="1" customFormat="1" x14ac:dyDescent="0.25">
      <c r="A5" s="48" t="s">
        <v>30</v>
      </c>
      <c r="B5" s="129" t="s">
        <v>49</v>
      </c>
      <c r="C5" s="84">
        <v>390730</v>
      </c>
      <c r="D5" s="106">
        <v>2.9746190000000001</v>
      </c>
      <c r="E5" s="106">
        <v>3.2480275399999998</v>
      </c>
      <c r="F5" s="106">
        <v>2.77748002</v>
      </c>
      <c r="G5" s="106">
        <v>2.9825645600000001</v>
      </c>
      <c r="H5" s="106">
        <v>2.81273214</v>
      </c>
      <c r="I5" s="106">
        <v>2.8960599999999999</v>
      </c>
      <c r="J5" s="106">
        <v>0.44556437999999998</v>
      </c>
      <c r="K5" s="106">
        <v>0.59860999999999998</v>
      </c>
      <c r="L5" s="106">
        <v>0.45132538</v>
      </c>
      <c r="M5" s="106">
        <v>0.39111840000000003</v>
      </c>
      <c r="N5" s="106">
        <v>0.39125061999999999</v>
      </c>
      <c r="O5" s="106">
        <v>0.37502000000000002</v>
      </c>
      <c r="P5" s="106" t="s">
        <v>34</v>
      </c>
      <c r="Q5" s="106" t="s">
        <v>41</v>
      </c>
      <c r="R5" s="106" t="s">
        <v>36</v>
      </c>
      <c r="S5" s="106" t="s">
        <v>33</v>
      </c>
      <c r="T5" s="106" t="s">
        <v>187</v>
      </c>
      <c r="U5" s="106">
        <v>0.63175353999999995</v>
      </c>
      <c r="V5" s="106">
        <v>1.5131618800000002</v>
      </c>
      <c r="W5" s="106">
        <v>0.17628894000000001</v>
      </c>
      <c r="X5" s="106">
        <v>0.29508383999999999</v>
      </c>
      <c r="Y5" s="106">
        <v>3.1960099999999998E-2</v>
      </c>
      <c r="Z5" s="106">
        <v>0.20043942000000001</v>
      </c>
      <c r="AA5" s="106">
        <v>6.4647200000000002E-2</v>
      </c>
      <c r="AB5" s="106">
        <v>5.1678160000000001E-2</v>
      </c>
      <c r="AC5" s="106">
        <v>4.3310639999999997E-2</v>
      </c>
      <c r="AD5" s="106">
        <v>6.2897999999999999E-3</v>
      </c>
      <c r="AE5" s="106">
        <v>13.05014802</v>
      </c>
      <c r="AF5" s="106">
        <v>12.285548040000002</v>
      </c>
      <c r="AG5" s="106">
        <v>14.797772399999999</v>
      </c>
      <c r="AH5" s="106">
        <v>17.705066680000002</v>
      </c>
      <c r="AI5" s="106">
        <v>17.168574080000003</v>
      </c>
      <c r="AJ5" s="106">
        <v>16.945160000000001</v>
      </c>
      <c r="AK5" s="106">
        <v>4.9451901600000001</v>
      </c>
      <c r="AL5" s="106">
        <v>5.5702249800000008</v>
      </c>
      <c r="AM5" s="106">
        <v>6.0039215400000003</v>
      </c>
      <c r="AN5" s="106">
        <v>5.8115394</v>
      </c>
      <c r="AO5" s="106">
        <v>6.4239576000000005</v>
      </c>
      <c r="AP5" s="106">
        <v>6.8844399999999997</v>
      </c>
      <c r="AQ5" s="106" t="s">
        <v>33</v>
      </c>
      <c r="AR5" s="106" t="s">
        <v>34</v>
      </c>
      <c r="AS5" s="106" t="s">
        <v>31</v>
      </c>
      <c r="AT5" s="106" t="s">
        <v>41</v>
      </c>
      <c r="AU5" s="106" t="s">
        <v>159</v>
      </c>
      <c r="AV5" s="106">
        <v>5.2236166400000004</v>
      </c>
      <c r="AW5" s="106">
        <v>2.4204812200000001</v>
      </c>
      <c r="AX5" s="106">
        <v>0.8315365400000001</v>
      </c>
      <c r="AY5" s="106">
        <v>0.89931644000000011</v>
      </c>
      <c r="AZ5" s="106">
        <v>0.58664793999999998</v>
      </c>
      <c r="BA5" s="106">
        <v>1.6302479999999999</v>
      </c>
      <c r="BB5" s="106">
        <v>0.96972939999999996</v>
      </c>
      <c r="BC5" s="106">
        <v>0.41799720000000001</v>
      </c>
      <c r="BD5" s="106">
        <v>0.32689288</v>
      </c>
      <c r="BE5" s="106">
        <v>0.27524472</v>
      </c>
      <c r="BF5" s="50"/>
    </row>
    <row r="6" spans="1:58" s="1" customFormat="1" x14ac:dyDescent="0.25">
      <c r="A6" s="48" t="s">
        <v>30</v>
      </c>
      <c r="B6" s="129" t="s">
        <v>104</v>
      </c>
      <c r="C6" s="84">
        <v>390730</v>
      </c>
      <c r="D6" s="106">
        <v>3.3363325600000002</v>
      </c>
      <c r="E6" s="106">
        <v>2.3400065799999998</v>
      </c>
      <c r="F6" s="106">
        <v>2.4213320999999999</v>
      </c>
      <c r="G6" s="106">
        <v>2.2222149999999998</v>
      </c>
      <c r="H6" s="106">
        <v>1.9326819399999999</v>
      </c>
      <c r="I6" s="106">
        <v>1.7075800000000001</v>
      </c>
      <c r="J6" s="106">
        <v>0.81049638000000002</v>
      </c>
      <c r="K6" s="106">
        <v>0.74246138000000006</v>
      </c>
      <c r="L6" s="106">
        <v>0.56459999999999999</v>
      </c>
      <c r="M6" s="106">
        <v>0.42126938000000003</v>
      </c>
      <c r="N6" s="106">
        <v>0.36863273999999996</v>
      </c>
      <c r="O6" s="106">
        <v>0.30930000000000002</v>
      </c>
      <c r="P6" s="106" t="s">
        <v>158</v>
      </c>
      <c r="Q6" s="106" t="s">
        <v>34</v>
      </c>
      <c r="R6" s="106" t="s">
        <v>183</v>
      </c>
      <c r="S6" s="106" t="s">
        <v>41</v>
      </c>
      <c r="T6" s="106" t="s">
        <v>50</v>
      </c>
      <c r="U6" s="106">
        <v>0.26694476</v>
      </c>
      <c r="V6" s="106">
        <v>0.27040288000000001</v>
      </c>
      <c r="W6" s="106">
        <v>9.0771879999999999E-2</v>
      </c>
      <c r="X6" s="106">
        <v>0.67985123999999997</v>
      </c>
      <c r="Y6" s="106">
        <v>7.5623360000000001E-2</v>
      </c>
      <c r="Z6" s="106">
        <v>5.9578600000000002E-2</v>
      </c>
      <c r="AA6" s="106">
        <v>5.9508080000000005E-2</v>
      </c>
      <c r="AB6" s="106">
        <v>3.78818E-2</v>
      </c>
      <c r="AC6" s="106">
        <v>3.3481799999999999E-2</v>
      </c>
      <c r="AD6" s="106">
        <v>2.3714800000000001E-2</v>
      </c>
      <c r="AE6" s="106">
        <v>3.8193176799999997</v>
      </c>
      <c r="AF6" s="106">
        <v>3.7890108600000003</v>
      </c>
      <c r="AG6" s="106">
        <v>4.0477960399999997</v>
      </c>
      <c r="AH6" s="106">
        <v>3.9443763200000004</v>
      </c>
      <c r="AI6" s="106">
        <v>3.3609640600000001</v>
      </c>
      <c r="AJ6" s="106">
        <v>0.39648000000000005</v>
      </c>
      <c r="AK6" s="106">
        <v>0.56419994000000007</v>
      </c>
      <c r="AL6" s="106">
        <v>0.55460070000000006</v>
      </c>
      <c r="AM6" s="106">
        <v>0.40620000000000001</v>
      </c>
      <c r="AN6" s="106">
        <v>0.27929252000000004</v>
      </c>
      <c r="AO6" s="106">
        <v>0.19991100000000001</v>
      </c>
      <c r="AP6" s="106">
        <v>3.3967399999999999</v>
      </c>
      <c r="AQ6" s="106" t="s">
        <v>188</v>
      </c>
      <c r="AR6" s="106" t="s">
        <v>158</v>
      </c>
      <c r="AS6" s="106" t="s">
        <v>157</v>
      </c>
      <c r="AT6" s="106" t="s">
        <v>50</v>
      </c>
      <c r="AU6" s="106" t="s">
        <v>17</v>
      </c>
      <c r="AV6" s="106">
        <v>0.55198416000000006</v>
      </c>
      <c r="AW6" s="106">
        <v>0.80170512000000005</v>
      </c>
      <c r="AX6" s="106">
        <v>0.70056962</v>
      </c>
      <c r="AY6" s="106">
        <v>0.54864122000000004</v>
      </c>
      <c r="AZ6" s="106">
        <v>5.772526E-2</v>
      </c>
      <c r="BA6" s="106">
        <v>0.13060739999999998</v>
      </c>
      <c r="BB6" s="106">
        <v>7.9579999999999998E-2</v>
      </c>
      <c r="BC6" s="106">
        <v>5.7665000000000001E-2</v>
      </c>
      <c r="BD6" s="106">
        <v>4.4438800000000001E-2</v>
      </c>
      <c r="BE6" s="106">
        <v>1.84128E-2</v>
      </c>
      <c r="BF6" s="50"/>
    </row>
    <row r="7" spans="1:58" s="1" customFormat="1" x14ac:dyDescent="0.25">
      <c r="A7" s="48" t="s">
        <v>30</v>
      </c>
      <c r="B7" s="129" t="s">
        <v>51</v>
      </c>
      <c r="C7" s="84">
        <v>390730</v>
      </c>
      <c r="D7" s="106">
        <v>2.5369066081987972</v>
      </c>
      <c r="E7" s="106">
        <v>2.3874177137034134</v>
      </c>
      <c r="F7" s="106">
        <v>2.393926368111627</v>
      </c>
      <c r="G7" s="106">
        <v>3.0670698848021472</v>
      </c>
      <c r="H7" s="106">
        <v>2.6671488058983779</v>
      </c>
      <c r="I7" s="106">
        <v>1.8181800000000001</v>
      </c>
      <c r="J7" s="106">
        <v>0.38</v>
      </c>
      <c r="K7" s="106">
        <v>0.44</v>
      </c>
      <c r="L7" s="106">
        <v>0.38900000000000001</v>
      </c>
      <c r="M7" s="106">
        <v>0.4022</v>
      </c>
      <c r="N7" s="106">
        <v>0.371</v>
      </c>
      <c r="O7" s="106">
        <v>0.28001999999999999</v>
      </c>
      <c r="P7" s="106" t="s">
        <v>284</v>
      </c>
      <c r="Q7" s="106" t="s">
        <v>41</v>
      </c>
      <c r="R7" s="106" t="s">
        <v>33</v>
      </c>
      <c r="S7" s="106" t="s">
        <v>158</v>
      </c>
      <c r="T7" s="106" t="s">
        <v>34</v>
      </c>
      <c r="U7" s="106">
        <v>0.42218000000000006</v>
      </c>
      <c r="V7" s="106">
        <v>0.83534000000000008</v>
      </c>
      <c r="W7" s="106">
        <v>0.21132000000000001</v>
      </c>
      <c r="X7" s="106">
        <v>0.10518000000000001</v>
      </c>
      <c r="Y7" s="106">
        <v>9.0039999999999995E-2</v>
      </c>
      <c r="Z7" s="106">
        <v>0.1115</v>
      </c>
      <c r="AA7" s="106">
        <v>5.2220000000000003E-2</v>
      </c>
      <c r="AB7" s="106">
        <v>5.1799999999999999E-2</v>
      </c>
      <c r="AC7" s="106">
        <v>1.7139999999999999E-2</v>
      </c>
      <c r="AD7" s="106">
        <v>1.524E-2</v>
      </c>
      <c r="AE7" s="106">
        <v>6.2183100000000007</v>
      </c>
      <c r="AF7" s="106">
        <v>6.4330630000000006</v>
      </c>
      <c r="AG7" s="106">
        <v>6.7387460000000008</v>
      </c>
      <c r="AH7" s="106">
        <v>7.216692000000001</v>
      </c>
      <c r="AI7" s="106">
        <v>7.509491111111112</v>
      </c>
      <c r="AJ7" s="106">
        <v>13.63278</v>
      </c>
      <c r="AK7" s="106">
        <v>2.3563507001378521</v>
      </c>
      <c r="AL7" s="106">
        <v>2.9167285092895003</v>
      </c>
      <c r="AM7" s="106">
        <v>2.7341211344748655</v>
      </c>
      <c r="AN7" s="106">
        <v>2.3688185226120146</v>
      </c>
      <c r="AO7" s="106">
        <v>2.8098228933031271</v>
      </c>
      <c r="AP7" s="106">
        <v>5.1177999999999999</v>
      </c>
      <c r="AQ7" s="106" t="s">
        <v>285</v>
      </c>
      <c r="AR7" s="106" t="s">
        <v>286</v>
      </c>
      <c r="AS7" s="106" t="s">
        <v>287</v>
      </c>
      <c r="AT7" s="106" t="s">
        <v>34</v>
      </c>
      <c r="AU7" s="106" t="s">
        <v>18</v>
      </c>
      <c r="AV7" s="106">
        <v>0</v>
      </c>
      <c r="AW7" s="106">
        <v>0</v>
      </c>
      <c r="AX7" s="106">
        <v>0</v>
      </c>
      <c r="AY7" s="106">
        <v>0</v>
      </c>
      <c r="AZ7" s="106">
        <v>0</v>
      </c>
      <c r="BA7" s="106">
        <v>0</v>
      </c>
      <c r="BB7" s="106">
        <v>0</v>
      </c>
      <c r="BC7" s="106">
        <v>0</v>
      </c>
      <c r="BD7" s="106">
        <v>0</v>
      </c>
      <c r="BE7" s="106">
        <v>0</v>
      </c>
      <c r="BF7" s="50"/>
    </row>
    <row r="8" spans="1:58" s="1" customFormat="1" x14ac:dyDescent="0.25">
      <c r="A8" s="48" t="s">
        <v>30</v>
      </c>
      <c r="B8" s="129" t="s">
        <v>158</v>
      </c>
      <c r="C8" s="84">
        <v>390730</v>
      </c>
      <c r="D8" s="106">
        <v>3.5897399999999999</v>
      </c>
      <c r="E8" s="106">
        <v>3.3236599999999998</v>
      </c>
      <c r="F8" s="106">
        <v>3.7503199999999999</v>
      </c>
      <c r="G8" s="106">
        <v>3.81724</v>
      </c>
      <c r="H8" s="106">
        <v>3.5641600000000002</v>
      </c>
      <c r="I8" s="106">
        <v>3.3332799999999998</v>
      </c>
      <c r="J8" s="106">
        <v>0.49624000000000001</v>
      </c>
      <c r="K8" s="106">
        <v>0.50290000000000001</v>
      </c>
      <c r="L8" s="106">
        <v>0.65064</v>
      </c>
      <c r="M8" s="106">
        <v>0.61865999999999999</v>
      </c>
      <c r="N8" s="106">
        <v>0.71445999999999998</v>
      </c>
      <c r="O8" s="106">
        <v>0.57625999999999999</v>
      </c>
      <c r="P8" s="106" t="s">
        <v>297</v>
      </c>
      <c r="Q8" s="106" t="s">
        <v>49</v>
      </c>
      <c r="R8" s="106" t="s">
        <v>50</v>
      </c>
      <c r="S8" s="106" t="s">
        <v>286</v>
      </c>
      <c r="T8" s="106" t="s">
        <v>33</v>
      </c>
      <c r="U8" s="286">
        <v>0.38514000000000004</v>
      </c>
      <c r="V8" s="286">
        <v>0.28423999999999999</v>
      </c>
      <c r="W8" s="286">
        <v>0.16457999999999998</v>
      </c>
      <c r="X8" s="286">
        <v>1.25356</v>
      </c>
      <c r="Y8" s="286">
        <v>0.22078</v>
      </c>
      <c r="Z8" s="106">
        <v>0.17146</v>
      </c>
      <c r="AA8" s="106">
        <v>8.8800000000000004E-2</v>
      </c>
      <c r="AB8" s="106">
        <v>6.0900000000000003E-2</v>
      </c>
      <c r="AC8" s="106">
        <v>5.5220000000000005E-2</v>
      </c>
      <c r="AD8" s="106">
        <v>4.4160000000000005E-2</v>
      </c>
      <c r="AE8" s="106">
        <v>1.7828800000000002</v>
      </c>
      <c r="AF8" s="106">
        <v>1.8612000000000002</v>
      </c>
      <c r="AG8" s="106">
        <v>2.3484000000000003</v>
      </c>
      <c r="AH8" s="106">
        <v>2.3161800000000001</v>
      </c>
      <c r="AI8" s="106">
        <v>1.9074000000000002</v>
      </c>
      <c r="AJ8" s="106">
        <v>1.8457600000000001</v>
      </c>
      <c r="AK8" s="106">
        <v>0.23106000000000002</v>
      </c>
      <c r="AL8" s="106">
        <v>0.24098</v>
      </c>
      <c r="AM8" s="106">
        <v>0.34695999999999999</v>
      </c>
      <c r="AN8" s="106">
        <v>0.29577999999999999</v>
      </c>
      <c r="AO8" s="106">
        <v>0.24326</v>
      </c>
      <c r="AP8" s="106">
        <v>0.24245999999999998</v>
      </c>
      <c r="AQ8" s="106" t="s">
        <v>297</v>
      </c>
      <c r="AR8" s="106" t="s">
        <v>41</v>
      </c>
      <c r="AS8" s="106" t="s">
        <v>33</v>
      </c>
      <c r="AT8" s="106" t="s">
        <v>50</v>
      </c>
      <c r="AU8" s="106" t="s">
        <v>104</v>
      </c>
      <c r="AV8" s="106">
        <v>0.13522000000000001</v>
      </c>
      <c r="AW8" s="106">
        <v>0.68852000000000002</v>
      </c>
      <c r="AX8" s="106">
        <v>0.23815999999999998</v>
      </c>
      <c r="AY8" s="106">
        <v>0.27316000000000001</v>
      </c>
      <c r="AZ8" s="106">
        <v>9.4619999999999996E-2</v>
      </c>
      <c r="BA8" s="106">
        <v>5.2960000000000007E-2</v>
      </c>
      <c r="BB8" s="106">
        <v>4.8899999999999999E-2</v>
      </c>
      <c r="BC8" s="106">
        <v>3.61E-2</v>
      </c>
      <c r="BD8" s="106">
        <v>3.4119999999999998E-2</v>
      </c>
      <c r="BE8" s="106">
        <v>1.6319999999999998E-2</v>
      </c>
      <c r="BF8" s="50"/>
    </row>
    <row r="9" spans="1:58" s="1" customFormat="1" x14ac:dyDescent="0.25">
      <c r="A9" s="48" t="s">
        <v>39</v>
      </c>
      <c r="B9" s="129" t="s">
        <v>36</v>
      </c>
      <c r="C9" s="84">
        <v>390730</v>
      </c>
      <c r="D9" s="106">
        <v>10.21108564</v>
      </c>
      <c r="E9" s="106">
        <v>11.00180756</v>
      </c>
      <c r="F9" s="106">
        <v>11.95969124</v>
      </c>
      <c r="G9" s="106">
        <v>13.398871220000002</v>
      </c>
      <c r="H9" s="106">
        <v>11.387143699999999</v>
      </c>
      <c r="I9" s="106">
        <v>9.8199000000000005</v>
      </c>
      <c r="J9" s="106">
        <v>3.3856131599999997</v>
      </c>
      <c r="K9" s="106">
        <v>3.4115726</v>
      </c>
      <c r="L9" s="106">
        <v>3.5187662199999998</v>
      </c>
      <c r="M9" s="106">
        <v>0</v>
      </c>
      <c r="N9" s="106">
        <v>3.1003567399999996</v>
      </c>
      <c r="O9" s="106">
        <v>2.8424</v>
      </c>
      <c r="P9" s="106" t="s">
        <v>106</v>
      </c>
      <c r="Q9" s="106" t="s">
        <v>109</v>
      </c>
      <c r="R9" s="106" t="s">
        <v>190</v>
      </c>
      <c r="S9" s="106" t="s">
        <v>191</v>
      </c>
      <c r="T9" s="106" t="s">
        <v>42</v>
      </c>
      <c r="U9" s="106">
        <v>2.22503224</v>
      </c>
      <c r="V9" s="106">
        <v>4.1073244000000004</v>
      </c>
      <c r="W9" s="106">
        <v>1.1123831200000001</v>
      </c>
      <c r="X9" s="106">
        <v>0.48659748000000003</v>
      </c>
      <c r="Y9" s="106">
        <v>0.54574156000000007</v>
      </c>
      <c r="Z9" s="106">
        <v>0.92566192000000003</v>
      </c>
      <c r="AA9" s="106">
        <v>0.72731347999999996</v>
      </c>
      <c r="AB9" s="106">
        <v>0.4451505</v>
      </c>
      <c r="AC9" s="106">
        <v>0.19858554000000003</v>
      </c>
      <c r="AD9" s="106">
        <v>0.14975844000000002</v>
      </c>
      <c r="AE9" s="106">
        <v>18.697954640000003</v>
      </c>
      <c r="AF9" s="106">
        <v>19.041337380000002</v>
      </c>
      <c r="AG9" s="106">
        <v>20.361814220000003</v>
      </c>
      <c r="AH9" s="106">
        <v>23.627484079999999</v>
      </c>
      <c r="AI9" s="106">
        <v>21.514991739999999</v>
      </c>
      <c r="AJ9" s="106">
        <v>19.973040000000001</v>
      </c>
      <c r="AK9" s="106">
        <v>5.2856184399999995</v>
      </c>
      <c r="AL9" s="106">
        <v>5.40855058</v>
      </c>
      <c r="AM9" s="106">
        <v>5.52542738</v>
      </c>
      <c r="AN9" s="106">
        <v>5.6868745800000005</v>
      </c>
      <c r="AO9" s="106">
        <v>5.4002487399999994</v>
      </c>
      <c r="AP9" s="106">
        <v>5.3890799999999999</v>
      </c>
      <c r="AQ9" s="106" t="s">
        <v>42</v>
      </c>
      <c r="AR9" s="106" t="s">
        <v>106</v>
      </c>
      <c r="AS9" s="106" t="s">
        <v>107</v>
      </c>
      <c r="AT9" s="106" t="s">
        <v>159</v>
      </c>
      <c r="AU9" s="106" t="s">
        <v>35</v>
      </c>
      <c r="AV9" s="106">
        <v>1.5732205400000001</v>
      </c>
      <c r="AW9" s="106">
        <v>1.58499528</v>
      </c>
      <c r="AX9" s="106">
        <v>2.14594884</v>
      </c>
      <c r="AY9" s="106">
        <v>1.4218468200000001</v>
      </c>
      <c r="AZ9" s="106">
        <v>1.29493788</v>
      </c>
      <c r="BA9" s="106">
        <v>0.48502709999999999</v>
      </c>
      <c r="BB9" s="106">
        <v>0.46310482000000003</v>
      </c>
      <c r="BC9" s="106">
        <v>0.44109202000000003</v>
      </c>
      <c r="BD9" s="106">
        <v>0.43066505999999999</v>
      </c>
      <c r="BE9" s="106">
        <v>0.34293641999999996</v>
      </c>
      <c r="BF9" s="51"/>
    </row>
    <row r="10" spans="1:58" x14ac:dyDescent="0.25">
      <c r="A10" s="48" t="s">
        <v>39</v>
      </c>
      <c r="B10" s="129" t="s">
        <v>42</v>
      </c>
      <c r="C10" s="84">
        <v>390730</v>
      </c>
      <c r="D10" s="106">
        <v>3.65778954</v>
      </c>
      <c r="E10" s="106">
        <v>3.3312689799999999</v>
      </c>
      <c r="F10" s="106">
        <v>3.8594306600000001</v>
      </c>
      <c r="G10" s="106">
        <v>4.3606932799999996</v>
      </c>
      <c r="H10" s="106">
        <v>3.8144594400000003</v>
      </c>
      <c r="I10" s="106">
        <v>3.2862400000000003</v>
      </c>
      <c r="J10" s="106">
        <v>1.3456341199999999</v>
      </c>
      <c r="K10" s="106">
        <v>1.40990328</v>
      </c>
      <c r="L10" s="106">
        <v>1.4786779400000001</v>
      </c>
      <c r="M10" s="106">
        <v>1.3178717</v>
      </c>
      <c r="N10" s="106">
        <v>1.29156848</v>
      </c>
      <c r="O10" s="106">
        <v>1.16316</v>
      </c>
      <c r="P10" s="106" t="s">
        <v>36</v>
      </c>
      <c r="Q10" s="106" t="s">
        <v>106</v>
      </c>
      <c r="R10" s="106" t="s">
        <v>31</v>
      </c>
      <c r="S10" s="106" t="s">
        <v>183</v>
      </c>
      <c r="T10" s="106" t="s">
        <v>190</v>
      </c>
      <c r="U10" s="106">
        <v>1.4374372399999999</v>
      </c>
      <c r="V10" s="106">
        <v>0.48248924000000004</v>
      </c>
      <c r="W10" s="106">
        <v>0.40180082</v>
      </c>
      <c r="X10" s="106">
        <v>0.33908147999999999</v>
      </c>
      <c r="Y10" s="106">
        <v>0.20776046000000001</v>
      </c>
      <c r="Z10" s="106">
        <v>0.49209904000000004</v>
      </c>
      <c r="AA10" s="106">
        <v>0.16474893999999998</v>
      </c>
      <c r="AB10" s="106">
        <v>0.16452164</v>
      </c>
      <c r="AC10" s="106">
        <v>0.13530784000000001</v>
      </c>
      <c r="AD10" s="106">
        <v>8.8773400000000002E-2</v>
      </c>
      <c r="AE10" s="106">
        <v>2.7183883200000003</v>
      </c>
      <c r="AF10" s="106">
        <v>2.93585282</v>
      </c>
      <c r="AG10" s="106">
        <v>3.1615461800000002</v>
      </c>
      <c r="AH10" s="106">
        <v>3.2492785600000005</v>
      </c>
      <c r="AI10" s="106">
        <v>2.8296533199999998</v>
      </c>
      <c r="AJ10" s="106">
        <v>2.8408600000000002</v>
      </c>
      <c r="AK10" s="106">
        <v>0.76477835999999999</v>
      </c>
      <c r="AL10" s="106">
        <v>0.82777508</v>
      </c>
      <c r="AM10" s="106">
        <v>0.85878631999999999</v>
      </c>
      <c r="AN10" s="106">
        <v>0.78515795999999993</v>
      </c>
      <c r="AO10" s="106">
        <v>0.70017205999999999</v>
      </c>
      <c r="AP10" s="106">
        <v>0.74325999999999992</v>
      </c>
      <c r="AQ10" s="106" t="s">
        <v>36</v>
      </c>
      <c r="AR10" s="106" t="s">
        <v>33</v>
      </c>
      <c r="AS10" s="106" t="s">
        <v>18</v>
      </c>
      <c r="AT10" s="106" t="s">
        <v>53</v>
      </c>
      <c r="AU10" s="106" t="s">
        <v>159</v>
      </c>
      <c r="AV10" s="106">
        <v>0.47090673999999999</v>
      </c>
      <c r="AW10" s="106">
        <v>0.42510908000000003</v>
      </c>
      <c r="AX10" s="106">
        <v>0.25521204000000003</v>
      </c>
      <c r="AY10" s="106">
        <v>0.18404751999999999</v>
      </c>
      <c r="AZ10" s="106">
        <v>0.11165673999999999</v>
      </c>
      <c r="BA10" s="106">
        <v>0.14308682</v>
      </c>
      <c r="BB10" s="106">
        <v>0.11158004000000001</v>
      </c>
      <c r="BC10" s="106">
        <v>5.8560800000000003E-2</v>
      </c>
      <c r="BD10" s="106">
        <v>4.8741619999999999E-2</v>
      </c>
      <c r="BE10" s="106">
        <v>3.1872999999999999E-2</v>
      </c>
    </row>
    <row r="11" spans="1:58" x14ac:dyDescent="0.25">
      <c r="A11" s="48" t="s">
        <v>39</v>
      </c>
      <c r="B11" s="129" t="s">
        <v>109</v>
      </c>
      <c r="C11" s="84">
        <v>390730</v>
      </c>
      <c r="D11" s="106">
        <v>1.1062620200000002</v>
      </c>
      <c r="E11" s="106">
        <v>1.03667832</v>
      </c>
      <c r="F11" s="106">
        <v>1.1322560799999999</v>
      </c>
      <c r="G11" s="106">
        <v>1.3188969399999999</v>
      </c>
      <c r="H11" s="106">
        <v>1.3741540800000001</v>
      </c>
      <c r="I11" s="106">
        <v>1.0756399999999999</v>
      </c>
      <c r="J11" s="106">
        <v>0.25534852000000002</v>
      </c>
      <c r="K11" s="106">
        <v>0.25875492</v>
      </c>
      <c r="L11" s="106">
        <v>0.26836004000000002</v>
      </c>
      <c r="M11" s="106">
        <v>0.27483128000000001</v>
      </c>
      <c r="N11" s="106">
        <v>0.32925648000000002</v>
      </c>
      <c r="O11" s="106">
        <v>0.23910000000000001</v>
      </c>
      <c r="P11" s="106" t="s">
        <v>36</v>
      </c>
      <c r="Q11" s="106" t="s">
        <v>191</v>
      </c>
      <c r="R11" s="106" t="s">
        <v>106</v>
      </c>
      <c r="S11" s="106" t="s">
        <v>42</v>
      </c>
      <c r="T11" s="106" t="s">
        <v>190</v>
      </c>
      <c r="U11" s="106">
        <v>0.73522712000000001</v>
      </c>
      <c r="V11" s="106">
        <v>9.6821599999999994E-2</v>
      </c>
      <c r="W11" s="106">
        <v>6.6172519999999999E-2</v>
      </c>
      <c r="X11" s="106">
        <v>6.770176E-2</v>
      </c>
      <c r="Y11" s="106">
        <v>2.1803340000000001E-2</v>
      </c>
      <c r="Z11" s="106">
        <v>0.1819123</v>
      </c>
      <c r="AA11" s="106">
        <v>5.0554580000000002E-2</v>
      </c>
      <c r="AB11" s="106">
        <v>1.9935540000000002E-2</v>
      </c>
      <c r="AC11" s="106">
        <v>1.9030700000000001E-2</v>
      </c>
      <c r="AD11" s="106">
        <v>8.4758799999999999E-3</v>
      </c>
      <c r="AE11" s="106">
        <v>4.4096949400000005</v>
      </c>
      <c r="AF11" s="106">
        <v>5.4708634600000003</v>
      </c>
      <c r="AG11" s="106">
        <v>5.8550482800000001</v>
      </c>
      <c r="AH11" s="106">
        <v>6.9083668400000002</v>
      </c>
      <c r="AI11" s="106">
        <v>5.9589335000000005</v>
      </c>
      <c r="AJ11" s="106">
        <v>4.4450599999999998</v>
      </c>
      <c r="AK11" s="106">
        <v>1.1200464999999999</v>
      </c>
      <c r="AL11" s="106">
        <v>1.06758946</v>
      </c>
      <c r="AM11" s="106">
        <v>1.1634676000000002</v>
      </c>
      <c r="AN11" s="106">
        <v>1.26410366</v>
      </c>
      <c r="AO11" s="106">
        <v>1.11920438</v>
      </c>
      <c r="AP11" s="106">
        <v>0.88152000000000008</v>
      </c>
      <c r="AQ11" s="106" t="s">
        <v>36</v>
      </c>
      <c r="AR11" s="106" t="s">
        <v>107</v>
      </c>
      <c r="AS11" s="106" t="s">
        <v>192</v>
      </c>
      <c r="AT11" s="106" t="s">
        <v>35</v>
      </c>
      <c r="AU11" s="106" t="s">
        <v>31</v>
      </c>
      <c r="AV11" s="106">
        <v>3.1529064199999999</v>
      </c>
      <c r="AW11" s="106">
        <v>0.62226875999999998</v>
      </c>
      <c r="AX11" s="106">
        <v>0.21364574000000003</v>
      </c>
      <c r="AY11" s="106">
        <v>0.24480965999999998</v>
      </c>
      <c r="AZ11" s="106">
        <v>0.17320195999999999</v>
      </c>
      <c r="BA11" s="106">
        <v>0.53437972</v>
      </c>
      <c r="BB11" s="106">
        <v>0.12603262000000001</v>
      </c>
      <c r="BC11" s="106">
        <v>6.769944E-2</v>
      </c>
      <c r="BD11" s="106">
        <v>6.0210100000000003E-2</v>
      </c>
      <c r="BE11" s="106">
        <v>5.3631419999999999E-2</v>
      </c>
    </row>
    <row r="12" spans="1:58" s="26" customFormat="1" x14ac:dyDescent="0.25">
      <c r="A12" s="48" t="s">
        <v>39</v>
      </c>
      <c r="B12" s="129" t="s">
        <v>106</v>
      </c>
      <c r="C12" s="84">
        <v>390730</v>
      </c>
      <c r="D12" s="106">
        <v>2.0569147600000002</v>
      </c>
      <c r="E12" s="106">
        <v>2.0051587400000002</v>
      </c>
      <c r="F12" s="106">
        <v>2.1224514000000001</v>
      </c>
      <c r="G12" s="106">
        <v>2.9767028399999997</v>
      </c>
      <c r="H12" s="106">
        <v>2.6997031199999997</v>
      </c>
      <c r="I12" s="106">
        <v>3.15402</v>
      </c>
      <c r="J12" s="106">
        <v>0.67369338000000001</v>
      </c>
      <c r="K12" s="106">
        <v>0.83955846000000001</v>
      </c>
      <c r="L12" s="106">
        <v>0.86489251999999994</v>
      </c>
      <c r="M12" s="106">
        <v>0.95159559999999999</v>
      </c>
      <c r="N12" s="106">
        <v>0.85379362000000003</v>
      </c>
      <c r="O12" s="106">
        <v>0.91537999999999997</v>
      </c>
      <c r="P12" s="106" t="s">
        <v>36</v>
      </c>
      <c r="Q12" s="106" t="s">
        <v>96</v>
      </c>
      <c r="R12" s="106" t="s">
        <v>183</v>
      </c>
      <c r="S12" s="106" t="s">
        <v>53</v>
      </c>
      <c r="T12" s="106" t="s">
        <v>34</v>
      </c>
      <c r="U12" s="106">
        <v>1.3830555600000001</v>
      </c>
      <c r="V12" s="106">
        <v>0.39318312</v>
      </c>
      <c r="W12" s="106">
        <v>0.24986764</v>
      </c>
      <c r="X12" s="106">
        <v>0.14816444000000001</v>
      </c>
      <c r="Y12" s="106">
        <v>0.18426431999999998</v>
      </c>
      <c r="Z12" s="106">
        <v>0.45684800000000003</v>
      </c>
      <c r="AA12" s="106">
        <v>0.1211806</v>
      </c>
      <c r="AB12" s="106">
        <v>9.5993600000000012E-2</v>
      </c>
      <c r="AC12" s="106">
        <v>4.45628E-2</v>
      </c>
      <c r="AD12" s="106">
        <v>3.2254200000000004E-2</v>
      </c>
      <c r="AE12" s="106">
        <v>8.5577283000000008</v>
      </c>
      <c r="AF12" s="106">
        <v>6.8071131200000004</v>
      </c>
      <c r="AG12" s="106">
        <v>6.83270088</v>
      </c>
      <c r="AH12" s="106">
        <v>7.5021969799999999</v>
      </c>
      <c r="AI12" s="106">
        <v>7.0338496399999997</v>
      </c>
      <c r="AJ12" s="106">
        <v>7.0102599999999997</v>
      </c>
      <c r="AK12" s="106">
        <v>2.9823408599999999</v>
      </c>
      <c r="AL12" s="106">
        <v>2.8732657000000001</v>
      </c>
      <c r="AM12" s="106">
        <v>2.9090561799999999</v>
      </c>
      <c r="AN12" s="106">
        <v>2.6465434000000001</v>
      </c>
      <c r="AO12" s="106">
        <v>2.6683931000000003</v>
      </c>
      <c r="AP12" s="106">
        <v>2.4788399999999999</v>
      </c>
      <c r="AQ12" s="106" t="s">
        <v>36</v>
      </c>
      <c r="AR12" s="106" t="s">
        <v>33</v>
      </c>
      <c r="AS12" s="106" t="s">
        <v>107</v>
      </c>
      <c r="AT12" s="106" t="s">
        <v>34</v>
      </c>
      <c r="AU12" s="106" t="s">
        <v>42</v>
      </c>
      <c r="AV12" s="106">
        <v>2.0505441600000003</v>
      </c>
      <c r="AW12" s="106">
        <v>1.23886436</v>
      </c>
      <c r="AX12" s="106">
        <v>0.45773259999999999</v>
      </c>
      <c r="AY12" s="106">
        <v>0.61392630000000004</v>
      </c>
      <c r="AZ12" s="106">
        <v>0.38134193999999999</v>
      </c>
      <c r="BA12" s="106">
        <v>0.96464600000000011</v>
      </c>
      <c r="BB12" s="106">
        <v>0.31779400000000002</v>
      </c>
      <c r="BC12" s="106">
        <v>0.188724</v>
      </c>
      <c r="BD12" s="106">
        <v>0.1749792</v>
      </c>
      <c r="BE12" s="106">
        <v>0.1573928</v>
      </c>
    </row>
    <row r="13" spans="1:58" s="26" customFormat="1" x14ac:dyDescent="0.25">
      <c r="A13" s="48" t="s">
        <v>39</v>
      </c>
      <c r="B13" s="129" t="s">
        <v>225</v>
      </c>
      <c r="C13" s="84">
        <v>390730</v>
      </c>
      <c r="D13" s="106">
        <v>2.3883000000000001</v>
      </c>
      <c r="E13" s="106">
        <v>2.1941200000000003</v>
      </c>
      <c r="F13" s="106">
        <v>2.6902600000000003</v>
      </c>
      <c r="G13" s="106">
        <v>3.2326200000000003</v>
      </c>
      <c r="H13" s="106">
        <v>3.0262000000000002</v>
      </c>
      <c r="I13" s="106">
        <v>2.9025799999999999</v>
      </c>
      <c r="J13" s="106">
        <v>0.77005999999999997</v>
      </c>
      <c r="K13" s="106">
        <v>0.77678000000000003</v>
      </c>
      <c r="L13" s="106">
        <v>0.90191999999999994</v>
      </c>
      <c r="M13" s="106">
        <v>0.90427999999999997</v>
      </c>
      <c r="N13" s="106">
        <v>0.95798000000000005</v>
      </c>
      <c r="O13" s="106">
        <v>0.91480000000000006</v>
      </c>
      <c r="P13" s="106" t="s">
        <v>284</v>
      </c>
      <c r="Q13" s="106" t="s">
        <v>36</v>
      </c>
      <c r="R13" s="106" t="s">
        <v>51</v>
      </c>
      <c r="S13" s="106" t="s">
        <v>33</v>
      </c>
      <c r="T13" s="106" t="s">
        <v>42</v>
      </c>
      <c r="U13" s="106">
        <v>0.65568000000000004</v>
      </c>
      <c r="V13" s="106">
        <v>0.76066</v>
      </c>
      <c r="W13" s="106">
        <v>0.29330000000000001</v>
      </c>
      <c r="X13" s="106">
        <v>0.33244000000000001</v>
      </c>
      <c r="Y13" s="106">
        <v>0.19106000000000001</v>
      </c>
      <c r="Z13" s="106">
        <v>0.29365999999999998</v>
      </c>
      <c r="AA13" s="106">
        <v>0.26224000000000003</v>
      </c>
      <c r="AB13" s="106">
        <v>0.10538</v>
      </c>
      <c r="AC13" s="106">
        <v>6.658E-2</v>
      </c>
      <c r="AD13" s="106">
        <v>4.7759999999999997E-2</v>
      </c>
      <c r="AE13" s="106">
        <v>0.13869999999999999</v>
      </c>
      <c r="AF13" s="106">
        <v>0.1305</v>
      </c>
      <c r="AG13" s="106">
        <v>0.16170000000000001</v>
      </c>
      <c r="AH13" s="106">
        <v>0.22347999999999998</v>
      </c>
      <c r="AI13" s="106">
        <v>0.21358000000000002</v>
      </c>
      <c r="AJ13" s="106">
        <v>0.19340000000000002</v>
      </c>
      <c r="AK13" s="106">
        <v>2.6700000000000002E-2</v>
      </c>
      <c r="AL13" s="106">
        <v>3.1379999999999998E-2</v>
      </c>
      <c r="AM13" s="106">
        <v>4.0480000000000002E-2</v>
      </c>
      <c r="AN13" s="106">
        <v>4.9640000000000004E-2</v>
      </c>
      <c r="AO13" s="106">
        <v>4.8659999999999995E-2</v>
      </c>
      <c r="AP13" s="106">
        <v>4.8640000000000003E-2</v>
      </c>
      <c r="AQ13" s="106" t="s">
        <v>300</v>
      </c>
      <c r="AR13" s="106" t="s">
        <v>301</v>
      </c>
      <c r="AS13" s="106" t="s">
        <v>302</v>
      </c>
      <c r="AT13" s="106" t="s">
        <v>303</v>
      </c>
      <c r="AU13" s="106" t="s">
        <v>304</v>
      </c>
      <c r="AV13" s="106">
        <v>8.0500000000000002E-2</v>
      </c>
      <c r="AW13" s="106">
        <v>6.1500000000000006E-2</v>
      </c>
      <c r="AX13" s="106">
        <v>1.102E-2</v>
      </c>
      <c r="AY13" s="106">
        <v>5.4000000000000003E-3</v>
      </c>
      <c r="AZ13" s="106">
        <v>5.0400000000000002E-3</v>
      </c>
      <c r="BA13" s="106">
        <v>2.0800000000000003E-2</v>
      </c>
      <c r="BB13" s="106">
        <v>1.806E-2</v>
      </c>
      <c r="BC13" s="106">
        <v>3.4399999999999999E-3</v>
      </c>
      <c r="BD13" s="106">
        <v>1.4599999999999999E-3</v>
      </c>
      <c r="BE13" s="106">
        <v>1.0199999999999999E-3</v>
      </c>
    </row>
    <row r="14" spans="1:58" x14ac:dyDescent="0.25">
      <c r="A14" s="48" t="s">
        <v>39</v>
      </c>
      <c r="B14" s="129" t="s">
        <v>107</v>
      </c>
      <c r="C14" s="84">
        <v>390730</v>
      </c>
      <c r="D14" s="106">
        <v>3.53784404</v>
      </c>
      <c r="E14" s="106">
        <v>4.0265342799999999</v>
      </c>
      <c r="F14" s="106">
        <v>4.2692225800000001</v>
      </c>
      <c r="G14" s="106">
        <v>4.6038194199999998</v>
      </c>
      <c r="H14" s="106">
        <v>4.2867117600000002</v>
      </c>
      <c r="I14" s="106">
        <v>3.11246</v>
      </c>
      <c r="J14" s="106">
        <v>1.06344802</v>
      </c>
      <c r="K14" s="106">
        <v>1.12423502</v>
      </c>
      <c r="L14" s="106">
        <v>1.14688908</v>
      </c>
      <c r="M14" s="106">
        <v>1.08094756</v>
      </c>
      <c r="N14" s="106">
        <v>1.11122648</v>
      </c>
      <c r="O14" s="106">
        <v>0.90867999999999993</v>
      </c>
      <c r="P14" s="106" t="s">
        <v>36</v>
      </c>
      <c r="Q14" s="106" t="s">
        <v>106</v>
      </c>
      <c r="R14" s="106" t="s">
        <v>109</v>
      </c>
      <c r="S14" s="106" t="s">
        <v>183</v>
      </c>
      <c r="T14" s="106" t="s">
        <v>96</v>
      </c>
      <c r="U14" s="106">
        <v>1.8625586200000002</v>
      </c>
      <c r="V14" s="106">
        <v>0.64589858000000011</v>
      </c>
      <c r="W14" s="106">
        <v>0.25532788000000001</v>
      </c>
      <c r="X14" s="106">
        <v>0.17801974000000001</v>
      </c>
      <c r="Y14" s="106">
        <v>0.26048338000000004</v>
      </c>
      <c r="Z14" s="106">
        <v>0.41452517999999999</v>
      </c>
      <c r="AA14" s="106">
        <v>0.21426232000000001</v>
      </c>
      <c r="AB14" s="106">
        <v>7.6366440000000008E-2</v>
      </c>
      <c r="AC14" s="106">
        <v>7.157376E-2</v>
      </c>
      <c r="AD14" s="106">
        <v>6.3098219999999997E-2</v>
      </c>
      <c r="AE14" s="106">
        <v>2.2428067200000004</v>
      </c>
      <c r="AF14" s="106">
        <v>1.9503039000000002</v>
      </c>
      <c r="AG14" s="106">
        <v>1.85098238</v>
      </c>
      <c r="AH14" s="106">
        <v>2.0387244600000001</v>
      </c>
      <c r="AI14" s="106">
        <v>1.979981</v>
      </c>
      <c r="AJ14" s="106">
        <v>1.6660400000000002</v>
      </c>
      <c r="AK14" s="106">
        <v>0.32638136000000001</v>
      </c>
      <c r="AL14" s="106">
        <v>0.27999866000000001</v>
      </c>
      <c r="AM14" s="106">
        <v>0.25172823999999999</v>
      </c>
      <c r="AN14" s="106">
        <v>0.25229750000000001</v>
      </c>
      <c r="AO14" s="106">
        <v>0.24822079999999999</v>
      </c>
      <c r="AP14" s="106">
        <v>0.20784</v>
      </c>
      <c r="AQ14" s="106" t="s">
        <v>36</v>
      </c>
      <c r="AR14" s="106" t="s">
        <v>42</v>
      </c>
      <c r="AS14" s="106" t="s">
        <v>34</v>
      </c>
      <c r="AT14" s="106" t="s">
        <v>35</v>
      </c>
      <c r="AU14" s="106" t="s">
        <v>33</v>
      </c>
      <c r="AV14" s="106">
        <v>0.37600366000000002</v>
      </c>
      <c r="AW14" s="106">
        <v>0.18680354000000002</v>
      </c>
      <c r="AX14" s="106">
        <v>0.15884344</v>
      </c>
      <c r="AY14" s="106">
        <v>0.12218526</v>
      </c>
      <c r="AZ14" s="106">
        <v>0.10723428</v>
      </c>
      <c r="BA14" s="106">
        <v>3.948306E-2</v>
      </c>
      <c r="BB14" s="106">
        <v>3.7754340000000004E-2</v>
      </c>
      <c r="BC14" s="106">
        <v>1.801676E-2</v>
      </c>
      <c r="BD14" s="106">
        <v>1.3810899999999999E-2</v>
      </c>
      <c r="BE14" s="106">
        <v>1.2752699999999999E-2</v>
      </c>
    </row>
    <row r="15" spans="1:58" x14ac:dyDescent="0.25">
      <c r="A15" s="48" t="s">
        <v>38</v>
      </c>
      <c r="B15" s="129" t="s">
        <v>34</v>
      </c>
      <c r="C15" s="84">
        <v>390730</v>
      </c>
      <c r="D15" s="106">
        <v>8.1940372799999999</v>
      </c>
      <c r="E15" s="106">
        <v>6.3615371400000003</v>
      </c>
      <c r="F15" s="106">
        <v>7.1776032599999997</v>
      </c>
      <c r="G15" s="106">
        <v>9.6394662800000006</v>
      </c>
      <c r="H15" s="106">
        <v>9.0231767400000003</v>
      </c>
      <c r="I15" s="106">
        <v>7.0398400000000008</v>
      </c>
      <c r="J15" s="106">
        <v>2.2085498600000002</v>
      </c>
      <c r="K15" s="106">
        <v>1.8995350400000002</v>
      </c>
      <c r="L15" s="106">
        <v>2.11488232</v>
      </c>
      <c r="M15" s="106">
        <v>2.3093683200000004</v>
      </c>
      <c r="N15" s="106">
        <v>2.17231774</v>
      </c>
      <c r="O15" s="106">
        <v>1.7709999999999999</v>
      </c>
      <c r="P15" s="106" t="s">
        <v>183</v>
      </c>
      <c r="Q15" s="106" t="s">
        <v>50</v>
      </c>
      <c r="R15" s="106" t="s">
        <v>36</v>
      </c>
      <c r="S15" s="106" t="s">
        <v>106</v>
      </c>
      <c r="T15" s="106" t="s">
        <v>105</v>
      </c>
      <c r="U15" s="106">
        <v>2.7630512800000004</v>
      </c>
      <c r="V15" s="106">
        <v>0.64640083999999998</v>
      </c>
      <c r="W15" s="106">
        <v>1.7032946600000001</v>
      </c>
      <c r="X15" s="106">
        <v>0.4159484</v>
      </c>
      <c r="Y15" s="106">
        <v>0.58799093999999996</v>
      </c>
      <c r="Z15" s="106">
        <v>0.94996082000000004</v>
      </c>
      <c r="AA15" s="106">
        <v>0.23799271999999999</v>
      </c>
      <c r="AB15" s="106">
        <v>0.21066946000000003</v>
      </c>
      <c r="AC15" s="106">
        <v>0.12047466</v>
      </c>
      <c r="AD15" s="106">
        <v>0.10969006000000001</v>
      </c>
      <c r="AE15" s="106">
        <v>13.7292247</v>
      </c>
      <c r="AF15" s="106">
        <v>13.61280522</v>
      </c>
      <c r="AG15" s="106">
        <v>13.645015240000001</v>
      </c>
      <c r="AH15" s="106">
        <v>13.813311540000001</v>
      </c>
      <c r="AI15" s="106">
        <v>14.85328198</v>
      </c>
      <c r="AJ15" s="106">
        <v>13.772300000000001</v>
      </c>
      <c r="AK15" s="106">
        <v>3.0905612200000001</v>
      </c>
      <c r="AL15" s="106">
        <v>3.13</v>
      </c>
      <c r="AM15" s="106">
        <v>3.27</v>
      </c>
      <c r="AN15" s="106">
        <v>3.38</v>
      </c>
      <c r="AO15" s="106">
        <v>3.43</v>
      </c>
      <c r="AP15" s="106">
        <v>3.5298000000000003</v>
      </c>
      <c r="AQ15" s="106" t="s">
        <v>158</v>
      </c>
      <c r="AR15" s="106" t="s">
        <v>110</v>
      </c>
      <c r="AS15" s="106" t="s">
        <v>105</v>
      </c>
      <c r="AT15" s="106" t="s">
        <v>33</v>
      </c>
      <c r="AU15" s="106" t="s">
        <v>183</v>
      </c>
      <c r="AV15" s="106">
        <v>0.45317328000000007</v>
      </c>
      <c r="AW15" s="106">
        <v>4.8615381800000002</v>
      </c>
      <c r="AX15" s="106">
        <v>2.20640182</v>
      </c>
      <c r="AY15" s="106">
        <v>1.6859496200000001</v>
      </c>
      <c r="AZ15" s="106">
        <v>0.92882335999999999</v>
      </c>
      <c r="BA15" s="106">
        <v>0.90649811999999996</v>
      </c>
      <c r="BB15" s="106">
        <v>0.85100611999999998</v>
      </c>
      <c r="BC15" s="106">
        <v>0.63592714000000006</v>
      </c>
      <c r="BD15" s="106">
        <v>0.55924149999999995</v>
      </c>
      <c r="BE15" s="106">
        <v>0.38555447999999998</v>
      </c>
    </row>
    <row r="16" spans="1:58" x14ac:dyDescent="0.25">
      <c r="A16" s="48" t="s">
        <v>38</v>
      </c>
      <c r="B16" s="129" t="s">
        <v>105</v>
      </c>
      <c r="C16" s="84">
        <v>390730</v>
      </c>
      <c r="D16" s="106">
        <v>2.9561899</v>
      </c>
      <c r="E16" s="106">
        <v>2.69162912</v>
      </c>
      <c r="F16" s="106">
        <v>2.6995895999999999</v>
      </c>
      <c r="G16" s="106">
        <v>2.7610964999999998</v>
      </c>
      <c r="H16" s="106">
        <v>2.5965884199999998</v>
      </c>
      <c r="I16" s="106">
        <v>0.69228000000000001</v>
      </c>
      <c r="J16" s="106">
        <v>0.95573606</v>
      </c>
      <c r="K16" s="106">
        <v>0.94860628000000002</v>
      </c>
      <c r="L16" s="106">
        <v>0</v>
      </c>
      <c r="M16" s="106">
        <v>0</v>
      </c>
      <c r="N16" s="106">
        <v>0.81381354000000006</v>
      </c>
      <c r="O16" s="106">
        <v>2.1500400000000002</v>
      </c>
      <c r="P16" s="106" t="s">
        <v>34</v>
      </c>
      <c r="Q16" s="106" t="s">
        <v>183</v>
      </c>
      <c r="R16" s="106" t="s">
        <v>33</v>
      </c>
      <c r="S16" s="106" t="s">
        <v>36</v>
      </c>
      <c r="T16" s="106" t="s">
        <v>190</v>
      </c>
      <c r="U16" s="106">
        <v>2.0228857800000002</v>
      </c>
      <c r="V16" s="106">
        <v>0.23706278000000003</v>
      </c>
      <c r="W16" s="106">
        <v>5.7716360000000001E-2</v>
      </c>
      <c r="X16" s="106">
        <v>4.4820859999999997E-2</v>
      </c>
      <c r="Y16" s="106">
        <v>2.3510939999999998E-2</v>
      </c>
      <c r="Z16" s="106">
        <v>0.61995732000000003</v>
      </c>
      <c r="AA16" s="106">
        <v>0.10391404</v>
      </c>
      <c r="AB16" s="106">
        <v>2.0707740000000002E-2</v>
      </c>
      <c r="AC16" s="106">
        <v>6.78986E-3</v>
      </c>
      <c r="AD16" s="106">
        <v>5.1765600000000002E-3</v>
      </c>
      <c r="AE16" s="106">
        <v>0.93082049999999994</v>
      </c>
      <c r="AF16" s="106">
        <v>0.71981455999999999</v>
      </c>
      <c r="AG16" s="106">
        <v>0.75519267999999995</v>
      </c>
      <c r="AH16" s="106">
        <v>0.81746557999999991</v>
      </c>
      <c r="AI16" s="106">
        <v>0.85850280000000001</v>
      </c>
      <c r="AJ16" s="106">
        <v>0.88266000000000011</v>
      </c>
      <c r="AK16" s="106">
        <v>0.21943298</v>
      </c>
      <c r="AL16" s="106">
        <v>0.17310510000000001</v>
      </c>
      <c r="AM16" s="106">
        <v>0.17259342</v>
      </c>
      <c r="AN16" s="106">
        <v>0.16300961999999999</v>
      </c>
      <c r="AO16" s="106">
        <v>0.16660128000000002</v>
      </c>
      <c r="AP16" s="106">
        <v>0.15586</v>
      </c>
      <c r="AQ16" s="106" t="s">
        <v>34</v>
      </c>
      <c r="AR16" s="106" t="s">
        <v>31</v>
      </c>
      <c r="AS16" s="106" t="s">
        <v>159</v>
      </c>
      <c r="AT16" s="106" t="s">
        <v>197</v>
      </c>
      <c r="AU16" s="106" t="s">
        <v>111</v>
      </c>
      <c r="AV16" s="106">
        <v>0.61044905999999999</v>
      </c>
      <c r="AW16" s="106">
        <v>7.8718919999999998E-2</v>
      </c>
      <c r="AX16" s="106">
        <v>3.3079379999999999E-2</v>
      </c>
      <c r="AY16" s="106">
        <v>2.0955659999999997E-2</v>
      </c>
      <c r="AZ16" s="106">
        <v>1.2609459999999999E-2</v>
      </c>
      <c r="BA16" s="106">
        <v>0.11311662</v>
      </c>
      <c r="BB16" s="106">
        <v>2.204944E-2</v>
      </c>
      <c r="BC16" s="106">
        <v>1.0437080000000001E-2</v>
      </c>
      <c r="BD16" s="106">
        <v>5.1751999999999996E-3</v>
      </c>
      <c r="BE16" s="106">
        <v>1.9910000000000001E-3</v>
      </c>
    </row>
    <row r="17" spans="1:57" x14ac:dyDescent="0.25">
      <c r="A17" s="48" t="s">
        <v>40</v>
      </c>
      <c r="B17" s="129" t="s">
        <v>18</v>
      </c>
      <c r="C17" s="84">
        <v>390730</v>
      </c>
      <c r="D17" s="106">
        <v>2.6050331600000001</v>
      </c>
      <c r="E17" s="106">
        <v>1.95545832</v>
      </c>
      <c r="F17" s="106">
        <v>1.5390071400000001</v>
      </c>
      <c r="G17" s="106">
        <v>1.89590846</v>
      </c>
      <c r="H17" s="106">
        <v>1.98056706</v>
      </c>
      <c r="I17" s="106">
        <v>2.1126200000000002</v>
      </c>
      <c r="J17" s="106">
        <v>0.84701490000000013</v>
      </c>
      <c r="K17" s="106">
        <v>0.62146678</v>
      </c>
      <c r="L17" s="106">
        <v>0.54130769999999995</v>
      </c>
      <c r="M17" s="106">
        <v>0.55659520000000007</v>
      </c>
      <c r="N17" s="106">
        <v>0.59855822000000003</v>
      </c>
      <c r="O17" s="106">
        <v>0.65346000000000004</v>
      </c>
      <c r="P17" s="106" t="s">
        <v>34</v>
      </c>
      <c r="Q17" s="106" t="s">
        <v>42</v>
      </c>
      <c r="R17" s="106" t="s">
        <v>183</v>
      </c>
      <c r="S17" s="106" t="s">
        <v>36</v>
      </c>
      <c r="T17" s="106" t="s">
        <v>33</v>
      </c>
      <c r="U17" s="106">
        <v>0.53275483999999995</v>
      </c>
      <c r="V17" s="106">
        <v>0.30693357999999998</v>
      </c>
      <c r="W17" s="106">
        <v>0.13346063999999999</v>
      </c>
      <c r="X17" s="106">
        <v>0.21659351999999998</v>
      </c>
      <c r="Y17" s="106">
        <v>0.10725168</v>
      </c>
      <c r="Z17" s="106">
        <v>0.13352245999999998</v>
      </c>
      <c r="AA17" s="106">
        <v>7.289176E-2</v>
      </c>
      <c r="AB17" s="106">
        <v>5.1905119999999999E-2</v>
      </c>
      <c r="AC17" s="106">
        <v>4.6611300000000001E-2</v>
      </c>
      <c r="AD17" s="106">
        <v>4.0835900000000001E-2</v>
      </c>
      <c r="AE17" s="106">
        <v>0.27845925999999999</v>
      </c>
      <c r="AF17" s="106">
        <v>0.27011459999999998</v>
      </c>
      <c r="AG17" s="106">
        <v>0.23377606000000001</v>
      </c>
      <c r="AH17" s="106">
        <v>0.29481871999999998</v>
      </c>
      <c r="AI17" s="106">
        <v>0.23608958000000002</v>
      </c>
      <c r="AJ17" s="106">
        <v>0.1807</v>
      </c>
      <c r="AK17" s="106">
        <v>8.1630540000000015E-2</v>
      </c>
      <c r="AL17" s="106">
        <v>0.10644313999999999</v>
      </c>
      <c r="AM17" s="106">
        <v>0</v>
      </c>
      <c r="AN17" s="106">
        <v>0.10598028</v>
      </c>
      <c r="AO17" s="106">
        <v>7.8812320000000005E-2</v>
      </c>
      <c r="AP17" s="106">
        <v>5.9760000000000001E-2</v>
      </c>
      <c r="AQ17" s="106" t="s">
        <v>103</v>
      </c>
      <c r="AR17" s="106" t="s">
        <v>194</v>
      </c>
      <c r="AS17" s="106" t="s">
        <v>34</v>
      </c>
      <c r="AT17" s="106" t="s">
        <v>33</v>
      </c>
      <c r="AU17" s="106" t="s">
        <v>195</v>
      </c>
      <c r="AV17" s="106">
        <v>0.14534514000000001</v>
      </c>
      <c r="AW17" s="106">
        <v>3.1870820000000001E-2</v>
      </c>
      <c r="AX17" s="106">
        <v>1.5679760000000001E-2</v>
      </c>
      <c r="AY17" s="106">
        <v>5.6989800000000002E-3</v>
      </c>
      <c r="AZ17" s="106">
        <v>5.8133799999999999E-3</v>
      </c>
      <c r="BA17" s="106">
        <v>6.0265840000000001E-2</v>
      </c>
      <c r="BB17" s="106">
        <v>7.1292599999999992E-3</v>
      </c>
      <c r="BC17" s="106">
        <v>3.5638199999999997E-3</v>
      </c>
      <c r="BD17" s="106">
        <v>1.5829399999999999E-3</v>
      </c>
      <c r="BE17" s="106">
        <v>1.2875800000000002E-3</v>
      </c>
    </row>
    <row r="18" spans="1:57" x14ac:dyDescent="0.25">
      <c r="A18" s="48" t="s">
        <v>40</v>
      </c>
      <c r="B18" s="129" t="s">
        <v>103</v>
      </c>
      <c r="C18" s="84">
        <v>390730</v>
      </c>
      <c r="D18" s="106">
        <v>0.60679004000000003</v>
      </c>
      <c r="E18" s="106">
        <v>0.34722442000000003</v>
      </c>
      <c r="F18" s="106">
        <v>0.37427512000000002</v>
      </c>
      <c r="G18" s="106">
        <v>0.45595866000000002</v>
      </c>
      <c r="H18" s="106">
        <v>0.40111739999999996</v>
      </c>
      <c r="I18" s="106">
        <v>0.29164000000000001</v>
      </c>
      <c r="J18" s="106">
        <v>0.19149073999999999</v>
      </c>
      <c r="K18" s="106">
        <v>0.13510804000000001</v>
      </c>
      <c r="L18" s="106">
        <v>0.1439019</v>
      </c>
      <c r="M18" s="106">
        <v>0.15016852</v>
      </c>
      <c r="N18" s="106">
        <v>0.14053442000000002</v>
      </c>
      <c r="O18" s="106">
        <v>0.11263999999999999</v>
      </c>
      <c r="P18" s="106" t="s">
        <v>18</v>
      </c>
      <c r="Q18" s="106" t="s">
        <v>183</v>
      </c>
      <c r="R18" s="106" t="s">
        <v>36</v>
      </c>
      <c r="S18" s="106" t="s">
        <v>34</v>
      </c>
      <c r="T18" s="106" t="s">
        <v>53</v>
      </c>
      <c r="U18" s="106">
        <v>0.14814730000000001</v>
      </c>
      <c r="V18" s="106">
        <v>0.10522536</v>
      </c>
      <c r="W18" s="106">
        <v>1.2209339999999999E-2</v>
      </c>
      <c r="X18" s="106">
        <v>6.4464839999999995E-2</v>
      </c>
      <c r="Y18" s="106">
        <v>8.6488399999999997E-3</v>
      </c>
      <c r="Z18" s="106">
        <v>5.9674400000000002E-2</v>
      </c>
      <c r="AA18" s="106">
        <v>4.0127200000000002E-2</v>
      </c>
      <c r="AB18" s="106">
        <v>9.3040399999999995E-3</v>
      </c>
      <c r="AC18" s="106">
        <v>7.6771999999999995E-3</v>
      </c>
      <c r="AD18" s="106">
        <v>4.9681999999999999E-3</v>
      </c>
      <c r="AE18" s="106">
        <v>1.6096920000000001E-2</v>
      </c>
      <c r="AF18" s="106">
        <v>9.7281399999999997E-3</v>
      </c>
      <c r="AG18" s="106">
        <v>8.365860000000001E-3</v>
      </c>
      <c r="AH18" s="106">
        <v>9.1884800000000006E-3</v>
      </c>
      <c r="AI18" s="106">
        <v>8.5208799999999998E-3</v>
      </c>
      <c r="AJ18" s="106">
        <v>3.8E-3</v>
      </c>
      <c r="AK18" s="106">
        <v>3.8811800000000001E-3</v>
      </c>
      <c r="AL18" s="106">
        <v>2.0402200000000001E-3</v>
      </c>
      <c r="AM18" s="106">
        <v>1.48072E-3</v>
      </c>
      <c r="AN18" s="106">
        <v>1.7379600000000002E-3</v>
      </c>
      <c r="AO18" s="106">
        <v>1.42004E-3</v>
      </c>
      <c r="AP18" s="106">
        <v>1.48E-3</v>
      </c>
      <c r="AQ18" s="106" t="s">
        <v>193</v>
      </c>
      <c r="AR18" s="106" t="s">
        <v>194</v>
      </c>
      <c r="AS18" s="106" t="s">
        <v>195</v>
      </c>
      <c r="AT18" s="106" t="s">
        <v>18</v>
      </c>
      <c r="AU18" s="106" t="s">
        <v>196</v>
      </c>
      <c r="AV18" s="106">
        <v>3.2373200000000001E-3</v>
      </c>
      <c r="AW18" s="106">
        <v>1.8444399999999999E-3</v>
      </c>
      <c r="AX18" s="106">
        <v>1.83304E-3</v>
      </c>
      <c r="AY18" s="106">
        <v>9.9624000000000002E-4</v>
      </c>
      <c r="AZ18" s="106">
        <v>6.0979999999999997E-4</v>
      </c>
      <c r="BA18" s="106">
        <v>5.0431999999999994E-4</v>
      </c>
      <c r="BB18" s="106">
        <v>3.9708000000000001E-4</v>
      </c>
      <c r="BC18" s="106">
        <v>2.7618E-4</v>
      </c>
      <c r="BD18" s="106">
        <v>1.362E-4</v>
      </c>
      <c r="BE18" s="106">
        <v>1.0626E-4</v>
      </c>
    </row>
    <row r="19" spans="1:57" x14ac:dyDescent="0.25">
      <c r="A19" s="48" t="s">
        <v>37</v>
      </c>
      <c r="B19" s="129" t="s">
        <v>111</v>
      </c>
      <c r="C19" s="84">
        <v>390730</v>
      </c>
      <c r="D19" s="106">
        <v>1.3859600000000001</v>
      </c>
      <c r="E19" s="106">
        <v>1.2845599999999999</v>
      </c>
      <c r="F19" s="106">
        <v>1.9851400000000001</v>
      </c>
      <c r="G19" s="106">
        <v>2.2139799999999998</v>
      </c>
      <c r="H19" s="106">
        <v>1.7825200000000001</v>
      </c>
      <c r="I19" s="106">
        <v>1.03</v>
      </c>
      <c r="J19" s="106">
        <v>0.46938000000000002</v>
      </c>
      <c r="K19" s="106">
        <v>0.58257999999999999</v>
      </c>
      <c r="L19" s="106">
        <v>0.89525999999999994</v>
      </c>
      <c r="M19" s="106">
        <v>0.77388000000000012</v>
      </c>
      <c r="N19" s="106">
        <v>0.69622000000000006</v>
      </c>
      <c r="O19" s="106">
        <v>0.54</v>
      </c>
      <c r="P19" s="106" t="s">
        <v>32</v>
      </c>
      <c r="Q19" s="106" t="s">
        <v>51</v>
      </c>
      <c r="R19" s="106" t="s">
        <v>31</v>
      </c>
      <c r="S19" s="106" t="s">
        <v>49</v>
      </c>
      <c r="T19" s="106" t="s">
        <v>106</v>
      </c>
      <c r="U19" s="106">
        <v>0.40524000000000004</v>
      </c>
      <c r="V19" s="106">
        <v>0.34753999999999996</v>
      </c>
      <c r="W19" s="106">
        <v>0.21722000000000002</v>
      </c>
      <c r="X19" s="106">
        <v>0.20052</v>
      </c>
      <c r="Y19" s="106">
        <v>9.8360000000000003E-2</v>
      </c>
      <c r="Z19" s="106">
        <v>0.17076</v>
      </c>
      <c r="AA19" s="106">
        <v>0.15958</v>
      </c>
      <c r="AB19" s="106">
        <v>9.6140000000000003E-2</v>
      </c>
      <c r="AC19" s="106">
        <v>8.7440000000000004E-2</v>
      </c>
      <c r="AD19" s="106">
        <v>4.6559999999999997E-2</v>
      </c>
      <c r="AE19" s="106">
        <v>0.23562000000000002</v>
      </c>
      <c r="AF19" s="106">
        <v>0.31556000000000001</v>
      </c>
      <c r="AG19" s="106">
        <v>0.64706000000000008</v>
      </c>
      <c r="AH19" s="106">
        <v>0.73584000000000005</v>
      </c>
      <c r="AI19" s="106">
        <v>0.58972000000000002</v>
      </c>
      <c r="AJ19" s="106">
        <v>0</v>
      </c>
      <c r="AK19" s="106">
        <v>0.10846</v>
      </c>
      <c r="AL19" s="106">
        <v>0.13474</v>
      </c>
      <c r="AM19" s="106">
        <v>0.25472</v>
      </c>
      <c r="AN19" s="106">
        <v>0.28050000000000003</v>
      </c>
      <c r="AO19" s="106">
        <v>0.20598</v>
      </c>
      <c r="AP19" s="106">
        <v>0</v>
      </c>
      <c r="AQ19" s="106" t="s">
        <v>305</v>
      </c>
      <c r="AR19" s="106" t="s">
        <v>197</v>
      </c>
      <c r="AS19" s="106" t="s">
        <v>306</v>
      </c>
      <c r="AT19" s="106" t="s">
        <v>307</v>
      </c>
      <c r="AU19" s="106" t="s">
        <v>31</v>
      </c>
      <c r="AV19" s="106">
        <v>0.12392</v>
      </c>
      <c r="AW19" s="106">
        <v>8.1720000000000001E-2</v>
      </c>
      <c r="AX19" s="106">
        <v>7.4039999999999995E-2</v>
      </c>
      <c r="AY19" s="106">
        <v>3.8700000000000005E-2</v>
      </c>
      <c r="AZ19" s="106">
        <v>2.9820000000000003E-2</v>
      </c>
      <c r="BA19" s="106">
        <v>4.4059999999999995E-2</v>
      </c>
      <c r="BB19" s="106">
        <v>3.1739999999999997E-2</v>
      </c>
      <c r="BC19" s="106">
        <v>2.7019999999999999E-2</v>
      </c>
      <c r="BD19" s="106">
        <v>1.3240000000000002E-2</v>
      </c>
      <c r="BE19" s="106">
        <v>1.242E-2</v>
      </c>
    </row>
    <row r="20" spans="1:57" s="26" customFormat="1" x14ac:dyDescent="0.25">
      <c r="A20" s="48" t="s">
        <v>37</v>
      </c>
      <c r="B20" s="129" t="s">
        <v>159</v>
      </c>
      <c r="C20" s="84">
        <v>390730</v>
      </c>
      <c r="D20" s="106">
        <v>2.3033113200000002</v>
      </c>
      <c r="E20" s="106">
        <v>2.1554627400000004</v>
      </c>
      <c r="F20" s="106">
        <v>2.14520774</v>
      </c>
      <c r="G20" s="106">
        <v>2.4765408799999999</v>
      </c>
      <c r="H20" s="106">
        <v>3.3715152399999999</v>
      </c>
      <c r="I20" s="106">
        <v>3.0819799999999997</v>
      </c>
      <c r="J20" s="106">
        <v>0.83187540000000004</v>
      </c>
      <c r="K20" s="106">
        <v>0.88658608000000005</v>
      </c>
      <c r="L20" s="106">
        <v>0.8391128000000001</v>
      </c>
      <c r="M20" s="106">
        <v>0.78195269999999995</v>
      </c>
      <c r="N20" s="106">
        <v>1.12769688</v>
      </c>
      <c r="O20" s="106">
        <v>1.05914</v>
      </c>
      <c r="P20" s="106" t="s">
        <v>36</v>
      </c>
      <c r="Q20" s="106" t="s">
        <v>183</v>
      </c>
      <c r="R20" s="106" t="s">
        <v>190</v>
      </c>
      <c r="S20" s="106" t="s">
        <v>106</v>
      </c>
      <c r="T20" s="106" t="s">
        <v>109</v>
      </c>
      <c r="U20" s="106">
        <v>1.4728771000000001</v>
      </c>
      <c r="V20" s="106">
        <v>0.58438246000000005</v>
      </c>
      <c r="W20" s="106">
        <v>0.12695898</v>
      </c>
      <c r="X20" s="106">
        <v>0.13494358000000001</v>
      </c>
      <c r="Y20" s="106">
        <v>0.15720664000000001</v>
      </c>
      <c r="Z20" s="106">
        <v>0.4489977</v>
      </c>
      <c r="AA20" s="106">
        <v>0.25436238</v>
      </c>
      <c r="AB20" s="106">
        <v>5.3211920000000003E-2</v>
      </c>
      <c r="AC20" s="106">
        <v>5.2574540000000003E-2</v>
      </c>
      <c r="AD20" s="106">
        <v>3.9866459999999999E-2</v>
      </c>
      <c r="AE20" s="106">
        <v>0.36919668</v>
      </c>
      <c r="AF20" s="106">
        <v>0.39748280000000002</v>
      </c>
      <c r="AG20" s="106">
        <v>0.56056706000000001</v>
      </c>
      <c r="AH20" s="106">
        <v>0.69965376000000012</v>
      </c>
      <c r="AI20" s="106">
        <v>0.51852394000000002</v>
      </c>
      <c r="AJ20" s="106">
        <v>0.48442000000000002</v>
      </c>
      <c r="AK20" s="106">
        <v>0.10949652</v>
      </c>
      <c r="AL20" s="106">
        <v>0.12844075999999999</v>
      </c>
      <c r="AM20" s="106">
        <v>0.17422035999999999</v>
      </c>
      <c r="AN20" s="106">
        <v>0.20754222</v>
      </c>
      <c r="AO20" s="106">
        <v>0.15962702000000001</v>
      </c>
      <c r="AP20" s="106">
        <v>0.15056</v>
      </c>
      <c r="AQ20" s="106" t="s">
        <v>225</v>
      </c>
      <c r="AR20" s="106" t="s">
        <v>183</v>
      </c>
      <c r="AS20" s="106" t="s">
        <v>223</v>
      </c>
      <c r="AT20" s="106" t="s">
        <v>224</v>
      </c>
      <c r="AU20" s="106" t="s">
        <v>36</v>
      </c>
      <c r="AV20" s="106">
        <v>9.5354379999999989E-2</v>
      </c>
      <c r="AW20" s="106">
        <v>4.9067400000000004E-2</v>
      </c>
      <c r="AX20" s="106">
        <v>4.7239660000000003E-2</v>
      </c>
      <c r="AY20" s="106">
        <v>3.331514E-2</v>
      </c>
      <c r="AZ20" s="106">
        <v>3.0554579999999998E-2</v>
      </c>
      <c r="BA20" s="106">
        <v>3.2794539999999997E-2</v>
      </c>
      <c r="BB20" s="106">
        <v>1.65808E-2</v>
      </c>
      <c r="BC20" s="106">
        <v>1.4801280000000002E-2</v>
      </c>
      <c r="BD20" s="106">
        <v>1.1168039999999999E-2</v>
      </c>
      <c r="BE20" s="106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288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K1494"/>
  <sheetViews>
    <sheetView showGridLines="0" zoomScale="85" zoomScaleNormal="85" workbookViewId="0">
      <pane ySplit="1" topLeftCell="A2" activePane="bottomLeft" state="frozen"/>
      <selection pane="bottomLeft" activeCell="A126" sqref="A126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21" width="21" style="58" bestFit="1" customWidth="1"/>
    <col min="22" max="36" width="11.7109375" style="58" bestFit="1" customWidth="1"/>
    <col min="37" max="16384" width="9" style="58"/>
  </cols>
  <sheetData>
    <row r="1" spans="1:36" s="53" customFormat="1" x14ac:dyDescent="0.2">
      <c r="A1" s="30" t="s">
        <v>29</v>
      </c>
      <c r="B1" s="88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4.38</v>
      </c>
      <c r="E2" s="45">
        <f>ROUND(V2*' Demand-Supply Gap'!E$8,2)</f>
        <v>4.71</v>
      </c>
      <c r="F2" s="45">
        <f>ROUND(W2*' Demand-Supply Gap'!F$8,2)</f>
        <v>4.97</v>
      </c>
      <c r="G2" s="45">
        <f>ROUND(X2*' Demand-Supply Gap'!G$8,2)</f>
        <v>5.25</v>
      </c>
      <c r="H2" s="45">
        <f>ROUND(Y2*' Demand-Supply Gap'!H$8,2)</f>
        <v>5.56</v>
      </c>
      <c r="I2" s="45">
        <f>ROUND(Z2*' Demand-Supply Gap'!I$8,2)</f>
        <v>4.57</v>
      </c>
      <c r="J2" s="45">
        <f>ROUND(AA2*' Demand-Supply Gap'!J$8,2)</f>
        <v>5.43</v>
      </c>
      <c r="K2" s="45">
        <f>ROUND(AB2*' Demand-Supply Gap'!K$8,2)</f>
        <v>6</v>
      </c>
      <c r="L2" s="45">
        <f>ROUND(AC2*' Demand-Supply Gap'!L$8,2)</f>
        <v>6.7</v>
      </c>
      <c r="M2" s="45">
        <f>ROUND(AD2*' Demand-Supply Gap'!M$8,2)</f>
        <v>7.46</v>
      </c>
      <c r="N2" s="45">
        <f>ROUND(AE2*' Demand-Supply Gap'!N$8,2)</f>
        <v>8.2799999999999994</v>
      </c>
      <c r="O2" s="45">
        <f>ROUND(AF2*' Demand-Supply Gap'!O$8,2)</f>
        <v>9.32</v>
      </c>
      <c r="P2" s="45">
        <f>ROUND(AG2*' Demand-Supply Gap'!P$8,2)</f>
        <v>10.61</v>
      </c>
      <c r="Q2" s="45">
        <f>ROUND(AH2*' Demand-Supply Gap'!Q$8,2)</f>
        <v>11.95</v>
      </c>
      <c r="R2" s="62">
        <f>ROUND(AI2*' Demand-Supply Gap'!R$8,2)</f>
        <v>13.33</v>
      </c>
      <c r="S2" s="45">
        <f>ROUND(AJ2*' Demand-Supply Gap'!S$8,2)</f>
        <v>14.84</v>
      </c>
      <c r="T2" s="58"/>
      <c r="U2" s="181">
        <v>0.4022</v>
      </c>
      <c r="V2" s="181">
        <v>0.40389999999999998</v>
      </c>
      <c r="W2" s="181">
        <v>0.40311999999999998</v>
      </c>
      <c r="X2" s="181">
        <v>0.40389999999999998</v>
      </c>
      <c r="Y2" s="181">
        <v>0.40429999999999999</v>
      </c>
      <c r="Z2" s="181">
        <v>0.4047</v>
      </c>
      <c r="AA2" s="181">
        <v>0.40510000000000002</v>
      </c>
      <c r="AB2" s="181">
        <v>0.40550000000000003</v>
      </c>
      <c r="AC2" s="181">
        <v>0.40589999999999998</v>
      </c>
      <c r="AD2" s="181">
        <v>0.40629999999999999</v>
      </c>
      <c r="AE2" s="181">
        <v>0.40670000000000001</v>
      </c>
      <c r="AF2" s="181">
        <v>0.40710000000000002</v>
      </c>
      <c r="AG2" s="181">
        <v>0.40749999999999997</v>
      </c>
      <c r="AH2" s="181">
        <v>0.40789999999999998</v>
      </c>
      <c r="AI2" s="181">
        <v>0.4083</v>
      </c>
      <c r="AJ2" s="181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2.4900000000000002</v>
      </c>
      <c r="E3" s="45">
        <f>ROUND(V3*' Demand-Supply Gap'!E$8,2)</f>
        <v>2.7</v>
      </c>
      <c r="F3" s="45">
        <f>ROUND(W3*' Demand-Supply Gap'!F$8,2)</f>
        <v>2.88</v>
      </c>
      <c r="G3" s="45">
        <f>ROUND(X3*' Demand-Supply Gap'!G$8,2)</f>
        <v>3.03</v>
      </c>
      <c r="H3" s="45">
        <f>ROUND(Y3*' Demand-Supply Gap'!H$8,2)</f>
        <v>3.18</v>
      </c>
      <c r="I3" s="45">
        <f>ROUND(Z3*' Demand-Supply Gap'!I$8,2)</f>
        <v>2.59</v>
      </c>
      <c r="J3" s="45">
        <f>ROUND(AA3*' Demand-Supply Gap'!J$8,2)</f>
        <v>3.04</v>
      </c>
      <c r="K3" s="45">
        <f>ROUND(AB3*' Demand-Supply Gap'!K$8,2)</f>
        <v>3.33</v>
      </c>
      <c r="L3" s="45">
        <f>ROUND(AC3*' Demand-Supply Gap'!L$8,2)</f>
        <v>3.68</v>
      </c>
      <c r="M3" s="45">
        <f>ROUND(AD3*' Demand-Supply Gap'!M$8,2)</f>
        <v>4.0599999999999996</v>
      </c>
      <c r="N3" s="45">
        <f>ROUND(AE3*' Demand-Supply Gap'!N$8,2)</f>
        <v>4.45</v>
      </c>
      <c r="O3" s="45">
        <f>ROUND(AF3*' Demand-Supply Gap'!O$8,2)</f>
        <v>5.2</v>
      </c>
      <c r="P3" s="45">
        <f>ROUND(AG3*' Demand-Supply Gap'!P$8,2)</f>
        <v>5.6</v>
      </c>
      <c r="Q3" s="45">
        <f>ROUND(AH3*' Demand-Supply Gap'!Q$8,2)</f>
        <v>6.24</v>
      </c>
      <c r="R3" s="62">
        <f>ROUND(AI3*' Demand-Supply Gap'!R$8,2)</f>
        <v>6.88</v>
      </c>
      <c r="S3" s="45">
        <f>ROUND(AJ3*' Demand-Supply Gap'!S$8,2)</f>
        <v>7.94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2.6</v>
      </c>
      <c r="E4" s="45">
        <f>ROUND(V4*' Demand-Supply Gap'!E$8,2)</f>
        <v>2.84</v>
      </c>
      <c r="F4" s="45">
        <f>ROUND(W4*' Demand-Supply Gap'!F$8,2)</f>
        <v>3.06</v>
      </c>
      <c r="G4" s="45">
        <f>ROUND(X4*' Demand-Supply Gap'!G$8,2)</f>
        <v>3.18</v>
      </c>
      <c r="H4" s="45">
        <f>ROUND(Y4*' Demand-Supply Gap'!H$8,2)</f>
        <v>3.41</v>
      </c>
      <c r="I4" s="45">
        <f>ROUND(Z4*' Demand-Supply Gap'!I$8,2)</f>
        <v>2.83</v>
      </c>
      <c r="J4" s="45">
        <f>ROUND(AA4*' Demand-Supply Gap'!J$8,2)</f>
        <v>3.4</v>
      </c>
      <c r="K4" s="45">
        <f>ROUND(AB4*' Demand-Supply Gap'!K$8,2)</f>
        <v>3.8</v>
      </c>
      <c r="L4" s="45">
        <f>ROUND(AC4*' Demand-Supply Gap'!L$8,2)</f>
        <v>4.29</v>
      </c>
      <c r="M4" s="45">
        <f>ROUND(AD4*' Demand-Supply Gap'!M$8,2)</f>
        <v>4.83</v>
      </c>
      <c r="N4" s="45">
        <f>ROUND(AE4*' Demand-Supply Gap'!N$8,2)</f>
        <v>5.41</v>
      </c>
      <c r="O4" s="45">
        <f>ROUND(AF4*' Demand-Supply Gap'!O$8,2)</f>
        <v>6.09</v>
      </c>
      <c r="P4" s="45">
        <f>ROUND(AG4*' Demand-Supply Gap'!P$8,2)</f>
        <v>7.08</v>
      </c>
      <c r="Q4" s="45">
        <f>ROUND(AH4*' Demand-Supply Gap'!Q$8,2)</f>
        <v>7.47</v>
      </c>
      <c r="R4" s="62">
        <f>ROUND(AI4*' Demand-Supply Gap'!R$8,2)</f>
        <v>8.41</v>
      </c>
      <c r="S4" s="45">
        <f>ROUND(AJ4*' Demand-Supply Gap'!S$8,2)</f>
        <v>9.83</v>
      </c>
      <c r="T4" s="58"/>
      <c r="U4" s="181">
        <v>0.2382</v>
      </c>
      <c r="V4" s="181">
        <v>0.24330000000000002</v>
      </c>
      <c r="W4" s="181">
        <v>0.24840000000000001</v>
      </c>
      <c r="X4" s="181">
        <v>0.24490000000000001</v>
      </c>
      <c r="Y4" s="181">
        <v>0.24790000000000001</v>
      </c>
      <c r="Z4" s="181">
        <v>0.25090000000000001</v>
      </c>
      <c r="AA4" s="181">
        <v>0.25390000000000001</v>
      </c>
      <c r="AB4" s="181">
        <v>0.25690000000000002</v>
      </c>
      <c r="AC4" s="181">
        <v>0.2601</v>
      </c>
      <c r="AD4" s="181">
        <v>0.26290000000000002</v>
      </c>
      <c r="AE4" s="181">
        <v>0.26590000000000003</v>
      </c>
      <c r="AF4" s="181">
        <v>0.26574999999999999</v>
      </c>
      <c r="AG4" s="181">
        <v>0.27190000000000003</v>
      </c>
      <c r="AH4" s="181">
        <v>0.25490000000000002</v>
      </c>
      <c r="AI4" s="181">
        <v>0.25774999999999998</v>
      </c>
      <c r="AJ4" s="181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1.42</v>
      </c>
      <c r="E5" s="45">
        <f>ROUND(V5*' Demand-Supply Gap'!E$8,2)</f>
        <v>1.42</v>
      </c>
      <c r="F5" s="45">
        <f>ROUND(W5*' Demand-Supply Gap'!F$8,2)</f>
        <v>1.42</v>
      </c>
      <c r="G5" s="45">
        <f>ROUND(X5*' Demand-Supply Gap'!G$8,2)</f>
        <v>1.54</v>
      </c>
      <c r="H5" s="45">
        <f>ROUND(Y5*' Demand-Supply Gap'!H$8,2)</f>
        <v>1.61</v>
      </c>
      <c r="I5" s="45">
        <f>ROUND(Z5*' Demand-Supply Gap'!I$8,2)</f>
        <v>1.3</v>
      </c>
      <c r="J5" s="45">
        <f>ROUND(AA5*' Demand-Supply Gap'!J$8,2)</f>
        <v>1.53</v>
      </c>
      <c r="K5" s="45">
        <f>ROUND(AB5*' Demand-Supply Gap'!K$8,2)</f>
        <v>1.67</v>
      </c>
      <c r="L5" s="45">
        <f>ROUND(AC5*' Demand-Supply Gap'!L$8,2)</f>
        <v>1.83</v>
      </c>
      <c r="M5" s="45">
        <f>ROUND(AD5*' Demand-Supply Gap'!M$8,2)</f>
        <v>2.02</v>
      </c>
      <c r="N5" s="45">
        <f>ROUND(AE5*' Demand-Supply Gap'!N$8,2)</f>
        <v>2.21</v>
      </c>
      <c r="O5" s="45">
        <f>ROUND(AF5*' Demand-Supply Gap'!O$8,2)</f>
        <v>2.2999999999999998</v>
      </c>
      <c r="P5" s="45">
        <f>ROUND(AG5*' Demand-Supply Gap'!P$8,2)</f>
        <v>2.75</v>
      </c>
      <c r="Q5" s="45">
        <f>ROUND(AH5*' Demand-Supply Gap'!Q$8,2)</f>
        <v>3.64</v>
      </c>
      <c r="R5" s="62">
        <f>ROUND(AI5*' Demand-Supply Gap'!R$8,2)</f>
        <v>4.0199999999999996</v>
      </c>
      <c r="S5" s="45">
        <f>ROUND(AJ5*' Demand-Supply Gap'!S$8,2)</f>
        <v>3.69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87" t="s">
        <v>30</v>
      </c>
      <c r="B6" s="188" t="s">
        <v>31</v>
      </c>
      <c r="C6" s="189" t="s">
        <v>101</v>
      </c>
      <c r="D6" s="190">
        <f>ROUND(U6*' Demand-Supply Gap'!D$8,2)</f>
        <v>10.9</v>
      </c>
      <c r="E6" s="191">
        <f>ROUND(V6*' Demand-Supply Gap'!E$8,2)</f>
        <v>11.67</v>
      </c>
      <c r="F6" s="191">
        <f>ROUND(W6*' Demand-Supply Gap'!F$8,2)</f>
        <v>12.33</v>
      </c>
      <c r="G6" s="191">
        <f>ROUND(X6*' Demand-Supply Gap'!G$8,2)</f>
        <v>13</v>
      </c>
      <c r="H6" s="191">
        <f>ROUND(Y6*' Demand-Supply Gap'!H$8,2)</f>
        <v>13.76</v>
      </c>
      <c r="I6" s="191">
        <f>ROUND(Z6*' Demand-Supply Gap'!I$8,2)</f>
        <v>11.29</v>
      </c>
      <c r="J6" s="191">
        <f>ROUND(AA6*' Demand-Supply Gap'!J$8,2)</f>
        <v>13.41</v>
      </c>
      <c r="K6" s="191">
        <f>ROUND(AB6*' Demand-Supply Gap'!K$8,2)</f>
        <v>14.81</v>
      </c>
      <c r="L6" s="191">
        <f>ROUND(AC6*' Demand-Supply Gap'!L$8,2)</f>
        <v>16.5</v>
      </c>
      <c r="M6" s="191">
        <f>ROUND(AD6*' Demand-Supply Gap'!M$8,2)</f>
        <v>18.350000000000001</v>
      </c>
      <c r="N6" s="191">
        <f>ROUND(AE6*' Demand-Supply Gap'!N$8,2)</f>
        <v>20.350000000000001</v>
      </c>
      <c r="O6" s="191">
        <f>ROUND(AF6*' Demand-Supply Gap'!O$8,2)</f>
        <v>22.9</v>
      </c>
      <c r="P6" s="191">
        <f>ROUND(AG6*' Demand-Supply Gap'!P$8,2)</f>
        <v>26.05</v>
      </c>
      <c r="Q6" s="191">
        <f>ROUND(AH6*' Demand-Supply Gap'!Q$8,2)</f>
        <v>29.3</v>
      </c>
      <c r="R6" s="192">
        <f>ROUND(AI6*' Demand-Supply Gap'!R$8,2)</f>
        <v>32.64</v>
      </c>
      <c r="S6" s="191">
        <f>ROUND(AJ6*' Demand-Supply Gap'!S$8,2)</f>
        <v>36.299999999999997</v>
      </c>
      <c r="T6" s="193"/>
      <c r="U6" s="194">
        <f>SUM(U2:U5)</f>
        <v>1</v>
      </c>
      <c r="V6" s="194">
        <f t="shared" ref="V6:AJ6" si="1">SUM(V2:V5)</f>
        <v>1</v>
      </c>
      <c r="W6" s="194">
        <f t="shared" si="1"/>
        <v>1</v>
      </c>
      <c r="X6" s="194">
        <f t="shared" si="1"/>
        <v>1</v>
      </c>
      <c r="Y6" s="194">
        <f t="shared" si="1"/>
        <v>1</v>
      </c>
      <c r="Z6" s="194">
        <f t="shared" si="1"/>
        <v>1</v>
      </c>
      <c r="AA6" s="194">
        <f t="shared" si="1"/>
        <v>1</v>
      </c>
      <c r="AB6" s="194">
        <f t="shared" si="1"/>
        <v>1</v>
      </c>
      <c r="AC6" s="194">
        <f t="shared" si="1"/>
        <v>1</v>
      </c>
      <c r="AD6" s="194">
        <f t="shared" si="1"/>
        <v>1</v>
      </c>
      <c r="AE6" s="194">
        <f t="shared" si="1"/>
        <v>1</v>
      </c>
      <c r="AF6" s="194">
        <f t="shared" si="1"/>
        <v>1</v>
      </c>
      <c r="AG6" s="194">
        <f t="shared" si="1"/>
        <v>1</v>
      </c>
      <c r="AH6" s="194">
        <f t="shared" si="1"/>
        <v>1</v>
      </c>
      <c r="AI6" s="194">
        <f t="shared" si="1"/>
        <v>1</v>
      </c>
      <c r="AJ6" s="194">
        <f t="shared" si="1"/>
        <v>1</v>
      </c>
    </row>
    <row r="7" spans="1:36" s="53" customFormat="1" x14ac:dyDescent="0.2">
      <c r="A7" s="195" t="s">
        <v>30</v>
      </c>
      <c r="B7" s="196" t="s">
        <v>33</v>
      </c>
      <c r="C7" s="197" t="s">
        <v>102</v>
      </c>
      <c r="D7" s="198">
        <f>U7*' Demand-Supply Gap'!D$21</f>
        <v>46.541064065748735</v>
      </c>
      <c r="E7" s="199">
        <f>V7*' Demand-Supply Gap'!E$21</f>
        <v>47.504911845570518</v>
      </c>
      <c r="F7" s="199">
        <f>W7*' Demand-Supply Gap'!F$21</f>
        <v>49.045695107909573</v>
      </c>
      <c r="G7" s="199">
        <f>X7*' Demand-Supply Gap'!G$21</f>
        <v>49.298338267122674</v>
      </c>
      <c r="H7" s="199">
        <f>Y7*' Demand-Supply Gap'!H$21</f>
        <v>49.984597678997559</v>
      </c>
      <c r="I7" s="199">
        <f>Z7*' Demand-Supply Gap'!I$21</f>
        <v>44.90618626336861</v>
      </c>
      <c r="J7" s="199">
        <f>AA7*' Demand-Supply Gap'!J$21</f>
        <v>48.370989106781124</v>
      </c>
      <c r="K7" s="199">
        <f>AB7*' Demand-Supply Gap'!K$21</f>
        <v>51.624513080545661</v>
      </c>
      <c r="L7" s="199">
        <f>AC7*' Demand-Supply Gap'!L$21</f>
        <v>55.19323634635424</v>
      </c>
      <c r="M7" s="199">
        <f>AD7*' Demand-Supply Gap'!M$21</f>
        <v>59.319287502985382</v>
      </c>
      <c r="N7" s="199">
        <f>AE7*' Demand-Supply Gap'!N$21</f>
        <v>64.129279192573435</v>
      </c>
      <c r="O7" s="199">
        <f>AF7*' Demand-Supply Gap'!O$21</f>
        <v>69.835807055812126</v>
      </c>
      <c r="P7" s="199">
        <f>AG7*' Demand-Supply Gap'!P$21</f>
        <v>76.378120708417796</v>
      </c>
      <c r="Q7" s="199">
        <f>AH7*' Demand-Supply Gap'!Q$21</f>
        <v>83.316393835123833</v>
      </c>
      <c r="R7" s="199">
        <f>AI7*' Demand-Supply Gap'!R$21</f>
        <v>90.79067173818251</v>
      </c>
      <c r="S7" s="199">
        <f>AJ7*' Demand-Supply Gap'!S$21</f>
        <v>98.878375256487189</v>
      </c>
      <c r="T7" s="200"/>
      <c r="U7" s="201">
        <v>0.3546805668050203</v>
      </c>
      <c r="V7" s="201">
        <v>0.35482498764001608</v>
      </c>
      <c r="W7" s="201">
        <v>0.35505375625694502</v>
      </c>
      <c r="X7" s="201">
        <v>0.3557782970167182</v>
      </c>
      <c r="Y7" s="202">
        <v>0.35737768664367831</v>
      </c>
      <c r="Z7" s="202">
        <v>0.3574032031678453</v>
      </c>
      <c r="AA7" s="202">
        <v>0.35792704673857523</v>
      </c>
      <c r="AB7" s="202">
        <v>0.3584852619101131</v>
      </c>
      <c r="AC7" s="202">
        <v>0.35906576469626317</v>
      </c>
      <c r="AD7" s="202">
        <v>0.35968706442123816</v>
      </c>
      <c r="AE7" s="202">
        <v>0.36024904498996019</v>
      </c>
      <c r="AF7" s="202">
        <v>0.36203923599196813</v>
      </c>
      <c r="AG7" s="202">
        <v>0.36382942699397613</v>
      </c>
      <c r="AH7" s="202">
        <v>0.36561961799598408</v>
      </c>
      <c r="AI7" s="202">
        <v>0.36740980899799203</v>
      </c>
      <c r="AJ7" s="202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112</v>
      </c>
      <c r="D8" s="61">
        <f>U8*' Demand-Supply Gap'!D$21</f>
        <v>28.139945265772681</v>
      </c>
      <c r="E8" s="45">
        <f>V8*' Demand-Supply Gap'!E$21</f>
        <v>28.731857473144089</v>
      </c>
      <c r="F8" s="45">
        <f>W8*' Demand-Supply Gap'!F$21</f>
        <v>29.633960725707091</v>
      </c>
      <c r="G8" s="45">
        <f>X8*' Demand-Supply Gap'!G$21</f>
        <v>30.203626258539739</v>
      </c>
      <c r="H8" s="45">
        <f>Y8*' Demand-Supply Gap'!H$21</f>
        <v>30.985048763379201</v>
      </c>
      <c r="I8" s="45">
        <f>Z8*' Demand-Supply Gap'!I$21</f>
        <v>27.653863757488601</v>
      </c>
      <c r="J8" s="45">
        <f>AA8*' Demand-Supply Gap'!J$21</f>
        <v>29.667506534887806</v>
      </c>
      <c r="K8" s="45">
        <f>AB8*' Demand-Supply Gap'!K$21</f>
        <v>31.5418794622666</v>
      </c>
      <c r="L8" s="45">
        <f>AC8*' Demand-Supply Gap'!L$21</f>
        <v>33.605293683130292</v>
      </c>
      <c r="M8" s="45">
        <f>AD8*' Demand-Supply Gap'!M$21</f>
        <v>36.0135707131831</v>
      </c>
      <c r="N8" s="45">
        <f>AE8*' Demand-Supply Gap'!N$21</f>
        <v>38.856428587600007</v>
      </c>
      <c r="O8" s="45">
        <f>AF8*' Demand-Supply Gap'!O$21</f>
        <v>42.341019235197059</v>
      </c>
      <c r="P8" s="45">
        <f>AG8*' Demand-Supply Gap'!P$21</f>
        <v>46.336780312459233</v>
      </c>
      <c r="Q8" s="45">
        <f>AH8*' Demand-Supply Gap'!Q$21</f>
        <v>50.577601804205685</v>
      </c>
      <c r="R8" s="45">
        <f>AI8*' Demand-Supply Gap'!R$21</f>
        <v>55.148928031324466</v>
      </c>
      <c r="S8" s="45">
        <f>AJ8*' Demand-Supply Gap'!S$21</f>
        <v>60.098340757193199</v>
      </c>
      <c r="T8" s="58"/>
      <c r="U8" s="181">
        <v>0.21444915231475459</v>
      </c>
      <c r="V8" s="181">
        <v>0.21460477615292414</v>
      </c>
      <c r="W8" s="181">
        <v>0.21452747372187342</v>
      </c>
      <c r="X8" s="181">
        <v>0.21797478559554467</v>
      </c>
      <c r="Y8" s="181">
        <v>0.22153554418325969</v>
      </c>
      <c r="Z8" s="181">
        <v>0.22009394048578915</v>
      </c>
      <c r="AA8" s="181">
        <v>0.2195283411444883</v>
      </c>
      <c r="AB8" s="181">
        <v>0.21902964784434814</v>
      </c>
      <c r="AC8" s="181">
        <v>0.21862299210821193</v>
      </c>
      <c r="AD8" s="181">
        <v>0.21837105728047701</v>
      </c>
      <c r="AE8" s="181">
        <v>0.21827769572099825</v>
      </c>
      <c r="AF8" s="181">
        <v>0.21950215657679861</v>
      </c>
      <c r="AG8" s="181">
        <v>0.22072661743259894</v>
      </c>
      <c r="AH8" s="181">
        <v>0.2219510782883993</v>
      </c>
      <c r="AI8" s="181">
        <v>0.22317553914419966</v>
      </c>
      <c r="AJ8" s="181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113</v>
      </c>
      <c r="D9" s="61">
        <f>U9*' Demand-Supply Gap'!D$21</f>
        <v>26.31236666891218</v>
      </c>
      <c r="E9" s="45">
        <f>V9*' Demand-Supply Gap'!E$21</f>
        <v>26.893734296412845</v>
      </c>
      <c r="F9" s="45">
        <f>W9*' Demand-Supply Gap'!F$21</f>
        <v>27.971679778315327</v>
      </c>
      <c r="G9" s="45">
        <f>X9*' Demand-Supply Gap'!G$21</f>
        <v>27.408473403148157</v>
      </c>
      <c r="H9" s="45">
        <f>Y9*' Demand-Supply Gap'!H$21</f>
        <v>26.807488567256868</v>
      </c>
      <c r="I9" s="45">
        <f>Z9*' Demand-Supply Gap'!I$21</f>
        <v>24.290773807703843</v>
      </c>
      <c r="J9" s="45">
        <f>AA9*' Demand-Supply Gap'!J$21</f>
        <v>26.231867604289572</v>
      </c>
      <c r="K9" s="45">
        <f>AB9*' Demand-Supply Gap'!K$21</f>
        <v>28.044079313828721</v>
      </c>
      <c r="L9" s="45">
        <f>AC9*' Demand-Supply Gap'!L$21</f>
        <v>29.991489691891307</v>
      </c>
      <c r="M9" s="45">
        <f>AD9*' Demand-Supply Gap'!M$21</f>
        <v>32.191389111873256</v>
      </c>
      <c r="N9" s="45">
        <f>AE9*' Demand-Supply Gap'!N$21</f>
        <v>34.697390423920758</v>
      </c>
      <c r="O9" s="45">
        <f>AF9*' Demand-Supply Gap'!O$21</f>
        <v>37.447089044400848</v>
      </c>
      <c r="P9" s="45">
        <f>AG9*' Demand-Supply Gap'!P$21</f>
        <v>40.589330203827615</v>
      </c>
      <c r="Q9" s="45">
        <f>AH9*' Demand-Supply Gap'!Q$21</f>
        <v>43.881330336387983</v>
      </c>
      <c r="R9" s="45">
        <f>AI9*' Demand-Supply Gap'!R$21</f>
        <v>47.391471103483468</v>
      </c>
      <c r="S9" s="45">
        <f>AJ9*' Demand-Supply Gap'!S$21</f>
        <v>51.153222302245545</v>
      </c>
      <c r="T9" s="58"/>
      <c r="U9" s="181">
        <v>0.20052152462451781</v>
      </c>
      <c r="V9" s="181">
        <v>0.20087541621674093</v>
      </c>
      <c r="W9" s="181">
        <v>0.20249381627187191</v>
      </c>
      <c r="X9" s="181">
        <v>0.19780261026979254</v>
      </c>
      <c r="Y9" s="181">
        <v>0.1916670073133066</v>
      </c>
      <c r="Z9" s="181">
        <v>0.19332749201596769</v>
      </c>
      <c r="AA9" s="181">
        <v>0.19410591090692447</v>
      </c>
      <c r="AB9" s="181">
        <v>0.19474060902347617</v>
      </c>
      <c r="AC9" s="181">
        <v>0.19511298654459824</v>
      </c>
      <c r="AD9" s="181">
        <v>0.19519496502227493</v>
      </c>
      <c r="AE9" s="181">
        <v>0.19491411600504602</v>
      </c>
      <c r="AF9" s="181">
        <v>0.19413129280403682</v>
      </c>
      <c r="AG9" s="181">
        <v>0.1933484696030276</v>
      </c>
      <c r="AH9" s="181">
        <v>0.1925656464020184</v>
      </c>
      <c r="AI9" s="181">
        <v>0.1917828232010092</v>
      </c>
      <c r="AJ9" s="181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114</v>
      </c>
      <c r="D10" s="61">
        <f>U10*' Demand-Supply Gap'!D$21</f>
        <v>20.414105353325922</v>
      </c>
      <c r="E10" s="45">
        <f>V10*' Demand-Supply Gap'!E$21</f>
        <v>20.737631657320726</v>
      </c>
      <c r="F10" s="45">
        <f>W10*' Demand-Supply Gap'!F$21</f>
        <v>21.168866697169264</v>
      </c>
      <c r="G10" s="45">
        <f>X10*' Demand-Supply Gap'!G$21</f>
        <v>21.41911183943893</v>
      </c>
      <c r="H10" s="45">
        <f>Y10*' Demand-Supply Gap'!H$21</f>
        <v>21.879705513319411</v>
      </c>
      <c r="I10" s="45">
        <f>Z10*' Demand-Supply Gap'!I$21</f>
        <v>19.579204368528302</v>
      </c>
      <c r="J10" s="45">
        <f>AA10*' Demand-Supply Gap'!J$21</f>
        <v>20.955454589639352</v>
      </c>
      <c r="K10" s="45">
        <f>AB10*' Demand-Supply Gap'!K$21</f>
        <v>22.228877824765494</v>
      </c>
      <c r="L10" s="45">
        <f>AC10*' Demand-Supply Gap'!L$21</f>
        <v>23.642738248568488</v>
      </c>
      <c r="M10" s="45">
        <f>AD10*' Demand-Supply Gap'!M$21</f>
        <v>25.29723028812834</v>
      </c>
      <c r="N10" s="45">
        <f>AE10*' Demand-Supply Gap'!N$21</f>
        <v>27.270252544215595</v>
      </c>
      <c r="O10" s="45">
        <f>AF10*' Demand-Supply Gap'!O$21</f>
        <v>29.384470076837367</v>
      </c>
      <c r="P10" s="45">
        <f>AG10*' Demand-Supply Gap'!P$21</f>
        <v>31.798922880826851</v>
      </c>
      <c r="Q10" s="45">
        <f>AH10*' Demand-Supply Gap'!Q$21</f>
        <v>34.322128133567809</v>
      </c>
      <c r="R10" s="45">
        <f>AI10*' Demand-Supply Gap'!R$21</f>
        <v>37.0068042305099</v>
      </c>
      <c r="S10" s="45">
        <f>AJ10*' Demand-Supply Gap'!S$21</f>
        <v>39.878087962326504</v>
      </c>
      <c r="T10" s="58"/>
      <c r="U10" s="90">
        <v>0.15557200083148884</v>
      </c>
      <c r="V10" s="90">
        <v>0.15489408590867923</v>
      </c>
      <c r="W10" s="90">
        <v>0.15324659218297798</v>
      </c>
      <c r="X10" s="89">
        <v>0.15457833674950319</v>
      </c>
      <c r="Y10" s="89">
        <v>0.1564345599220564</v>
      </c>
      <c r="Z10" s="89">
        <v>0.15582864943706221</v>
      </c>
      <c r="AA10" s="89">
        <v>0.15506244781921233</v>
      </c>
      <c r="AB10" s="89">
        <v>0.15435932686756754</v>
      </c>
      <c r="AC10" s="90">
        <v>0.15381047481004598</v>
      </c>
      <c r="AD10" s="90">
        <v>0.15339170248575529</v>
      </c>
      <c r="AE10" s="90">
        <v>0.15319184246852394</v>
      </c>
      <c r="AF10" s="90">
        <v>0.15233347397481917</v>
      </c>
      <c r="AG10" s="90">
        <v>0.15147510548111437</v>
      </c>
      <c r="AH10" s="90">
        <v>0.1506167369874096</v>
      </c>
      <c r="AI10" s="90">
        <v>0.1497583684937048</v>
      </c>
      <c r="AJ10" s="90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115</v>
      </c>
      <c r="D11" s="61">
        <f>U11*' Demand-Supply Gap'!D$21</f>
        <v>9.8121805662404871</v>
      </c>
      <c r="E11" s="45">
        <f>V11*' Demand-Supply Gap'!E$21</f>
        <v>10.014520967551801</v>
      </c>
      <c r="F11" s="45">
        <f>W11*' Demand-Supply Gap'!F$21</f>
        <v>10.315767930898753</v>
      </c>
      <c r="G11" s="45">
        <f>X11*' Demand-Supply Gap'!G$21</f>
        <v>10.235221271750515</v>
      </c>
      <c r="H11" s="45">
        <f>Y11*' Demand-Supply Gap'!H$21</f>
        <v>10.208068639197464</v>
      </c>
      <c r="I11" s="45">
        <f>Z11*' Demand-Supply Gap'!I$21</f>
        <v>9.215701514738555</v>
      </c>
      <c r="J11" s="45">
        <f>AA11*' Demand-Supply Gap'!J$21</f>
        <v>9.9162161278500047</v>
      </c>
      <c r="K11" s="45">
        <f>AB11*' Demand-Supply Gap'!K$21</f>
        <v>10.568001710043561</v>
      </c>
      <c r="L11" s="45">
        <f>AC11*' Demand-Supply Gap'!L$21</f>
        <v>11.280688905289477</v>
      </c>
      <c r="M11" s="45">
        <f>AD11*' Demand-Supply Gap'!M$21</f>
        <v>12.097679536268245</v>
      </c>
      <c r="N11" s="45">
        <f>AE11*' Demand-Supply Gap'!N$21</f>
        <v>13.060387482032112</v>
      </c>
      <c r="O11" s="45">
        <f>AF11*' Demand-Supply Gap'!O$21</f>
        <v>13.88730133415109</v>
      </c>
      <c r="P11" s="45">
        <f>AG11*' Demand-Supply Gap'!P$21</f>
        <v>14.825221780574012</v>
      </c>
      <c r="Q11" s="45">
        <f>AH11*' Demand-Supply Gap'!Q$21</f>
        <v>15.779797915082154</v>
      </c>
      <c r="R11" s="45">
        <f>AI11*' Demand-Supply Gap'!R$21</f>
        <v>16.772216991723745</v>
      </c>
      <c r="S11" s="45">
        <f>AJ11*' Demand-Supply Gap'!S$21</f>
        <v>17.809891534551461</v>
      </c>
      <c r="T11" s="58"/>
      <c r="U11" s="89">
        <f>1-SUM(U7:U10)</f>
        <v>7.4776755424218577E-2</v>
      </c>
      <c r="V11" s="89">
        <f t="shared" ref="V11:AJ11" si="2">1-SUM(V7:V10)</f>
        <v>7.4800734081639564E-2</v>
      </c>
      <c r="W11" s="89">
        <f t="shared" si="2"/>
        <v>7.4678361566331675E-2</v>
      </c>
      <c r="X11" s="89">
        <f t="shared" si="2"/>
        <v>7.3865970368441447E-2</v>
      </c>
      <c r="Y11" s="89">
        <f t="shared" si="2"/>
        <v>7.2985201937698863E-2</v>
      </c>
      <c r="Z11" s="89">
        <f t="shared" si="2"/>
        <v>7.3346714893335663E-2</v>
      </c>
      <c r="AA11" s="89">
        <f t="shared" si="2"/>
        <v>7.3376253390799673E-2</v>
      </c>
      <c r="AB11" s="89">
        <f t="shared" si="2"/>
        <v>7.3385154354494997E-2</v>
      </c>
      <c r="AC11" s="89">
        <f t="shared" si="2"/>
        <v>7.3387781840880795E-2</v>
      </c>
      <c r="AD11" s="89">
        <f t="shared" si="2"/>
        <v>7.3355210790254644E-2</v>
      </c>
      <c r="AE11" s="89">
        <f t="shared" si="2"/>
        <v>7.3367300815471603E-2</v>
      </c>
      <c r="AF11" s="89">
        <f t="shared" si="2"/>
        <v>7.1993840652377239E-2</v>
      </c>
      <c r="AG11" s="89">
        <f t="shared" si="2"/>
        <v>7.0620380489283097E-2</v>
      </c>
      <c r="AH11" s="89">
        <f t="shared" si="2"/>
        <v>6.924692032618851E-2</v>
      </c>
      <c r="AI11" s="89">
        <f t="shared" si="2"/>
        <v>6.7873460163094257E-2</v>
      </c>
      <c r="AJ11" s="89">
        <f t="shared" si="2"/>
        <v>6.6500000000000004E-2</v>
      </c>
    </row>
    <row r="12" spans="1:36" s="53" customFormat="1" ht="13.5" thickBot="1" x14ac:dyDescent="0.25">
      <c r="A12" s="187" t="s">
        <v>30</v>
      </c>
      <c r="B12" s="188" t="s">
        <v>33</v>
      </c>
      <c r="C12" s="189" t="s">
        <v>101</v>
      </c>
      <c r="D12" s="190">
        <f>U12*' Demand-Supply Gap'!D$21</f>
        <v>131.21966191999999</v>
      </c>
      <c r="E12" s="191">
        <f>V12*' Demand-Supply Gap'!E$21</f>
        <v>133.88265623999999</v>
      </c>
      <c r="F12" s="191">
        <f>W12*' Demand-Supply Gap'!F$21</f>
        <v>138.13597024000001</v>
      </c>
      <c r="G12" s="191">
        <f>X12*' Demand-Supply Gap'!G$21</f>
        <v>138.56477104000001</v>
      </c>
      <c r="H12" s="191">
        <f>Y12*' Demand-Supply Gap'!H$21</f>
        <v>139.86490916215052</v>
      </c>
      <c r="I12" s="191">
        <f>Z12*' Demand-Supply Gap'!I$21</f>
        <v>125.64572971182791</v>
      </c>
      <c r="J12" s="191">
        <f>AA12*' Demand-Supply Gap'!J$21</f>
        <v>135.14203396344786</v>
      </c>
      <c r="K12" s="191">
        <f>AB12*' Demand-Supply Gap'!K$21</f>
        <v>144.00735139145004</v>
      </c>
      <c r="L12" s="191">
        <f>AC12*' Demand-Supply Gap'!L$21</f>
        <v>153.71344687523379</v>
      </c>
      <c r="M12" s="191">
        <f>AD12*' Demand-Supply Gap'!M$21</f>
        <v>164.91915715243832</v>
      </c>
      <c r="N12" s="191">
        <f>AE12*' Demand-Supply Gap'!N$21</f>
        <v>178.01373823034191</v>
      </c>
      <c r="O12" s="191">
        <f>AF12*' Demand-Supply Gap'!O$21</f>
        <v>192.8956867463985</v>
      </c>
      <c r="P12" s="191">
        <f>AG12*' Demand-Supply Gap'!P$21</f>
        <v>209.92837588610547</v>
      </c>
      <c r="Q12" s="191">
        <f>AH12*' Demand-Supply Gap'!Q$21</f>
        <v>227.87725202436749</v>
      </c>
      <c r="R12" s="191">
        <f>AI12*' Demand-Supply Gap'!R$21</f>
        <v>247.1100920952241</v>
      </c>
      <c r="S12" s="191">
        <f>AJ12*' Demand-Supply Gap'!S$21</f>
        <v>267.8179178128039</v>
      </c>
      <c r="T12" s="193"/>
      <c r="U12" s="194">
        <v>1</v>
      </c>
      <c r="V12" s="194">
        <v>1</v>
      </c>
      <c r="W12" s="194">
        <v>1</v>
      </c>
      <c r="X12" s="194">
        <v>1</v>
      </c>
      <c r="Y12" s="194">
        <v>1</v>
      </c>
      <c r="Z12" s="194">
        <v>1</v>
      </c>
      <c r="AA12" s="194">
        <v>1</v>
      </c>
      <c r="AB12" s="194">
        <v>1</v>
      </c>
      <c r="AC12" s="194">
        <v>1</v>
      </c>
      <c r="AD12" s="194">
        <v>1</v>
      </c>
      <c r="AE12" s="194">
        <v>1</v>
      </c>
      <c r="AF12" s="194">
        <v>1</v>
      </c>
      <c r="AG12" s="194">
        <v>1</v>
      </c>
      <c r="AH12" s="194">
        <v>1</v>
      </c>
      <c r="AI12" s="194">
        <v>1</v>
      </c>
      <c r="AJ12" s="194">
        <v>1</v>
      </c>
    </row>
    <row r="13" spans="1:36" s="53" customFormat="1" x14ac:dyDescent="0.2">
      <c r="A13" s="195" t="s">
        <v>30</v>
      </c>
      <c r="B13" s="196" t="s">
        <v>41</v>
      </c>
      <c r="C13" s="195" t="s">
        <v>120</v>
      </c>
      <c r="D13" s="198">
        <f>ROUND(U13*' Demand-Supply Gap'!D$30,2)</f>
        <v>2.2799999999999998</v>
      </c>
      <c r="E13" s="199">
        <f>ROUND(V13*' Demand-Supply Gap'!E$30,2)</f>
        <v>2.34</v>
      </c>
      <c r="F13" s="199">
        <f>ROUND(W13*' Demand-Supply Gap'!F$30,2)</f>
        <v>2.34</v>
      </c>
      <c r="G13" s="199">
        <f>ROUND(X13*' Demand-Supply Gap'!G$30,2)</f>
        <v>2.31</v>
      </c>
      <c r="H13" s="199">
        <f>ROUND(Y13*' Demand-Supply Gap'!H$30,2)</f>
        <v>2.2799999999999998</v>
      </c>
      <c r="I13" s="199">
        <f>ROUND(Z13*' Demand-Supply Gap'!I$30,2)</f>
        <v>2.1</v>
      </c>
      <c r="J13" s="199">
        <f>ROUND(AA13*' Demand-Supply Gap'!J$30,2)</f>
        <v>2.0699999999999998</v>
      </c>
      <c r="K13" s="199">
        <f>ROUND(AB13*' Demand-Supply Gap'!K$30,2)</f>
        <v>2.1</v>
      </c>
      <c r="L13" s="199">
        <f>ROUND(AC13*' Demand-Supply Gap'!L$30,2)</f>
        <v>2.15</v>
      </c>
      <c r="M13" s="199">
        <f>ROUND(AD13*' Demand-Supply Gap'!M$30,2)</f>
        <v>2.23</v>
      </c>
      <c r="N13" s="199">
        <f>ROUND(AE13*' Demand-Supply Gap'!N$30,2)</f>
        <v>2.33</v>
      </c>
      <c r="O13" s="199">
        <f>ROUND(AF13*' Demand-Supply Gap'!O$30,2)</f>
        <v>2.4500000000000002</v>
      </c>
      <c r="P13" s="199">
        <f>ROUND(AG13*' Demand-Supply Gap'!P$30,2)</f>
        <v>2.6</v>
      </c>
      <c r="Q13" s="199">
        <f>ROUND(AH13*' Demand-Supply Gap'!Q$30,2)</f>
        <v>2.75</v>
      </c>
      <c r="R13" s="199">
        <f>ROUND(AI13*' Demand-Supply Gap'!R$30,2)</f>
        <v>2.92</v>
      </c>
      <c r="S13" s="199">
        <f>ROUND(AJ13*' Demand-Supply Gap'!S$30,2)</f>
        <v>3.08</v>
      </c>
      <c r="T13" s="200"/>
      <c r="U13" s="203">
        <v>0.05</v>
      </c>
      <c r="V13" s="203">
        <v>4.8916666666666671E-2</v>
      </c>
      <c r="W13" s="203">
        <v>4.7833333333333339E-2</v>
      </c>
      <c r="X13" s="203">
        <v>4.675E-2</v>
      </c>
      <c r="Y13" s="203">
        <v>4.5666666666666661E-2</v>
      </c>
      <c r="Z13" s="203">
        <v>4.4583333333333329E-2</v>
      </c>
      <c r="AA13" s="203">
        <v>4.3499999999999997E-2</v>
      </c>
      <c r="AB13" s="203">
        <v>4.31111111111111E-2</v>
      </c>
      <c r="AC13" s="203">
        <v>4.2722222222222217E-2</v>
      </c>
      <c r="AD13" s="203">
        <v>4.2333333333333327E-2</v>
      </c>
      <c r="AE13" s="203">
        <v>4.1944444444444437E-2</v>
      </c>
      <c r="AF13" s="203">
        <v>4.1555555555555547E-2</v>
      </c>
      <c r="AG13" s="203">
        <v>4.1166666666666657E-2</v>
      </c>
      <c r="AH13" s="203">
        <v>4.0777777777777774E-2</v>
      </c>
      <c r="AI13" s="203">
        <v>4.0388888888888884E-2</v>
      </c>
      <c r="AJ13" s="203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116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121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117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81">
        <v>0.22640000000000002</v>
      </c>
      <c r="V16" s="181">
        <v>0.22791666666666668</v>
      </c>
      <c r="W16" s="181">
        <v>0.22943333333333335</v>
      </c>
      <c r="X16" s="181">
        <v>0.23094999999999999</v>
      </c>
      <c r="Y16" s="181">
        <v>0.23246666666666665</v>
      </c>
      <c r="Z16" s="181">
        <v>0.23398333333333332</v>
      </c>
      <c r="AA16" s="181">
        <v>0.23549999999999999</v>
      </c>
      <c r="AB16" s="181">
        <v>0.23636666666666667</v>
      </c>
      <c r="AC16" s="181">
        <v>0.23723333333333332</v>
      </c>
      <c r="AD16" s="181">
        <v>0.23810000000000001</v>
      </c>
      <c r="AE16" s="181">
        <v>0.23896666666666666</v>
      </c>
      <c r="AF16" s="181">
        <v>0.23983333333333334</v>
      </c>
      <c r="AG16" s="181">
        <v>0.2407</v>
      </c>
      <c r="AH16" s="181">
        <v>0.24156666666666668</v>
      </c>
      <c r="AI16" s="181">
        <v>0.24243333333333333</v>
      </c>
      <c r="AJ16" s="181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122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118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123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81">
        <v>4.1000000000000002E-2</v>
      </c>
      <c r="V19" s="181">
        <v>4.0166666666666663E-2</v>
      </c>
      <c r="W19" s="181">
        <v>3.9333333333333331E-2</v>
      </c>
      <c r="X19" s="181">
        <v>3.85E-2</v>
      </c>
      <c r="Y19" s="181">
        <v>3.7666666666666661E-2</v>
      </c>
      <c r="Z19" s="181">
        <v>3.6833333333333329E-2</v>
      </c>
      <c r="AA19" s="181">
        <v>3.5999999999999997E-2</v>
      </c>
      <c r="AB19" s="181">
        <v>3.5444444444444438E-2</v>
      </c>
      <c r="AC19" s="181">
        <v>3.4888888888888886E-2</v>
      </c>
      <c r="AD19" s="181">
        <v>3.4333333333333327E-2</v>
      </c>
      <c r="AE19" s="181">
        <v>3.3777777777777775E-2</v>
      </c>
      <c r="AF19" s="181">
        <v>3.3222222222222215E-2</v>
      </c>
      <c r="AG19" s="181">
        <v>3.2666666666666663E-2</v>
      </c>
      <c r="AH19" s="181">
        <v>3.2111111111111111E-2</v>
      </c>
      <c r="AI19" s="181">
        <v>3.1555555555555552E-2</v>
      </c>
      <c r="AJ19" s="181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119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87" t="s">
        <v>30</v>
      </c>
      <c r="B21" s="188" t="s">
        <v>41</v>
      </c>
      <c r="C21" s="189" t="s">
        <v>101</v>
      </c>
      <c r="D21" s="190">
        <f>ROUND(U21*' Demand-Supply Gap'!D$30,2)</f>
        <v>45.66</v>
      </c>
      <c r="E21" s="191">
        <f>ROUND(V21*' Demand-Supply Gap'!E$30,2)</f>
        <v>47.92</v>
      </c>
      <c r="F21" s="191">
        <f>ROUND(W21*' Demand-Supply Gap'!F$30,2)</f>
        <v>48.98</v>
      </c>
      <c r="G21" s="191">
        <f>ROUND(X21*' Demand-Supply Gap'!G$30,2)</f>
        <v>49.45</v>
      </c>
      <c r="H21" s="191">
        <f>ROUND(Y21*' Demand-Supply Gap'!H$30,2)</f>
        <v>49.86</v>
      </c>
      <c r="I21" s="191">
        <f>ROUND(Z21*' Demand-Supply Gap'!I$30,2)</f>
        <v>47.05</v>
      </c>
      <c r="J21" s="191">
        <f>ROUND(AA21*' Demand-Supply Gap'!J$30,2)</f>
        <v>47.64</v>
      </c>
      <c r="K21" s="191">
        <f>ROUND(AB21*' Demand-Supply Gap'!K$30,2)</f>
        <v>48.75</v>
      </c>
      <c r="L21" s="191">
        <f>ROUND(AC21*' Demand-Supply Gap'!L$30,2)</f>
        <v>50.42</v>
      </c>
      <c r="M21" s="191">
        <f>ROUND(AD21*' Demand-Supply Gap'!M$30,2)</f>
        <v>52.75</v>
      </c>
      <c r="N21" s="191">
        <f>ROUND(AE21*' Demand-Supply Gap'!N$30,2)</f>
        <v>55.46</v>
      </c>
      <c r="O21" s="191">
        <f>ROUND(AF21*' Demand-Supply Gap'!O$30,2)</f>
        <v>59.07</v>
      </c>
      <c r="P21" s="191">
        <f>ROUND(AG21*' Demand-Supply Gap'!P$30,2)</f>
        <v>63.11</v>
      </c>
      <c r="Q21" s="191">
        <f>ROUND(AH21*' Demand-Supply Gap'!Q$30,2)</f>
        <v>67.540000000000006</v>
      </c>
      <c r="R21" s="191">
        <f>ROUND(AI21*' Demand-Supply Gap'!R$30,2)</f>
        <v>72.19</v>
      </c>
      <c r="S21" s="191">
        <f>ROUND(AJ21*' Demand-Supply Gap'!S$30,2)</f>
        <v>77.06</v>
      </c>
      <c r="T21" s="193"/>
      <c r="U21" s="194">
        <f>SUM(U13:U20)</f>
        <v>1</v>
      </c>
      <c r="V21" s="194">
        <f t="shared" ref="V21:AJ21" si="4">SUM(V13:V20)</f>
        <v>1</v>
      </c>
      <c r="W21" s="194">
        <f t="shared" si="4"/>
        <v>1</v>
      </c>
      <c r="X21" s="194">
        <f t="shared" si="4"/>
        <v>1</v>
      </c>
      <c r="Y21" s="194">
        <f t="shared" si="4"/>
        <v>1</v>
      </c>
      <c r="Z21" s="194">
        <f t="shared" si="4"/>
        <v>1</v>
      </c>
      <c r="AA21" s="194">
        <f t="shared" si="4"/>
        <v>1</v>
      </c>
      <c r="AB21" s="194">
        <f t="shared" si="4"/>
        <v>1</v>
      </c>
      <c r="AC21" s="194">
        <f t="shared" si="4"/>
        <v>1</v>
      </c>
      <c r="AD21" s="194">
        <f t="shared" si="4"/>
        <v>1</v>
      </c>
      <c r="AE21" s="194">
        <f t="shared" si="4"/>
        <v>1</v>
      </c>
      <c r="AF21" s="194">
        <f t="shared" si="4"/>
        <v>1</v>
      </c>
      <c r="AG21" s="194">
        <f t="shared" si="4"/>
        <v>1</v>
      </c>
      <c r="AH21" s="194">
        <f t="shared" si="4"/>
        <v>1</v>
      </c>
      <c r="AI21" s="194">
        <f t="shared" si="4"/>
        <v>1</v>
      </c>
      <c r="AJ21" s="194">
        <f t="shared" si="4"/>
        <v>1</v>
      </c>
    </row>
    <row r="22" spans="1:36" s="53" customFormat="1" x14ac:dyDescent="0.2">
      <c r="A22" s="195" t="s">
        <v>30</v>
      </c>
      <c r="B22" s="196" t="s">
        <v>49</v>
      </c>
      <c r="C22" s="197" t="s">
        <v>124</v>
      </c>
      <c r="D22" s="198">
        <f>ROUND(U22*' Demand-Supply Gap'!D$39,2)</f>
        <v>5.92</v>
      </c>
      <c r="E22" s="199">
        <f>ROUND(V22*' Demand-Supply Gap'!E$39,2)</f>
        <v>6.1</v>
      </c>
      <c r="F22" s="199">
        <f>ROUND(W22*' Demand-Supply Gap'!F$39,2)</f>
        <v>5.97</v>
      </c>
      <c r="G22" s="199">
        <f>ROUND(X22*' Demand-Supply Gap'!G$39,2)</f>
        <v>6.35</v>
      </c>
      <c r="H22" s="199">
        <f>ROUND(Y22*' Demand-Supply Gap'!H$39,2)</f>
        <v>6.15</v>
      </c>
      <c r="I22" s="199">
        <f>ROUND(Z22*' Demand-Supply Gap'!I$39,2)</f>
        <v>5.48</v>
      </c>
      <c r="J22" s="199">
        <f>ROUND(AA22*' Demand-Supply Gap'!J$39,2)</f>
        <v>5.52</v>
      </c>
      <c r="K22" s="199">
        <f>ROUND(AB22*' Demand-Supply Gap'!K$39,2)</f>
        <v>5.63</v>
      </c>
      <c r="L22" s="199">
        <f>ROUND(AC22*' Demand-Supply Gap'!L$39,2)</f>
        <v>5.8</v>
      </c>
      <c r="M22" s="199">
        <f>ROUND(AD22*' Demand-Supply Gap'!M$39,2)</f>
        <v>6.03</v>
      </c>
      <c r="N22" s="199">
        <f>ROUND(AE22*' Demand-Supply Gap'!N$39,2)</f>
        <v>6.34</v>
      </c>
      <c r="O22" s="199">
        <f>ROUND(AF22*' Demand-Supply Gap'!O$39,2)</f>
        <v>6.73</v>
      </c>
      <c r="P22" s="199">
        <f>ROUND(AG22*' Demand-Supply Gap'!P$39,2)</f>
        <v>7.11</v>
      </c>
      <c r="Q22" s="199">
        <f>ROUND(AH22*' Demand-Supply Gap'!Q$39,2)</f>
        <v>7.57</v>
      </c>
      <c r="R22" s="199">
        <f>ROUND(AI22*' Demand-Supply Gap'!R$39,2)</f>
        <v>8.09</v>
      </c>
      <c r="S22" s="199">
        <f>ROUND(AJ22*' Demand-Supply Gap'!S$39,2)</f>
        <v>8.6199999999999992</v>
      </c>
      <c r="T22" s="200"/>
      <c r="U22" s="203">
        <v>0.47000000000000003</v>
      </c>
      <c r="V22" s="203">
        <v>0.46873333333333334</v>
      </c>
      <c r="W22" s="203">
        <v>0.4674666666666667</v>
      </c>
      <c r="X22" s="203">
        <v>0.4662</v>
      </c>
      <c r="Y22" s="203">
        <v>0.46493333333333337</v>
      </c>
      <c r="Z22" s="203">
        <v>0.46366666666666667</v>
      </c>
      <c r="AA22" s="203">
        <v>0.46240000000000003</v>
      </c>
      <c r="AB22" s="203">
        <v>0.46113333333333334</v>
      </c>
      <c r="AC22" s="203">
        <v>0.4598666666666667</v>
      </c>
      <c r="AD22" s="203">
        <v>0.45860000000000001</v>
      </c>
      <c r="AE22" s="203">
        <v>0.45733333333333337</v>
      </c>
      <c r="AF22" s="203">
        <v>0.45606666666666668</v>
      </c>
      <c r="AG22" s="203">
        <v>0.45480000000000004</v>
      </c>
      <c r="AH22" s="203">
        <v>0.4535333333333334</v>
      </c>
      <c r="AI22" s="203">
        <v>0.45226666666666671</v>
      </c>
      <c r="AJ22" s="203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125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81">
        <v>0.24000000000000005</v>
      </c>
      <c r="V23" s="181">
        <v>0.24090000000000003</v>
      </c>
      <c r="W23" s="181">
        <v>0.24180000000000004</v>
      </c>
      <c r="X23" s="181">
        <v>0.24270000000000003</v>
      </c>
      <c r="Y23" s="181">
        <v>0.24360000000000004</v>
      </c>
      <c r="Z23" s="181">
        <v>0.24450000000000002</v>
      </c>
      <c r="AA23" s="181">
        <v>0.24540000000000003</v>
      </c>
      <c r="AB23" s="181">
        <v>0.24630000000000002</v>
      </c>
      <c r="AC23" s="181">
        <v>0.24720000000000003</v>
      </c>
      <c r="AD23" s="181">
        <v>0.24810000000000001</v>
      </c>
      <c r="AE23" s="181">
        <v>0.24900000000000003</v>
      </c>
      <c r="AF23" s="181">
        <v>0.24990000000000001</v>
      </c>
      <c r="AG23" s="181">
        <v>0.25080000000000002</v>
      </c>
      <c r="AH23" s="181">
        <v>0.25169999999999998</v>
      </c>
      <c r="AI23" s="181">
        <v>0.25259999999999999</v>
      </c>
      <c r="AJ23" s="181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126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87" t="s">
        <v>30</v>
      </c>
      <c r="B25" s="188" t="s">
        <v>49</v>
      </c>
      <c r="C25" s="189" t="s">
        <v>101</v>
      </c>
      <c r="D25" s="190">
        <f>ROUND(U25*' Demand-Supply Gap'!D$39,2)</f>
        <v>12.6</v>
      </c>
      <c r="E25" s="191">
        <f>ROUND(V25*' Demand-Supply Gap'!E$39,2)</f>
        <v>13</v>
      </c>
      <c r="F25" s="191">
        <f>ROUND(W25*' Demand-Supply Gap'!F$39,2)</f>
        <v>12.78</v>
      </c>
      <c r="G25" s="191">
        <f>ROUND(X25*' Demand-Supply Gap'!G$39,2)</f>
        <v>13.63</v>
      </c>
      <c r="H25" s="191">
        <f>ROUND(Y25*' Demand-Supply Gap'!H$39,2)</f>
        <v>13.23</v>
      </c>
      <c r="I25" s="191">
        <f>ROUND(Z25*' Demand-Supply Gap'!I$39,2)</f>
        <v>11.81</v>
      </c>
      <c r="J25" s="191">
        <f>ROUND(AA25*' Demand-Supply Gap'!J$39,2)</f>
        <v>11.94</v>
      </c>
      <c r="K25" s="191">
        <f>ROUND(AB25*' Demand-Supply Gap'!K$39,2)</f>
        <v>12.21</v>
      </c>
      <c r="L25" s="191">
        <f>ROUND(AC25*' Demand-Supply Gap'!L$39,2)</f>
        <v>12.62</v>
      </c>
      <c r="M25" s="191">
        <f>ROUND(AD25*' Demand-Supply Gap'!M$39,2)</f>
        <v>13.15</v>
      </c>
      <c r="N25" s="191">
        <f>ROUND(AE25*' Demand-Supply Gap'!N$39,2)</f>
        <v>13.87</v>
      </c>
      <c r="O25" s="191">
        <f>ROUND(AF25*' Demand-Supply Gap'!O$39,2)</f>
        <v>14.76</v>
      </c>
      <c r="P25" s="191">
        <f>ROUND(AG25*' Demand-Supply Gap'!P$39,2)</f>
        <v>15.64</v>
      </c>
      <c r="Q25" s="191">
        <f>ROUND(AH25*' Demand-Supply Gap'!Q$39,2)</f>
        <v>16.7</v>
      </c>
      <c r="R25" s="191">
        <f>ROUND(AI25*' Demand-Supply Gap'!R$39,2)</f>
        <v>17.88</v>
      </c>
      <c r="S25" s="191">
        <f>ROUND(AJ25*' Demand-Supply Gap'!S$39,2)</f>
        <v>19.12</v>
      </c>
      <c r="T25" s="193"/>
      <c r="U25" s="194">
        <v>1</v>
      </c>
      <c r="V25" s="194">
        <v>1</v>
      </c>
      <c r="W25" s="194">
        <v>1</v>
      </c>
      <c r="X25" s="194">
        <v>1</v>
      </c>
      <c r="Y25" s="194">
        <v>1</v>
      </c>
      <c r="Z25" s="194">
        <v>1</v>
      </c>
      <c r="AA25" s="194">
        <v>1</v>
      </c>
      <c r="AB25" s="194">
        <v>1</v>
      </c>
      <c r="AC25" s="194">
        <v>1</v>
      </c>
      <c r="AD25" s="194">
        <v>1</v>
      </c>
      <c r="AE25" s="194">
        <v>1</v>
      </c>
      <c r="AF25" s="194">
        <v>1</v>
      </c>
      <c r="AG25" s="194">
        <v>1</v>
      </c>
      <c r="AH25" s="194">
        <v>1</v>
      </c>
      <c r="AI25" s="194">
        <v>1</v>
      </c>
      <c r="AJ25" s="194">
        <v>1</v>
      </c>
    </row>
    <row r="26" spans="1:36" s="53" customFormat="1" x14ac:dyDescent="0.2">
      <c r="A26" s="195" t="s">
        <v>30</v>
      </c>
      <c r="B26" s="196" t="s">
        <v>104</v>
      </c>
      <c r="C26" s="108" t="s">
        <v>146</v>
      </c>
      <c r="D26" s="198">
        <f>ROUND(U26*' Demand-Supply Gap'!D$48,2)</f>
        <v>4.9400000000000004</v>
      </c>
      <c r="E26" s="198">
        <f>ROUND(V26*' Demand-Supply Gap'!E$48,2)</f>
        <v>5.26</v>
      </c>
      <c r="F26" s="198">
        <f>ROUND(W26*' Demand-Supply Gap'!F$48,2)</f>
        <v>5.44</v>
      </c>
      <c r="G26" s="198">
        <f>ROUND(X26*' Demand-Supply Gap'!G$48,2)</f>
        <v>5.54</v>
      </c>
      <c r="H26" s="198">
        <f>ROUND(Y26*' Demand-Supply Gap'!H$48,2)</f>
        <v>5.64</v>
      </c>
      <c r="I26" s="198">
        <f>ROUND(Z26*' Demand-Supply Gap'!I$48,2)</f>
        <v>4.4400000000000004</v>
      </c>
      <c r="J26" s="198">
        <f>ROUND(AA26*' Demand-Supply Gap'!J$48,2)</f>
        <v>4.53</v>
      </c>
      <c r="K26" s="198">
        <f>ROUND(AB26*' Demand-Supply Gap'!K$48,2)</f>
        <v>4.68</v>
      </c>
      <c r="L26" s="198">
        <f>ROUND(AC26*' Demand-Supply Gap'!L$48,2)</f>
        <v>4.8499999999999996</v>
      </c>
      <c r="M26" s="198">
        <f>ROUND(AD26*' Demand-Supply Gap'!M$48,2)</f>
        <v>5.0599999999999996</v>
      </c>
      <c r="N26" s="198">
        <f>ROUND(AE26*' Demand-Supply Gap'!N$48,2)</f>
        <v>5.31</v>
      </c>
      <c r="O26" s="198">
        <f>ROUND(AF26*' Demand-Supply Gap'!O$48,2)</f>
        <v>5.58</v>
      </c>
      <c r="P26" s="198">
        <f>ROUND(AG26*' Demand-Supply Gap'!P$48,2)</f>
        <v>5.94</v>
      </c>
      <c r="Q26" s="198">
        <f>ROUND(AH26*' Demand-Supply Gap'!Q$48,2)</f>
        <v>6.37</v>
      </c>
      <c r="R26" s="198">
        <f>ROUND(AI26*' Demand-Supply Gap'!R$48,2)</f>
        <v>6.82</v>
      </c>
      <c r="S26" s="198">
        <f>ROUND(AJ26*' Demand-Supply Gap'!S$48,2)</f>
        <v>7.28</v>
      </c>
      <c r="T26" s="204"/>
      <c r="U26" s="205">
        <v>0.32200000000000001</v>
      </c>
      <c r="V26" s="205">
        <v>0.32219999999999999</v>
      </c>
      <c r="W26" s="205">
        <v>0.32250000000000001</v>
      </c>
      <c r="X26" s="205">
        <v>0.32269999999999999</v>
      </c>
      <c r="Y26" s="205">
        <v>0.32289999999999996</v>
      </c>
      <c r="Z26" s="205">
        <v>0.3231</v>
      </c>
      <c r="AA26" s="205">
        <v>0.32339999999999997</v>
      </c>
      <c r="AB26" s="205">
        <v>0.3236</v>
      </c>
      <c r="AC26" s="205">
        <v>0.32379999999999998</v>
      </c>
      <c r="AD26" s="205">
        <v>0.32400000000000001</v>
      </c>
      <c r="AE26" s="205">
        <v>0.32429999999999998</v>
      </c>
      <c r="AF26" s="205">
        <v>0.32450000000000001</v>
      </c>
      <c r="AG26" s="205">
        <v>0.32469999999999999</v>
      </c>
      <c r="AH26" s="205">
        <v>0.32489999999999997</v>
      </c>
      <c r="AI26" s="205">
        <v>0.32519999999999999</v>
      </c>
      <c r="AJ26" s="205">
        <v>0.32539999999999997</v>
      </c>
    </row>
    <row r="27" spans="1:36" s="53" customFormat="1" x14ac:dyDescent="0.2">
      <c r="A27" s="73" t="s">
        <v>30</v>
      </c>
      <c r="B27" s="75" t="s">
        <v>104</v>
      </c>
      <c r="C27" s="97" t="s">
        <v>219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97" t="s">
        <v>220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81">
        <v>0.20860000000000004</v>
      </c>
      <c r="V28" s="181">
        <v>0.20950000000000002</v>
      </c>
      <c r="W28" s="181">
        <v>0.21040000000000003</v>
      </c>
      <c r="X28" s="181">
        <v>0.21120000000000003</v>
      </c>
      <c r="Y28" s="181">
        <v>0.21210000000000004</v>
      </c>
      <c r="Z28" s="181">
        <v>0.21300000000000002</v>
      </c>
      <c r="AA28" s="181">
        <v>0.21390000000000003</v>
      </c>
      <c r="AB28" s="181">
        <v>0.21480000000000002</v>
      </c>
      <c r="AC28" s="181">
        <v>0.21560000000000004</v>
      </c>
      <c r="AD28" s="181">
        <v>0.21650000000000003</v>
      </c>
      <c r="AE28" s="181">
        <v>0.21740000000000004</v>
      </c>
      <c r="AF28" s="181">
        <v>0.21830000000000002</v>
      </c>
      <c r="AG28" s="181">
        <v>0.21920000000000003</v>
      </c>
      <c r="AH28" s="181">
        <v>0.22000000000000003</v>
      </c>
      <c r="AI28" s="181">
        <v>0.22090000000000004</v>
      </c>
      <c r="AJ28" s="181">
        <v>0.22180000000000002</v>
      </c>
    </row>
    <row r="29" spans="1:36" s="53" customFormat="1" x14ac:dyDescent="0.2">
      <c r="A29" s="73" t="s">
        <v>30</v>
      </c>
      <c r="B29" s="75" t="s">
        <v>104</v>
      </c>
      <c r="C29" s="97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87" t="s">
        <v>30</v>
      </c>
      <c r="B30" s="188" t="s">
        <v>104</v>
      </c>
      <c r="C30" s="206" t="s">
        <v>101</v>
      </c>
      <c r="D30" s="190">
        <f>SUM(D26:D29)</f>
        <v>15.339999999999998</v>
      </c>
      <c r="E30" s="190">
        <f t="shared" ref="E30:S30" si="7">SUM(E26:E29)</f>
        <v>16.34</v>
      </c>
      <c r="F30" s="190">
        <f t="shared" si="7"/>
        <v>16.87</v>
      </c>
      <c r="G30" s="190">
        <f t="shared" si="7"/>
        <v>17.149999999999999</v>
      </c>
      <c r="H30" s="190">
        <f t="shared" si="7"/>
        <v>17.479999999999997</v>
      </c>
      <c r="I30" s="190">
        <f t="shared" si="7"/>
        <v>13.75</v>
      </c>
      <c r="J30" s="190">
        <f t="shared" si="7"/>
        <v>14.01</v>
      </c>
      <c r="K30" s="190">
        <f t="shared" si="7"/>
        <v>14.45</v>
      </c>
      <c r="L30" s="190">
        <f t="shared" si="7"/>
        <v>14.98</v>
      </c>
      <c r="M30" s="190">
        <f t="shared" si="7"/>
        <v>15.619999999999997</v>
      </c>
      <c r="N30" s="190">
        <f t="shared" si="7"/>
        <v>16.37</v>
      </c>
      <c r="O30" s="190">
        <f t="shared" si="7"/>
        <v>17.190000000000001</v>
      </c>
      <c r="P30" s="190">
        <f t="shared" si="7"/>
        <v>18.299999999999997</v>
      </c>
      <c r="Q30" s="190">
        <f t="shared" si="7"/>
        <v>19.61</v>
      </c>
      <c r="R30" s="190">
        <f t="shared" si="7"/>
        <v>20.96</v>
      </c>
      <c r="S30" s="190">
        <f t="shared" si="7"/>
        <v>22.37</v>
      </c>
      <c r="T30" s="193"/>
      <c r="U30" s="194">
        <f>SUM(U26:U29)</f>
        <v>1</v>
      </c>
      <c r="V30" s="194">
        <f t="shared" ref="V30:AJ30" si="8">SUM(V26:V29)</f>
        <v>1</v>
      </c>
      <c r="W30" s="194">
        <f t="shared" si="8"/>
        <v>1</v>
      </c>
      <c r="X30" s="194">
        <f t="shared" si="8"/>
        <v>1</v>
      </c>
      <c r="Y30" s="194">
        <f t="shared" si="8"/>
        <v>1</v>
      </c>
      <c r="Z30" s="194">
        <f t="shared" si="8"/>
        <v>1</v>
      </c>
      <c r="AA30" s="194">
        <f t="shared" si="8"/>
        <v>1</v>
      </c>
      <c r="AB30" s="194">
        <f t="shared" si="8"/>
        <v>1</v>
      </c>
      <c r="AC30" s="194">
        <f t="shared" si="8"/>
        <v>1</v>
      </c>
      <c r="AD30" s="194">
        <f t="shared" si="8"/>
        <v>1</v>
      </c>
      <c r="AE30" s="194">
        <f t="shared" si="8"/>
        <v>1</v>
      </c>
      <c r="AF30" s="194">
        <f t="shared" si="8"/>
        <v>1</v>
      </c>
      <c r="AG30" s="194">
        <f t="shared" si="8"/>
        <v>1</v>
      </c>
      <c r="AH30" s="194">
        <f t="shared" si="8"/>
        <v>1</v>
      </c>
      <c r="AI30" s="194">
        <f t="shared" si="8"/>
        <v>1</v>
      </c>
      <c r="AJ30" s="194">
        <f t="shared" si="8"/>
        <v>1</v>
      </c>
    </row>
    <row r="31" spans="1:36" s="53" customFormat="1" x14ac:dyDescent="0.2">
      <c r="A31" s="195" t="s">
        <v>30</v>
      </c>
      <c r="B31" s="196" t="s">
        <v>51</v>
      </c>
      <c r="C31" s="197" t="s">
        <v>149</v>
      </c>
      <c r="D31" s="198">
        <f>ROUND(U31*' Demand-Supply Gap'!D$57,2)</f>
        <v>18.510000000000002</v>
      </c>
      <c r="E31" s="199">
        <f>ROUND(V31*' Demand-Supply Gap'!E$57,2)</f>
        <v>19.59</v>
      </c>
      <c r="F31" s="199">
        <f>ROUND(W31*' Demand-Supply Gap'!F$57,2)</f>
        <v>20.91</v>
      </c>
      <c r="G31" s="199">
        <f>ROUND(X31*' Demand-Supply Gap'!G$57,2)</f>
        <v>21.64</v>
      </c>
      <c r="H31" s="199">
        <f>ROUND(Y31*' Demand-Supply Gap'!H$57,2)</f>
        <v>23.99</v>
      </c>
      <c r="I31" s="199">
        <f>ROUND(Z31*' Demand-Supply Gap'!I$57,2)</f>
        <v>21.77</v>
      </c>
      <c r="J31" s="199">
        <f>ROUND(AA31*' Demand-Supply Gap'!J$57,2)</f>
        <v>22.33</v>
      </c>
      <c r="K31" s="199">
        <f>ROUND(AB31*' Demand-Supply Gap'!K$57,2)</f>
        <v>23.01</v>
      </c>
      <c r="L31" s="199">
        <f>ROUND(AC31*' Demand-Supply Gap'!L$57,2)</f>
        <v>23.93</v>
      </c>
      <c r="M31" s="199">
        <f>ROUND(AD31*' Demand-Supply Gap'!M$57,2)</f>
        <v>25.18</v>
      </c>
      <c r="N31" s="199">
        <f>ROUND(AE31*' Demand-Supply Gap'!N$57,2)</f>
        <v>26.7</v>
      </c>
      <c r="O31" s="199">
        <f>ROUND(AF31*' Demand-Supply Gap'!O$57,2)</f>
        <v>28.66</v>
      </c>
      <c r="P31" s="199">
        <f>ROUND(AG31*' Demand-Supply Gap'!P$57,2)</f>
        <v>30.87</v>
      </c>
      <c r="Q31" s="199">
        <f>ROUND(AH31*' Demand-Supply Gap'!Q$57,2)</f>
        <v>33.32</v>
      </c>
      <c r="R31" s="199">
        <f>ROUND(AI31*' Demand-Supply Gap'!R$57,2)</f>
        <v>36.18</v>
      </c>
      <c r="S31" s="199">
        <f>ROUND(AJ31*' Demand-Supply Gap'!S$57,2)</f>
        <v>39.44</v>
      </c>
      <c r="T31" s="200"/>
      <c r="U31" s="205">
        <v>0.25119999999999998</v>
      </c>
      <c r="V31" s="205">
        <v>0.25290000000000001</v>
      </c>
      <c r="W31" s="205">
        <v>0.25459999999999999</v>
      </c>
      <c r="X31" s="205">
        <v>0.2591</v>
      </c>
      <c r="Y31" s="205">
        <v>0.25779999999999997</v>
      </c>
      <c r="Z31" s="205">
        <v>0.25969999999999999</v>
      </c>
      <c r="AA31" s="205">
        <v>0.26205333333333303</v>
      </c>
      <c r="AB31" s="205">
        <v>0.26381619047618998</v>
      </c>
      <c r="AC31" s="205">
        <v>0.26557904761904799</v>
      </c>
      <c r="AD31" s="205">
        <v>0.267341904761905</v>
      </c>
      <c r="AE31" s="205">
        <v>0.26910476190476201</v>
      </c>
      <c r="AF31" s="205">
        <v>0.27086761904761902</v>
      </c>
      <c r="AG31" s="205">
        <v>0.27263047619047603</v>
      </c>
      <c r="AH31" s="205">
        <v>0.27439333333333299</v>
      </c>
      <c r="AI31" s="205">
        <v>0.27615619047619</v>
      </c>
      <c r="AJ31" s="205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150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151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81">
        <v>0.19820000000000002</v>
      </c>
      <c r="V33" s="181">
        <v>0.20250000000000001</v>
      </c>
      <c r="W33" s="181">
        <v>0.20680000000000001</v>
      </c>
      <c r="X33" s="181">
        <v>0.20490000000000003</v>
      </c>
      <c r="Y33" s="181">
        <v>0.21300000000000002</v>
      </c>
      <c r="Z33" s="181">
        <v>0.21110000000000001</v>
      </c>
      <c r="AA33" s="181">
        <v>0.21549333333333301</v>
      </c>
      <c r="AB33" s="181">
        <v>0.21818190476190502</v>
      </c>
      <c r="AC33" s="181">
        <v>0.22087047619047601</v>
      </c>
      <c r="AD33" s="181">
        <v>0.22355904761904802</v>
      </c>
      <c r="AE33" s="181">
        <v>0.226247619047619</v>
      </c>
      <c r="AF33" s="181">
        <v>0.22893619047619004</v>
      </c>
      <c r="AG33" s="181">
        <v>0.23162476190476203</v>
      </c>
      <c r="AH33" s="181">
        <v>0.23431333333333301</v>
      </c>
      <c r="AI33" s="181">
        <v>0.237001904761905</v>
      </c>
      <c r="AJ33" s="181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152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87" t="s">
        <v>30</v>
      </c>
      <c r="B35" s="188" t="s">
        <v>51</v>
      </c>
      <c r="C35" s="207" t="s">
        <v>101</v>
      </c>
      <c r="D35" s="191">
        <f>ROUND(U35*' Demand-Supply Gap'!D$57,2)</f>
        <v>73.69</v>
      </c>
      <c r="E35" s="191">
        <f>ROUND(V35*' Demand-Supply Gap'!E$57,2)</f>
        <v>77.45</v>
      </c>
      <c r="F35" s="191">
        <f>ROUND(W35*' Demand-Supply Gap'!F$57,2)</f>
        <v>82.13</v>
      </c>
      <c r="G35" s="191">
        <f>ROUND(X35*' Demand-Supply Gap'!G$57,2)</f>
        <v>83.51</v>
      </c>
      <c r="H35" s="191">
        <f>ROUND(Y35*' Demand-Supply Gap'!H$57,2)</f>
        <v>93.07</v>
      </c>
      <c r="I35" s="191">
        <f>ROUND(Z35*' Demand-Supply Gap'!I$57,2)</f>
        <v>83.84</v>
      </c>
      <c r="J35" s="191">
        <f>ROUND(AA35*' Demand-Supply Gap'!J$57,2)</f>
        <v>85.23</v>
      </c>
      <c r="K35" s="191">
        <f>ROUND(AB35*' Demand-Supply Gap'!K$57,2)</f>
        <v>87.21</v>
      </c>
      <c r="L35" s="191">
        <f>ROUND(AC35*' Demand-Supply Gap'!L$57,2)</f>
        <v>90.11</v>
      </c>
      <c r="M35" s="191">
        <f>ROUND(AD35*' Demand-Supply Gap'!M$57,2)</f>
        <v>94.19</v>
      </c>
      <c r="N35" s="191">
        <f>ROUND(AE35*' Demand-Supply Gap'!N$57,2)</f>
        <v>99.23</v>
      </c>
      <c r="O35" s="191">
        <f>ROUND(AF35*' Demand-Supply Gap'!O$57,2)</f>
        <v>105.81</v>
      </c>
      <c r="P35" s="191">
        <f>ROUND(AG35*' Demand-Supply Gap'!P$57,2)</f>
        <v>113.25</v>
      </c>
      <c r="Q35" s="191">
        <f>ROUND(AH35*' Demand-Supply Gap'!Q$57,2)</f>
        <v>121.45</v>
      </c>
      <c r="R35" s="191">
        <f>ROUND(AI35*' Demand-Supply Gap'!R$57,2)</f>
        <v>131.02000000000001</v>
      </c>
      <c r="S35" s="191">
        <f>ROUND(AJ35*' Demand-Supply Gap'!S$57,2)</f>
        <v>141.93</v>
      </c>
      <c r="T35" s="193"/>
      <c r="U35" s="194">
        <v>1</v>
      </c>
      <c r="V35" s="194">
        <v>1</v>
      </c>
      <c r="W35" s="194">
        <v>1</v>
      </c>
      <c r="X35" s="194">
        <v>1</v>
      </c>
      <c r="Y35" s="194">
        <v>1</v>
      </c>
      <c r="Z35" s="194">
        <v>1</v>
      </c>
      <c r="AA35" s="194">
        <v>1</v>
      </c>
      <c r="AB35" s="194">
        <v>1</v>
      </c>
      <c r="AC35" s="194">
        <v>1</v>
      </c>
      <c r="AD35" s="194">
        <v>1</v>
      </c>
      <c r="AE35" s="194">
        <v>1</v>
      </c>
      <c r="AF35" s="194">
        <v>1</v>
      </c>
      <c r="AG35" s="194">
        <v>1</v>
      </c>
      <c r="AH35" s="194">
        <v>1</v>
      </c>
      <c r="AI35" s="194">
        <v>1</v>
      </c>
      <c r="AJ35" s="194">
        <v>1</v>
      </c>
    </row>
    <row r="36" spans="1:36" s="53" customFormat="1" ht="13.5" customHeight="1" x14ac:dyDescent="0.2">
      <c r="A36" s="195" t="s">
        <v>30</v>
      </c>
      <c r="B36" s="208" t="s">
        <v>158</v>
      </c>
      <c r="C36" s="209" t="s">
        <v>156</v>
      </c>
      <c r="D36" s="199">
        <f>ROUND(U36*' Demand-Supply Gap'!D$66,2)</f>
        <v>0.97</v>
      </c>
      <c r="E36" s="199">
        <f>ROUND(V36*' Demand-Supply Gap'!E$66,2)</f>
        <v>0.94</v>
      </c>
      <c r="F36" s="199">
        <f>ROUND(W36*' Demand-Supply Gap'!F$66,2)</f>
        <v>0.94</v>
      </c>
      <c r="G36" s="199">
        <f>ROUND(X36*' Demand-Supply Gap'!G$66,2)</f>
        <v>0.87</v>
      </c>
      <c r="H36" s="199">
        <f>ROUND(Y36*' Demand-Supply Gap'!H$66,2)</f>
        <v>1.26</v>
      </c>
      <c r="I36" s="199">
        <f>ROUND(Z36*' Demand-Supply Gap'!I$66,2)</f>
        <v>1.31</v>
      </c>
      <c r="J36" s="199">
        <f>ROUND(AA36*' Demand-Supply Gap'!J$66,2)</f>
        <v>1.38</v>
      </c>
      <c r="K36" s="199">
        <f>ROUND(AB36*' Demand-Supply Gap'!K$66,2)</f>
        <v>1.45</v>
      </c>
      <c r="L36" s="199">
        <f>ROUND(AC36*' Demand-Supply Gap'!L$66,2)</f>
        <v>1.48</v>
      </c>
      <c r="M36" s="199">
        <f>ROUND(AD36*' Demand-Supply Gap'!M$66,2)</f>
        <v>1.5</v>
      </c>
      <c r="N36" s="199">
        <f>ROUND(AE36*' Demand-Supply Gap'!N$66,2)</f>
        <v>1.52</v>
      </c>
      <c r="O36" s="199">
        <f>ROUND(AF36*' Demand-Supply Gap'!O$66,2)</f>
        <v>1.59</v>
      </c>
      <c r="P36" s="199">
        <f>ROUND(AG36*' Demand-Supply Gap'!P$66,2)</f>
        <v>1.68</v>
      </c>
      <c r="Q36" s="199">
        <f>ROUND(AH36*' Demand-Supply Gap'!Q$66,2)</f>
        <v>1.77</v>
      </c>
      <c r="R36" s="199">
        <f>ROUND(AI36*' Demand-Supply Gap'!R$66,2)</f>
        <v>1.87</v>
      </c>
      <c r="S36" s="199">
        <f>ROUND(AJ36*' Demand-Supply Gap'!S$66,2)</f>
        <v>1.99</v>
      </c>
      <c r="T36" s="200"/>
      <c r="U36" s="202">
        <v>0.12340000000000007</v>
      </c>
      <c r="V36" s="202">
        <v>0.11900000000000011</v>
      </c>
      <c r="W36" s="202">
        <v>0.11680000000000001</v>
      </c>
      <c r="X36" s="202">
        <v>0.10590000000000011</v>
      </c>
      <c r="Y36" s="202">
        <v>0.10160000000000013</v>
      </c>
      <c r="Z36" s="202">
        <v>0.11169999999999991</v>
      </c>
      <c r="AA36" s="202">
        <v>0.11639314128246991</v>
      </c>
      <c r="AB36" s="202">
        <v>0.11900605735976244</v>
      </c>
      <c r="AC36" s="202">
        <v>0.11744613157913841</v>
      </c>
      <c r="AD36" s="202">
        <v>0.11386305467887936</v>
      </c>
      <c r="AE36" s="202">
        <v>0.11010651321009401</v>
      </c>
      <c r="AF36" s="202">
        <v>0.1096452105680752</v>
      </c>
      <c r="AG36" s="202">
        <v>0.10918390792605641</v>
      </c>
      <c r="AH36" s="202">
        <v>0.1087226052840376</v>
      </c>
      <c r="AI36" s="202">
        <v>0.1082613026420188</v>
      </c>
      <c r="AJ36" s="202">
        <v>0.10780000000000001</v>
      </c>
    </row>
    <row r="37" spans="1:36" s="53" customFormat="1" x14ac:dyDescent="0.2">
      <c r="A37" s="73" t="s">
        <v>30</v>
      </c>
      <c r="B37" s="182" t="s">
        <v>158</v>
      </c>
      <c r="C37" s="64" t="s">
        <v>127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81">
        <v>0.1169</v>
      </c>
      <c r="V37" s="181">
        <v>0.121</v>
      </c>
      <c r="W37" s="181">
        <v>0.12269999999999999</v>
      </c>
      <c r="X37" s="181">
        <v>0.12499999999999999</v>
      </c>
      <c r="Y37" s="181">
        <v>0.12610000000000002</v>
      </c>
      <c r="Z37" s="181">
        <v>0.12910000000000002</v>
      </c>
      <c r="AA37" s="181">
        <v>0.12120685871753011</v>
      </c>
      <c r="AB37" s="181">
        <v>0.12289394264023752</v>
      </c>
      <c r="AC37" s="181">
        <v>0.1246038684208615</v>
      </c>
      <c r="AD37" s="181">
        <v>0.12633694532112055</v>
      </c>
      <c r="AE37" s="181">
        <v>0.12809348678990598</v>
      </c>
      <c r="AF37" s="181">
        <v>0.12891478943192478</v>
      </c>
      <c r="AG37" s="181">
        <v>0.1297360920739436</v>
      </c>
      <c r="AH37" s="181">
        <v>0.13055739471596239</v>
      </c>
      <c r="AI37" s="181">
        <v>0.13137869735798119</v>
      </c>
      <c r="AJ37" s="181">
        <v>0.13219999999999998</v>
      </c>
    </row>
    <row r="38" spans="1:36" s="53" customFormat="1" x14ac:dyDescent="0.2">
      <c r="A38" s="73" t="s">
        <v>30</v>
      </c>
      <c r="B38" s="182" t="s">
        <v>158</v>
      </c>
      <c r="C38" s="64" t="s">
        <v>128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83">
        <v>0.1484</v>
      </c>
      <c r="V38" s="183">
        <v>0.14929999999999999</v>
      </c>
      <c r="W38" s="183">
        <v>0.1502</v>
      </c>
      <c r="X38" s="183">
        <v>0.14849999999999999</v>
      </c>
      <c r="Y38" s="183">
        <v>0.14349999999999999</v>
      </c>
      <c r="Z38" s="183">
        <v>0.14910000000000001</v>
      </c>
      <c r="AA38" s="183">
        <v>0.1502</v>
      </c>
      <c r="AB38" s="183">
        <v>0.1464</v>
      </c>
      <c r="AC38" s="183">
        <v>0.14480000000000001</v>
      </c>
      <c r="AD38" s="183">
        <v>0.14419999999999999</v>
      </c>
      <c r="AE38" s="183">
        <v>0.14369999999999999</v>
      </c>
      <c r="AF38" s="183">
        <v>0.14296</v>
      </c>
      <c r="AG38" s="183">
        <v>0.14221999999999999</v>
      </c>
      <c r="AH38" s="183">
        <v>0.14147999999999999</v>
      </c>
      <c r="AI38" s="183">
        <v>0.14074</v>
      </c>
      <c r="AJ38" s="183">
        <v>0.14000000000000001</v>
      </c>
    </row>
    <row r="39" spans="1:36" s="53" customFormat="1" x14ac:dyDescent="0.2">
      <c r="A39" s="73" t="s">
        <v>30</v>
      </c>
      <c r="B39" s="182" t="s">
        <v>158</v>
      </c>
      <c r="C39" s="64" t="s">
        <v>129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83">
        <v>0.29239999999999999</v>
      </c>
      <c r="V39" s="183">
        <v>0.29020000000000001</v>
      </c>
      <c r="W39" s="183">
        <v>0.29430000000000001</v>
      </c>
      <c r="X39" s="183">
        <v>0.29609999999999997</v>
      </c>
      <c r="Y39" s="183">
        <v>0.29949999999999999</v>
      </c>
      <c r="Z39" s="183">
        <v>0.28549999999999998</v>
      </c>
      <c r="AA39" s="183">
        <v>0.28149999999999997</v>
      </c>
      <c r="AB39" s="183">
        <v>0.28239999999999998</v>
      </c>
      <c r="AC39" s="183">
        <v>0.2833</v>
      </c>
      <c r="AD39" s="183">
        <v>0.28410000000000002</v>
      </c>
      <c r="AE39" s="183">
        <v>0.28520000000000001</v>
      </c>
      <c r="AF39" s="183">
        <v>0.28416000000000002</v>
      </c>
      <c r="AG39" s="183">
        <v>0.28311999999999998</v>
      </c>
      <c r="AH39" s="183">
        <v>0.28208</v>
      </c>
      <c r="AI39" s="183">
        <v>0.28104000000000001</v>
      </c>
      <c r="AJ39" s="183">
        <v>0.28000000000000003</v>
      </c>
    </row>
    <row r="40" spans="1:36" s="53" customFormat="1" x14ac:dyDescent="0.2">
      <c r="A40" s="73" t="s">
        <v>30</v>
      </c>
      <c r="B40" s="182" t="s">
        <v>158</v>
      </c>
      <c r="C40" s="64" t="s">
        <v>130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83">
        <f>1-SUM(U36:U39)</f>
        <v>0.31889999999999996</v>
      </c>
      <c r="V40" s="183">
        <f t="shared" ref="V40:AJ40" si="11">1-SUM(V36:V39)</f>
        <v>0.3204999999999999</v>
      </c>
      <c r="W40" s="183">
        <f t="shared" si="11"/>
        <v>0.31600000000000006</v>
      </c>
      <c r="X40" s="183">
        <f t="shared" si="11"/>
        <v>0.32450000000000001</v>
      </c>
      <c r="Y40" s="183">
        <f t="shared" si="11"/>
        <v>0.32929999999999993</v>
      </c>
      <c r="Z40" s="183">
        <f t="shared" si="11"/>
        <v>0.32460000000000011</v>
      </c>
      <c r="AA40" s="183">
        <f t="shared" si="11"/>
        <v>0.33069999999999999</v>
      </c>
      <c r="AB40" s="183">
        <f t="shared" si="11"/>
        <v>0.32930000000000004</v>
      </c>
      <c r="AC40" s="183">
        <f t="shared" si="11"/>
        <v>0.32985000000000009</v>
      </c>
      <c r="AD40" s="183">
        <f t="shared" si="11"/>
        <v>0.33150000000000013</v>
      </c>
      <c r="AE40" s="183">
        <f t="shared" si="11"/>
        <v>0.33289999999999997</v>
      </c>
      <c r="AF40" s="183">
        <f t="shared" si="11"/>
        <v>0.33431999999999995</v>
      </c>
      <c r="AG40" s="183">
        <f t="shared" si="11"/>
        <v>0.33573999999999993</v>
      </c>
      <c r="AH40" s="183">
        <f t="shared" si="11"/>
        <v>0.33716000000000002</v>
      </c>
      <c r="AI40" s="183">
        <f t="shared" si="11"/>
        <v>0.33857999999999999</v>
      </c>
      <c r="AJ40" s="183">
        <f t="shared" si="11"/>
        <v>0.33999999999999997</v>
      </c>
    </row>
    <row r="41" spans="1:36" s="53" customFormat="1" ht="13.5" thickBot="1" x14ac:dyDescent="0.25">
      <c r="A41" s="187" t="s">
        <v>30</v>
      </c>
      <c r="B41" s="210" t="s">
        <v>158</v>
      </c>
      <c r="C41" s="189" t="s">
        <v>101</v>
      </c>
      <c r="D41" s="191">
        <f>ROUND(U41*' Demand-Supply Gap'!D$66,2)</f>
        <v>7.85</v>
      </c>
      <c r="E41" s="191">
        <f>ROUND(V41*' Demand-Supply Gap'!E$66,2)</f>
        <v>7.94</v>
      </c>
      <c r="F41" s="191">
        <f>ROUND(W41*' Demand-Supply Gap'!F$66,2)</f>
        <v>8.07</v>
      </c>
      <c r="G41" s="191">
        <f>ROUND(X41*' Demand-Supply Gap'!G$66,2)</f>
        <v>8.19</v>
      </c>
      <c r="H41" s="191">
        <f>ROUND(Y41*' Demand-Supply Gap'!H$66,2)</f>
        <v>12.41</v>
      </c>
      <c r="I41" s="191">
        <f>ROUND(Z41*' Demand-Supply Gap'!I$66,2)</f>
        <v>11.7</v>
      </c>
      <c r="J41" s="191">
        <f>ROUND(AA41*' Demand-Supply Gap'!J$66,2)</f>
        <v>11.87</v>
      </c>
      <c r="K41" s="191">
        <f>ROUND(AB41*' Demand-Supply Gap'!K$66,2)</f>
        <v>12.14</v>
      </c>
      <c r="L41" s="191">
        <f>ROUND(AC41*' Demand-Supply Gap'!L$66,2)</f>
        <v>12.58</v>
      </c>
      <c r="M41" s="191">
        <f>ROUND(AD41*' Demand-Supply Gap'!M$66,2)</f>
        <v>13.15</v>
      </c>
      <c r="N41" s="191">
        <f>ROUND(AE41*' Demand-Supply Gap'!N$66,2)</f>
        <v>13.79</v>
      </c>
      <c r="O41" s="191">
        <f>ROUND(AF41*' Demand-Supply Gap'!O$66,2)</f>
        <v>14.52</v>
      </c>
      <c r="P41" s="191">
        <f>ROUND(AG41*' Demand-Supply Gap'!P$66,2)</f>
        <v>15.34</v>
      </c>
      <c r="Q41" s="191">
        <f>ROUND(AH41*' Demand-Supply Gap'!Q$66,2)</f>
        <v>16.28</v>
      </c>
      <c r="R41" s="191">
        <f>ROUND(AI41*' Demand-Supply Gap'!R$66,2)</f>
        <v>17.3</v>
      </c>
      <c r="S41" s="191">
        <f>ROUND(AJ41*' Demand-Supply Gap'!S$66,2)</f>
        <v>18.420000000000002</v>
      </c>
      <c r="T41" s="193"/>
      <c r="U41" s="194">
        <v>1</v>
      </c>
      <c r="V41" s="194">
        <v>1</v>
      </c>
      <c r="W41" s="194">
        <v>1</v>
      </c>
      <c r="X41" s="194">
        <v>1</v>
      </c>
      <c r="Y41" s="194">
        <v>1</v>
      </c>
      <c r="Z41" s="194">
        <v>1</v>
      </c>
      <c r="AA41" s="194">
        <v>1</v>
      </c>
      <c r="AB41" s="194">
        <v>1</v>
      </c>
      <c r="AC41" s="194">
        <v>1</v>
      </c>
      <c r="AD41" s="194">
        <v>1</v>
      </c>
      <c r="AE41" s="194">
        <v>1</v>
      </c>
      <c r="AF41" s="194">
        <v>1</v>
      </c>
      <c r="AG41" s="194">
        <v>1</v>
      </c>
      <c r="AH41" s="194">
        <v>1</v>
      </c>
      <c r="AI41" s="194">
        <v>1</v>
      </c>
      <c r="AJ41" s="194">
        <v>1</v>
      </c>
    </row>
    <row r="42" spans="1:36" s="53" customFormat="1" x14ac:dyDescent="0.2">
      <c r="A42" s="195" t="s">
        <v>39</v>
      </c>
      <c r="B42" s="196" t="s">
        <v>36</v>
      </c>
      <c r="C42" s="195" t="s">
        <v>131</v>
      </c>
      <c r="D42" s="199">
        <f>ROUND(U42*' Demand-Supply Gap'!D$97,2)</f>
        <v>25.32</v>
      </c>
      <c r="E42" s="199">
        <f>ROUND(V42*' Demand-Supply Gap'!E$97,2)</f>
        <v>25.97</v>
      </c>
      <c r="F42" s="199">
        <f>ROUND(W42*' Demand-Supply Gap'!F$97,2)</f>
        <v>25.93</v>
      </c>
      <c r="G42" s="199">
        <f>ROUND(X42*' Demand-Supply Gap'!G$97,2)</f>
        <v>26.02</v>
      </c>
      <c r="H42" s="199">
        <f>ROUND(Y42*' Demand-Supply Gap'!H$97,2)</f>
        <v>26.33</v>
      </c>
      <c r="I42" s="199">
        <f>ROUND(Z42*' Demand-Supply Gap'!I$97,2)</f>
        <v>26.86</v>
      </c>
      <c r="J42" s="199">
        <f>ROUND(AA42*' Demand-Supply Gap'!J$97,2)</f>
        <v>27.52</v>
      </c>
      <c r="K42" s="199">
        <f>ROUND(AB42*' Demand-Supply Gap'!K$97,2)</f>
        <v>28.5</v>
      </c>
      <c r="L42" s="199">
        <f>ROUND(AC42*' Demand-Supply Gap'!L$97,2)</f>
        <v>29.68</v>
      </c>
      <c r="M42" s="199">
        <f>ROUND(AD42*' Demand-Supply Gap'!M$97,2)</f>
        <v>31.19</v>
      </c>
      <c r="N42" s="199">
        <f>ROUND(AE42*' Demand-Supply Gap'!N$97,2)</f>
        <v>32.89</v>
      </c>
      <c r="O42" s="199">
        <f>ROUND(AF42*' Demand-Supply Gap'!O$97,2)</f>
        <v>34.81</v>
      </c>
      <c r="P42" s="199">
        <f>ROUND(AG42*' Demand-Supply Gap'!P$97,2)</f>
        <v>36.89</v>
      </c>
      <c r="Q42" s="199">
        <f>ROUND(AH42*' Demand-Supply Gap'!Q$97,2)</f>
        <v>38.94</v>
      </c>
      <c r="R42" s="199">
        <f>ROUND(AI42*' Demand-Supply Gap'!R$97,2)</f>
        <v>41.34</v>
      </c>
      <c r="S42" s="199">
        <f>ROUND(AJ42*' Demand-Supply Gap'!S$97,2)</f>
        <v>44.05</v>
      </c>
      <c r="T42" s="200"/>
      <c r="U42" s="203">
        <v>0.47919999999999996</v>
      </c>
      <c r="V42" s="203">
        <v>0.47983999999999999</v>
      </c>
      <c r="W42" s="203">
        <v>0.48047999999999996</v>
      </c>
      <c r="X42" s="203">
        <v>0.48111999999999999</v>
      </c>
      <c r="Y42" s="203">
        <v>0.48175999999999997</v>
      </c>
      <c r="Z42" s="203">
        <v>0.4824</v>
      </c>
      <c r="AA42" s="203">
        <v>0.48303999999999997</v>
      </c>
      <c r="AB42" s="203">
        <v>0.48368</v>
      </c>
      <c r="AC42" s="203">
        <v>0.48431999999999997</v>
      </c>
      <c r="AD42" s="203">
        <v>0.48496</v>
      </c>
      <c r="AE42" s="203">
        <v>0.48559999999999998</v>
      </c>
      <c r="AF42" s="203">
        <v>0.48624000000000001</v>
      </c>
      <c r="AG42" s="203">
        <v>0.48687999999999998</v>
      </c>
      <c r="AH42" s="203">
        <v>0.48752000000000001</v>
      </c>
      <c r="AI42" s="203">
        <v>0.48815999999999998</v>
      </c>
      <c r="AJ42" s="203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132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81">
        <v>0.25840000000000002</v>
      </c>
      <c r="V43" s="181">
        <v>0.25753333333333339</v>
      </c>
      <c r="W43" s="181">
        <v>0.25666666666666671</v>
      </c>
      <c r="X43" s="181">
        <v>0.25580000000000003</v>
      </c>
      <c r="Y43" s="181">
        <v>0.25493333333333335</v>
      </c>
      <c r="Z43" s="181">
        <v>0.25406666666666672</v>
      </c>
      <c r="AA43" s="181">
        <v>0.25320000000000004</v>
      </c>
      <c r="AB43" s="181">
        <v>0.25233333333333335</v>
      </c>
      <c r="AC43" s="181">
        <v>0.25146666666666667</v>
      </c>
      <c r="AD43" s="181">
        <v>0.25060000000000004</v>
      </c>
      <c r="AE43" s="181">
        <v>0.24973333333333336</v>
      </c>
      <c r="AF43" s="181">
        <v>0.24886666666666668</v>
      </c>
      <c r="AG43" s="181">
        <v>0.248</v>
      </c>
      <c r="AH43" s="181">
        <v>0.24713333333333337</v>
      </c>
      <c r="AI43" s="181">
        <v>0.24626666666666669</v>
      </c>
      <c r="AJ43" s="181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133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134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87" t="s">
        <v>39</v>
      </c>
      <c r="B46" s="188" t="s">
        <v>36</v>
      </c>
      <c r="C46" s="187" t="s">
        <v>101</v>
      </c>
      <c r="D46" s="191">
        <f>ROUND(U46*' Demand-Supply Gap'!D$97,2)</f>
        <v>52.84</v>
      </c>
      <c r="E46" s="191">
        <f>ROUND(V46*' Demand-Supply Gap'!E$97,2)</f>
        <v>54.13</v>
      </c>
      <c r="F46" s="191">
        <f>ROUND(W46*' Demand-Supply Gap'!F$97,2)</f>
        <v>53.97</v>
      </c>
      <c r="G46" s="191">
        <f>ROUND(X46*' Demand-Supply Gap'!G$97,2)</f>
        <v>54.08</v>
      </c>
      <c r="H46" s="191">
        <f>ROUND(Y46*' Demand-Supply Gap'!H$97,2)</f>
        <v>54.66</v>
      </c>
      <c r="I46" s="191">
        <f>ROUND(Z46*' Demand-Supply Gap'!I$97,2)</f>
        <v>55.68</v>
      </c>
      <c r="J46" s="191">
        <f>ROUND(AA46*' Demand-Supply Gap'!J$97,2)</f>
        <v>56.97</v>
      </c>
      <c r="K46" s="191">
        <f>ROUND(AB46*' Demand-Supply Gap'!K$97,2)</f>
        <v>58.92</v>
      </c>
      <c r="L46" s="191">
        <f>ROUND(AC46*' Demand-Supply Gap'!L$97,2)</f>
        <v>61.28</v>
      </c>
      <c r="M46" s="191">
        <f>ROUND(AD46*' Demand-Supply Gap'!M$97,2)</f>
        <v>64.31</v>
      </c>
      <c r="N46" s="191">
        <f>ROUND(AE46*' Demand-Supply Gap'!N$97,2)</f>
        <v>67.73</v>
      </c>
      <c r="O46" s="191">
        <f>ROUND(AF46*' Demand-Supply Gap'!O$97,2)</f>
        <v>71.599999999999994</v>
      </c>
      <c r="P46" s="191">
        <f>ROUND(AG46*' Demand-Supply Gap'!P$97,2)</f>
        <v>75.77</v>
      </c>
      <c r="Q46" s="191">
        <f>ROUND(AH46*' Demand-Supply Gap'!Q$97,2)</f>
        <v>79.88</v>
      </c>
      <c r="R46" s="191">
        <f>ROUND(AI46*' Demand-Supply Gap'!R$97,2)</f>
        <v>84.69</v>
      </c>
      <c r="S46" s="191">
        <f>ROUND(AJ46*' Demand-Supply Gap'!S$97,2)</f>
        <v>90.13</v>
      </c>
      <c r="T46" s="193"/>
      <c r="U46" s="194">
        <f>SUM(U42:U45)</f>
        <v>1</v>
      </c>
      <c r="V46" s="194">
        <f t="shared" ref="V46:AJ46" si="13">SUM(V42:V45)</f>
        <v>1</v>
      </c>
      <c r="W46" s="194">
        <f t="shared" si="13"/>
        <v>1</v>
      </c>
      <c r="X46" s="194">
        <f t="shared" si="13"/>
        <v>1</v>
      </c>
      <c r="Y46" s="194">
        <f t="shared" si="13"/>
        <v>1</v>
      </c>
      <c r="Z46" s="194">
        <f t="shared" si="13"/>
        <v>1</v>
      </c>
      <c r="AA46" s="194">
        <f t="shared" si="13"/>
        <v>1</v>
      </c>
      <c r="AB46" s="194">
        <f t="shared" si="13"/>
        <v>1</v>
      </c>
      <c r="AC46" s="194">
        <f t="shared" si="13"/>
        <v>1</v>
      </c>
      <c r="AD46" s="194">
        <f t="shared" si="13"/>
        <v>1</v>
      </c>
      <c r="AE46" s="194">
        <f t="shared" si="13"/>
        <v>1</v>
      </c>
      <c r="AF46" s="194">
        <f t="shared" si="13"/>
        <v>1</v>
      </c>
      <c r="AG46" s="194">
        <f t="shared" si="13"/>
        <v>1</v>
      </c>
      <c r="AH46" s="194">
        <f t="shared" si="13"/>
        <v>1</v>
      </c>
      <c r="AI46" s="194">
        <f t="shared" si="13"/>
        <v>1</v>
      </c>
      <c r="AJ46" s="194">
        <f t="shared" si="13"/>
        <v>1</v>
      </c>
    </row>
    <row r="47" spans="1:36" s="53" customFormat="1" x14ac:dyDescent="0.2">
      <c r="A47" s="195" t="s">
        <v>39</v>
      </c>
      <c r="B47" s="196" t="s">
        <v>42</v>
      </c>
      <c r="C47" s="195" t="s">
        <v>135</v>
      </c>
      <c r="D47" s="199">
        <f>ROUND(U47*' Demand-Supply Gap'!D$115,2)</f>
        <v>6.93</v>
      </c>
      <c r="E47" s="199">
        <f>ROUND(V47*' Demand-Supply Gap'!E$115,2)</f>
        <v>6.97</v>
      </c>
      <c r="F47" s="199">
        <f>ROUND(W47*' Demand-Supply Gap'!F$115,2)</f>
        <v>6.96</v>
      </c>
      <c r="G47" s="199">
        <f>ROUND(X47*' Demand-Supply Gap'!G$115,2)</f>
        <v>6.82</v>
      </c>
      <c r="H47" s="199">
        <f>ROUND(Y47*' Demand-Supply Gap'!H$115,2)</f>
        <v>6.88</v>
      </c>
      <c r="I47" s="199">
        <f>ROUND(Z47*' Demand-Supply Gap'!I$115,2)</f>
        <v>6.33</v>
      </c>
      <c r="J47" s="199">
        <f>ROUND(AA47*' Demand-Supply Gap'!J$115,2)</f>
        <v>6.38</v>
      </c>
      <c r="K47" s="199">
        <f>ROUND(AB47*' Demand-Supply Gap'!K$115,2)</f>
        <v>6.5</v>
      </c>
      <c r="L47" s="199">
        <f>ROUND(AC47*' Demand-Supply Gap'!L$115,2)</f>
        <v>6.66</v>
      </c>
      <c r="M47" s="199">
        <f>ROUND(AD47*' Demand-Supply Gap'!M$115,2)</f>
        <v>6.88</v>
      </c>
      <c r="N47" s="199">
        <f>ROUND(AE47*' Demand-Supply Gap'!N$115,2)</f>
        <v>7.14</v>
      </c>
      <c r="O47" s="199">
        <f>ROUND(AF47*' Demand-Supply Gap'!O$115,2)</f>
        <v>7.43</v>
      </c>
      <c r="P47" s="199">
        <f>ROUND(AG47*' Demand-Supply Gap'!P$115,2)</f>
        <v>7.74</v>
      </c>
      <c r="Q47" s="199">
        <f>ROUND(AH47*' Demand-Supply Gap'!Q$115,2)</f>
        <v>8.0299999999999994</v>
      </c>
      <c r="R47" s="199">
        <f>ROUND(AI47*' Demand-Supply Gap'!R$115,2)</f>
        <v>8.39</v>
      </c>
      <c r="S47" s="199">
        <f>ROUND(AJ47*' Demand-Supply Gap'!S$115,2)</f>
        <v>8.7899999999999991</v>
      </c>
      <c r="T47" s="200"/>
      <c r="U47" s="203">
        <v>0.35249999999999998</v>
      </c>
      <c r="V47" s="203">
        <v>0.34959333333333331</v>
      </c>
      <c r="W47" s="203">
        <v>0.34668666666666664</v>
      </c>
      <c r="X47" s="203">
        <v>0.34377999999999997</v>
      </c>
      <c r="Y47" s="203">
        <v>0.34087333333333331</v>
      </c>
      <c r="Z47" s="203">
        <v>0.33796666666666664</v>
      </c>
      <c r="AA47" s="203">
        <v>0.33506000000000002</v>
      </c>
      <c r="AB47" s="203">
        <v>0.33215333333333336</v>
      </c>
      <c r="AC47" s="203">
        <v>0.32924666666666669</v>
      </c>
      <c r="AD47" s="203">
        <v>0.32634000000000002</v>
      </c>
      <c r="AE47" s="203">
        <v>0.32343333333333335</v>
      </c>
      <c r="AF47" s="203">
        <v>0.32052666666666668</v>
      </c>
      <c r="AG47" s="203">
        <v>0.31762000000000001</v>
      </c>
      <c r="AH47" s="203">
        <v>0.31471333333333334</v>
      </c>
      <c r="AI47" s="203">
        <v>0.31180666666666668</v>
      </c>
      <c r="AJ47" s="203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136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137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81">
        <v>0.19440000000000002</v>
      </c>
      <c r="V49" s="181">
        <v>0.19573333333333337</v>
      </c>
      <c r="W49" s="181">
        <v>0.1970666666666667</v>
      </c>
      <c r="X49" s="181">
        <v>0.19840000000000002</v>
      </c>
      <c r="Y49" s="181">
        <v>0.19973333333333335</v>
      </c>
      <c r="Z49" s="181">
        <v>0.2010666666666667</v>
      </c>
      <c r="AA49" s="181">
        <v>0.20240000000000002</v>
      </c>
      <c r="AB49" s="181">
        <v>0.20373333333333335</v>
      </c>
      <c r="AC49" s="181">
        <v>0.20506666666666667</v>
      </c>
      <c r="AD49" s="181">
        <v>0.20640000000000003</v>
      </c>
      <c r="AE49" s="181">
        <v>0.20773333333333335</v>
      </c>
      <c r="AF49" s="181">
        <v>0.20906666666666668</v>
      </c>
      <c r="AG49" s="181">
        <v>0.21040000000000003</v>
      </c>
      <c r="AH49" s="181">
        <v>0.21173333333333336</v>
      </c>
      <c r="AI49" s="181">
        <v>0.21306666666666668</v>
      </c>
      <c r="AJ49" s="181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138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87" t="s">
        <v>39</v>
      </c>
      <c r="B51" s="188" t="s">
        <v>42</v>
      </c>
      <c r="C51" s="187" t="s">
        <v>101</v>
      </c>
      <c r="D51" s="191">
        <f>ROUND(U51*' Demand-Supply Gap'!D$115,2)</f>
        <v>19.649999999999999</v>
      </c>
      <c r="E51" s="191">
        <f>ROUND(V51*' Demand-Supply Gap'!E$115,2)</f>
        <v>19.95</v>
      </c>
      <c r="F51" s="191">
        <f>ROUND(W51*' Demand-Supply Gap'!F$115,2)</f>
        <v>20.059999999999999</v>
      </c>
      <c r="G51" s="191">
        <f>ROUND(X51*' Demand-Supply Gap'!G$115,2)</f>
        <v>19.82</v>
      </c>
      <c r="H51" s="191">
        <f>ROUND(Y51*' Demand-Supply Gap'!H$115,2)</f>
        <v>20.18</v>
      </c>
      <c r="I51" s="191">
        <f>ROUND(Z51*' Demand-Supply Gap'!I$115,2)</f>
        <v>18.73</v>
      </c>
      <c r="J51" s="191">
        <f>ROUND(AA51*' Demand-Supply Gap'!J$115,2)</f>
        <v>19.04</v>
      </c>
      <c r="K51" s="191">
        <f>ROUND(AB51*' Demand-Supply Gap'!K$115,2)</f>
        <v>19.57</v>
      </c>
      <c r="L51" s="191">
        <f>ROUND(AC51*' Demand-Supply Gap'!L$115,2)</f>
        <v>20.22</v>
      </c>
      <c r="M51" s="191">
        <f>ROUND(AD51*' Demand-Supply Gap'!M$115,2)</f>
        <v>21.08</v>
      </c>
      <c r="N51" s="191">
        <f>ROUND(AE51*' Demand-Supply Gap'!N$115,2)</f>
        <v>22.06</v>
      </c>
      <c r="O51" s="191">
        <f>ROUND(AF51*' Demand-Supply Gap'!O$115,2)</f>
        <v>23.18</v>
      </c>
      <c r="P51" s="191">
        <f>ROUND(AG51*' Demand-Supply Gap'!P$115,2)</f>
        <v>24.37</v>
      </c>
      <c r="Q51" s="191">
        <f>ROUND(AH51*' Demand-Supply Gap'!Q$115,2)</f>
        <v>25.53</v>
      </c>
      <c r="R51" s="191">
        <f>ROUND(AI51*' Demand-Supply Gap'!R$115,2)</f>
        <v>26.9</v>
      </c>
      <c r="S51" s="191">
        <f>ROUND(AJ51*' Demand-Supply Gap'!S$115,2)</f>
        <v>28.44</v>
      </c>
      <c r="T51" s="193"/>
      <c r="U51" s="194">
        <f>SUM(U47:U50)</f>
        <v>1</v>
      </c>
      <c r="V51" s="194">
        <f t="shared" ref="V51" si="29">SUM(V47:V50)</f>
        <v>1</v>
      </c>
      <c r="W51" s="194">
        <f t="shared" ref="W51" si="30">SUM(W47:W50)</f>
        <v>1</v>
      </c>
      <c r="X51" s="194">
        <f t="shared" ref="X51" si="31">SUM(X47:X50)</f>
        <v>1</v>
      </c>
      <c r="Y51" s="194">
        <f t="shared" ref="Y51" si="32">SUM(Y47:Y50)</f>
        <v>1</v>
      </c>
      <c r="Z51" s="194">
        <f t="shared" ref="Z51" si="33">SUM(Z47:Z50)</f>
        <v>1</v>
      </c>
      <c r="AA51" s="194">
        <f t="shared" ref="AA51" si="34">SUM(AA47:AA50)</f>
        <v>1</v>
      </c>
      <c r="AB51" s="194">
        <f t="shared" ref="AB51" si="35">SUM(AB47:AB50)</f>
        <v>1</v>
      </c>
      <c r="AC51" s="194">
        <f t="shared" ref="AC51" si="36">SUM(AC47:AC50)</f>
        <v>1</v>
      </c>
      <c r="AD51" s="194">
        <f t="shared" ref="AD51" si="37">SUM(AD47:AD50)</f>
        <v>1</v>
      </c>
      <c r="AE51" s="194">
        <f t="shared" ref="AE51" si="38">SUM(AE47:AE50)</f>
        <v>1</v>
      </c>
      <c r="AF51" s="194">
        <f t="shared" ref="AF51" si="39">SUM(AF47:AF50)</f>
        <v>1</v>
      </c>
      <c r="AG51" s="194">
        <f t="shared" ref="AG51" si="40">SUM(AG47:AG50)</f>
        <v>1</v>
      </c>
      <c r="AH51" s="194">
        <f t="shared" ref="AH51" si="41">SUM(AH47:AH50)</f>
        <v>1</v>
      </c>
      <c r="AI51" s="194">
        <f t="shared" ref="AI51" si="42">SUM(AI47:AI50)</f>
        <v>1</v>
      </c>
      <c r="AJ51" s="194">
        <f t="shared" ref="AJ51" si="43">SUM(AJ47:AJ50)</f>
        <v>1</v>
      </c>
    </row>
    <row r="52" spans="1:36" s="53" customFormat="1" x14ac:dyDescent="0.2">
      <c r="A52" s="195" t="s">
        <v>39</v>
      </c>
      <c r="B52" s="208" t="s">
        <v>109</v>
      </c>
      <c r="C52" s="195"/>
      <c r="D52" s="199">
        <f>ROUND(U52*' Demand-Supply Gap'!D$124,2)</f>
        <v>1.26</v>
      </c>
      <c r="E52" s="199">
        <f>ROUND(V52*' Demand-Supply Gap'!E$124,2)</f>
        <v>1.32</v>
      </c>
      <c r="F52" s="199">
        <f>ROUND(W52*' Demand-Supply Gap'!F$124,2)</f>
        <v>1.31</v>
      </c>
      <c r="G52" s="199">
        <f>ROUND(X52*' Demand-Supply Gap'!G$124,2)</f>
        <v>1.27</v>
      </c>
      <c r="H52" s="199">
        <f>ROUND(Y52*' Demand-Supply Gap'!H$124,2)</f>
        <v>1.38</v>
      </c>
      <c r="I52" s="199">
        <f>ROUND(Z52*' Demand-Supply Gap'!I$124,2)</f>
        <v>1.37</v>
      </c>
      <c r="J52" s="199">
        <f>ROUND(AA52*' Demand-Supply Gap'!J$124,2)</f>
        <v>1.39</v>
      </c>
      <c r="K52" s="199">
        <f>ROUND(AB52*' Demand-Supply Gap'!K$124,2)</f>
        <v>1.44</v>
      </c>
      <c r="L52" s="199">
        <f>ROUND(AC52*' Demand-Supply Gap'!L$124,2)</f>
        <v>1.49</v>
      </c>
      <c r="M52" s="199">
        <f>ROUND(AD52*' Demand-Supply Gap'!M$124,2)</f>
        <v>1.56</v>
      </c>
      <c r="N52" s="199">
        <f>ROUND(AE52*' Demand-Supply Gap'!N$124,2)</f>
        <v>1.63</v>
      </c>
      <c r="O52" s="199">
        <f>ROUND(AF52*' Demand-Supply Gap'!O$124,2)</f>
        <v>1.72</v>
      </c>
      <c r="P52" s="199">
        <f>ROUND(AG52*' Demand-Supply Gap'!P$124,2)</f>
        <v>1.81</v>
      </c>
      <c r="Q52" s="199">
        <f>ROUND(AH52*' Demand-Supply Gap'!Q$124,2)</f>
        <v>1.9</v>
      </c>
      <c r="R52" s="199">
        <f>ROUND(AI52*' Demand-Supply Gap'!R$124,2)</f>
        <v>2.0099999999999998</v>
      </c>
      <c r="S52" s="199">
        <f>ROUND(AJ52*' Demand-Supply Gap'!S$124,2)</f>
        <v>2.13</v>
      </c>
      <c r="T52" s="200"/>
      <c r="U52" s="203">
        <v>0.4</v>
      </c>
      <c r="V52" s="203">
        <v>0.40104000000000006</v>
      </c>
      <c r="W52" s="203">
        <v>0.40208000000000005</v>
      </c>
      <c r="X52" s="203">
        <v>0.40312000000000003</v>
      </c>
      <c r="Y52" s="203">
        <v>0.40416000000000002</v>
      </c>
      <c r="Z52" s="203">
        <v>0.40520000000000006</v>
      </c>
      <c r="AA52" s="203">
        <v>0.40624000000000005</v>
      </c>
      <c r="AB52" s="203">
        <v>0.40728000000000003</v>
      </c>
      <c r="AC52" s="203">
        <v>0.40832000000000002</v>
      </c>
      <c r="AD52" s="203">
        <v>0.40936000000000006</v>
      </c>
      <c r="AE52" s="203">
        <v>0.41040000000000004</v>
      </c>
      <c r="AF52" s="203">
        <v>0.41144000000000003</v>
      </c>
      <c r="AG52" s="203">
        <v>0.41248000000000001</v>
      </c>
      <c r="AH52" s="203">
        <v>0.41352000000000005</v>
      </c>
      <c r="AI52" s="203">
        <v>0.41456000000000004</v>
      </c>
      <c r="AJ52" s="203">
        <v>0.41560000000000002</v>
      </c>
    </row>
    <row r="53" spans="1:36" s="53" customFormat="1" x14ac:dyDescent="0.2">
      <c r="A53" s="73" t="s">
        <v>39</v>
      </c>
      <c r="B53" s="182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81">
        <v>0.28480000000000005</v>
      </c>
      <c r="V53" s="181">
        <v>0.28420666666666672</v>
      </c>
      <c r="W53" s="181">
        <v>0.28361333333333338</v>
      </c>
      <c r="X53" s="181">
        <v>0.28302000000000005</v>
      </c>
      <c r="Y53" s="181">
        <v>0.28242666666666671</v>
      </c>
      <c r="Z53" s="181">
        <v>0.28183333333333338</v>
      </c>
      <c r="AA53" s="181">
        <v>0.28124000000000005</v>
      </c>
      <c r="AB53" s="181">
        <v>0.28064666666666671</v>
      </c>
      <c r="AC53" s="181">
        <v>0.28005333333333338</v>
      </c>
      <c r="AD53" s="181">
        <v>0.27946000000000004</v>
      </c>
      <c r="AE53" s="181">
        <v>0.27886666666666671</v>
      </c>
      <c r="AF53" s="181">
        <v>0.27827333333333337</v>
      </c>
      <c r="AG53" s="181">
        <v>0.27768000000000004</v>
      </c>
      <c r="AH53" s="181">
        <v>0.2770866666666667</v>
      </c>
      <c r="AI53" s="181">
        <v>0.27649333333333337</v>
      </c>
      <c r="AJ53" s="181">
        <v>0.27590000000000003</v>
      </c>
    </row>
    <row r="54" spans="1:36" s="53" customFormat="1" x14ac:dyDescent="0.2">
      <c r="A54" s="73" t="s">
        <v>39</v>
      </c>
      <c r="B54" s="182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87" t="s">
        <v>39</v>
      </c>
      <c r="B55" s="210" t="s">
        <v>109</v>
      </c>
      <c r="C55" s="187" t="s">
        <v>101</v>
      </c>
      <c r="D55" s="191">
        <f>ROUND(U55*' Demand-Supply Gap'!D$124,2)</f>
        <v>3.14</v>
      </c>
      <c r="E55" s="191">
        <f>ROUND(V55*' Demand-Supply Gap'!E$124,2)</f>
        <v>3.29</v>
      </c>
      <c r="F55" s="191">
        <f>ROUND(W55*' Demand-Supply Gap'!F$124,2)</f>
        <v>3.26</v>
      </c>
      <c r="G55" s="191">
        <f>ROUND(X55*' Demand-Supply Gap'!G$124,2)</f>
        <v>3.16</v>
      </c>
      <c r="H55" s="191">
        <f>ROUND(Y55*' Demand-Supply Gap'!H$124,2)</f>
        <v>3.42</v>
      </c>
      <c r="I55" s="191">
        <f>ROUND(Z55*' Demand-Supply Gap'!I$124,2)</f>
        <v>3.38</v>
      </c>
      <c r="J55" s="191">
        <f>ROUND(AA55*' Demand-Supply Gap'!J$124,2)</f>
        <v>3.43</v>
      </c>
      <c r="K55" s="191">
        <f>ROUND(AB55*' Demand-Supply Gap'!K$124,2)</f>
        <v>3.53</v>
      </c>
      <c r="L55" s="191">
        <f>ROUND(AC55*' Demand-Supply Gap'!L$124,2)</f>
        <v>3.65</v>
      </c>
      <c r="M55" s="191">
        <f>ROUND(AD55*' Demand-Supply Gap'!M$124,2)</f>
        <v>3.8</v>
      </c>
      <c r="N55" s="191">
        <f>ROUND(AE55*' Demand-Supply Gap'!N$124,2)</f>
        <v>3.98</v>
      </c>
      <c r="O55" s="191">
        <f>ROUND(AF55*' Demand-Supply Gap'!O$124,2)</f>
        <v>4.18</v>
      </c>
      <c r="P55" s="191">
        <f>ROUND(AG55*' Demand-Supply Gap'!P$124,2)</f>
        <v>4.3899999999999997</v>
      </c>
      <c r="Q55" s="191">
        <f>ROUND(AH55*' Demand-Supply Gap'!Q$124,2)</f>
        <v>4.5999999999999996</v>
      </c>
      <c r="R55" s="191">
        <f>ROUND(AI55*' Demand-Supply Gap'!R$124,2)</f>
        <v>4.8499999999999996</v>
      </c>
      <c r="S55" s="191">
        <f>ROUND(AJ55*' Demand-Supply Gap'!S$124,2)</f>
        <v>5.12</v>
      </c>
      <c r="T55" s="193"/>
      <c r="U55" s="194">
        <f t="shared" ref="U55:AJ55" si="45">SUM(U52:U54)</f>
        <v>1</v>
      </c>
      <c r="V55" s="194">
        <f t="shared" si="45"/>
        <v>1</v>
      </c>
      <c r="W55" s="194">
        <f t="shared" si="45"/>
        <v>1</v>
      </c>
      <c r="X55" s="194">
        <f t="shared" si="45"/>
        <v>1</v>
      </c>
      <c r="Y55" s="194">
        <f t="shared" si="45"/>
        <v>1</v>
      </c>
      <c r="Z55" s="194">
        <f t="shared" si="45"/>
        <v>1</v>
      </c>
      <c r="AA55" s="194">
        <f t="shared" si="45"/>
        <v>1</v>
      </c>
      <c r="AB55" s="194">
        <f t="shared" si="45"/>
        <v>1</v>
      </c>
      <c r="AC55" s="194">
        <f t="shared" si="45"/>
        <v>1</v>
      </c>
      <c r="AD55" s="194">
        <f t="shared" si="45"/>
        <v>1</v>
      </c>
      <c r="AE55" s="194">
        <f t="shared" si="45"/>
        <v>1</v>
      </c>
      <c r="AF55" s="194">
        <f t="shared" si="45"/>
        <v>1</v>
      </c>
      <c r="AG55" s="194">
        <f t="shared" si="45"/>
        <v>1</v>
      </c>
      <c r="AH55" s="194">
        <f t="shared" si="45"/>
        <v>1</v>
      </c>
      <c r="AI55" s="194">
        <f t="shared" si="45"/>
        <v>1</v>
      </c>
      <c r="AJ55" s="194">
        <f t="shared" si="45"/>
        <v>1</v>
      </c>
    </row>
    <row r="56" spans="1:36" s="53" customFormat="1" x14ac:dyDescent="0.2">
      <c r="A56" s="195" t="s">
        <v>39</v>
      </c>
      <c r="B56" s="196" t="s">
        <v>106</v>
      </c>
      <c r="C56" s="108" t="s">
        <v>135</v>
      </c>
      <c r="D56" s="199">
        <f>ROUND(U56*' Demand-Supply Gap'!D$124,2)</f>
        <v>1.0900000000000001</v>
      </c>
      <c r="E56" s="199">
        <f>ROUND(V56*' Demand-Supply Gap'!E$124,2)</f>
        <v>1.1299999999999999</v>
      </c>
      <c r="F56" s="199">
        <f>ROUND(W56*' Demand-Supply Gap'!F$124,2)</f>
        <v>1.1100000000000001</v>
      </c>
      <c r="G56" s="199">
        <f>ROUND(X56*' Demand-Supply Gap'!G$124,2)</f>
        <v>1.07</v>
      </c>
      <c r="H56" s="199">
        <f>ROUND(Y56*' Demand-Supply Gap'!H$124,2)</f>
        <v>1.1499999999999999</v>
      </c>
      <c r="I56" s="199">
        <f>ROUND(Z56*' Demand-Supply Gap'!I$124,2)</f>
        <v>1.1200000000000001</v>
      </c>
      <c r="J56" s="199">
        <f>ROUND(AA56*' Demand-Supply Gap'!J$124,2)</f>
        <v>1.1299999999999999</v>
      </c>
      <c r="K56" s="199">
        <f>ROUND(AB56*' Demand-Supply Gap'!K$124,2)</f>
        <v>1.1499999999999999</v>
      </c>
      <c r="L56" s="199">
        <f>ROUND(AC56*' Demand-Supply Gap'!L$124,2)</f>
        <v>1.18</v>
      </c>
      <c r="M56" s="199">
        <f>ROUND(AD56*' Demand-Supply Gap'!M$124,2)</f>
        <v>1.22</v>
      </c>
      <c r="N56" s="199">
        <f>ROUND(AE56*' Demand-Supply Gap'!N$124,2)</f>
        <v>1.26</v>
      </c>
      <c r="O56" s="199">
        <f>ROUND(AF56*' Demand-Supply Gap'!O$124,2)</f>
        <v>1.32</v>
      </c>
      <c r="P56" s="199">
        <f>ROUND(AG56*' Demand-Supply Gap'!P$124,2)</f>
        <v>1.37</v>
      </c>
      <c r="Q56" s="199">
        <f>ROUND(AH56*' Demand-Supply Gap'!Q$124,2)</f>
        <v>1.42</v>
      </c>
      <c r="R56" s="199">
        <f>ROUND(AI56*' Demand-Supply Gap'!R$124,2)</f>
        <v>1.48</v>
      </c>
      <c r="S56" s="199">
        <f>ROUND(AJ56*' Demand-Supply Gap'!S$124,2)</f>
        <v>1.55</v>
      </c>
      <c r="T56" s="200"/>
      <c r="U56" s="211">
        <v>0.34689999999999999</v>
      </c>
      <c r="V56" s="211">
        <v>0.34400000000000003</v>
      </c>
      <c r="W56" s="211">
        <v>0.34110000000000001</v>
      </c>
      <c r="X56" s="211">
        <v>0.3382</v>
      </c>
      <c r="Y56" s="211">
        <v>0.33529999999999999</v>
      </c>
      <c r="Z56" s="211">
        <v>0.33240000000000003</v>
      </c>
      <c r="AA56" s="211">
        <v>0.32950000000000002</v>
      </c>
      <c r="AB56" s="211">
        <v>0.3266</v>
      </c>
      <c r="AC56" s="211">
        <v>0.3236</v>
      </c>
      <c r="AD56" s="211">
        <v>0.32069999999999999</v>
      </c>
      <c r="AE56" s="211">
        <v>0.31780000000000003</v>
      </c>
      <c r="AF56" s="211">
        <v>0.31490000000000001</v>
      </c>
      <c r="AG56" s="211">
        <v>0.312</v>
      </c>
      <c r="AH56" s="211">
        <v>0.30909999999999999</v>
      </c>
      <c r="AI56" s="211">
        <v>0.30620000000000003</v>
      </c>
      <c r="AJ56" s="211">
        <v>0.30330000000000001</v>
      </c>
    </row>
    <row r="57" spans="1:36" s="53" customFormat="1" x14ac:dyDescent="0.2">
      <c r="A57" s="73" t="s">
        <v>39</v>
      </c>
      <c r="B57" s="75" t="s">
        <v>106</v>
      </c>
      <c r="C57" s="97" t="s">
        <v>136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72">
        <v>0.2697</v>
      </c>
      <c r="V57" s="172">
        <v>0.27060000000000001</v>
      </c>
      <c r="W57" s="172">
        <v>0.27149999999999996</v>
      </c>
      <c r="X57" s="172">
        <v>0.27239999999999998</v>
      </c>
      <c r="Y57" s="172">
        <v>0.27329999999999999</v>
      </c>
      <c r="Z57" s="172">
        <v>0.2742</v>
      </c>
      <c r="AA57" s="172">
        <v>0.27509999999999996</v>
      </c>
      <c r="AB57" s="172">
        <v>0.27599999999999997</v>
      </c>
      <c r="AC57" s="172">
        <v>0.27689999999999998</v>
      </c>
      <c r="AD57" s="172">
        <v>0.27779999999999999</v>
      </c>
      <c r="AE57" s="172">
        <v>0.2787</v>
      </c>
      <c r="AF57" s="172">
        <v>0.27959999999999996</v>
      </c>
      <c r="AG57" s="172">
        <v>0.28049999999999997</v>
      </c>
      <c r="AH57" s="172">
        <v>0.28139999999999998</v>
      </c>
      <c r="AI57" s="172">
        <v>0.2823</v>
      </c>
      <c r="AJ57" s="172">
        <v>0.28320000000000001</v>
      </c>
    </row>
    <row r="58" spans="1:36" s="53" customFormat="1" x14ac:dyDescent="0.2">
      <c r="A58" s="73" t="s">
        <v>39</v>
      </c>
      <c r="B58" s="75" t="s">
        <v>106</v>
      </c>
      <c r="C58" s="97" t="s">
        <v>137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72">
        <v>0.2056</v>
      </c>
      <c r="V58" s="172">
        <v>0.2069</v>
      </c>
      <c r="W58" s="172">
        <v>0.20829999999999999</v>
      </c>
      <c r="X58" s="172">
        <v>0.20959999999999998</v>
      </c>
      <c r="Y58" s="172">
        <v>0.2109</v>
      </c>
      <c r="Z58" s="172">
        <v>0.21229999999999999</v>
      </c>
      <c r="AA58" s="172">
        <v>0.21359999999999998</v>
      </c>
      <c r="AB58" s="172">
        <v>0.21490000000000001</v>
      </c>
      <c r="AC58" s="172">
        <v>0.21629999999999999</v>
      </c>
      <c r="AD58" s="172">
        <v>0.21759999999999999</v>
      </c>
      <c r="AE58" s="172">
        <v>0.21889999999999998</v>
      </c>
      <c r="AF58" s="172">
        <v>0.2203</v>
      </c>
      <c r="AG58" s="172">
        <v>0.22159999999999999</v>
      </c>
      <c r="AH58" s="172">
        <v>0.22289999999999999</v>
      </c>
      <c r="AI58" s="172">
        <v>0.2243</v>
      </c>
      <c r="AJ58" s="172">
        <v>0.22559999999999999</v>
      </c>
    </row>
    <row r="59" spans="1:36" s="53" customFormat="1" x14ac:dyDescent="0.2">
      <c r="A59" s="73" t="s">
        <v>39</v>
      </c>
      <c r="B59" s="75" t="s">
        <v>106</v>
      </c>
      <c r="C59" s="97" t="s">
        <v>138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72">
        <f t="shared" ref="U59:AJ59" si="46">ROUND(1-SUM(U56:U58),4)</f>
        <v>0.17780000000000001</v>
      </c>
      <c r="V59" s="172">
        <f t="shared" si="46"/>
        <v>0.17849999999999999</v>
      </c>
      <c r="W59" s="172">
        <f t="shared" si="46"/>
        <v>0.17910000000000001</v>
      </c>
      <c r="X59" s="172">
        <f t="shared" si="46"/>
        <v>0.17979999999999999</v>
      </c>
      <c r="Y59" s="172">
        <f t="shared" si="46"/>
        <v>0.18049999999999999</v>
      </c>
      <c r="Z59" s="172">
        <f t="shared" si="46"/>
        <v>0.18110000000000001</v>
      </c>
      <c r="AA59" s="172">
        <f t="shared" si="46"/>
        <v>0.18179999999999999</v>
      </c>
      <c r="AB59" s="172">
        <f t="shared" si="46"/>
        <v>0.1825</v>
      </c>
      <c r="AC59" s="172">
        <f t="shared" si="46"/>
        <v>0.1832</v>
      </c>
      <c r="AD59" s="172">
        <f t="shared" si="46"/>
        <v>0.18390000000000001</v>
      </c>
      <c r="AE59" s="172">
        <f t="shared" si="46"/>
        <v>0.18459999999999999</v>
      </c>
      <c r="AF59" s="172">
        <f t="shared" si="46"/>
        <v>0.1852</v>
      </c>
      <c r="AG59" s="172">
        <f t="shared" si="46"/>
        <v>0.18590000000000001</v>
      </c>
      <c r="AH59" s="172">
        <f t="shared" si="46"/>
        <v>0.18659999999999999</v>
      </c>
      <c r="AI59" s="172">
        <f t="shared" si="46"/>
        <v>0.18720000000000001</v>
      </c>
      <c r="AJ59" s="172">
        <f t="shared" si="46"/>
        <v>0.18790000000000001</v>
      </c>
    </row>
    <row r="60" spans="1:36" s="53" customFormat="1" ht="13.5" thickBot="1" x14ac:dyDescent="0.25">
      <c r="A60" s="187" t="s">
        <v>39</v>
      </c>
      <c r="B60" s="188" t="s">
        <v>106</v>
      </c>
      <c r="C60" s="206" t="s">
        <v>101</v>
      </c>
      <c r="D60" s="191">
        <f>SUM(D56:D59)</f>
        <v>3.15</v>
      </c>
      <c r="E60" s="191">
        <f t="shared" ref="E60:S60" si="47">SUM(E56:E59)</f>
        <v>3.29</v>
      </c>
      <c r="F60" s="191">
        <f t="shared" si="47"/>
        <v>3.2500000000000004</v>
      </c>
      <c r="G60" s="191">
        <f t="shared" si="47"/>
        <v>3.16</v>
      </c>
      <c r="H60" s="191">
        <f t="shared" si="47"/>
        <v>3.42</v>
      </c>
      <c r="I60" s="191">
        <f t="shared" si="47"/>
        <v>3.3800000000000003</v>
      </c>
      <c r="J60" s="191">
        <f t="shared" si="47"/>
        <v>3.42</v>
      </c>
      <c r="K60" s="191">
        <f t="shared" si="47"/>
        <v>3.52</v>
      </c>
      <c r="L60" s="191">
        <f t="shared" si="47"/>
        <v>3.65</v>
      </c>
      <c r="M60" s="191">
        <f t="shared" si="47"/>
        <v>3.8100000000000005</v>
      </c>
      <c r="N60" s="191">
        <f t="shared" si="47"/>
        <v>3.97</v>
      </c>
      <c r="O60" s="191">
        <f t="shared" si="47"/>
        <v>4.18</v>
      </c>
      <c r="P60" s="191">
        <f t="shared" si="47"/>
        <v>4.3900000000000006</v>
      </c>
      <c r="Q60" s="191">
        <f t="shared" si="47"/>
        <v>4.6000000000000005</v>
      </c>
      <c r="R60" s="191">
        <f t="shared" si="47"/>
        <v>4.8500000000000005</v>
      </c>
      <c r="S60" s="191">
        <f t="shared" si="47"/>
        <v>5.12</v>
      </c>
      <c r="T60" s="193"/>
      <c r="U60" s="194">
        <f>SUM(U56:U59)</f>
        <v>1</v>
      </c>
      <c r="V60" s="194">
        <f t="shared" ref="V60:AJ60" si="48">SUM(V56:V59)</f>
        <v>1</v>
      </c>
      <c r="W60" s="194">
        <f t="shared" si="48"/>
        <v>1</v>
      </c>
      <c r="X60" s="194">
        <f t="shared" si="48"/>
        <v>1</v>
      </c>
      <c r="Y60" s="194">
        <f t="shared" si="48"/>
        <v>1</v>
      </c>
      <c r="Z60" s="194">
        <f t="shared" si="48"/>
        <v>1</v>
      </c>
      <c r="AA60" s="194">
        <f t="shared" si="48"/>
        <v>1</v>
      </c>
      <c r="AB60" s="194">
        <f t="shared" si="48"/>
        <v>1</v>
      </c>
      <c r="AC60" s="194">
        <f t="shared" si="48"/>
        <v>1</v>
      </c>
      <c r="AD60" s="194">
        <f t="shared" si="48"/>
        <v>1</v>
      </c>
      <c r="AE60" s="194">
        <f t="shared" si="48"/>
        <v>1</v>
      </c>
      <c r="AF60" s="194">
        <f t="shared" si="48"/>
        <v>1</v>
      </c>
      <c r="AG60" s="194">
        <f t="shared" si="48"/>
        <v>1</v>
      </c>
      <c r="AH60" s="194">
        <f t="shared" si="48"/>
        <v>1</v>
      </c>
      <c r="AI60" s="194">
        <f t="shared" si="48"/>
        <v>1</v>
      </c>
      <c r="AJ60" s="194">
        <f t="shared" si="48"/>
        <v>1</v>
      </c>
    </row>
    <row r="61" spans="1:36" s="53" customFormat="1" x14ac:dyDescent="0.2">
      <c r="A61" s="195" t="s">
        <v>39</v>
      </c>
      <c r="B61" s="196" t="s">
        <v>225</v>
      </c>
      <c r="C61" s="169" t="s">
        <v>311</v>
      </c>
      <c r="D61" s="199">
        <f>ROUND(U61*' Demand-Supply Gap'!D$142,2)</f>
        <v>6.97</v>
      </c>
      <c r="E61" s="199">
        <f>ROUND(V61*' Demand-Supply Gap'!E$142,2)</f>
        <v>6.99</v>
      </c>
      <c r="F61" s="199">
        <f>ROUND(W61*' Demand-Supply Gap'!F$142,2)</f>
        <v>7.07</v>
      </c>
      <c r="G61" s="199">
        <f>ROUND(X61*' Demand-Supply Gap'!G$142,2)</f>
        <v>7.09</v>
      </c>
      <c r="H61" s="199">
        <f>ROUND(Y61*' Demand-Supply Gap'!H$142,2)</f>
        <v>7.21</v>
      </c>
      <c r="I61" s="199">
        <f>ROUND(Z61*' Demand-Supply Gap'!I$142,2)</f>
        <v>6.91</v>
      </c>
      <c r="J61" s="199">
        <f>ROUND(AA61*' Demand-Supply Gap'!J$142,2)</f>
        <v>7.11</v>
      </c>
      <c r="K61" s="199">
        <f>ROUND(AB61*' Demand-Supply Gap'!K$142,2)</f>
        <v>7.39</v>
      </c>
      <c r="L61" s="199">
        <f>ROUND(AC61*' Demand-Supply Gap'!L$142,2)</f>
        <v>7.73</v>
      </c>
      <c r="M61" s="199">
        <f>ROUND(AD61*' Demand-Supply Gap'!M$142,2)</f>
        <v>8.15</v>
      </c>
      <c r="N61" s="199">
        <f>ROUND(AE61*' Demand-Supply Gap'!N$142,2)</f>
        <v>8.6300000000000008</v>
      </c>
      <c r="O61" s="199">
        <f>ROUND(AF61*' Demand-Supply Gap'!O$142,2)</f>
        <v>9.18</v>
      </c>
      <c r="P61" s="199">
        <f>ROUND(AG61*' Demand-Supply Gap'!P$142,2)</f>
        <v>9.76</v>
      </c>
      <c r="Q61" s="199">
        <f>ROUND(AH61*' Demand-Supply Gap'!Q$142,2)</f>
        <v>10.35</v>
      </c>
      <c r="R61" s="199">
        <f>ROUND(AI61*' Demand-Supply Gap'!R$142,2)</f>
        <v>11.03</v>
      </c>
      <c r="S61" s="199">
        <f>ROUND(AJ61*' Demand-Supply Gap'!S$142,2)</f>
        <v>11.8</v>
      </c>
      <c r="T61" s="200"/>
      <c r="U61" s="203">
        <v>0.5081</v>
      </c>
      <c r="V61" s="203">
        <v>0.50943515889844926</v>
      </c>
      <c r="W61" s="203">
        <v>0.51077382625839052</v>
      </c>
      <c r="X61" s="203">
        <v>0.5121160112991775</v>
      </c>
      <c r="Y61" s="203">
        <v>0.51346172326438988</v>
      </c>
      <c r="Z61" s="203">
        <v>0.51481097142189736</v>
      </c>
      <c r="AA61" s="203">
        <v>0.51616376506392303</v>
      </c>
      <c r="AB61" s="203">
        <v>0.51752011350710769</v>
      </c>
      <c r="AC61" s="203">
        <v>0.51888002609257411</v>
      </c>
      <c r="AD61" s="203">
        <v>0.52024351218599085</v>
      </c>
      <c r="AE61" s="203">
        <v>0.52161058117763748</v>
      </c>
      <c r="AF61" s="203">
        <v>0.52298124248246836</v>
      </c>
      <c r="AG61" s="203">
        <v>0.5243555055401784</v>
      </c>
      <c r="AH61" s="203">
        <v>0.52573337981526758</v>
      </c>
      <c r="AI61" s="203">
        <v>0.52711487479710617</v>
      </c>
      <c r="AJ61" s="203">
        <v>0.52849999999999986</v>
      </c>
    </row>
    <row r="62" spans="1:36" s="53" customFormat="1" x14ac:dyDescent="0.2">
      <c r="A62" s="73" t="s">
        <v>39</v>
      </c>
      <c r="B62" s="75" t="s">
        <v>225</v>
      </c>
      <c r="C62" s="163" t="s">
        <v>312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81">
        <v>0.21129999999999993</v>
      </c>
      <c r="V62" s="181">
        <v>0.20937992534346117</v>
      </c>
      <c r="W62" s="181">
        <v>0.20747770389121628</v>
      </c>
      <c r="X62" s="181">
        <v>0.20559316964091609</v>
      </c>
      <c r="Y62" s="181">
        <v>0.20372615813373152</v>
      </c>
      <c r="Z62" s="181">
        <v>0.20187650644000177</v>
      </c>
      <c r="AA62" s="181">
        <v>0.20004405314501558</v>
      </c>
      <c r="AB62" s="181">
        <v>0.19822863833492527</v>
      </c>
      <c r="AC62" s="181">
        <v>0.19643010358279114</v>
      </c>
      <c r="AD62" s="181">
        <v>0.19464829193475622</v>
      </c>
      <c r="AE62" s="181">
        <v>0.19288304789634897</v>
      </c>
      <c r="AF62" s="181">
        <v>0.1911342174189139</v>
      </c>
      <c r="AG62" s="181">
        <v>0.18940164788616792</v>
      </c>
      <c r="AH62" s="181">
        <v>0.18768518810088214</v>
      </c>
      <c r="AI62" s="181">
        <v>0.18598468827168685</v>
      </c>
      <c r="AJ62" s="181">
        <v>0.18429999999999994</v>
      </c>
    </row>
    <row r="63" spans="1:36" s="53" customFormat="1" x14ac:dyDescent="0.2">
      <c r="A63" s="73" t="s">
        <v>39</v>
      </c>
      <c r="B63" s="75" t="s">
        <v>225</v>
      </c>
      <c r="C63" s="163" t="s">
        <v>313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225</v>
      </c>
      <c r="C64" s="163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87" t="s">
        <v>39</v>
      </c>
      <c r="B65" s="188" t="s">
        <v>225</v>
      </c>
      <c r="C65" s="187" t="s">
        <v>101</v>
      </c>
      <c r="D65" s="191">
        <f>ROUND(U65*' Demand-Supply Gap'!D$142,2)</f>
        <v>13.71</v>
      </c>
      <c r="E65" s="191">
        <f>ROUND(V65*' Demand-Supply Gap'!E$142,2)</f>
        <v>13.72</v>
      </c>
      <c r="F65" s="191">
        <f>ROUND(W65*' Demand-Supply Gap'!F$142,2)</f>
        <v>13.84</v>
      </c>
      <c r="G65" s="191">
        <f>ROUND(X65*' Demand-Supply Gap'!G$142,2)</f>
        <v>13.84</v>
      </c>
      <c r="H65" s="191">
        <f>ROUND(Y65*' Demand-Supply Gap'!H$142,2)</f>
        <v>14.05</v>
      </c>
      <c r="I65" s="191">
        <f>ROUND(Z65*' Demand-Supply Gap'!I$142,2)</f>
        <v>13.43</v>
      </c>
      <c r="J65" s="191">
        <f>ROUND(AA65*' Demand-Supply Gap'!J$142,2)</f>
        <v>13.77</v>
      </c>
      <c r="K65" s="191">
        <f>ROUND(AB65*' Demand-Supply Gap'!K$142,2)</f>
        <v>14.28</v>
      </c>
      <c r="L65" s="191">
        <f>ROUND(AC65*' Demand-Supply Gap'!L$142,2)</f>
        <v>14.9</v>
      </c>
      <c r="M65" s="191">
        <f>ROUND(AD65*' Demand-Supply Gap'!M$142,2)</f>
        <v>15.67</v>
      </c>
      <c r="N65" s="191">
        <f>ROUND(AE65*' Demand-Supply Gap'!N$142,2)</f>
        <v>16.55</v>
      </c>
      <c r="O65" s="191">
        <f>ROUND(AF65*' Demand-Supply Gap'!O$142,2)</f>
        <v>17.54</v>
      </c>
      <c r="P65" s="191">
        <f>ROUND(AG65*' Demand-Supply Gap'!P$142,2)</f>
        <v>18.62</v>
      </c>
      <c r="Q65" s="191">
        <f>ROUND(AH65*' Demand-Supply Gap'!Q$142,2)</f>
        <v>19.68</v>
      </c>
      <c r="R65" s="191">
        <f>ROUND(AI65*' Demand-Supply Gap'!R$142,2)</f>
        <v>20.92</v>
      </c>
      <c r="S65" s="191">
        <f>ROUND(AJ65*' Demand-Supply Gap'!S$142,2)</f>
        <v>22.32</v>
      </c>
      <c r="T65" s="193"/>
      <c r="U65" s="194">
        <v>1</v>
      </c>
      <c r="V65" s="194">
        <v>1</v>
      </c>
      <c r="W65" s="194">
        <v>1</v>
      </c>
      <c r="X65" s="194">
        <v>1</v>
      </c>
      <c r="Y65" s="194">
        <v>1</v>
      </c>
      <c r="Z65" s="194">
        <v>1</v>
      </c>
      <c r="AA65" s="194">
        <v>1</v>
      </c>
      <c r="AB65" s="194">
        <v>1</v>
      </c>
      <c r="AC65" s="194">
        <v>1</v>
      </c>
      <c r="AD65" s="194">
        <v>1</v>
      </c>
      <c r="AE65" s="194">
        <v>1</v>
      </c>
      <c r="AF65" s="194">
        <v>1</v>
      </c>
      <c r="AG65" s="194">
        <v>1</v>
      </c>
      <c r="AH65" s="194">
        <v>1</v>
      </c>
      <c r="AI65" s="194">
        <v>1</v>
      </c>
      <c r="AJ65" s="194">
        <v>1</v>
      </c>
    </row>
    <row r="66" spans="1:36" s="53" customFormat="1" x14ac:dyDescent="0.2">
      <c r="A66" s="195" t="s">
        <v>39</v>
      </c>
      <c r="B66" s="196" t="s">
        <v>107</v>
      </c>
      <c r="C66" s="108" t="s">
        <v>215</v>
      </c>
      <c r="D66" s="199">
        <f>ROUND(U66*' Demand-Supply Gap'!D$151,2)</f>
        <v>12.58</v>
      </c>
      <c r="E66" s="199">
        <f>ROUND(V66*' Demand-Supply Gap'!E$151,2)</f>
        <v>12.64</v>
      </c>
      <c r="F66" s="199">
        <f>ROUND(W66*' Demand-Supply Gap'!F$151,2)</f>
        <v>12.66</v>
      </c>
      <c r="G66" s="199">
        <f>ROUND(X66*' Demand-Supply Gap'!G$151,2)</f>
        <v>12.6</v>
      </c>
      <c r="H66" s="199">
        <f>ROUND(Y66*' Demand-Supply Gap'!H$151,2)</f>
        <v>12.75</v>
      </c>
      <c r="I66" s="199">
        <f>ROUND(Z66*' Demand-Supply Gap'!I$151,2)</f>
        <v>11.83</v>
      </c>
      <c r="J66" s="199">
        <f>ROUND(AA66*' Demand-Supply Gap'!J$151,2)</f>
        <v>11.92</v>
      </c>
      <c r="K66" s="199">
        <f>ROUND(AB66*' Demand-Supply Gap'!K$151,2)</f>
        <v>12.15</v>
      </c>
      <c r="L66" s="199">
        <f>ROUND(AC66*' Demand-Supply Gap'!L$151,2)</f>
        <v>12.45</v>
      </c>
      <c r="M66" s="199">
        <f>ROUND(AD66*' Demand-Supply Gap'!M$151,2)</f>
        <v>12.87</v>
      </c>
      <c r="N66" s="199">
        <f>ROUND(AE66*' Demand-Supply Gap'!N$151,2)</f>
        <v>13.35</v>
      </c>
      <c r="O66" s="199">
        <f>ROUND(AF66*' Demand-Supply Gap'!O$151,2)</f>
        <v>13.91</v>
      </c>
      <c r="P66" s="199">
        <f>ROUND(AG66*' Demand-Supply Gap'!P$151,2)</f>
        <v>14.51</v>
      </c>
      <c r="Q66" s="199">
        <f>ROUND(AH66*' Demand-Supply Gap'!Q$151,2)</f>
        <v>15.07</v>
      </c>
      <c r="R66" s="199">
        <f>ROUND(AI66*' Demand-Supply Gap'!R$151,2)</f>
        <v>15.75</v>
      </c>
      <c r="S66" s="199">
        <f>ROUND(AJ66*' Demand-Supply Gap'!S$151,2)</f>
        <v>16.510000000000002</v>
      </c>
      <c r="T66" s="200"/>
      <c r="U66" s="205">
        <v>0.69495999999999991</v>
      </c>
      <c r="V66" s="205">
        <v>0.69214131450955108</v>
      </c>
      <c r="W66" s="205">
        <v>0.68933396992908014</v>
      </c>
      <c r="X66" s="205">
        <v>0.68653792062872177</v>
      </c>
      <c r="Y66" s="205">
        <v>0.68375312116220133</v>
      </c>
      <c r="Z66" s="205">
        <v>0.68097952626609604</v>
      </c>
      <c r="AA66" s="205">
        <v>0.67821709085909954</v>
      </c>
      <c r="AB66" s="205">
        <v>0.67546577004128894</v>
      </c>
      <c r="AC66" s="205">
        <v>0.67272551909339473</v>
      </c>
      <c r="AD66" s="205">
        <v>0.6699962934760747</v>
      </c>
      <c r="AE66" s="205">
        <v>0.6672780488291894</v>
      </c>
      <c r="AF66" s="205">
        <v>0.66457074097108115</v>
      </c>
      <c r="AG66" s="205">
        <v>0.66187432589785611</v>
      </c>
      <c r="AH66" s="205">
        <v>0.65918875978266911</v>
      </c>
      <c r="AI66" s="205">
        <v>0.65651399897501128</v>
      </c>
      <c r="AJ66" s="205">
        <v>0.65384999999999993</v>
      </c>
    </row>
    <row r="67" spans="1:36" s="53" customFormat="1" x14ac:dyDescent="0.2">
      <c r="A67" s="73" t="s">
        <v>39</v>
      </c>
      <c r="B67" s="75" t="s">
        <v>107</v>
      </c>
      <c r="C67" s="97" t="s">
        <v>216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97" t="s">
        <v>217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97" t="s">
        <v>218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87" t="s">
        <v>39</v>
      </c>
      <c r="B70" s="188" t="s">
        <v>107</v>
      </c>
      <c r="C70" s="187" t="s">
        <v>101</v>
      </c>
      <c r="D70" s="191">
        <f>ROUND(U70*' Demand-Supply Gap'!D$151,2)</f>
        <v>18.100000000000001</v>
      </c>
      <c r="E70" s="191">
        <f>ROUND(V70*' Demand-Supply Gap'!E$151,2)</f>
        <v>18.260000000000002</v>
      </c>
      <c r="F70" s="191">
        <f>ROUND(W70*' Demand-Supply Gap'!F$151,2)</f>
        <v>18.36</v>
      </c>
      <c r="G70" s="191">
        <f>ROUND(X70*' Demand-Supply Gap'!G$151,2)</f>
        <v>18.350000000000001</v>
      </c>
      <c r="H70" s="191">
        <f>ROUND(Y70*' Demand-Supply Gap'!H$151,2)</f>
        <v>18.649999999999999</v>
      </c>
      <c r="I70" s="191">
        <f>ROUND(Z70*' Demand-Supply Gap'!I$151,2)</f>
        <v>17.37</v>
      </c>
      <c r="J70" s="191">
        <f>ROUND(AA70*' Demand-Supply Gap'!J$151,2)</f>
        <v>17.579999999999998</v>
      </c>
      <c r="K70" s="191">
        <f>ROUND(AB70*' Demand-Supply Gap'!K$151,2)</f>
        <v>17.98</v>
      </c>
      <c r="L70" s="191">
        <f>ROUND(AC70*' Demand-Supply Gap'!L$151,2)</f>
        <v>18.5</v>
      </c>
      <c r="M70" s="191">
        <f>ROUND(AD70*' Demand-Supply Gap'!M$151,2)</f>
        <v>19.21</v>
      </c>
      <c r="N70" s="191">
        <f>ROUND(AE70*' Demand-Supply Gap'!N$151,2)</f>
        <v>20.010000000000002</v>
      </c>
      <c r="O70" s="191">
        <f>ROUND(AF70*' Demand-Supply Gap'!O$151,2)</f>
        <v>20.93</v>
      </c>
      <c r="P70" s="191">
        <f>ROUND(AG70*' Demand-Supply Gap'!P$151,2)</f>
        <v>21.92</v>
      </c>
      <c r="Q70" s="191">
        <f>ROUND(AH70*' Demand-Supply Gap'!Q$151,2)</f>
        <v>22.86</v>
      </c>
      <c r="R70" s="191">
        <f>ROUND(AI70*' Demand-Supply Gap'!R$151,2)</f>
        <v>23.98</v>
      </c>
      <c r="S70" s="191">
        <f>ROUND(AJ70*' Demand-Supply Gap'!S$151,2)</f>
        <v>25.25</v>
      </c>
      <c r="T70" s="193"/>
      <c r="U70" s="194">
        <f>SUM(U66:U69)</f>
        <v>1</v>
      </c>
      <c r="V70" s="194">
        <f t="shared" ref="V70:AJ70" si="51">SUM(V66:V69)</f>
        <v>1</v>
      </c>
      <c r="W70" s="194">
        <f t="shared" si="51"/>
        <v>1</v>
      </c>
      <c r="X70" s="194">
        <f t="shared" si="51"/>
        <v>1</v>
      </c>
      <c r="Y70" s="194">
        <f t="shared" si="51"/>
        <v>1</v>
      </c>
      <c r="Z70" s="194">
        <f t="shared" si="51"/>
        <v>1</v>
      </c>
      <c r="AA70" s="194">
        <f t="shared" si="51"/>
        <v>1</v>
      </c>
      <c r="AB70" s="194">
        <f t="shared" si="51"/>
        <v>1</v>
      </c>
      <c r="AC70" s="194">
        <f t="shared" si="51"/>
        <v>1</v>
      </c>
      <c r="AD70" s="194">
        <f t="shared" si="51"/>
        <v>1</v>
      </c>
      <c r="AE70" s="194">
        <f t="shared" si="51"/>
        <v>1</v>
      </c>
      <c r="AF70" s="194">
        <f t="shared" si="51"/>
        <v>1</v>
      </c>
      <c r="AG70" s="194">
        <f t="shared" si="51"/>
        <v>1</v>
      </c>
      <c r="AH70" s="194">
        <f t="shared" si="51"/>
        <v>1</v>
      </c>
      <c r="AI70" s="194">
        <f t="shared" si="51"/>
        <v>1</v>
      </c>
      <c r="AJ70" s="194">
        <f t="shared" si="51"/>
        <v>1</v>
      </c>
    </row>
    <row r="71" spans="1:36" s="53" customFormat="1" x14ac:dyDescent="0.2">
      <c r="A71" s="195" t="s">
        <v>38</v>
      </c>
      <c r="B71" s="196" t="s">
        <v>34</v>
      </c>
      <c r="C71" s="195" t="s">
        <v>114</v>
      </c>
      <c r="D71" s="199">
        <f>ROUND(U71*' Demand-Supply Gap'!D$182,2)</f>
        <v>36.35</v>
      </c>
      <c r="E71" s="199">
        <f>ROUND(V71*' Demand-Supply Gap'!E$182,2)</f>
        <v>36.450000000000003</v>
      </c>
      <c r="F71" s="199">
        <f>ROUND(W71*' Demand-Supply Gap'!F$182,2)</f>
        <v>39.4</v>
      </c>
      <c r="G71" s="199">
        <f>ROUND(X71*' Demand-Supply Gap'!G$182,2)</f>
        <v>41.81</v>
      </c>
      <c r="H71" s="199">
        <f>ROUND(Y71*' Demand-Supply Gap'!H$182,2)</f>
        <v>42.14</v>
      </c>
      <c r="I71" s="199">
        <f>ROUND(Z71*' Demand-Supply Gap'!I$182,2)</f>
        <v>39.25</v>
      </c>
      <c r="J71" s="199">
        <f>ROUND(AA71*' Demand-Supply Gap'!J$182,2)</f>
        <v>40.11</v>
      </c>
      <c r="K71" s="199">
        <f>ROUND(AB71*' Demand-Supply Gap'!K$182,2)</f>
        <v>41.45</v>
      </c>
      <c r="L71" s="199">
        <f>ROUND(AC71*' Demand-Supply Gap'!L$182,2)</f>
        <v>43.07</v>
      </c>
      <c r="M71" s="199">
        <f>ROUND(AD71*' Demand-Supply Gap'!M$182,2)</f>
        <v>45.16</v>
      </c>
      <c r="N71" s="199">
        <f>ROUND(AE71*' Demand-Supply Gap'!N$182,2)</f>
        <v>47.52</v>
      </c>
      <c r="O71" s="199">
        <f>ROUND(AF71*' Demand-Supply Gap'!O$182,2)</f>
        <v>50.19</v>
      </c>
      <c r="P71" s="199">
        <f>ROUND(AG71*' Demand-Supply Gap'!P$182,2)</f>
        <v>53.07</v>
      </c>
      <c r="Q71" s="199">
        <f>ROUND(AH71*' Demand-Supply Gap'!Q$182,2)</f>
        <v>55.9</v>
      </c>
      <c r="R71" s="199">
        <f>ROUND(AI71*' Demand-Supply Gap'!R$182,2)</f>
        <v>59.21</v>
      </c>
      <c r="S71" s="199">
        <f>ROUND(AJ71*' Demand-Supply Gap'!S$182,2)</f>
        <v>62.96</v>
      </c>
      <c r="T71" s="200"/>
      <c r="U71" s="205">
        <v>0.23800000000000002</v>
      </c>
      <c r="V71" s="205">
        <v>0.23822000000000002</v>
      </c>
      <c r="W71" s="205">
        <v>0.23844000000000001</v>
      </c>
      <c r="X71" s="205">
        <v>0.23866000000000001</v>
      </c>
      <c r="Y71" s="205">
        <v>0.23888000000000001</v>
      </c>
      <c r="Z71" s="205">
        <v>0.23910000000000001</v>
      </c>
      <c r="AA71" s="205">
        <v>0.23932</v>
      </c>
      <c r="AB71" s="205">
        <v>0.23954000000000003</v>
      </c>
      <c r="AC71" s="205">
        <v>0.23976000000000003</v>
      </c>
      <c r="AD71" s="205">
        <v>0.23998000000000003</v>
      </c>
      <c r="AE71" s="205">
        <v>0.24020000000000002</v>
      </c>
      <c r="AF71" s="205">
        <v>0.24042000000000002</v>
      </c>
      <c r="AG71" s="205">
        <v>0.24064000000000002</v>
      </c>
      <c r="AH71" s="205">
        <v>0.24086000000000002</v>
      </c>
      <c r="AI71" s="205">
        <v>0.24108000000000002</v>
      </c>
      <c r="AJ71" s="205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139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81">
        <v>0.2248</v>
      </c>
      <c r="V72" s="181">
        <v>0.22524666666666665</v>
      </c>
      <c r="W72" s="181">
        <v>0.22569333333333333</v>
      </c>
      <c r="X72" s="181">
        <v>0.22613999999999998</v>
      </c>
      <c r="Y72" s="181">
        <v>0.22658666666666666</v>
      </c>
      <c r="Z72" s="181">
        <v>0.22703333333333334</v>
      </c>
      <c r="AA72" s="181">
        <v>0.22747999999999999</v>
      </c>
      <c r="AB72" s="181">
        <v>0.22792666666666667</v>
      </c>
      <c r="AC72" s="181">
        <v>0.22837333333333332</v>
      </c>
      <c r="AD72" s="181">
        <v>0.22882</v>
      </c>
      <c r="AE72" s="181">
        <v>0.22926666666666667</v>
      </c>
      <c r="AF72" s="181">
        <v>0.22971333333333332</v>
      </c>
      <c r="AG72" s="181">
        <v>0.23016</v>
      </c>
      <c r="AH72" s="181">
        <v>0.23060666666666665</v>
      </c>
      <c r="AI72" s="181">
        <v>0.23105333333333333</v>
      </c>
      <c r="AJ72" s="181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133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131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81">
        <v>0.18339999999999998</v>
      </c>
      <c r="V74" s="181">
        <v>0.18377333333333332</v>
      </c>
      <c r="W74" s="181">
        <v>0.18414666666666665</v>
      </c>
      <c r="X74" s="181">
        <v>0.18451999999999996</v>
      </c>
      <c r="Y74" s="181">
        <v>0.1848933333333333</v>
      </c>
      <c r="Z74" s="181">
        <v>0.18526666666666664</v>
      </c>
      <c r="AA74" s="181">
        <v>0.18563999999999997</v>
      </c>
      <c r="AB74" s="181">
        <v>0.18601333333333331</v>
      </c>
      <c r="AC74" s="181">
        <v>0.18638666666666664</v>
      </c>
      <c r="AD74" s="181">
        <v>0.18675999999999998</v>
      </c>
      <c r="AE74" s="181">
        <v>0.18713333333333329</v>
      </c>
      <c r="AF74" s="181">
        <v>0.18750666666666663</v>
      </c>
      <c r="AG74" s="181">
        <v>0.18787999999999996</v>
      </c>
      <c r="AH74" s="181">
        <v>0.1882533333333333</v>
      </c>
      <c r="AI74" s="181">
        <v>0.18862666666666664</v>
      </c>
      <c r="AJ74" s="181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132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87" t="s">
        <v>38</v>
      </c>
      <c r="B76" s="188" t="s">
        <v>34</v>
      </c>
      <c r="C76" s="187" t="s">
        <v>101</v>
      </c>
      <c r="D76" s="191">
        <f>ROUND(U76*' Demand-Supply Gap'!D$182,2)</f>
        <v>152.72999999999999</v>
      </c>
      <c r="E76" s="191">
        <f>ROUND(V76*' Demand-Supply Gap'!E$182,2)</f>
        <v>152.99</v>
      </c>
      <c r="F76" s="191">
        <f>ROUND(W76*' Demand-Supply Gap'!F$182,2)</f>
        <v>165.23</v>
      </c>
      <c r="G76" s="191">
        <f>ROUND(X76*' Demand-Supply Gap'!G$182,2)</f>
        <v>175.21</v>
      </c>
      <c r="H76" s="191">
        <f>ROUND(Y76*' Demand-Supply Gap'!H$182,2)</f>
        <v>176.39</v>
      </c>
      <c r="I76" s="191">
        <f>ROUND(Z76*' Demand-Supply Gap'!I$182,2)</f>
        <v>164.14</v>
      </c>
      <c r="J76" s="191">
        <f>ROUND(AA76*' Demand-Supply Gap'!J$182,2)</f>
        <v>167.62</v>
      </c>
      <c r="K76" s="191">
        <f>ROUND(AB76*' Demand-Supply Gap'!K$182,2)</f>
        <v>173.03</v>
      </c>
      <c r="L76" s="191">
        <f>ROUND(AC76*' Demand-Supply Gap'!L$182,2)</f>
        <v>179.64</v>
      </c>
      <c r="M76" s="191">
        <f>ROUND(AD76*' Demand-Supply Gap'!M$182,2)</f>
        <v>188.18</v>
      </c>
      <c r="N76" s="191">
        <f>ROUND(AE76*' Demand-Supply Gap'!N$182,2)</f>
        <v>197.83</v>
      </c>
      <c r="O76" s="191">
        <f>ROUND(AF76*' Demand-Supply Gap'!O$182,2)</f>
        <v>208.77</v>
      </c>
      <c r="P76" s="191">
        <f>ROUND(AG76*' Demand-Supply Gap'!P$182,2)</f>
        <v>220.54</v>
      </c>
      <c r="Q76" s="191">
        <f>ROUND(AH76*' Demand-Supply Gap'!Q$182,2)</f>
        <v>232.08</v>
      </c>
      <c r="R76" s="191">
        <f>ROUND(AI76*' Demand-Supply Gap'!R$182,2)</f>
        <v>245.61</v>
      </c>
      <c r="S76" s="191">
        <f>ROUND(AJ76*' Demand-Supply Gap'!S$182,2)</f>
        <v>260.91000000000003</v>
      </c>
      <c r="T76" s="193"/>
      <c r="U76" s="194">
        <f>SUM(U71:U75)</f>
        <v>1</v>
      </c>
      <c r="V76" s="194">
        <f t="shared" ref="V76:AJ76" si="53">SUM(V71:V75)</f>
        <v>1</v>
      </c>
      <c r="W76" s="194">
        <f t="shared" si="53"/>
        <v>1</v>
      </c>
      <c r="X76" s="194">
        <f t="shared" si="53"/>
        <v>1</v>
      </c>
      <c r="Y76" s="194">
        <f t="shared" si="53"/>
        <v>1</v>
      </c>
      <c r="Z76" s="194">
        <f t="shared" si="53"/>
        <v>1</v>
      </c>
      <c r="AA76" s="194">
        <f t="shared" si="53"/>
        <v>1</v>
      </c>
      <c r="AB76" s="194">
        <f t="shared" si="53"/>
        <v>1</v>
      </c>
      <c r="AC76" s="194">
        <f t="shared" si="53"/>
        <v>1</v>
      </c>
      <c r="AD76" s="194">
        <f t="shared" si="53"/>
        <v>1</v>
      </c>
      <c r="AE76" s="194">
        <f t="shared" si="53"/>
        <v>1</v>
      </c>
      <c r="AF76" s="194">
        <f t="shared" si="53"/>
        <v>1</v>
      </c>
      <c r="AG76" s="194">
        <f t="shared" si="53"/>
        <v>1</v>
      </c>
      <c r="AH76" s="194">
        <f t="shared" si="53"/>
        <v>1</v>
      </c>
      <c r="AI76" s="194">
        <f t="shared" si="53"/>
        <v>1</v>
      </c>
      <c r="AJ76" s="194">
        <f t="shared" si="53"/>
        <v>1</v>
      </c>
    </row>
    <row r="77" spans="1:36" s="53" customFormat="1" x14ac:dyDescent="0.2">
      <c r="A77" s="195" t="s">
        <v>38</v>
      </c>
      <c r="B77" s="196" t="s">
        <v>105</v>
      </c>
      <c r="C77" s="195" t="s">
        <v>140</v>
      </c>
      <c r="D77" s="199">
        <f>ROUND(U77*' Demand-Supply Gap'!D$191,2)</f>
        <v>0.69</v>
      </c>
      <c r="E77" s="199">
        <f>ROUND(V77*' Demand-Supply Gap'!E$191,2)</f>
        <v>0.69</v>
      </c>
      <c r="F77" s="199">
        <f>ROUND(W77*' Demand-Supply Gap'!F$191,2)</f>
        <v>0.56999999999999995</v>
      </c>
      <c r="G77" s="199">
        <f>ROUND(X77*' Demand-Supply Gap'!G$191,2)</f>
        <v>0.56999999999999995</v>
      </c>
      <c r="H77" s="199">
        <f>ROUND(Y77*' Demand-Supply Gap'!H$191,2)</f>
        <v>0.68</v>
      </c>
      <c r="I77" s="199">
        <f>ROUND(Z77*' Demand-Supply Gap'!I$191,2)</f>
        <v>0.77</v>
      </c>
      <c r="J77" s="199">
        <f>ROUND(AA77*' Demand-Supply Gap'!J$191,2)</f>
        <v>0.78</v>
      </c>
      <c r="K77" s="199">
        <f>ROUND(AB77*' Demand-Supply Gap'!K$191,2)</f>
        <v>0.8</v>
      </c>
      <c r="L77" s="199">
        <f>ROUND(AC77*' Demand-Supply Gap'!L$191,2)</f>
        <v>0.83</v>
      </c>
      <c r="M77" s="199">
        <f>ROUND(AD77*' Demand-Supply Gap'!M$191,2)</f>
        <v>0.86</v>
      </c>
      <c r="N77" s="199">
        <f>ROUND(AE77*' Demand-Supply Gap'!N$191,2)</f>
        <v>0.9</v>
      </c>
      <c r="O77" s="199">
        <f>ROUND(AF77*' Demand-Supply Gap'!O$191,2)</f>
        <v>0.94</v>
      </c>
      <c r="P77" s="199">
        <f>ROUND(AG77*' Demand-Supply Gap'!P$191,2)</f>
        <v>0.99</v>
      </c>
      <c r="Q77" s="199">
        <f>ROUND(AH77*' Demand-Supply Gap'!Q$191,2)</f>
        <v>1.03</v>
      </c>
      <c r="R77" s="199">
        <f>ROUND(AI77*' Demand-Supply Gap'!R$191,2)</f>
        <v>1.0900000000000001</v>
      </c>
      <c r="S77" s="199">
        <f>ROUND(AJ77*' Demand-Supply Gap'!S$191,2)</f>
        <v>1.1499999999999999</v>
      </c>
      <c r="T77" s="200"/>
      <c r="U77" s="203">
        <v>0.13500000000000004</v>
      </c>
      <c r="V77" s="203">
        <v>0.13546666666666671</v>
      </c>
      <c r="W77" s="203">
        <v>0.13593333333333335</v>
      </c>
      <c r="X77" s="203">
        <v>0.13640000000000002</v>
      </c>
      <c r="Y77" s="203">
        <v>0.13686666666666669</v>
      </c>
      <c r="Z77" s="203">
        <v>0.13733333333333336</v>
      </c>
      <c r="AA77" s="203">
        <v>0.13780000000000003</v>
      </c>
      <c r="AB77" s="203">
        <v>0.13826666666666668</v>
      </c>
      <c r="AC77" s="203">
        <v>0.13873333333333335</v>
      </c>
      <c r="AD77" s="203">
        <v>0.13920000000000002</v>
      </c>
      <c r="AE77" s="203">
        <v>0.13966666666666669</v>
      </c>
      <c r="AF77" s="203">
        <v>0.14013333333333333</v>
      </c>
      <c r="AG77" s="203">
        <v>0.1406</v>
      </c>
      <c r="AH77" s="203">
        <v>0.14106666666666667</v>
      </c>
      <c r="AI77" s="203">
        <v>0.14153333333333334</v>
      </c>
      <c r="AJ77" s="203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141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142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81">
        <v>7.8400000000000011E-2</v>
      </c>
      <c r="V79" s="181">
        <v>7.9053333333333337E-2</v>
      </c>
      <c r="W79" s="181">
        <v>7.9706666666666676E-2</v>
      </c>
      <c r="X79" s="181">
        <v>8.0360000000000001E-2</v>
      </c>
      <c r="Y79" s="181">
        <v>8.101333333333334E-2</v>
      </c>
      <c r="Z79" s="181">
        <v>8.1666666666666679E-2</v>
      </c>
      <c r="AA79" s="181">
        <v>8.2320000000000004E-2</v>
      </c>
      <c r="AB79" s="181">
        <v>8.2973333333333343E-2</v>
      </c>
      <c r="AC79" s="181">
        <v>8.3626666666666669E-2</v>
      </c>
      <c r="AD79" s="181">
        <v>8.4280000000000008E-2</v>
      </c>
      <c r="AE79" s="181">
        <v>8.4933333333333333E-2</v>
      </c>
      <c r="AF79" s="181">
        <v>8.5586666666666672E-2</v>
      </c>
      <c r="AG79" s="181">
        <v>8.6240000000000011E-2</v>
      </c>
      <c r="AH79" s="181">
        <v>8.6893333333333336E-2</v>
      </c>
      <c r="AI79" s="181">
        <v>8.7546666666666675E-2</v>
      </c>
      <c r="AJ79" s="181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143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81">
        <v>0.2044</v>
      </c>
      <c r="V80" s="181">
        <v>0.20499333333333333</v>
      </c>
      <c r="W80" s="181">
        <v>0.20558666666666667</v>
      </c>
      <c r="X80" s="181">
        <v>0.20618</v>
      </c>
      <c r="Y80" s="181">
        <v>0.20677333333333334</v>
      </c>
      <c r="Z80" s="181">
        <v>0.20736666666666667</v>
      </c>
      <c r="AA80" s="181">
        <v>0.20796000000000001</v>
      </c>
      <c r="AB80" s="181">
        <v>0.20855333333333334</v>
      </c>
      <c r="AC80" s="181">
        <v>0.20914666666666668</v>
      </c>
      <c r="AD80" s="181">
        <v>0.20974000000000001</v>
      </c>
      <c r="AE80" s="181">
        <v>0.21033333333333334</v>
      </c>
      <c r="AF80" s="181">
        <v>0.21092666666666668</v>
      </c>
      <c r="AG80" s="181">
        <v>0.21152000000000001</v>
      </c>
      <c r="AH80" s="181">
        <v>0.21211333333333335</v>
      </c>
      <c r="AI80" s="181">
        <v>0.21270666666666668</v>
      </c>
      <c r="AJ80" s="181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144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145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87" t="s">
        <v>38</v>
      </c>
      <c r="B83" s="188" t="s">
        <v>105</v>
      </c>
      <c r="C83" s="187" t="s">
        <v>101</v>
      </c>
      <c r="D83" s="191">
        <f>ROUND(U83*' Demand-Supply Gap'!D$191,2)</f>
        <v>5.08</v>
      </c>
      <c r="E83" s="191">
        <f>ROUND(V83*' Demand-Supply Gap'!E$191,2)</f>
        <v>5.13</v>
      </c>
      <c r="F83" s="191">
        <f>ROUND(W83*' Demand-Supply Gap'!F$191,2)</f>
        <v>4.1900000000000004</v>
      </c>
      <c r="G83" s="191">
        <f>ROUND(X83*' Demand-Supply Gap'!G$191,2)</f>
        <v>4.17</v>
      </c>
      <c r="H83" s="191">
        <f>ROUND(Y83*' Demand-Supply Gap'!H$191,2)</f>
        <v>4.95</v>
      </c>
      <c r="I83" s="191">
        <f>ROUND(Z83*' Demand-Supply Gap'!I$191,2)</f>
        <v>5.62</v>
      </c>
      <c r="J83" s="191">
        <f>ROUND(AA83*' Demand-Supply Gap'!J$191,2)</f>
        <v>5.68</v>
      </c>
      <c r="K83" s="191">
        <f>ROUND(AB83*' Demand-Supply Gap'!K$191,2)</f>
        <v>5.8</v>
      </c>
      <c r="L83" s="191">
        <f>ROUND(AC83*' Demand-Supply Gap'!L$191,2)</f>
        <v>5.96</v>
      </c>
      <c r="M83" s="191">
        <f>ROUND(AD83*' Demand-Supply Gap'!M$191,2)</f>
        <v>6.18</v>
      </c>
      <c r="N83" s="191">
        <f>ROUND(AE83*' Demand-Supply Gap'!N$191,2)</f>
        <v>6.43</v>
      </c>
      <c r="O83" s="191">
        <f>ROUND(AF83*' Demand-Supply Gap'!O$191,2)</f>
        <v>6.72</v>
      </c>
      <c r="P83" s="191">
        <f>ROUND(AG83*' Demand-Supply Gap'!P$191,2)</f>
        <v>7.03</v>
      </c>
      <c r="Q83" s="191">
        <f>ROUND(AH83*' Demand-Supply Gap'!Q$191,2)</f>
        <v>7.32</v>
      </c>
      <c r="R83" s="191">
        <f>ROUND(AI83*' Demand-Supply Gap'!R$191,2)</f>
        <v>7.67</v>
      </c>
      <c r="S83" s="191">
        <f>ROUND(AJ83*' Demand-Supply Gap'!S$191,2)</f>
        <v>8.06</v>
      </c>
      <c r="T83" s="193"/>
      <c r="U83" s="194">
        <f>SUM(U77:U82)</f>
        <v>1</v>
      </c>
      <c r="V83" s="194">
        <f t="shared" ref="V83:AJ83" si="55">SUM(V77:V82)</f>
        <v>1</v>
      </c>
      <c r="W83" s="194">
        <f t="shared" si="55"/>
        <v>1</v>
      </c>
      <c r="X83" s="194">
        <f t="shared" si="55"/>
        <v>1</v>
      </c>
      <c r="Y83" s="194">
        <f t="shared" si="55"/>
        <v>1</v>
      </c>
      <c r="Z83" s="194">
        <f t="shared" si="55"/>
        <v>1</v>
      </c>
      <c r="AA83" s="194">
        <f t="shared" si="55"/>
        <v>1</v>
      </c>
      <c r="AB83" s="194">
        <f t="shared" si="55"/>
        <v>1</v>
      </c>
      <c r="AC83" s="194">
        <f t="shared" si="55"/>
        <v>1</v>
      </c>
      <c r="AD83" s="194">
        <f t="shared" si="55"/>
        <v>1</v>
      </c>
      <c r="AE83" s="194">
        <f t="shared" si="55"/>
        <v>1</v>
      </c>
      <c r="AF83" s="194">
        <f t="shared" si="55"/>
        <v>1</v>
      </c>
      <c r="AG83" s="194">
        <f t="shared" si="55"/>
        <v>1</v>
      </c>
      <c r="AH83" s="194">
        <f t="shared" si="55"/>
        <v>1</v>
      </c>
      <c r="AI83" s="194">
        <f t="shared" si="55"/>
        <v>1</v>
      </c>
      <c r="AJ83" s="194">
        <f t="shared" si="55"/>
        <v>1</v>
      </c>
    </row>
    <row r="84" spans="1:36" s="53" customFormat="1" x14ac:dyDescent="0.2">
      <c r="A84" s="195" t="s">
        <v>40</v>
      </c>
      <c r="B84" s="196" t="s">
        <v>18</v>
      </c>
      <c r="C84" s="195" t="s">
        <v>113</v>
      </c>
      <c r="D84" s="199">
        <f>ROUND(U84*' Demand-Supply Gap'!D$222,2)</f>
        <v>1.92</v>
      </c>
      <c r="E84" s="199">
        <f>ROUND(V84*' Demand-Supply Gap'!E$222,2)</f>
        <v>1.99</v>
      </c>
      <c r="F84" s="199">
        <f>ROUND(W84*' Demand-Supply Gap'!F$222,2)</f>
        <v>2.04</v>
      </c>
      <c r="G84" s="199">
        <f>ROUND(X84*' Demand-Supply Gap'!G$222,2)</f>
        <v>1.98</v>
      </c>
      <c r="H84" s="199">
        <f>ROUND(Y84*' Demand-Supply Gap'!H$222,2)</f>
        <v>2.02</v>
      </c>
      <c r="I84" s="199">
        <f>ROUND(Z84*' Demand-Supply Gap'!I$222,2)</f>
        <v>1.8</v>
      </c>
      <c r="J84" s="199">
        <f>ROUND(AA84*' Demand-Supply Gap'!J$222,2)</f>
        <v>1.82</v>
      </c>
      <c r="K84" s="199">
        <f>ROUND(AB84*' Demand-Supply Gap'!K$222,2)</f>
        <v>1.86</v>
      </c>
      <c r="L84" s="199">
        <f>ROUND(AC84*' Demand-Supply Gap'!L$222,2)</f>
        <v>1.92</v>
      </c>
      <c r="M84" s="199">
        <f>ROUND(AD84*' Demand-Supply Gap'!M$222,2)</f>
        <v>1.99</v>
      </c>
      <c r="N84" s="199">
        <f>ROUND(AE84*' Demand-Supply Gap'!N$222,2)</f>
        <v>2.08</v>
      </c>
      <c r="O84" s="199">
        <f>ROUND(AF84*' Demand-Supply Gap'!O$222,2)</f>
        <v>2.1800000000000002</v>
      </c>
      <c r="P84" s="199">
        <f>ROUND(AG84*' Demand-Supply Gap'!P$222,2)</f>
        <v>2.2799999999999998</v>
      </c>
      <c r="Q84" s="199">
        <f>ROUND(AH84*' Demand-Supply Gap'!Q$222,2)</f>
        <v>2.38</v>
      </c>
      <c r="R84" s="199">
        <f>ROUND(AI84*' Demand-Supply Gap'!R$222,2)</f>
        <v>2.5</v>
      </c>
      <c r="S84" s="199">
        <f>ROUND(AJ84*' Demand-Supply Gap'!S$222,2)</f>
        <v>2.63</v>
      </c>
      <c r="T84" s="200"/>
      <c r="U84" s="205">
        <v>0.15440000000000001</v>
      </c>
      <c r="V84" s="205">
        <v>0.15493333333333334</v>
      </c>
      <c r="W84" s="205">
        <v>0.15546666666666667</v>
      </c>
      <c r="X84" s="205">
        <v>0.15600000000000003</v>
      </c>
      <c r="Y84" s="205">
        <v>0.15653333333333336</v>
      </c>
      <c r="Z84" s="205">
        <v>0.15706666666666669</v>
      </c>
      <c r="AA84" s="205">
        <v>0.15760000000000002</v>
      </c>
      <c r="AB84" s="205">
        <v>0.15813333333333335</v>
      </c>
      <c r="AC84" s="205">
        <v>0.15866666666666668</v>
      </c>
      <c r="AD84" s="205">
        <v>0.15920000000000001</v>
      </c>
      <c r="AE84" s="205">
        <v>0.15973333333333334</v>
      </c>
      <c r="AF84" s="205">
        <v>0.1602666666666667</v>
      </c>
      <c r="AG84" s="205">
        <v>0.16080000000000003</v>
      </c>
      <c r="AH84" s="205">
        <v>0.16133333333333336</v>
      </c>
      <c r="AI84" s="205">
        <v>0.16186666666666669</v>
      </c>
      <c r="AJ84" s="205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133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147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81">
        <v>0.1234</v>
      </c>
      <c r="V86" s="181">
        <v>0.12273333333333332</v>
      </c>
      <c r="W86" s="181">
        <v>0.12206666666666666</v>
      </c>
      <c r="X86" s="181">
        <v>0.12139999999999999</v>
      </c>
      <c r="Y86" s="181">
        <v>0.12073333333333333</v>
      </c>
      <c r="Z86" s="181">
        <v>0.12006666666666665</v>
      </c>
      <c r="AA86" s="181">
        <v>0.11939999999999999</v>
      </c>
      <c r="AB86" s="181">
        <v>0.11873333333333333</v>
      </c>
      <c r="AC86" s="181">
        <v>0.11806666666666667</v>
      </c>
      <c r="AD86" s="181">
        <v>0.11739999999999999</v>
      </c>
      <c r="AE86" s="181">
        <v>0.11673333333333333</v>
      </c>
      <c r="AF86" s="181">
        <v>0.11606666666666667</v>
      </c>
      <c r="AG86" s="181">
        <v>0.11539999999999999</v>
      </c>
      <c r="AH86" s="181">
        <v>0.11473333333333333</v>
      </c>
      <c r="AI86" s="181">
        <v>0.11406666666666666</v>
      </c>
      <c r="AJ86" s="181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132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148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87" t="s">
        <v>40</v>
      </c>
      <c r="B89" s="188" t="s">
        <v>18</v>
      </c>
      <c r="C89" s="187" t="s">
        <v>101</v>
      </c>
      <c r="D89" s="191">
        <f>ROUND(U89*' Demand-Supply Gap'!D$222,2)</f>
        <v>12.43</v>
      </c>
      <c r="E89" s="191">
        <f>ROUND(V89*' Demand-Supply Gap'!E$222,2)</f>
        <v>12.83</v>
      </c>
      <c r="F89" s="191">
        <f>ROUND(W89*' Demand-Supply Gap'!F$222,2)</f>
        <v>13.11</v>
      </c>
      <c r="G89" s="191">
        <f>ROUND(X89*' Demand-Supply Gap'!G$222,2)</f>
        <v>12.67</v>
      </c>
      <c r="H89" s="191">
        <f>ROUND(Y89*' Demand-Supply Gap'!H$222,2)</f>
        <v>12.87</v>
      </c>
      <c r="I89" s="191">
        <f>ROUND(Z89*' Demand-Supply Gap'!I$222,2)</f>
        <v>11.44</v>
      </c>
      <c r="J89" s="191">
        <f>ROUND(AA89*' Demand-Supply Gap'!J$222,2)</f>
        <v>11.55</v>
      </c>
      <c r="K89" s="191">
        <f>ROUND(AB89*' Demand-Supply Gap'!K$222,2)</f>
        <v>11.78</v>
      </c>
      <c r="L89" s="191">
        <f>ROUND(AC89*' Demand-Supply Gap'!L$222,2)</f>
        <v>12.09</v>
      </c>
      <c r="M89" s="191">
        <f>ROUND(AD89*' Demand-Supply Gap'!M$222,2)</f>
        <v>12.52</v>
      </c>
      <c r="N89" s="191">
        <f>ROUND(AE89*' Demand-Supply Gap'!N$222,2)</f>
        <v>13.01</v>
      </c>
      <c r="O89" s="191">
        <f>ROUND(AF89*' Demand-Supply Gap'!O$222,2)</f>
        <v>13.58</v>
      </c>
      <c r="P89" s="191">
        <f>ROUND(AG89*' Demand-Supply Gap'!P$222,2)</f>
        <v>14.18</v>
      </c>
      <c r="Q89" s="191">
        <f>ROUND(AH89*' Demand-Supply Gap'!Q$222,2)</f>
        <v>14.75</v>
      </c>
      <c r="R89" s="191">
        <f>ROUND(AI89*' Demand-Supply Gap'!R$222,2)</f>
        <v>15.43</v>
      </c>
      <c r="S89" s="191">
        <f>ROUND(AJ89*' Demand-Supply Gap'!S$222,2)</f>
        <v>16.21</v>
      </c>
      <c r="T89" s="193"/>
      <c r="U89" s="194">
        <f>SUM(U84:U88)</f>
        <v>1</v>
      </c>
      <c r="V89" s="194">
        <f t="shared" ref="V89:AJ89" si="57">SUM(V84:V88)</f>
        <v>1</v>
      </c>
      <c r="W89" s="194">
        <f t="shared" si="57"/>
        <v>1</v>
      </c>
      <c r="X89" s="194">
        <f t="shared" si="57"/>
        <v>1</v>
      </c>
      <c r="Y89" s="194">
        <f t="shared" si="57"/>
        <v>1</v>
      </c>
      <c r="Z89" s="194">
        <f t="shared" si="57"/>
        <v>1</v>
      </c>
      <c r="AA89" s="194">
        <f t="shared" si="57"/>
        <v>1</v>
      </c>
      <c r="AB89" s="194">
        <f t="shared" si="57"/>
        <v>1</v>
      </c>
      <c r="AC89" s="194">
        <f t="shared" si="57"/>
        <v>1</v>
      </c>
      <c r="AD89" s="194">
        <f t="shared" si="57"/>
        <v>1</v>
      </c>
      <c r="AE89" s="194">
        <f t="shared" si="57"/>
        <v>1</v>
      </c>
      <c r="AF89" s="194">
        <f t="shared" si="57"/>
        <v>1</v>
      </c>
      <c r="AG89" s="194">
        <f t="shared" si="57"/>
        <v>1</v>
      </c>
      <c r="AH89" s="194">
        <f t="shared" si="57"/>
        <v>1</v>
      </c>
      <c r="AI89" s="194">
        <f t="shared" si="57"/>
        <v>1</v>
      </c>
      <c r="AJ89" s="194">
        <f t="shared" si="57"/>
        <v>1</v>
      </c>
    </row>
    <row r="90" spans="1:36" s="53" customFormat="1" x14ac:dyDescent="0.2">
      <c r="A90" s="195" t="s">
        <v>40</v>
      </c>
      <c r="B90" s="196" t="s">
        <v>103</v>
      </c>
      <c r="C90" s="195" t="s">
        <v>153</v>
      </c>
      <c r="D90" s="199">
        <f>ROUND(U90*' Demand-Supply Gap'!D$231,2)</f>
        <v>0.08</v>
      </c>
      <c r="E90" s="199">
        <f>ROUND(V90*' Demand-Supply Gap'!E$231,2)</f>
        <v>0.05</v>
      </c>
      <c r="F90" s="199">
        <f>ROUND(W90*' Demand-Supply Gap'!F$231,2)</f>
        <v>0.06</v>
      </c>
      <c r="G90" s="199">
        <f>ROUND(X90*' Demand-Supply Gap'!G$231,2)</f>
        <v>0.72</v>
      </c>
      <c r="H90" s="199">
        <f>ROUND(Y90*' Demand-Supply Gap'!H$231,2)</f>
        <v>0.74</v>
      </c>
      <c r="I90" s="199">
        <f>ROUND(Z90*' Demand-Supply Gap'!I$231,2)</f>
        <v>0.7</v>
      </c>
      <c r="J90" s="199">
        <f>ROUND(AA90*' Demand-Supply Gap'!J$231,2)</f>
        <v>0.71</v>
      </c>
      <c r="K90" s="199">
        <f>ROUND(AB90*' Demand-Supply Gap'!K$231,2)</f>
        <v>0.72</v>
      </c>
      <c r="L90" s="199">
        <f>ROUND(AC90*' Demand-Supply Gap'!L$231,2)</f>
        <v>0.74</v>
      </c>
      <c r="M90" s="199">
        <f>ROUND(AD90*' Demand-Supply Gap'!M$231,2)</f>
        <v>0.76</v>
      </c>
      <c r="N90" s="199">
        <f>ROUND(AE90*' Demand-Supply Gap'!N$231,2)</f>
        <v>0.79</v>
      </c>
      <c r="O90" s="199">
        <f>ROUND(AF90*' Demand-Supply Gap'!O$231,2)</f>
        <v>0.83</v>
      </c>
      <c r="P90" s="199">
        <f>ROUND(AG90*' Demand-Supply Gap'!P$231,2)</f>
        <v>0.86</v>
      </c>
      <c r="Q90" s="199">
        <f>ROUND(AH90*' Demand-Supply Gap'!Q$231,2)</f>
        <v>0.9</v>
      </c>
      <c r="R90" s="199">
        <f>ROUND(AI90*' Demand-Supply Gap'!R$231,2)</f>
        <v>0.94</v>
      </c>
      <c r="S90" s="199">
        <f>ROUND(AJ90*' Demand-Supply Gap'!S$231,2)</f>
        <v>0.99</v>
      </c>
      <c r="T90" s="200"/>
      <c r="U90" s="203">
        <v>0.41</v>
      </c>
      <c r="V90" s="203">
        <v>0.41099999999999998</v>
      </c>
      <c r="W90" s="203">
        <v>0.41199999999999998</v>
      </c>
      <c r="X90" s="203">
        <v>0.41299999999999998</v>
      </c>
      <c r="Y90" s="203">
        <v>0.41399999999999998</v>
      </c>
      <c r="Z90" s="203">
        <v>0.41499999999999998</v>
      </c>
      <c r="AA90" s="203">
        <v>0.41599999999999998</v>
      </c>
      <c r="AB90" s="203">
        <v>0.41699999999999998</v>
      </c>
      <c r="AC90" s="203">
        <v>0.41799999999999998</v>
      </c>
      <c r="AD90" s="203">
        <v>0.41899999999999998</v>
      </c>
      <c r="AE90" s="203">
        <v>0.42</v>
      </c>
      <c r="AF90" s="203">
        <v>0.42099999999999999</v>
      </c>
      <c r="AG90" s="203">
        <v>0.42199999999999999</v>
      </c>
      <c r="AH90" s="203">
        <v>0.42299999999999999</v>
      </c>
      <c r="AI90" s="203">
        <v>0.42399999999999999</v>
      </c>
      <c r="AJ90" s="203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154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155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81">
        <v>0.17339999999999997</v>
      </c>
      <c r="V92" s="181">
        <v>0.17453333333333332</v>
      </c>
      <c r="W92" s="181">
        <v>0.17566666666666664</v>
      </c>
      <c r="X92" s="181">
        <v>0.17679999999999998</v>
      </c>
      <c r="Y92" s="181">
        <v>0.1779333333333333</v>
      </c>
      <c r="Z92" s="181">
        <v>0.17906666666666665</v>
      </c>
      <c r="AA92" s="181">
        <v>0.18019999999999997</v>
      </c>
      <c r="AB92" s="181">
        <v>0.18133333333333332</v>
      </c>
      <c r="AC92" s="181">
        <v>0.18246666666666664</v>
      </c>
      <c r="AD92" s="181">
        <v>0.18359999999999999</v>
      </c>
      <c r="AE92" s="181">
        <v>0.1847333333333333</v>
      </c>
      <c r="AF92" s="181">
        <v>0.18586666666666665</v>
      </c>
      <c r="AG92" s="181">
        <v>0.18699999999999997</v>
      </c>
      <c r="AH92" s="181">
        <v>0.18813333333333329</v>
      </c>
      <c r="AI92" s="181">
        <v>0.18926666666666664</v>
      </c>
      <c r="AJ92" s="181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87" t="s">
        <v>40</v>
      </c>
      <c r="B94" s="188" t="s">
        <v>103</v>
      </c>
      <c r="C94" s="187" t="s">
        <v>101</v>
      </c>
      <c r="D94" s="191">
        <f>ROUND(U94*' Demand-Supply Gap'!D$231,2)</f>
        <v>0.19</v>
      </c>
      <c r="E94" s="191">
        <f>ROUND(V94*' Demand-Supply Gap'!E$231,2)</f>
        <v>0.13</v>
      </c>
      <c r="F94" s="191">
        <f>ROUND(W94*' Demand-Supply Gap'!F$231,2)</f>
        <v>0.14000000000000001</v>
      </c>
      <c r="G94" s="191">
        <f>ROUND(X94*' Demand-Supply Gap'!G$231,2)</f>
        <v>1.74</v>
      </c>
      <c r="H94" s="191">
        <f>ROUND(Y94*' Demand-Supply Gap'!H$231,2)</f>
        <v>1.78</v>
      </c>
      <c r="I94" s="191">
        <f>ROUND(Z94*' Demand-Supply Gap'!I$231,2)</f>
        <v>1.69</v>
      </c>
      <c r="J94" s="191">
        <f>ROUND(AA94*' Demand-Supply Gap'!J$231,2)</f>
        <v>1.7</v>
      </c>
      <c r="K94" s="191">
        <f>ROUND(AB94*' Demand-Supply Gap'!K$231,2)</f>
        <v>1.73</v>
      </c>
      <c r="L94" s="191">
        <f>ROUND(AC94*' Demand-Supply Gap'!L$231,2)</f>
        <v>1.77</v>
      </c>
      <c r="M94" s="191">
        <f>ROUND(AD94*' Demand-Supply Gap'!M$231,2)</f>
        <v>1.83</v>
      </c>
      <c r="N94" s="191">
        <f>ROUND(AE94*' Demand-Supply Gap'!N$231,2)</f>
        <v>1.89</v>
      </c>
      <c r="O94" s="191">
        <f>ROUND(AF94*' Demand-Supply Gap'!O$231,2)</f>
        <v>1.97</v>
      </c>
      <c r="P94" s="191">
        <f>ROUND(AG94*' Demand-Supply Gap'!P$231,2)</f>
        <v>2.0499999999999998</v>
      </c>
      <c r="Q94" s="191">
        <f>ROUND(AH94*' Demand-Supply Gap'!Q$231,2)</f>
        <v>2.13</v>
      </c>
      <c r="R94" s="191">
        <f>ROUND(AI94*' Demand-Supply Gap'!R$231,2)</f>
        <v>2.2200000000000002</v>
      </c>
      <c r="S94" s="191">
        <f>ROUND(AJ94*' Demand-Supply Gap'!S$231,2)</f>
        <v>2.3199999999999998</v>
      </c>
      <c r="T94" s="193"/>
      <c r="U94" s="194">
        <f>SUM(U90:U93)</f>
        <v>1</v>
      </c>
      <c r="V94" s="194">
        <f t="shared" ref="V94:AJ94" si="59">SUM(V90:V93)</f>
        <v>1</v>
      </c>
      <c r="W94" s="194">
        <f t="shared" si="59"/>
        <v>1</v>
      </c>
      <c r="X94" s="194">
        <f t="shared" si="59"/>
        <v>1</v>
      </c>
      <c r="Y94" s="194">
        <f t="shared" si="59"/>
        <v>1</v>
      </c>
      <c r="Z94" s="194">
        <f t="shared" si="59"/>
        <v>1</v>
      </c>
      <c r="AA94" s="194">
        <f t="shared" si="59"/>
        <v>1</v>
      </c>
      <c r="AB94" s="194">
        <f t="shared" si="59"/>
        <v>1</v>
      </c>
      <c r="AC94" s="194">
        <f t="shared" si="59"/>
        <v>1</v>
      </c>
      <c r="AD94" s="194">
        <f t="shared" si="59"/>
        <v>1</v>
      </c>
      <c r="AE94" s="194">
        <f t="shared" si="59"/>
        <v>1</v>
      </c>
      <c r="AF94" s="194">
        <f t="shared" si="59"/>
        <v>1</v>
      </c>
      <c r="AG94" s="194">
        <f t="shared" si="59"/>
        <v>1</v>
      </c>
      <c r="AH94" s="194">
        <f t="shared" si="59"/>
        <v>1</v>
      </c>
      <c r="AI94" s="194">
        <f t="shared" si="59"/>
        <v>1</v>
      </c>
      <c r="AJ94" s="194">
        <f t="shared" si="59"/>
        <v>1</v>
      </c>
    </row>
    <row r="95" spans="1:36" s="53" customFormat="1" x14ac:dyDescent="0.2">
      <c r="A95" s="195" t="s">
        <v>37</v>
      </c>
      <c r="B95" s="196" t="s">
        <v>278</v>
      </c>
      <c r="C95" s="212" t="s">
        <v>314</v>
      </c>
      <c r="D95" s="198">
        <f>ROUND(U95*' Demand-Supply Gap'!D$262,2)</f>
        <v>7.66</v>
      </c>
      <c r="E95" s="199">
        <f>ROUND(V95*' Demand-Supply Gap'!E$262,2)</f>
        <v>7.85</v>
      </c>
      <c r="F95" s="199">
        <f>ROUND(W95*' Demand-Supply Gap'!F$262,2)</f>
        <v>7.99</v>
      </c>
      <c r="G95" s="199">
        <f>ROUND(X95*' Demand-Supply Gap'!G$262,2)</f>
        <v>8</v>
      </c>
      <c r="H95" s="199">
        <f>ROUND(Y95*' Demand-Supply Gap'!H$262,2)</f>
        <v>8.14</v>
      </c>
      <c r="I95" s="199">
        <f>ROUND(Z95*' Demand-Supply Gap'!I$262,2)</f>
        <v>7.91</v>
      </c>
      <c r="J95" s="199">
        <f>ROUND(AA95*' Demand-Supply Gap'!J$262,2)</f>
        <v>7.99</v>
      </c>
      <c r="K95" s="199">
        <f>ROUND(AB95*' Demand-Supply Gap'!K$262,2)</f>
        <v>8.15</v>
      </c>
      <c r="L95" s="199">
        <f>ROUND(AC95*' Demand-Supply Gap'!L$262,2)</f>
        <v>8.3699999999999992</v>
      </c>
      <c r="M95" s="199">
        <f>ROUND(AD95*' Demand-Supply Gap'!M$262,2)</f>
        <v>8.67</v>
      </c>
      <c r="N95" s="199">
        <f>ROUND(AE95*' Demand-Supply Gap'!N$262,2)</f>
        <v>9.01</v>
      </c>
      <c r="O95" s="199">
        <f>ROUND(AF95*' Demand-Supply Gap'!O$262,2)</f>
        <v>9.41</v>
      </c>
      <c r="P95" s="199">
        <f>ROUND(AG95*' Demand-Supply Gap'!P$262,2)</f>
        <v>9.83</v>
      </c>
      <c r="Q95" s="199">
        <f>ROUND(AH95*' Demand-Supply Gap'!Q$262,2)</f>
        <v>10.23</v>
      </c>
      <c r="R95" s="199">
        <f>ROUND(AI95*' Demand-Supply Gap'!R$262,2)</f>
        <v>10.71</v>
      </c>
      <c r="S95" s="199">
        <f>ROUND(AJ95*' Demand-Supply Gap'!S$262,2)</f>
        <v>11.25</v>
      </c>
      <c r="T95" s="200"/>
      <c r="U95" s="205">
        <v>0.50029999999999997</v>
      </c>
      <c r="V95" s="205">
        <v>0.50180000000000002</v>
      </c>
      <c r="W95" s="205">
        <v>0.50319999999999998</v>
      </c>
      <c r="X95" s="205">
        <v>0.50449999999999995</v>
      </c>
      <c r="Y95" s="205">
        <v>0.50649999999999995</v>
      </c>
      <c r="Z95" s="205">
        <v>0.5075272727272726</v>
      </c>
      <c r="AA95" s="205">
        <v>0.50855454545454537</v>
      </c>
      <c r="AB95" s="205">
        <v>0.50958181818181814</v>
      </c>
      <c r="AC95" s="205">
        <v>0.5106090909090909</v>
      </c>
      <c r="AD95" s="205">
        <v>0.51163636363636356</v>
      </c>
      <c r="AE95" s="205">
        <v>0.51266363636363632</v>
      </c>
      <c r="AF95" s="205">
        <v>0.51369090909090909</v>
      </c>
      <c r="AG95" s="205">
        <v>0.51471818181818185</v>
      </c>
      <c r="AH95" s="205">
        <v>0.51574545454545451</v>
      </c>
      <c r="AI95" s="205">
        <v>0.51677272727272727</v>
      </c>
      <c r="AJ95" s="205">
        <v>0.51780000000000004</v>
      </c>
    </row>
    <row r="96" spans="1:36" s="53" customFormat="1" x14ac:dyDescent="0.2">
      <c r="A96" s="73" t="s">
        <v>37</v>
      </c>
      <c r="B96" s="75" t="s">
        <v>278</v>
      </c>
      <c r="C96" s="185" t="s">
        <v>315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81">
        <v>0.2394</v>
      </c>
      <c r="V96" s="181">
        <v>0.24049999999999999</v>
      </c>
      <c r="W96" s="181">
        <v>0.24160000000000001</v>
      </c>
      <c r="X96" s="181">
        <v>0.24249999999999999</v>
      </c>
      <c r="Y96" s="181">
        <v>0.24440000000000003</v>
      </c>
      <c r="Z96" s="181">
        <v>0.24648181818181822</v>
      </c>
      <c r="AA96" s="181">
        <v>0.2485636363636364</v>
      </c>
      <c r="AB96" s="181">
        <v>0.25064545454545456</v>
      </c>
      <c r="AC96" s="181">
        <v>0.25272727272727274</v>
      </c>
      <c r="AD96" s="181">
        <v>0.25480909090909093</v>
      </c>
      <c r="AE96" s="181">
        <v>0.25689090909090911</v>
      </c>
      <c r="AF96" s="181">
        <v>0.2589727272727273</v>
      </c>
      <c r="AG96" s="181">
        <v>0.26105454545454548</v>
      </c>
      <c r="AH96" s="181">
        <v>0.26313636363636367</v>
      </c>
      <c r="AI96" s="181">
        <v>0.26521818181818185</v>
      </c>
      <c r="AJ96" s="181">
        <v>0.26730000000000004</v>
      </c>
    </row>
    <row r="97" spans="1:37" s="53" customFormat="1" x14ac:dyDescent="0.2">
      <c r="A97" s="73" t="s">
        <v>37</v>
      </c>
      <c r="B97" s="75" t="s">
        <v>278</v>
      </c>
      <c r="C97" s="185" t="s">
        <v>316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7" s="53" customFormat="1" x14ac:dyDescent="0.2">
      <c r="A98" s="73" t="s">
        <v>37</v>
      </c>
      <c r="B98" s="75" t="s">
        <v>278</v>
      </c>
      <c r="C98" s="185" t="s">
        <v>317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7" s="53" customFormat="1" ht="13.5" thickBot="1" x14ac:dyDescent="0.25">
      <c r="A99" s="187" t="s">
        <v>37</v>
      </c>
      <c r="B99" s="188" t="s">
        <v>278</v>
      </c>
      <c r="C99" s="213" t="s">
        <v>101</v>
      </c>
      <c r="D99" s="191">
        <f>SUM(D95:D98)</f>
        <v>15.3</v>
      </c>
      <c r="E99" s="191">
        <f t="shared" ref="E99:S99" si="61">SUM(E95:E98)</f>
        <v>15.64</v>
      </c>
      <c r="F99" s="191">
        <f t="shared" si="61"/>
        <v>15.879999999999999</v>
      </c>
      <c r="G99" s="191">
        <f t="shared" si="61"/>
        <v>15.85</v>
      </c>
      <c r="H99" s="191">
        <f t="shared" si="61"/>
        <v>16.07</v>
      </c>
      <c r="I99" s="191">
        <f t="shared" si="61"/>
        <v>15.58</v>
      </c>
      <c r="J99" s="191">
        <f t="shared" si="61"/>
        <v>15.71</v>
      </c>
      <c r="K99" s="191">
        <f t="shared" si="61"/>
        <v>15.99</v>
      </c>
      <c r="L99" s="191">
        <f t="shared" si="61"/>
        <v>16.389999999999997</v>
      </c>
      <c r="M99" s="191">
        <f t="shared" si="61"/>
        <v>16.95</v>
      </c>
      <c r="N99" s="191">
        <f t="shared" si="61"/>
        <v>17.579999999999998</v>
      </c>
      <c r="O99" s="191">
        <f t="shared" si="61"/>
        <v>18.310000000000002</v>
      </c>
      <c r="P99" s="191">
        <f t="shared" si="61"/>
        <v>19.099999999999998</v>
      </c>
      <c r="Q99" s="191">
        <f t="shared" si="61"/>
        <v>19.839999999999996</v>
      </c>
      <c r="R99" s="191">
        <f t="shared" si="61"/>
        <v>20.720000000000002</v>
      </c>
      <c r="S99" s="191">
        <f t="shared" si="61"/>
        <v>21.729999999999997</v>
      </c>
      <c r="T99" s="193"/>
      <c r="U99" s="194">
        <f>SUM(U95:U98)</f>
        <v>1</v>
      </c>
      <c r="V99" s="194">
        <f t="shared" ref="V99:AJ99" si="62">SUM(V95:V98)</f>
        <v>1.0001</v>
      </c>
      <c r="W99" s="194">
        <f t="shared" si="62"/>
        <v>1</v>
      </c>
      <c r="X99" s="194">
        <f t="shared" si="62"/>
        <v>0.99999999999999989</v>
      </c>
      <c r="Y99" s="194">
        <f t="shared" si="62"/>
        <v>1</v>
      </c>
      <c r="Z99" s="194">
        <f t="shared" si="62"/>
        <v>1</v>
      </c>
      <c r="AA99" s="194">
        <f t="shared" si="62"/>
        <v>1</v>
      </c>
      <c r="AB99" s="194">
        <f t="shared" si="62"/>
        <v>1</v>
      </c>
      <c r="AC99" s="194">
        <f t="shared" si="62"/>
        <v>1</v>
      </c>
      <c r="AD99" s="194">
        <f t="shared" si="62"/>
        <v>1</v>
      </c>
      <c r="AE99" s="194">
        <f t="shared" si="62"/>
        <v>1</v>
      </c>
      <c r="AF99" s="194">
        <f t="shared" si="62"/>
        <v>1</v>
      </c>
      <c r="AG99" s="194">
        <f t="shared" si="62"/>
        <v>1</v>
      </c>
      <c r="AH99" s="194">
        <f t="shared" si="62"/>
        <v>1</v>
      </c>
      <c r="AI99" s="194">
        <f t="shared" si="62"/>
        <v>1</v>
      </c>
      <c r="AJ99" s="194">
        <f t="shared" si="62"/>
        <v>1</v>
      </c>
    </row>
    <row r="100" spans="1:37" s="53" customFormat="1" x14ac:dyDescent="0.2">
      <c r="A100" s="195" t="s">
        <v>37</v>
      </c>
      <c r="B100" s="196" t="s">
        <v>159</v>
      </c>
      <c r="C100" s="195" t="s">
        <v>228</v>
      </c>
      <c r="D100" s="199">
        <f>ROUND(U100*' Demand-Supply Gap'!D$280,2)</f>
        <v>6.18</v>
      </c>
      <c r="E100" s="199">
        <f>ROUND(V100*' Demand-Supply Gap'!E$280,2)</f>
        <v>6.26</v>
      </c>
      <c r="F100" s="199">
        <f>ROUND(W100*' Demand-Supply Gap'!F$280,2)</f>
        <v>6.26</v>
      </c>
      <c r="G100" s="199">
        <f>ROUND(X100*' Demand-Supply Gap'!G$280,2)</f>
        <v>6.28</v>
      </c>
      <c r="H100" s="199">
        <f>ROUND(Y100*' Demand-Supply Gap'!H$280,2)</f>
        <v>6.52</v>
      </c>
      <c r="I100" s="199">
        <f>ROUND(Z100*' Demand-Supply Gap'!I$280,2)</f>
        <v>6.29</v>
      </c>
      <c r="J100" s="199">
        <f>ROUND(AA100*' Demand-Supply Gap'!J$280,2)</f>
        <v>6.29</v>
      </c>
      <c r="K100" s="199">
        <f>ROUND(AB100*' Demand-Supply Gap'!K$280,2)</f>
        <v>6.37</v>
      </c>
      <c r="L100" s="199">
        <f>ROUND(AC100*' Demand-Supply Gap'!L$280,2)</f>
        <v>6.48</v>
      </c>
      <c r="M100" s="199">
        <f>ROUND(AD100*' Demand-Supply Gap'!M$280,2)</f>
        <v>6.7</v>
      </c>
      <c r="N100" s="199">
        <f>ROUND(AE100*' Demand-Supply Gap'!N$280,2)</f>
        <v>6.96</v>
      </c>
      <c r="O100" s="199">
        <f>ROUND(AF100*' Demand-Supply Gap'!O$280,2)</f>
        <v>7.25</v>
      </c>
      <c r="P100" s="199">
        <f>ROUND(AG100*' Demand-Supply Gap'!P$280,2)</f>
        <v>7.45</v>
      </c>
      <c r="Q100" s="199">
        <f>ROUND(AH100*' Demand-Supply Gap'!Q$280,2)</f>
        <v>7.86</v>
      </c>
      <c r="R100" s="199">
        <f>ROUND(AI100*' Demand-Supply Gap'!R$280,2)</f>
        <v>8.16</v>
      </c>
      <c r="S100" s="199">
        <f>ROUND(AJ100*' Demand-Supply Gap'!S$280,2)</f>
        <v>8.5</v>
      </c>
      <c r="T100" s="200"/>
      <c r="U100" s="205">
        <v>0.48280000000000006</v>
      </c>
      <c r="V100" s="205">
        <v>0.48109999999999992</v>
      </c>
      <c r="W100" s="205">
        <v>0.47949999999999998</v>
      </c>
      <c r="X100" s="205">
        <v>0.47889999999999994</v>
      </c>
      <c r="Y100" s="205">
        <v>0.47810000000000002</v>
      </c>
      <c r="Z100" s="205">
        <v>0.47699999999999992</v>
      </c>
      <c r="AA100" s="205">
        <v>0.47539999999999999</v>
      </c>
      <c r="AB100" s="205">
        <v>0.47410000000000002</v>
      </c>
      <c r="AC100" s="205">
        <v>0.47339999999999999</v>
      </c>
      <c r="AD100" s="205">
        <v>0.47249999999999998</v>
      </c>
      <c r="AE100" s="205">
        <v>0.47179999999999994</v>
      </c>
      <c r="AF100" s="205">
        <v>0.47120000000000001</v>
      </c>
      <c r="AG100" s="205">
        <v>0.46339999999999998</v>
      </c>
      <c r="AH100" s="205">
        <v>0.46989999999999993</v>
      </c>
      <c r="AI100" s="205">
        <v>0.46889999999999993</v>
      </c>
      <c r="AJ100" s="205">
        <v>0.46759999999999996</v>
      </c>
    </row>
    <row r="101" spans="1:37" s="53" customFormat="1" x14ac:dyDescent="0.2">
      <c r="A101" s="73" t="s">
        <v>37</v>
      </c>
      <c r="B101" s="75" t="s">
        <v>159</v>
      </c>
      <c r="C101" s="73" t="s">
        <v>229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81">
        <v>7.1600000000000011E-2</v>
      </c>
      <c r="V101" s="181">
        <v>7.1199999999999999E-2</v>
      </c>
      <c r="W101" s="181">
        <v>7.0699999999999999E-2</v>
      </c>
      <c r="X101" s="181">
        <v>7.0300000000000001E-2</v>
      </c>
      <c r="Y101" s="181">
        <v>6.986666666666666E-2</v>
      </c>
      <c r="Z101" s="181">
        <v>6.9400000000000003E-2</v>
      </c>
      <c r="AA101" s="181">
        <v>6.8999999999999992E-2</v>
      </c>
      <c r="AB101" s="181">
        <v>6.7199999999999996E-2</v>
      </c>
      <c r="AC101" s="181">
        <v>6.54E-2</v>
      </c>
      <c r="AD101" s="181">
        <v>6.4500000000000002E-2</v>
      </c>
      <c r="AE101" s="181">
        <v>6.3799999999999996E-2</v>
      </c>
      <c r="AF101" s="181">
        <v>6.3E-2</v>
      </c>
      <c r="AG101" s="181">
        <v>6.2299999999999994E-2</v>
      </c>
      <c r="AH101" s="181">
        <v>6.1700000000000005E-2</v>
      </c>
      <c r="AI101" s="181">
        <v>6.1300000000000007E-2</v>
      </c>
      <c r="AJ101" s="181">
        <v>6.0499999999999998E-2</v>
      </c>
    </row>
    <row r="102" spans="1:37" s="53" customFormat="1" x14ac:dyDescent="0.2">
      <c r="A102" s="73" t="s">
        <v>37</v>
      </c>
      <c r="B102" s="75" t="s">
        <v>159</v>
      </c>
      <c r="C102" s="73" t="s">
        <v>230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81">
        <v>0.13189999999999996</v>
      </c>
      <c r="V102" s="181">
        <v>0.13320000000000001</v>
      </c>
      <c r="W102" s="181">
        <v>0.13389999999999999</v>
      </c>
      <c r="X102" s="181">
        <v>0.13469999999999999</v>
      </c>
      <c r="Y102" s="181">
        <v>0.13539999999999999</v>
      </c>
      <c r="Z102" s="181">
        <v>0.13619999999999999</v>
      </c>
      <c r="AA102" s="181">
        <v>0.13769999999999999</v>
      </c>
      <c r="AB102" s="181">
        <v>0.1384</v>
      </c>
      <c r="AC102" s="181">
        <v>0.1391</v>
      </c>
      <c r="AD102" s="181">
        <v>0.13876666666666659</v>
      </c>
      <c r="AE102" s="181">
        <v>0.13919999999999999</v>
      </c>
      <c r="AF102" s="181">
        <v>0.13969999999999999</v>
      </c>
      <c r="AG102" s="181">
        <v>0.1404</v>
      </c>
      <c r="AH102" s="181">
        <v>0.14130000000000001</v>
      </c>
      <c r="AI102" s="181">
        <v>0.14199999999999999</v>
      </c>
      <c r="AJ102" s="181">
        <v>0.14269999999999999</v>
      </c>
    </row>
    <row r="103" spans="1:37" s="53" customFormat="1" x14ac:dyDescent="0.2">
      <c r="A103" s="73" t="s">
        <v>37</v>
      </c>
      <c r="B103" s="75" t="s">
        <v>159</v>
      </c>
      <c r="C103" s="73" t="s">
        <v>231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81">
        <v>4.8999999999999995E-2</v>
      </c>
      <c r="V103" s="181">
        <v>4.9200000000000001E-2</v>
      </c>
      <c r="W103" s="181">
        <v>4.9499999999999995E-2</v>
      </c>
      <c r="X103" s="181">
        <v>4.99E-2</v>
      </c>
      <c r="Y103" s="181">
        <v>5.0499999999999996E-2</v>
      </c>
      <c r="Z103" s="181">
        <v>5.0900000000000001E-2</v>
      </c>
      <c r="AA103" s="181">
        <v>5.1199999999999996E-2</v>
      </c>
      <c r="AB103" s="181">
        <v>5.16E-2</v>
      </c>
      <c r="AC103" s="181">
        <v>5.2199999999999996E-2</v>
      </c>
      <c r="AD103" s="181">
        <v>5.28E-2</v>
      </c>
      <c r="AE103" s="181">
        <v>5.3199999999999997E-2</v>
      </c>
      <c r="AF103" s="181">
        <v>5.3699999999999998E-2</v>
      </c>
      <c r="AG103" s="181">
        <v>5.45E-2</v>
      </c>
      <c r="AH103" s="181">
        <v>5.4899999999999997E-2</v>
      </c>
      <c r="AI103" s="181">
        <v>5.5399999999999998E-2</v>
      </c>
      <c r="AJ103" s="181">
        <v>5.62E-2</v>
      </c>
    </row>
    <row r="104" spans="1:37" s="53" customFormat="1" x14ac:dyDescent="0.2">
      <c r="A104" s="73" t="s">
        <v>37</v>
      </c>
      <c r="B104" s="75" t="s">
        <v>159</v>
      </c>
      <c r="C104" s="73" t="s">
        <v>232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81">
        <v>8.7500000000000008E-2</v>
      </c>
      <c r="V104" s="181">
        <v>8.6800000000000002E-2</v>
      </c>
      <c r="W104" s="181">
        <v>8.6300000000000002E-2</v>
      </c>
      <c r="X104" s="181">
        <v>8.5500000000000007E-2</v>
      </c>
      <c r="Y104" s="181">
        <v>8.48E-2</v>
      </c>
      <c r="Z104" s="181">
        <v>8.43E-2</v>
      </c>
      <c r="AA104" s="181">
        <v>8.3600000000000008E-2</v>
      </c>
      <c r="AB104" s="181">
        <v>8.2600000000000007E-2</v>
      </c>
      <c r="AC104" s="181">
        <v>8.1799999999999998E-2</v>
      </c>
      <c r="AD104" s="181">
        <v>8.1000000000000003E-2</v>
      </c>
      <c r="AE104" s="181">
        <v>8.030000000000001E-2</v>
      </c>
      <c r="AF104" s="181">
        <v>7.9700000000000007E-2</v>
      </c>
      <c r="AG104" s="181">
        <v>7.9200000000000007E-2</v>
      </c>
      <c r="AH104" s="181">
        <v>7.8700000000000006E-2</v>
      </c>
      <c r="AI104" s="181">
        <v>7.8E-2</v>
      </c>
      <c r="AJ104" s="181">
        <v>7.7200000000000005E-2</v>
      </c>
    </row>
    <row r="105" spans="1:37" s="53" customFormat="1" x14ac:dyDescent="0.2">
      <c r="A105" s="73" t="s">
        <v>37</v>
      </c>
      <c r="B105" s="75" t="s">
        <v>159</v>
      </c>
      <c r="C105" s="73" t="s">
        <v>233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81">
        <v>0.11230000000000001</v>
      </c>
      <c r="V105" s="181">
        <v>0.1135</v>
      </c>
      <c r="W105" s="181">
        <v>0.1142</v>
      </c>
      <c r="X105" s="181">
        <v>0.115</v>
      </c>
      <c r="Y105" s="181">
        <v>0.1157</v>
      </c>
      <c r="Z105" s="181">
        <v>0.1164</v>
      </c>
      <c r="AA105" s="181">
        <v>0.11700000000000001</v>
      </c>
      <c r="AB105" s="181">
        <v>0.11768888888888887</v>
      </c>
      <c r="AC105" s="181">
        <v>0.1181</v>
      </c>
      <c r="AD105" s="181">
        <v>0.1187</v>
      </c>
      <c r="AE105" s="181">
        <v>0.1192</v>
      </c>
      <c r="AF105" s="181">
        <v>0.12</v>
      </c>
      <c r="AG105" s="181">
        <v>0.1206</v>
      </c>
      <c r="AH105" s="181">
        <v>0.1212</v>
      </c>
      <c r="AI105" s="181">
        <v>0.12180000000000001</v>
      </c>
      <c r="AJ105" s="181">
        <v>0.1225</v>
      </c>
    </row>
    <row r="106" spans="1:37" s="53" customFormat="1" ht="15" x14ac:dyDescent="0.25">
      <c r="A106" s="73" t="s">
        <v>37</v>
      </c>
      <c r="B106" s="75" t="s">
        <v>159</v>
      </c>
      <c r="C106" s="73" t="s">
        <v>234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84">
        <v>7.9299999999999995E-2</v>
      </c>
      <c r="V106" s="184">
        <v>7.9399999999999998E-2</v>
      </c>
      <c r="W106" s="184">
        <v>8.0299999999999996E-2</v>
      </c>
      <c r="X106" s="184">
        <v>8.0100000000000005E-2</v>
      </c>
      <c r="Y106" s="184">
        <v>0.08</v>
      </c>
      <c r="Z106" s="184">
        <v>8.0199999999999994E-2</v>
      </c>
      <c r="AA106" s="184">
        <v>8.0500000000000002E-2</v>
      </c>
      <c r="AB106" s="184">
        <v>8.2799999999999999E-2</v>
      </c>
      <c r="AC106" s="184">
        <v>8.4400000000000003E-2</v>
      </c>
      <c r="AD106" s="184">
        <v>8.6099999999999996E-2</v>
      </c>
      <c r="AE106" s="184">
        <v>8.6900000000000005E-2</v>
      </c>
      <c r="AF106" s="184">
        <v>8.7099999999999997E-2</v>
      </c>
      <c r="AG106" s="184">
        <v>9.4E-2</v>
      </c>
      <c r="AH106" s="184">
        <v>8.6699999999999999E-2</v>
      </c>
      <c r="AI106" s="184">
        <v>8.6999999999999994E-2</v>
      </c>
      <c r="AJ106" s="184">
        <v>8.77E-2</v>
      </c>
    </row>
    <row r="107" spans="1:37" s="53" customFormat="1" ht="13.5" thickBot="1" x14ac:dyDescent="0.25">
      <c r="A107" s="187" t="s">
        <v>37</v>
      </c>
      <c r="B107" s="188" t="s">
        <v>159</v>
      </c>
      <c r="C107" s="187" t="s">
        <v>101</v>
      </c>
      <c r="D107" s="191">
        <f>ROUND(U107*' Demand-Supply Gap'!D$280,2)</f>
        <v>12.99</v>
      </c>
      <c r="E107" s="191">
        <f>ROUND(V107*' Demand-Supply Gap'!E$280,2)</f>
        <v>13.21</v>
      </c>
      <c r="F107" s="191">
        <f>ROUND(W107*' Demand-Supply Gap'!F$280,2)</f>
        <v>13.25</v>
      </c>
      <c r="G107" s="191">
        <f>ROUND(X107*' Demand-Supply Gap'!G$280,2)</f>
        <v>13.3</v>
      </c>
      <c r="H107" s="191">
        <f>ROUND(Y107*' Demand-Supply Gap'!H$280,2)</f>
        <v>13.84</v>
      </c>
      <c r="I107" s="191">
        <f>ROUND(Z107*' Demand-Supply Gap'!I$280,2)</f>
        <v>13.38</v>
      </c>
      <c r="J107" s="191">
        <f>ROUND(AA107*' Demand-Supply Gap'!J$280,2)</f>
        <v>13.43</v>
      </c>
      <c r="K107" s="191">
        <f>ROUND(AB107*' Demand-Supply Gap'!K$280,2)</f>
        <v>13.62</v>
      </c>
      <c r="L107" s="191">
        <f>ROUND(AC107*' Demand-Supply Gap'!L$280,2)</f>
        <v>13.9</v>
      </c>
      <c r="M107" s="191">
        <f>ROUND(AD107*' Demand-Supply Gap'!M$280,2)</f>
        <v>14.39</v>
      </c>
      <c r="N107" s="191">
        <f>ROUND(AE107*' Demand-Supply Gap'!N$280,2)</f>
        <v>14.96</v>
      </c>
      <c r="O107" s="191">
        <f>ROUND(AF107*' Demand-Supply Gap'!O$280,2)</f>
        <v>15.62</v>
      </c>
      <c r="P107" s="191">
        <f>ROUND(AG107*' Demand-Supply Gap'!P$280,2)</f>
        <v>16.309999999999999</v>
      </c>
      <c r="Q107" s="191">
        <f>ROUND(AH107*' Demand-Supply Gap'!Q$280,2)</f>
        <v>16.96</v>
      </c>
      <c r="R107" s="191">
        <f>ROUND(AI107*' Demand-Supply Gap'!R$280,2)</f>
        <v>17.66</v>
      </c>
      <c r="S107" s="191">
        <f>ROUND(AJ107*' Demand-Supply Gap'!S$280,2)</f>
        <v>18.45</v>
      </c>
      <c r="T107" s="193"/>
      <c r="U107" s="194">
        <f>SUM(U100:U106)</f>
        <v>1.0144000000000002</v>
      </c>
      <c r="V107" s="194">
        <f t="shared" ref="V107:AJ107" si="63">SUM(V100:V106)</f>
        <v>1.0144</v>
      </c>
      <c r="W107" s="194">
        <f t="shared" si="63"/>
        <v>1.0144</v>
      </c>
      <c r="X107" s="194">
        <f t="shared" si="63"/>
        <v>1.0144</v>
      </c>
      <c r="Y107" s="194">
        <f t="shared" si="63"/>
        <v>1.0143666666666666</v>
      </c>
      <c r="Z107" s="194">
        <f t="shared" si="63"/>
        <v>1.0144</v>
      </c>
      <c r="AA107" s="194">
        <f t="shared" si="63"/>
        <v>1.0144</v>
      </c>
      <c r="AB107" s="194">
        <f t="shared" si="63"/>
        <v>1.0143888888888888</v>
      </c>
      <c r="AC107" s="194">
        <f t="shared" si="63"/>
        <v>1.0144</v>
      </c>
      <c r="AD107" s="194">
        <f t="shared" si="63"/>
        <v>1.0143666666666664</v>
      </c>
      <c r="AE107" s="194">
        <f t="shared" si="63"/>
        <v>1.0144</v>
      </c>
      <c r="AF107" s="194">
        <f t="shared" si="63"/>
        <v>1.0144</v>
      </c>
      <c r="AG107" s="194">
        <f t="shared" si="63"/>
        <v>1.0144</v>
      </c>
      <c r="AH107" s="194">
        <f t="shared" si="63"/>
        <v>1.0143999999999997</v>
      </c>
      <c r="AI107" s="194">
        <f t="shared" si="63"/>
        <v>1.0144</v>
      </c>
      <c r="AJ107" s="194">
        <f t="shared" si="63"/>
        <v>1.0144000000000002</v>
      </c>
    </row>
    <row r="108" spans="1:37" x14ac:dyDescent="0.2">
      <c r="B108" s="74"/>
      <c r="C108" s="74"/>
    </row>
    <row r="109" spans="1:37" x14ac:dyDescent="0.2">
      <c r="B109" s="74"/>
      <c r="C109" s="74"/>
    </row>
    <row r="110" spans="1:37" x14ac:dyDescent="0.2">
      <c r="B110" s="74"/>
      <c r="C110" s="74" t="s">
        <v>386</v>
      </c>
      <c r="D110" s="65">
        <f>U110/U$115</f>
        <v>0.41817513829069597</v>
      </c>
      <c r="E110" s="317">
        <f t="shared" ref="E110:S114" si="64">V110/V$115</f>
        <v>0.42531837930101385</v>
      </c>
      <c r="F110" s="317">
        <f t="shared" si="64"/>
        <v>0.43156629829923937</v>
      </c>
      <c r="G110" s="317">
        <f t="shared" si="64"/>
        <v>0.43329472976023259</v>
      </c>
      <c r="H110" s="317">
        <f t="shared" si="64"/>
        <v>0.43774143682310812</v>
      </c>
      <c r="I110" s="317">
        <f t="shared" si="64"/>
        <v>0.43582128747050813</v>
      </c>
      <c r="J110" s="317">
        <f t="shared" si="64"/>
        <v>0.44289516408147506</v>
      </c>
      <c r="K110" s="317">
        <f t="shared" si="64"/>
        <v>0.45154588139418628</v>
      </c>
      <c r="L110" s="317">
        <f t="shared" si="64"/>
        <v>0.45868965649252502</v>
      </c>
      <c r="M110" s="317">
        <f t="shared" si="64"/>
        <v>0.46525905410501334</v>
      </c>
      <c r="N110" s="317">
        <f t="shared" si="64"/>
        <v>0.47241495129310301</v>
      </c>
      <c r="O110" s="317">
        <f t="shared" si="64"/>
        <v>0.47877535400122884</v>
      </c>
      <c r="P110" s="317">
        <f t="shared" si="64"/>
        <v>0.48519653611645519</v>
      </c>
      <c r="Q110" s="317">
        <f t="shared" si="64"/>
        <v>0.49128013114350561</v>
      </c>
      <c r="R110" s="317">
        <f t="shared" si="64"/>
        <v>0.49737408777290271</v>
      </c>
      <c r="S110" s="317">
        <f t="shared" si="64"/>
        <v>0.50331526909537638</v>
      </c>
      <c r="U110" s="565">
        <v>283.31138175999996</v>
      </c>
      <c r="V110" s="565">
        <v>301.03404447999992</v>
      </c>
      <c r="W110" s="565">
        <v>317.06640200000004</v>
      </c>
      <c r="X110" s="565">
        <v>332.52570351999998</v>
      </c>
      <c r="Y110" s="565">
        <v>348.58438028215045</v>
      </c>
      <c r="Z110" s="565">
        <v>322.28512739182793</v>
      </c>
      <c r="AA110" s="565">
        <v>349.48599214369818</v>
      </c>
      <c r="AB110" s="565">
        <v>381.67365202013281</v>
      </c>
      <c r="AC110" s="565">
        <v>414.4975860938643</v>
      </c>
      <c r="AD110" s="565">
        <v>448.65218718799872</v>
      </c>
      <c r="AE110" s="565">
        <v>484.81355347535134</v>
      </c>
      <c r="AF110" s="565">
        <v>521.90179031621574</v>
      </c>
      <c r="AG110" s="565">
        <v>561.14880494799513</v>
      </c>
      <c r="AH110" s="565">
        <v>601.60763378474553</v>
      </c>
      <c r="AI110" s="565">
        <v>644.14129349332711</v>
      </c>
      <c r="AJ110" s="565">
        <v>688.2005579682708</v>
      </c>
      <c r="AK110" s="566"/>
    </row>
    <row r="111" spans="1:37" x14ac:dyDescent="0.2">
      <c r="B111" s="74"/>
      <c r="C111" s="74" t="s">
        <v>39</v>
      </c>
      <c r="D111" s="317">
        <f t="shared" ref="D111:D114" si="65">U111/U$115</f>
        <v>0.25253384725893541</v>
      </c>
      <c r="E111" s="317">
        <f t="shared" si="64"/>
        <v>0.24848982099918773</v>
      </c>
      <c r="F111" s="317">
        <f t="shared" si="64"/>
        <v>0.24453607133809846</v>
      </c>
      <c r="G111" s="317">
        <f t="shared" si="64"/>
        <v>0.24181514950841468</v>
      </c>
      <c r="H111" s="317">
        <f t="shared" si="64"/>
        <v>0.23840666033978195</v>
      </c>
      <c r="I111" s="317">
        <f t="shared" si="64"/>
        <v>0.2401602732138893</v>
      </c>
      <c r="J111" s="317">
        <f t="shared" si="64"/>
        <v>0.23710390079602808</v>
      </c>
      <c r="K111" s="317">
        <f t="shared" si="64"/>
        <v>0.23252695031315349</v>
      </c>
      <c r="L111" s="317">
        <f t="shared" si="64"/>
        <v>0.2289194197521815</v>
      </c>
      <c r="M111" s="317">
        <f t="shared" si="64"/>
        <v>0.22632013787579955</v>
      </c>
      <c r="N111" s="317">
        <f t="shared" si="64"/>
        <v>0.22269818111143463</v>
      </c>
      <c r="O111" s="317">
        <f t="shared" si="64"/>
        <v>0.21965835746741816</v>
      </c>
      <c r="P111" s="317">
        <f t="shared" si="64"/>
        <v>0.21639328645482517</v>
      </c>
      <c r="Q111" s="317">
        <f t="shared" si="64"/>
        <v>0.21305712335696025</v>
      </c>
      <c r="R111" s="317">
        <f t="shared" si="64"/>
        <v>0.2096159357496897</v>
      </c>
      <c r="S111" s="317">
        <f t="shared" si="64"/>
        <v>0.2062033351281527</v>
      </c>
      <c r="U111" s="565">
        <v>171.09030799999999</v>
      </c>
      <c r="V111" s="565">
        <v>175.87741200000002</v>
      </c>
      <c r="W111" s="565">
        <v>179.65761600000002</v>
      </c>
      <c r="X111" s="565">
        <v>185.57750000000001</v>
      </c>
      <c r="Y111" s="565">
        <v>189.84914599999999</v>
      </c>
      <c r="Z111" s="565">
        <v>177.595924</v>
      </c>
      <c r="AA111" s="565">
        <v>187.09730593399999</v>
      </c>
      <c r="AB111" s="565">
        <v>196.545719883667</v>
      </c>
      <c r="AC111" s="565">
        <v>206.86437017755952</v>
      </c>
      <c r="AD111" s="565">
        <v>218.24191053732528</v>
      </c>
      <c r="AE111" s="565">
        <v>228.54292871468704</v>
      </c>
      <c r="AF111" s="565">
        <v>239.4444264143776</v>
      </c>
      <c r="AG111" s="565">
        <v>250.26731448830748</v>
      </c>
      <c r="AH111" s="565">
        <v>260.90367535406057</v>
      </c>
      <c r="AI111" s="565">
        <v>271.47027420590001</v>
      </c>
      <c r="AJ111" s="565">
        <v>281.94902679024773</v>
      </c>
      <c r="AK111" s="566"/>
    </row>
    <row r="112" spans="1:37" x14ac:dyDescent="0.2">
      <c r="B112" s="74"/>
      <c r="C112" s="74" t="s">
        <v>387</v>
      </c>
      <c r="D112" s="317">
        <f t="shared" si="65"/>
        <v>0.22522228231132499</v>
      </c>
      <c r="E112" s="317">
        <f t="shared" si="64"/>
        <v>0.22226117729525044</v>
      </c>
      <c r="F112" s="317">
        <f t="shared" si="64"/>
        <v>0.22065219458743307</v>
      </c>
      <c r="G112" s="317">
        <f t="shared" si="64"/>
        <v>0.22039450769597663</v>
      </c>
      <c r="H112" s="317">
        <f t="shared" si="64"/>
        <v>0.21906128517137954</v>
      </c>
      <c r="I112" s="317">
        <f t="shared" si="64"/>
        <v>0.22114440160616478</v>
      </c>
      <c r="J112" s="317">
        <f t="shared" si="64"/>
        <v>0.21891031167296185</v>
      </c>
      <c r="K112" s="317">
        <f t="shared" si="64"/>
        <v>0.21605380226436008</v>
      </c>
      <c r="L112" s="317">
        <f t="shared" si="64"/>
        <v>0.21383355900775675</v>
      </c>
      <c r="M112" s="317">
        <f t="shared" si="64"/>
        <v>0.21140557061300716</v>
      </c>
      <c r="N112" s="317">
        <f t="shared" si="64"/>
        <v>0.20929363761033912</v>
      </c>
      <c r="O112" s="317">
        <f t="shared" si="64"/>
        <v>0.20734316071265024</v>
      </c>
      <c r="P112" s="317">
        <f t="shared" si="64"/>
        <v>0.20553142742644984</v>
      </c>
      <c r="Q112" s="317">
        <f t="shared" si="64"/>
        <v>0.20399327156413788</v>
      </c>
      <c r="R112" s="317">
        <f t="shared" si="64"/>
        <v>0.20249232368996525</v>
      </c>
      <c r="S112" s="317">
        <f t="shared" si="64"/>
        <v>0.20103690534296345</v>
      </c>
      <c r="U112" s="565">
        <v>152.58687129411766</v>
      </c>
      <c r="V112" s="565">
        <v>157.31316676705882</v>
      </c>
      <c r="W112" s="565">
        <v>162.11042824</v>
      </c>
      <c r="X112" s="565">
        <v>169.13854171294119</v>
      </c>
      <c r="Y112" s="565">
        <v>174.44394318588235</v>
      </c>
      <c r="Z112" s="565">
        <v>163.53389265882356</v>
      </c>
      <c r="AA112" s="565">
        <v>172.74085081551533</v>
      </c>
      <c r="AB112" s="565">
        <v>182.62162748216281</v>
      </c>
      <c r="AC112" s="565">
        <v>193.23194403887646</v>
      </c>
      <c r="AD112" s="565">
        <v>203.85970096101468</v>
      </c>
      <c r="AE112" s="565">
        <v>214.78658093252506</v>
      </c>
      <c r="AF112" s="565">
        <v>226.01991911529612</v>
      </c>
      <c r="AG112" s="565">
        <v>237.70514893355693</v>
      </c>
      <c r="AH112" s="565">
        <v>249.80434101427497</v>
      </c>
      <c r="AI112" s="565">
        <v>262.24459719678589</v>
      </c>
      <c r="AJ112" s="565">
        <v>274.88478678167098</v>
      </c>
      <c r="AK112" s="566"/>
    </row>
    <row r="113" spans="1:37" x14ac:dyDescent="0.2">
      <c r="B113" s="74"/>
      <c r="C113" s="74" t="s">
        <v>388</v>
      </c>
      <c r="D113" s="317">
        <f t="shared" si="65"/>
        <v>2.8951656777113532E-2</v>
      </c>
      <c r="E113" s="317">
        <f t="shared" si="64"/>
        <v>2.8913137287780125E-2</v>
      </c>
      <c r="F113" s="317">
        <f t="shared" si="64"/>
        <v>2.8454108101904161E-2</v>
      </c>
      <c r="G113" s="317">
        <f t="shared" si="64"/>
        <v>2.8232396758389604E-2</v>
      </c>
      <c r="H113" s="317">
        <f t="shared" si="64"/>
        <v>2.820834015248002E-2</v>
      </c>
      <c r="I113" s="317">
        <f t="shared" si="64"/>
        <v>2.7427157140766358E-2</v>
      </c>
      <c r="J113" s="317">
        <f t="shared" si="64"/>
        <v>2.6533204982459462E-2</v>
      </c>
      <c r="K113" s="317">
        <f t="shared" si="64"/>
        <v>2.5926893057449218E-2</v>
      </c>
      <c r="L113" s="317">
        <f t="shared" si="64"/>
        <v>2.535004081648623E-2</v>
      </c>
      <c r="M113" s="317">
        <f t="shared" si="64"/>
        <v>2.4817518860978667E-2</v>
      </c>
      <c r="N113" s="317">
        <f t="shared" si="64"/>
        <v>2.4327068407757564E-2</v>
      </c>
      <c r="O113" s="317">
        <f t="shared" si="64"/>
        <v>2.3882782128072572E-2</v>
      </c>
      <c r="P113" s="317">
        <f t="shared" si="64"/>
        <v>2.3457998956415867E-2</v>
      </c>
      <c r="Q113" s="317">
        <f t="shared" si="64"/>
        <v>2.3076404683035869E-2</v>
      </c>
      <c r="R113" s="317">
        <f t="shared" si="64"/>
        <v>2.2721142604457064E-2</v>
      </c>
      <c r="S113" s="317">
        <f t="shared" si="64"/>
        <v>2.2392125670578841E-2</v>
      </c>
      <c r="U113" s="565">
        <v>19.61459</v>
      </c>
      <c r="V113" s="565">
        <v>20.464290000000002</v>
      </c>
      <c r="W113" s="565">
        <v>20.904879999999999</v>
      </c>
      <c r="X113" s="565">
        <v>21.666540000000001</v>
      </c>
      <c r="Y113" s="565">
        <v>22.463001999999996</v>
      </c>
      <c r="Z113" s="565">
        <v>20.282086</v>
      </c>
      <c r="AA113" s="565">
        <v>20.9371973778</v>
      </c>
      <c r="AB113" s="565">
        <v>21.914964495343259</v>
      </c>
      <c r="AC113" s="565">
        <v>22.907712386982308</v>
      </c>
      <c r="AD113" s="565">
        <v>23.931687130680416</v>
      </c>
      <c r="AE113" s="565">
        <v>24.96553601472581</v>
      </c>
      <c r="AF113" s="565">
        <v>26.034060956156075</v>
      </c>
      <c r="AG113" s="565">
        <v>27.130094922410247</v>
      </c>
      <c r="AH113" s="565">
        <v>28.258706871182515</v>
      </c>
      <c r="AI113" s="565">
        <v>29.425791464962352</v>
      </c>
      <c r="AJ113" s="565">
        <v>30.617536019293325</v>
      </c>
      <c r="AK113" s="566"/>
    </row>
    <row r="114" spans="1:37" x14ac:dyDescent="0.2">
      <c r="B114" s="74"/>
      <c r="C114" s="74" t="s">
        <v>37</v>
      </c>
      <c r="D114" s="317">
        <f t="shared" si="65"/>
        <v>7.5117075361930255E-2</v>
      </c>
      <c r="E114" s="317">
        <f t="shared" si="64"/>
        <v>7.501748511676766E-2</v>
      </c>
      <c r="F114" s="317">
        <f t="shared" si="64"/>
        <v>7.4791327673324901E-2</v>
      </c>
      <c r="G114" s="317">
        <f t="shared" si="64"/>
        <v>7.6263216276986387E-2</v>
      </c>
      <c r="H114" s="317">
        <f t="shared" si="64"/>
        <v>7.6582277513250363E-2</v>
      </c>
      <c r="I114" s="317">
        <f t="shared" si="64"/>
        <v>7.5446880568671396E-2</v>
      </c>
      <c r="J114" s="317">
        <f t="shared" si="64"/>
        <v>7.4557418467075517E-2</v>
      </c>
      <c r="K114" s="317">
        <f t="shared" si="64"/>
        <v>7.3946472970850899E-2</v>
      </c>
      <c r="L114" s="317">
        <f t="shared" si="64"/>
        <v>7.3207323931050367E-2</v>
      </c>
      <c r="M114" s="317">
        <f t="shared" si="64"/>
        <v>7.2197718545201378E-2</v>
      </c>
      <c r="N114" s="317">
        <f t="shared" si="64"/>
        <v>7.1266161577365622E-2</v>
      </c>
      <c r="O114" s="317">
        <f t="shared" si="64"/>
        <v>7.0340345690630163E-2</v>
      </c>
      <c r="P114" s="317">
        <f t="shared" si="64"/>
        <v>6.9420751045853893E-2</v>
      </c>
      <c r="Q114" s="317">
        <f t="shared" si="64"/>
        <v>6.8593069252360236E-2</v>
      </c>
      <c r="R114" s="317">
        <f t="shared" si="64"/>
        <v>6.7796510182985145E-2</v>
      </c>
      <c r="S114" s="317">
        <f t="shared" si="64"/>
        <v>6.7052364762928696E-2</v>
      </c>
      <c r="U114" s="565">
        <v>50.89141</v>
      </c>
      <c r="V114" s="565">
        <v>53.096263999999998</v>
      </c>
      <c r="W114" s="565">
        <v>54.948259999999991</v>
      </c>
      <c r="X114" s="565">
        <v>58.527090000000001</v>
      </c>
      <c r="Y114" s="565">
        <v>60.984369999999991</v>
      </c>
      <c r="Z114" s="565">
        <v>55.792152000000002</v>
      </c>
      <c r="AA114" s="565">
        <v>58.832824284000004</v>
      </c>
      <c r="AB114" s="565">
        <v>62.503992519321606</v>
      </c>
      <c r="AC114" s="565">
        <v>66.15422568244999</v>
      </c>
      <c r="AD114" s="565">
        <v>69.620707108210368</v>
      </c>
      <c r="AE114" s="565">
        <v>73.136552817174987</v>
      </c>
      <c r="AF114" s="565">
        <v>76.676361973526255</v>
      </c>
      <c r="AG114" s="565">
        <v>80.287818622479335</v>
      </c>
      <c r="AH114" s="565">
        <v>83.997115842837886</v>
      </c>
      <c r="AI114" s="565">
        <v>87.802185190518443</v>
      </c>
      <c r="AJ114" s="565">
        <v>91.683041775939358</v>
      </c>
      <c r="AK114" s="566"/>
    </row>
    <row r="115" spans="1:37" x14ac:dyDescent="0.2">
      <c r="A115" s="76" t="s">
        <v>415</v>
      </c>
      <c r="B115" s="74" t="s">
        <v>416</v>
      </c>
      <c r="C115" s="74"/>
      <c r="E115" s="317"/>
      <c r="F115" s="317"/>
      <c r="G115" s="317"/>
      <c r="H115" s="317"/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U115" s="565">
        <f>SUM(U110:U114)</f>
        <v>677.49456105411753</v>
      </c>
      <c r="V115" s="565">
        <f t="shared" ref="V115:AJ115" si="66">SUM(V110:V114)</f>
        <v>707.78517724705887</v>
      </c>
      <c r="W115" s="565">
        <f t="shared" si="66"/>
        <v>734.68758624000009</v>
      </c>
      <c r="X115" s="565">
        <f t="shared" si="66"/>
        <v>767.43537523294128</v>
      </c>
      <c r="Y115" s="565">
        <f t="shared" si="66"/>
        <v>796.32484146803279</v>
      </c>
      <c r="Z115" s="565">
        <f t="shared" si="66"/>
        <v>739.48918205065149</v>
      </c>
      <c r="AA115" s="565">
        <f t="shared" si="66"/>
        <v>789.09417055501353</v>
      </c>
      <c r="AB115" s="565">
        <f t="shared" si="66"/>
        <v>845.25995640062752</v>
      </c>
      <c r="AC115" s="565">
        <f t="shared" si="66"/>
        <v>903.6558383797327</v>
      </c>
      <c r="AD115" s="565">
        <f t="shared" si="66"/>
        <v>964.30619292522942</v>
      </c>
      <c r="AE115" s="565">
        <f t="shared" si="66"/>
        <v>1026.2451519544643</v>
      </c>
      <c r="AF115" s="565">
        <f t="shared" si="66"/>
        <v>1090.0765587755718</v>
      </c>
      <c r="AG115" s="565">
        <f t="shared" si="66"/>
        <v>1156.5391819147492</v>
      </c>
      <c r="AH115" s="565">
        <f t="shared" si="66"/>
        <v>1224.5714728671016</v>
      </c>
      <c r="AI115" s="565">
        <f t="shared" si="66"/>
        <v>1295.084141551494</v>
      </c>
      <c r="AJ115" s="565">
        <f t="shared" si="66"/>
        <v>1367.3349493354222</v>
      </c>
      <c r="AK115" s="566"/>
    </row>
    <row r="116" spans="1:37" x14ac:dyDescent="0.2">
      <c r="A116" s="74">
        <f>(Z116/U116)^(1/4)-1</f>
        <v>1.3025978836739061E-2</v>
      </c>
      <c r="B116" s="74">
        <f>(AJ116/AA116)^(1/9)-1</f>
        <v>5.210020491312517E-2</v>
      </c>
      <c r="C116" s="74" t="s">
        <v>36</v>
      </c>
      <c r="D116" s="65">
        <v>0.19240000000000002</v>
      </c>
      <c r="E116" s="317">
        <v>0.20088</v>
      </c>
      <c r="F116" s="317">
        <v>0.20496</v>
      </c>
      <c r="G116" s="317">
        <v>0.20255999999999999</v>
      </c>
      <c r="H116" s="317">
        <v>0.1988</v>
      </c>
      <c r="I116" s="317">
        <v>0.19520000000000001</v>
      </c>
      <c r="J116" s="317">
        <v>0.19784000000000002</v>
      </c>
      <c r="K116" s="317">
        <v>0.20040000000000002</v>
      </c>
      <c r="L116" s="317">
        <v>0.20096</v>
      </c>
      <c r="M116" s="317">
        <v>0.20184000000000002</v>
      </c>
      <c r="N116" s="317">
        <v>0.20328000000000002</v>
      </c>
      <c r="O116" s="317">
        <v>0.20416000000000001</v>
      </c>
      <c r="P116" s="317">
        <v>0.20488000000000001</v>
      </c>
      <c r="Q116" s="317">
        <v>0.20584</v>
      </c>
      <c r="R116" s="317">
        <v>0.20648</v>
      </c>
      <c r="S116" s="317">
        <v>0.20735999999999999</v>
      </c>
      <c r="T116" s="74"/>
      <c r="U116" s="567">
        <f>D116*U111</f>
        <v>32.917775259199999</v>
      </c>
      <c r="V116" s="567">
        <f t="shared" ref="V116:AJ119" si="67">E116*V111</f>
        <v>35.330254522560004</v>
      </c>
      <c r="W116" s="567">
        <f t="shared" si="67"/>
        <v>36.822624975360007</v>
      </c>
      <c r="X116" s="567">
        <f t="shared" si="67"/>
        <v>37.590578399999998</v>
      </c>
      <c r="Y116" s="567">
        <f t="shared" si="67"/>
        <v>37.742010224799998</v>
      </c>
      <c r="Z116" s="567">
        <f t="shared" si="67"/>
        <v>34.666724364800004</v>
      </c>
      <c r="AA116" s="567">
        <f t="shared" si="67"/>
        <v>37.01533100598256</v>
      </c>
      <c r="AB116" s="567">
        <f t="shared" si="67"/>
        <v>39.38776226468687</v>
      </c>
      <c r="AC116" s="567">
        <f t="shared" si="67"/>
        <v>41.571463830882358</v>
      </c>
      <c r="AD116" s="567">
        <f t="shared" si="67"/>
        <v>44.049947222853739</v>
      </c>
      <c r="AE116" s="567">
        <f t="shared" si="67"/>
        <v>46.458206549121584</v>
      </c>
      <c r="AF116" s="567">
        <f t="shared" si="67"/>
        <v>48.884974096759336</v>
      </c>
      <c r="AG116" s="567">
        <f t="shared" si="67"/>
        <v>51.274767392364438</v>
      </c>
      <c r="AH116" s="567">
        <f t="shared" si="67"/>
        <v>53.704412534879829</v>
      </c>
      <c r="AI116" s="567">
        <f t="shared" si="67"/>
        <v>56.05318221803423</v>
      </c>
      <c r="AJ116" s="567">
        <f t="shared" si="67"/>
        <v>58.464950195225768</v>
      </c>
      <c r="AK116" s="566"/>
    </row>
    <row r="117" spans="1:37" x14ac:dyDescent="0.2">
      <c r="A117" s="74">
        <f t="shared" ref="A117:A119" si="68">(Z117/U117)^(1/4)-1</f>
        <v>5.553366628869405E-3</v>
      </c>
      <c r="B117" s="74">
        <f t="shared" ref="B117:B119" si="69">(AJ117/AA117)^(1/9)-1</f>
        <v>4.841817158864159E-2</v>
      </c>
      <c r="C117" s="74" t="s">
        <v>53</v>
      </c>
      <c r="D117" s="65">
        <v>9.4027126305716871E-2</v>
      </c>
      <c r="E117" s="317">
        <v>9.3115482049508425E-2</v>
      </c>
      <c r="F117" s="317">
        <v>9.1881548734343635E-2</v>
      </c>
      <c r="G117" s="317">
        <v>8.8180409801834808E-2</v>
      </c>
      <c r="H117" s="317">
        <v>8.8076192873682971E-2</v>
      </c>
      <c r="I117" s="317">
        <v>8.96980608631536E-2</v>
      </c>
      <c r="J117" s="317">
        <v>8.6241258517596855E-2</v>
      </c>
      <c r="K117" s="317">
        <v>8.4065729387928778E-2</v>
      </c>
      <c r="L117" s="317">
        <v>8.2260612538363753E-2</v>
      </c>
      <c r="M117" s="317">
        <v>8.1028652653902938E-2</v>
      </c>
      <c r="N117" s="317">
        <v>8.0703671426681389E-2</v>
      </c>
      <c r="O117" s="317">
        <v>8.064975086736223E-2</v>
      </c>
      <c r="P117" s="317">
        <v>8.087352074634746E-2</v>
      </c>
      <c r="Q117" s="317">
        <v>8.0989885524399757E-2</v>
      </c>
      <c r="R117" s="317">
        <v>8.1729341471042535E-2</v>
      </c>
      <c r="S117" s="317">
        <v>8.2941195754360514E-2</v>
      </c>
      <c r="T117" s="74"/>
      <c r="U117" s="567">
        <f t="shared" ref="U117:U119" si="70">D117*U112</f>
        <v>14.347305019766164</v>
      </c>
      <c r="V117" s="567">
        <f t="shared" si="67"/>
        <v>14.648291356249391</v>
      </c>
      <c r="W117" s="567">
        <f t="shared" si="67"/>
        <v>14.894957212678877</v>
      </c>
      <c r="X117" s="567">
        <f t="shared" si="67"/>
        <v>14.914705921531885</v>
      </c>
      <c r="Y117" s="567">
        <f t="shared" si="67"/>
        <v>15.364358385685568</v>
      </c>
      <c r="Z117" s="567">
        <f t="shared" si="67"/>
        <v>14.668673056899584</v>
      </c>
      <c r="AA117" s="567">
        <f t="shared" si="67"/>
        <v>14.897388371730489</v>
      </c>
      <c r="AB117" s="567">
        <f t="shared" si="67"/>
        <v>15.352220316298636</v>
      </c>
      <c r="AC117" s="567">
        <f t="shared" si="67"/>
        <v>15.895378078616805</v>
      </c>
      <c r="AD117" s="567">
        <f t="shared" si="67"/>
        <v>16.51847689929858</v>
      </c>
      <c r="AE117" s="567">
        <f t="shared" si="67"/>
        <v>17.334065654438813</v>
      </c>
      <c r="AF117" s="567">
        <f t="shared" si="67"/>
        <v>18.228450167709994</v>
      </c>
      <c r="AG117" s="567">
        <f t="shared" si="67"/>
        <v>19.22405229379163</v>
      </c>
      <c r="AH117" s="567">
        <f t="shared" si="67"/>
        <v>20.231624982244249</v>
      </c>
      <c r="AI117" s="567">
        <f t="shared" si="67"/>
        <v>21.433078233232116</v>
      </c>
      <c r="AJ117" s="567">
        <f t="shared" si="67"/>
        <v>22.799272910354226</v>
      </c>
      <c r="AK117" s="566"/>
    </row>
    <row r="118" spans="1:37" x14ac:dyDescent="0.2">
      <c r="A118" s="74">
        <f t="shared" si="68"/>
        <v>-1.1161627941188135E-2</v>
      </c>
      <c r="B118" s="74">
        <f t="shared" si="69"/>
        <v>3.7622435286964073E-2</v>
      </c>
      <c r="C118" s="74" t="s">
        <v>389</v>
      </c>
      <c r="D118" s="65">
        <v>0.10577501947100361</v>
      </c>
      <c r="E118" s="317">
        <v>0.10381124075216662</v>
      </c>
      <c r="F118" s="317">
        <v>0.10220930928973254</v>
      </c>
      <c r="G118" s="317">
        <v>9.887984297665392E-2</v>
      </c>
      <c r="H118" s="317">
        <v>9.8216305276400892E-2</v>
      </c>
      <c r="I118" s="317">
        <v>9.7802728850916648E-2</v>
      </c>
      <c r="J118" s="317">
        <v>9.3940751138341286E-2</v>
      </c>
      <c r="K118" s="317">
        <v>9.1481569171369001E-2</v>
      </c>
      <c r="L118" s="317">
        <v>8.9430295981398164E-2</v>
      </c>
      <c r="M118" s="317">
        <v>8.8006192689940838E-2</v>
      </c>
      <c r="N118" s="317">
        <v>8.7569187149463656E-2</v>
      </c>
      <c r="O118" s="317">
        <v>8.7427097220901973E-2</v>
      </c>
      <c r="P118" s="317">
        <v>8.7586025162654485E-2</v>
      </c>
      <c r="Q118" s="317">
        <v>8.7628032848583795E-2</v>
      </c>
      <c r="R118" s="317">
        <v>8.8343879344703904E-2</v>
      </c>
      <c r="S118" s="317">
        <v>8.9568751155375714E-2</v>
      </c>
      <c r="T118" s="74"/>
      <c r="U118" s="567">
        <f t="shared" si="70"/>
        <v>2.0747336391657525</v>
      </c>
      <c r="V118" s="567">
        <f t="shared" si="67"/>
        <v>2.124423336012156</v>
      </c>
      <c r="W118" s="567">
        <f t="shared" si="67"/>
        <v>2.136673345584744</v>
      </c>
      <c r="X118" s="567">
        <f t="shared" si="67"/>
        <v>2.1423840730473915</v>
      </c>
      <c r="Y118" s="567">
        <f t="shared" si="67"/>
        <v>2.2062330618564032</v>
      </c>
      <c r="Z118" s="567">
        <f t="shared" si="67"/>
        <v>1.9836433575889727</v>
      </c>
      <c r="AA118" s="567">
        <f t="shared" si="67"/>
        <v>1.9668560484022415</v>
      </c>
      <c r="AB118" s="567">
        <f t="shared" si="67"/>
        <v>2.00481534036884</v>
      </c>
      <c r="AC118" s="567">
        <f t="shared" si="67"/>
        <v>2.048643499024569</v>
      </c>
      <c r="AD118" s="567">
        <f t="shared" si="67"/>
        <v>2.1061366690180381</v>
      </c>
      <c r="AE118" s="567">
        <f t="shared" si="67"/>
        <v>2.1862116955601993</v>
      </c>
      <c r="AF118" s="567">
        <f t="shared" si="67"/>
        <v>2.2760823782687454</v>
      </c>
      <c r="AG118" s="567">
        <f t="shared" si="67"/>
        <v>2.3762171765394284</v>
      </c>
      <c r="AH118" s="567">
        <f t="shared" si="67"/>
        <v>2.4762548939664821</v>
      </c>
      <c r="AI118" s="567">
        <f t="shared" si="67"/>
        <v>2.5995885708030517</v>
      </c>
      <c r="AJ118" s="567">
        <f t="shared" si="67"/>
        <v>2.7423744647028365</v>
      </c>
      <c r="AK118" s="566"/>
    </row>
    <row r="119" spans="1:37" x14ac:dyDescent="0.2">
      <c r="A119" s="74">
        <f t="shared" si="68"/>
        <v>2.7226695092873232E-2</v>
      </c>
      <c r="B119" s="74">
        <f t="shared" si="69"/>
        <v>5.0180910759407782E-2</v>
      </c>
      <c r="C119" s="74" t="s">
        <v>390</v>
      </c>
      <c r="D119" s="65">
        <f t="shared" ref="D119:S119" si="71">1-SUM(D116:D118)</f>
        <v>0.60779785422327959</v>
      </c>
      <c r="E119" s="317">
        <f t="shared" si="71"/>
        <v>0.60219327719832494</v>
      </c>
      <c r="F119" s="317">
        <f t="shared" si="71"/>
        <v>0.60094914197592386</v>
      </c>
      <c r="G119" s="317">
        <f t="shared" si="71"/>
        <v>0.61037974722151134</v>
      </c>
      <c r="H119" s="317">
        <f t="shared" si="71"/>
        <v>0.61490750184991616</v>
      </c>
      <c r="I119" s="317">
        <f t="shared" si="71"/>
        <v>0.61729921028592971</v>
      </c>
      <c r="J119" s="317">
        <f t="shared" si="71"/>
        <v>0.62197799034406187</v>
      </c>
      <c r="K119" s="317">
        <f t="shared" si="71"/>
        <v>0.62405270144070224</v>
      </c>
      <c r="L119" s="317">
        <f t="shared" si="71"/>
        <v>0.6273490914802381</v>
      </c>
      <c r="M119" s="317">
        <f t="shared" si="71"/>
        <v>0.62912515465615626</v>
      </c>
      <c r="N119" s="317">
        <f t="shared" si="71"/>
        <v>0.62844714142385494</v>
      </c>
      <c r="O119" s="317">
        <f t="shared" si="71"/>
        <v>0.62776315191173571</v>
      </c>
      <c r="P119" s="317">
        <f t="shared" si="71"/>
        <v>0.62666045409099802</v>
      </c>
      <c r="Q119" s="317">
        <f t="shared" si="71"/>
        <v>0.62554208162701652</v>
      </c>
      <c r="R119" s="317">
        <f t="shared" si="71"/>
        <v>0.62344677918425351</v>
      </c>
      <c r="S119" s="317">
        <f t="shared" si="71"/>
        <v>0.62013005309026381</v>
      </c>
      <c r="T119" s="74"/>
      <c r="U119" s="567">
        <f t="shared" si="70"/>
        <v>30.931689796397155</v>
      </c>
      <c r="V119" s="567">
        <f t="shared" si="67"/>
        <v>31.974213225147441</v>
      </c>
      <c r="W119" s="567">
        <f t="shared" si="67"/>
        <v>33.021109700069971</v>
      </c>
      <c r="X119" s="567">
        <f t="shared" si="67"/>
        <v>35.723750399810648</v>
      </c>
      <c r="Y119" s="567">
        <f t="shared" si="67"/>
        <v>37.499746608590968</v>
      </c>
      <c r="Z119" s="567">
        <f t="shared" si="67"/>
        <v>34.440451369752552</v>
      </c>
      <c r="AA119" s="567">
        <f t="shared" si="67"/>
        <v>36.592721814427641</v>
      </c>
      <c r="AB119" s="567">
        <f t="shared" si="67"/>
        <v>39.005785382512094</v>
      </c>
      <c r="AC119" s="567">
        <f t="shared" si="67"/>
        <v>41.501793379463635</v>
      </c>
      <c r="AD119" s="567">
        <f t="shared" si="67"/>
        <v>43.800138126723809</v>
      </c>
      <c r="AE119" s="567">
        <f t="shared" si="67"/>
        <v>45.962457551548404</v>
      </c>
      <c r="AF119" s="567">
        <f t="shared" si="67"/>
        <v>48.134594669625997</v>
      </c>
      <c r="AG119" s="567">
        <f t="shared" si="67"/>
        <v>50.313200875938584</v>
      </c>
      <c r="AH119" s="567">
        <f t="shared" si="67"/>
        <v>52.543730694994458</v>
      </c>
      <c r="AI119" s="567">
        <f t="shared" si="67"/>
        <v>54.739989562368088</v>
      </c>
      <c r="AJ119" s="567">
        <f t="shared" si="67"/>
        <v>56.85540956399015</v>
      </c>
      <c r="AK119" s="566"/>
    </row>
    <row r="120" spans="1:37" x14ac:dyDescent="0.2">
      <c r="B120" s="74"/>
      <c r="C120" s="74"/>
      <c r="T120" s="74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  <c r="AF120" s="566"/>
      <c r="AG120" s="566"/>
      <c r="AH120" s="566"/>
      <c r="AI120" s="566"/>
      <c r="AJ120" s="566"/>
      <c r="AK120" s="566"/>
    </row>
    <row r="121" spans="1:37" x14ac:dyDescent="0.2">
      <c r="B121" s="74"/>
      <c r="C121" s="74"/>
      <c r="E121" s="317"/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74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  <c r="AF121" s="566"/>
      <c r="AG121" s="566"/>
      <c r="AH121" s="566"/>
      <c r="AI121" s="566"/>
      <c r="AJ121" s="566"/>
      <c r="AK121" s="566"/>
    </row>
    <row r="122" spans="1:37" x14ac:dyDescent="0.2">
      <c r="A122" s="74">
        <f>(Z122/U122)^(1/4)-1</f>
        <v>1.5305265763590814E-2</v>
      </c>
      <c r="B122" s="74">
        <f>(AJ122/AA122)^(1/9)-1</f>
        <v>5.5786610135641235E-2</v>
      </c>
      <c r="C122" s="74" t="s">
        <v>34</v>
      </c>
      <c r="D122" s="65">
        <v>0.91549999999999998</v>
      </c>
      <c r="E122" s="317">
        <v>0.91279999999999994</v>
      </c>
      <c r="F122" s="317">
        <v>0.91045500000000001</v>
      </c>
      <c r="G122" s="317">
        <v>0.91402500000000009</v>
      </c>
      <c r="H122" s="317">
        <v>0.91570499999999999</v>
      </c>
      <c r="I122" s="317">
        <v>0.90772500000000012</v>
      </c>
      <c r="J122" s="317">
        <v>0.91150500000000001</v>
      </c>
      <c r="K122" s="317">
        <v>0.91612500000000008</v>
      </c>
      <c r="L122" s="317">
        <v>0.91780499999999998</v>
      </c>
      <c r="M122" s="317">
        <v>0.92000999999999999</v>
      </c>
      <c r="N122" s="317">
        <v>0.923265</v>
      </c>
      <c r="O122" s="317">
        <v>0.92452500000000004</v>
      </c>
      <c r="P122" s="317">
        <v>0.92620500000000006</v>
      </c>
      <c r="Q122" s="317">
        <v>0.92841000000000007</v>
      </c>
      <c r="R122" s="317">
        <v>0.93250500000000003</v>
      </c>
      <c r="S122" s="317">
        <v>0.93366000000000005</v>
      </c>
      <c r="T122" s="74"/>
      <c r="U122" s="565">
        <f>U$112*D122</f>
        <v>139.6932806697647</v>
      </c>
      <c r="V122" s="565">
        <f t="shared" ref="V122:AJ124" si="72">V$112*E122</f>
        <v>143.59545862497129</v>
      </c>
      <c r="W122" s="565">
        <f t="shared" si="72"/>
        <v>147.5942499432492</v>
      </c>
      <c r="X122" s="565">
        <f t="shared" si="72"/>
        <v>154.5968555891711</v>
      </c>
      <c r="Y122" s="565">
        <f t="shared" si="72"/>
        <v>159.73919099502839</v>
      </c>
      <c r="Z122" s="565">
        <f t="shared" si="72"/>
        <v>148.44380271373063</v>
      </c>
      <c r="AA122" s="565">
        <f t="shared" si="72"/>
        <v>157.4541492225963</v>
      </c>
      <c r="AB122" s="565">
        <f t="shared" si="72"/>
        <v>167.30423847709642</v>
      </c>
      <c r="AC122" s="565">
        <f t="shared" si="72"/>
        <v>177.349244398601</v>
      </c>
      <c r="AD122" s="565">
        <f t="shared" si="72"/>
        <v>187.55296348114311</v>
      </c>
      <c r="AE122" s="565">
        <f t="shared" si="72"/>
        <v>198.30493264466776</v>
      </c>
      <c r="AF122" s="565">
        <f t="shared" si="72"/>
        <v>208.96106572006914</v>
      </c>
      <c r="AG122" s="565">
        <f t="shared" si="72"/>
        <v>220.1636974680051</v>
      </c>
      <c r="AH122" s="565">
        <f t="shared" si="72"/>
        <v>231.92084824106303</v>
      </c>
      <c r="AI122" s="565">
        <f t="shared" si="72"/>
        <v>244.54439810898884</v>
      </c>
      <c r="AJ122" s="565">
        <f t="shared" si="72"/>
        <v>256.64893002657493</v>
      </c>
      <c r="AK122" s="566"/>
    </row>
    <row r="123" spans="1:37" x14ac:dyDescent="0.2">
      <c r="A123" s="74">
        <f t="shared" ref="A123:A124" si="73">(Z123/U123)^(1/4)-1</f>
        <v>1.9374851930763048E-2</v>
      </c>
      <c r="B123" s="74">
        <f t="shared" ref="B123:B124" si="74">(AJ123/AA123)^(1/9)-1</f>
        <v>6.4817319553262642E-2</v>
      </c>
      <c r="C123" s="74" t="s">
        <v>105</v>
      </c>
      <c r="D123" s="65">
        <v>0.04</v>
      </c>
      <c r="E123" s="317">
        <v>3.9300000000000002E-2</v>
      </c>
      <c r="F123" s="317">
        <v>3.7749999999999999E-2</v>
      </c>
      <c r="G123" s="317">
        <v>3.9050000000000001E-2</v>
      </c>
      <c r="H123" s="317">
        <v>3.9600000000000003E-2</v>
      </c>
      <c r="I123" s="317">
        <v>4.0300000000000002E-2</v>
      </c>
      <c r="J123" s="317">
        <v>4.0599999999999997E-2</v>
      </c>
      <c r="K123" s="317">
        <v>4.1050000000000003E-2</v>
      </c>
      <c r="L123" s="317">
        <v>4.1399999999999999E-2</v>
      </c>
      <c r="M123" s="317">
        <v>4.2099999999999999E-2</v>
      </c>
      <c r="N123" s="317">
        <v>4.3049999999999998E-2</v>
      </c>
      <c r="O123" s="317">
        <v>4.36E-2</v>
      </c>
      <c r="P123" s="317">
        <v>4.4049999999999999E-2</v>
      </c>
      <c r="Q123" s="317">
        <v>4.4600000000000001E-2</v>
      </c>
      <c r="R123" s="317">
        <v>4.4749999999999998E-2</v>
      </c>
      <c r="S123" s="317">
        <v>4.4900000000000002E-2</v>
      </c>
      <c r="T123" s="74"/>
      <c r="U123" s="565">
        <f t="shared" ref="U123:U124" si="75">U$112*D123</f>
        <v>6.1034748517647062</v>
      </c>
      <c r="V123" s="565">
        <f t="shared" si="72"/>
        <v>6.1824074539454115</v>
      </c>
      <c r="W123" s="565">
        <f t="shared" si="72"/>
        <v>6.1196686660599999</v>
      </c>
      <c r="X123" s="565">
        <f t="shared" si="72"/>
        <v>6.6048600538903539</v>
      </c>
      <c r="Y123" s="565">
        <f t="shared" si="72"/>
        <v>6.9079801501609417</v>
      </c>
      <c r="Z123" s="565">
        <f t="shared" si="72"/>
        <v>6.5904158741505903</v>
      </c>
      <c r="AA123" s="565">
        <f t="shared" si="72"/>
        <v>7.013278543109922</v>
      </c>
      <c r="AB123" s="565">
        <f t="shared" si="72"/>
        <v>7.4966178081427834</v>
      </c>
      <c r="AC123" s="565">
        <f t="shared" si="72"/>
        <v>7.9998024832094856</v>
      </c>
      <c r="AD123" s="565">
        <f t="shared" si="72"/>
        <v>8.5824934104587172</v>
      </c>
      <c r="AE123" s="565">
        <f t="shared" si="72"/>
        <v>9.2465623091452027</v>
      </c>
      <c r="AF123" s="565">
        <f t="shared" si="72"/>
        <v>9.8544684734269108</v>
      </c>
      <c r="AG123" s="565">
        <f t="shared" si="72"/>
        <v>10.470911810523182</v>
      </c>
      <c r="AH123" s="565">
        <f t="shared" si="72"/>
        <v>11.141273609236663</v>
      </c>
      <c r="AI123" s="565">
        <f t="shared" si="72"/>
        <v>11.735445724556168</v>
      </c>
      <c r="AJ123" s="565">
        <f t="shared" si="72"/>
        <v>12.342326926497028</v>
      </c>
      <c r="AK123" s="566"/>
    </row>
    <row r="124" spans="1:37" x14ac:dyDescent="0.2">
      <c r="A124" s="74">
        <f t="shared" si="73"/>
        <v>5.774571184096744E-2</v>
      </c>
      <c r="B124" s="74">
        <f t="shared" si="74"/>
        <v>-3.6986776903287555E-2</v>
      </c>
      <c r="C124" s="74" t="s">
        <v>110</v>
      </c>
      <c r="D124" s="65">
        <f>1-SUM(D122:D123)</f>
        <v>4.4499999999999984E-2</v>
      </c>
      <c r="E124" s="317">
        <f t="shared" ref="E124:S124" si="76">1-SUM(E122:E123)</f>
        <v>4.7900000000000054E-2</v>
      </c>
      <c r="F124" s="317">
        <f t="shared" si="76"/>
        <v>5.1795000000000035E-2</v>
      </c>
      <c r="G124" s="317">
        <f t="shared" si="76"/>
        <v>4.6924999999999883E-2</v>
      </c>
      <c r="H124" s="317">
        <f t="shared" si="76"/>
        <v>4.469500000000004E-2</v>
      </c>
      <c r="I124" s="317">
        <f t="shared" si="76"/>
        <v>5.1974999999999882E-2</v>
      </c>
      <c r="J124" s="317">
        <f t="shared" si="76"/>
        <v>4.7895000000000021E-2</v>
      </c>
      <c r="K124" s="317">
        <f t="shared" si="76"/>
        <v>4.2824999999999891E-2</v>
      </c>
      <c r="L124" s="317">
        <f t="shared" si="76"/>
        <v>4.0795000000000026E-2</v>
      </c>
      <c r="M124" s="317">
        <f t="shared" si="76"/>
        <v>3.7889999999999979E-2</v>
      </c>
      <c r="N124" s="317">
        <f t="shared" si="76"/>
        <v>3.3684999999999965E-2</v>
      </c>
      <c r="O124" s="317">
        <f t="shared" si="76"/>
        <v>3.1874999999999987E-2</v>
      </c>
      <c r="P124" s="317">
        <f t="shared" si="76"/>
        <v>2.974499999999991E-2</v>
      </c>
      <c r="Q124" s="317">
        <f t="shared" si="76"/>
        <v>2.6989999999999958E-2</v>
      </c>
      <c r="R124" s="317">
        <f t="shared" si="76"/>
        <v>2.2745000000000015E-2</v>
      </c>
      <c r="S124" s="317">
        <f t="shared" si="76"/>
        <v>2.1439999999999904E-2</v>
      </c>
      <c r="T124" s="74"/>
      <c r="U124" s="565">
        <f t="shared" si="75"/>
        <v>6.7901157725882335</v>
      </c>
      <c r="V124" s="565">
        <f t="shared" si="72"/>
        <v>7.5353006881421258</v>
      </c>
      <c r="W124" s="565">
        <f t="shared" si="72"/>
        <v>8.3965096306908062</v>
      </c>
      <c r="X124" s="565">
        <f t="shared" si="72"/>
        <v>7.9368260698797455</v>
      </c>
      <c r="Y124" s="565">
        <f t="shared" si="72"/>
        <v>7.7967720406930185</v>
      </c>
      <c r="Z124" s="565">
        <f t="shared" si="72"/>
        <v>8.4996740709423353</v>
      </c>
      <c r="AA124" s="565">
        <f t="shared" si="72"/>
        <v>8.2734230498091108</v>
      </c>
      <c r="AB124" s="565">
        <f t="shared" si="72"/>
        <v>7.8207711969236025</v>
      </c>
      <c r="AC124" s="565">
        <f t="shared" si="72"/>
        <v>7.8828971570659707</v>
      </c>
      <c r="AD124" s="565">
        <f t="shared" si="72"/>
        <v>7.7242440694128423</v>
      </c>
      <c r="AE124" s="565">
        <f t="shared" si="72"/>
        <v>7.2350859787120987</v>
      </c>
      <c r="AF124" s="565">
        <f t="shared" si="72"/>
        <v>7.2043849218000604</v>
      </c>
      <c r="AG124" s="565">
        <f t="shared" si="72"/>
        <v>7.0705396550286297</v>
      </c>
      <c r="AH124" s="565">
        <f t="shared" si="72"/>
        <v>6.7422191639752711</v>
      </c>
      <c r="AI124" s="565">
        <f t="shared" si="72"/>
        <v>5.9647533632408987</v>
      </c>
      <c r="AJ124" s="565">
        <f t="shared" si="72"/>
        <v>5.8935298285989992</v>
      </c>
      <c r="AK124" s="566"/>
    </row>
    <row r="125" spans="1:37" x14ac:dyDescent="0.2">
      <c r="B125" s="74"/>
      <c r="C125" s="74"/>
      <c r="E125" s="317"/>
      <c r="F125" s="317"/>
      <c r="G125" s="317"/>
      <c r="H125" s="317"/>
      <c r="I125" s="317"/>
      <c r="J125" s="317"/>
      <c r="K125" s="317"/>
      <c r="L125" s="317"/>
      <c r="M125" s="317"/>
      <c r="N125" s="317"/>
      <c r="O125" s="317"/>
      <c r="P125" s="317"/>
      <c r="Q125" s="317"/>
      <c r="R125" s="317"/>
      <c r="S125" s="317"/>
      <c r="T125" s="74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  <c r="AF125" s="566"/>
      <c r="AG125" s="566"/>
      <c r="AH125" s="566"/>
      <c r="AI125" s="566"/>
      <c r="AJ125" s="566"/>
      <c r="AK125" s="566"/>
    </row>
    <row r="126" spans="1:37" x14ac:dyDescent="0.2">
      <c r="A126" s="74">
        <f>(Z126/U126)^(1/4)-1</f>
        <v>8.9841073354279821E-3</v>
      </c>
      <c r="B126" s="74">
        <f>(AJ126/AA126)^(1/9)-1</f>
        <v>0.11702516075324132</v>
      </c>
      <c r="C126" s="74" t="s">
        <v>353</v>
      </c>
      <c r="D126" s="65">
        <f>' Demand-Supply Gap'!D8/' Demand-Supply Gap'!D$84</f>
        <v>3.845641319567436E-2</v>
      </c>
      <c r="E126" s="317">
        <f>' Demand-Supply Gap'!E8/' Demand-Supply Gap'!E$84</f>
        <v>3.8776550473431703E-2</v>
      </c>
      <c r="F126" s="317">
        <f>' Demand-Supply Gap'!F8/' Demand-Supply Gap'!F$84</f>
        <v>3.8885347303370218E-2</v>
      </c>
      <c r="G126" s="317">
        <f>' Demand-Supply Gap'!G8/' Demand-Supply Gap'!G$84</f>
        <v>3.9098501145545368E-2</v>
      </c>
      <c r="H126" s="317">
        <f>' Demand-Supply Gap'!H8/' Demand-Supply Gap'!H$84</f>
        <v>3.9463237420062913E-2</v>
      </c>
      <c r="I126" s="317">
        <f>' Demand-Supply Gap'!I8/' Demand-Supply Gap'!I$84</f>
        <v>3.5037235789883138E-2</v>
      </c>
      <c r="J126" s="317">
        <f>' Demand-Supply Gap'!J8/' Demand-Supply Gap'!J$84</f>
        <v>3.8363460342889052E-2</v>
      </c>
      <c r="K126" s="317">
        <f>' Demand-Supply Gap'!K8/' Demand-Supply Gap'!K$84</f>
        <v>3.8799049490633598E-2</v>
      </c>
      <c r="L126" s="317">
        <f>' Demand-Supply Gap'!L8/' Demand-Supply Gap'!L$84</f>
        <v>3.9817256590525908E-2</v>
      </c>
      <c r="M126" s="317">
        <f>' Demand-Supply Gap'!M8/' Demand-Supply Gap'!M$84</f>
        <v>4.090980326526595E-2</v>
      </c>
      <c r="N126" s="317">
        <f>' Demand-Supply Gap'!N8/' Demand-Supply Gap'!N$84</f>
        <v>4.1969838885687435E-2</v>
      </c>
      <c r="O126" s="317">
        <f>' Demand-Supply Gap'!O8/' Demand-Supply Gap'!O$84</f>
        <v>4.3880217060697821E-2</v>
      </c>
      <c r="P126" s="317">
        <f>' Demand-Supply Gap'!P8/' Demand-Supply Gap'!P$84</f>
        <v>4.6414593436692374E-2</v>
      </c>
      <c r="Q126" s="317">
        <f>' Demand-Supply Gap'!Q8/' Demand-Supply Gap'!Q$84</f>
        <v>4.8704801432962339E-2</v>
      </c>
      <c r="R126" s="317">
        <f>' Demand-Supply Gap'!R8/' Demand-Supply Gap'!R$84</f>
        <v>5.0674464178873668E-2</v>
      </c>
      <c r="S126" s="317">
        <f>' Demand-Supply Gap'!S8/' Demand-Supply Gap'!S$84</f>
        <v>5.274716549356552E-2</v>
      </c>
      <c r="T126" s="74"/>
      <c r="U126" s="565">
        <f>U$110*D126</f>
        <v>10.895139559999999</v>
      </c>
      <c r="V126" s="565">
        <f t="shared" ref="V126:AJ130" si="77">V$110*E126</f>
        <v>11.673061820000001</v>
      </c>
      <c r="W126" s="565">
        <f t="shared" si="77"/>
        <v>12.32923716</v>
      </c>
      <c r="X126" s="565">
        <f t="shared" si="77"/>
        <v>13.001256599999998</v>
      </c>
      <c r="Y126" s="565">
        <f t="shared" si="77"/>
        <v>13.756268160000001</v>
      </c>
      <c r="Z126" s="565">
        <f t="shared" si="77"/>
        <v>11.291980000000001</v>
      </c>
      <c r="AA126" s="565">
        <f t="shared" si="77"/>
        <v>13.407492</v>
      </c>
      <c r="AB126" s="565">
        <f t="shared" si="77"/>
        <v>14.808574913999999</v>
      </c>
      <c r="AC126" s="565">
        <f t="shared" si="77"/>
        <v>16.504156741652999</v>
      </c>
      <c r="AD126" s="565">
        <f t="shared" si="77"/>
        <v>18.354272712392302</v>
      </c>
      <c r="AE126" s="565">
        <f t="shared" si="77"/>
        <v>20.347546728958104</v>
      </c>
      <c r="AF126" s="565">
        <f t="shared" si="77"/>
        <v>22.901163843442347</v>
      </c>
      <c r="AG126" s="565">
        <f t="shared" si="77"/>
        <v>26.045493639146983</v>
      </c>
      <c r="AH126" s="565">
        <f t="shared" si="77"/>
        <v>29.301180344040358</v>
      </c>
      <c r="AI126" s="565">
        <f t="shared" si="77"/>
        <v>32.641514903260955</v>
      </c>
      <c r="AJ126" s="565">
        <f t="shared" si="77"/>
        <v>36.30062872391651</v>
      </c>
      <c r="AK126" s="566"/>
    </row>
    <row r="127" spans="1:37" x14ac:dyDescent="0.2">
      <c r="A127" s="74">
        <f t="shared" ref="A127:A129" si="78">(Z127/U127)^(1/4)-1</f>
        <v>2.5557306225832521E-2</v>
      </c>
      <c r="B127" s="74">
        <f t="shared" ref="B127:B129" si="79">(AJ127/AA127)^(1/9)-1</f>
        <v>8.5521018383495573E-2</v>
      </c>
      <c r="C127" s="74" t="s">
        <v>33</v>
      </c>
      <c r="D127" s="65">
        <f>' Demand-Supply Gap'!D21/' Demand-Supply Gap'!D$84</f>
        <v>0.46316410270858582</v>
      </c>
      <c r="E127" s="317">
        <f>' Demand-Supply Gap'!E21/' Demand-Supply Gap'!E$84</f>
        <v>0.44474257544945178</v>
      </c>
      <c r="F127" s="317">
        <f>' Demand-Supply Gap'!F21/' Demand-Supply Gap'!F$84</f>
        <v>0.43566889890780669</v>
      </c>
      <c r="G127" s="317">
        <v>0.4405</v>
      </c>
      <c r="H127" s="317">
        <v>0.44209999999999999</v>
      </c>
      <c r="I127" s="317">
        <v>0.45040000000000002</v>
      </c>
      <c r="J127" s="317">
        <v>0.4521</v>
      </c>
      <c r="K127" s="317">
        <v>0.4572</v>
      </c>
      <c r="L127" s="317">
        <v>0.45910000000000001</v>
      </c>
      <c r="M127" s="317">
        <v>0.46050000000000002</v>
      </c>
      <c r="N127" s="317">
        <v>0.46210000000000001</v>
      </c>
      <c r="O127" s="317">
        <v>0.46820000000000001</v>
      </c>
      <c r="P127" s="317">
        <v>0.47049999999999997</v>
      </c>
      <c r="Q127" s="317">
        <v>0.47420000000000001</v>
      </c>
      <c r="R127" s="317">
        <v>0.47820000000000001</v>
      </c>
      <c r="S127" s="317">
        <v>0.48049999999999998</v>
      </c>
      <c r="T127" s="74"/>
      <c r="U127" s="565">
        <f t="shared" ref="U127:U130" si="80">U$110*D127</f>
        <v>131.21966191999999</v>
      </c>
      <c r="V127" s="565">
        <f t="shared" si="77"/>
        <v>133.88265623999999</v>
      </c>
      <c r="W127" s="565">
        <f t="shared" si="77"/>
        <v>138.13597024000001</v>
      </c>
      <c r="X127" s="565">
        <f t="shared" si="77"/>
        <v>146.47757240055998</v>
      </c>
      <c r="Y127" s="565">
        <f t="shared" si="77"/>
        <v>154.10915452273872</v>
      </c>
      <c r="Z127" s="565">
        <f t="shared" si="77"/>
        <v>145.15722137727931</v>
      </c>
      <c r="AA127" s="565">
        <f t="shared" si="77"/>
        <v>158.00261704816594</v>
      </c>
      <c r="AB127" s="565">
        <f t="shared" si="77"/>
        <v>174.50119370360471</v>
      </c>
      <c r="AC127" s="565">
        <f t="shared" si="77"/>
        <v>190.29584177569311</v>
      </c>
      <c r="AD127" s="565">
        <f t="shared" si="77"/>
        <v>206.60433220007343</v>
      </c>
      <c r="AE127" s="565">
        <f t="shared" si="77"/>
        <v>224.03234306095985</v>
      </c>
      <c r="AF127" s="565">
        <f t="shared" si="77"/>
        <v>244.35441822605222</v>
      </c>
      <c r="AG127" s="565">
        <f t="shared" si="77"/>
        <v>264.02051272803169</v>
      </c>
      <c r="AH127" s="565">
        <f t="shared" si="77"/>
        <v>285.28233994072633</v>
      </c>
      <c r="AI127" s="565">
        <f t="shared" si="77"/>
        <v>308.02836654850904</v>
      </c>
      <c r="AJ127" s="565">
        <f t="shared" si="77"/>
        <v>330.68036810375412</v>
      </c>
      <c r="AK127" s="566"/>
    </row>
    <row r="128" spans="1:37" x14ac:dyDescent="0.2">
      <c r="A128" s="74">
        <f t="shared" si="78"/>
        <v>7.5090765459446818E-3</v>
      </c>
      <c r="B128" s="74">
        <f t="shared" si="79"/>
        <v>9.4780148103000617E-2</v>
      </c>
      <c r="C128" s="74" t="s">
        <v>41</v>
      </c>
      <c r="D128" s="65">
        <f>' Demand-Supply Gap'!D30/' Demand-Supply Gap'!D$84</f>
        <v>0.16118261474819193</v>
      </c>
      <c r="E128" s="317">
        <f>' Demand-Supply Gap'!E30/' Demand-Supply Gap'!E$84</f>
        <v>0.15919384202135944</v>
      </c>
      <c r="F128" s="317">
        <f>' Demand-Supply Gap'!F30/' Demand-Supply Gap'!F$84</f>
        <v>0.15447869345677315</v>
      </c>
      <c r="G128" s="317">
        <f>' Demand-Supply Gap'!G30/' Demand-Supply Gap'!G$84</f>
        <v>0.14870200347392379</v>
      </c>
      <c r="H128" s="317">
        <f>' Demand-Supply Gap'!H30/' Demand-Supply Gap'!H$84</f>
        <v>0.14303695007688544</v>
      </c>
      <c r="I128" s="317">
        <f>' Demand-Supply Gap'!I30/' Demand-Supply Gap'!I$84</f>
        <v>0.14599494671311686</v>
      </c>
      <c r="J128" s="317">
        <v>0.15620000000000001</v>
      </c>
      <c r="K128" s="317">
        <v>0.16039999999999999</v>
      </c>
      <c r="L128" s="317">
        <v>0.16109999999999999</v>
      </c>
      <c r="M128" s="317">
        <v>0.16250000000000001</v>
      </c>
      <c r="N128" s="317">
        <v>0.1623</v>
      </c>
      <c r="O128" s="317">
        <v>0.16930000000000001</v>
      </c>
      <c r="P128" s="317">
        <v>0.17050000000000001</v>
      </c>
      <c r="Q128" s="317">
        <v>0.1744</v>
      </c>
      <c r="R128" s="317">
        <v>0.17810000000000001</v>
      </c>
      <c r="S128" s="317">
        <v>0.1792</v>
      </c>
      <c r="T128" s="74"/>
      <c r="U128" s="565">
        <f t="shared" si="80"/>
        <v>45.664869299999999</v>
      </c>
      <c r="V128" s="565">
        <f t="shared" si="77"/>
        <v>47.922766119999999</v>
      </c>
      <c r="W128" s="565">
        <f t="shared" si="77"/>
        <v>48.980003520000011</v>
      </c>
      <c r="X128" s="565">
        <f t="shared" si="77"/>
        <v>49.44723831999999</v>
      </c>
      <c r="Y128" s="565">
        <f t="shared" si="77"/>
        <v>49.860446600000003</v>
      </c>
      <c r="Z128" s="565">
        <f t="shared" si="77"/>
        <v>47.052</v>
      </c>
      <c r="AA128" s="565">
        <f t="shared" si="77"/>
        <v>54.589711972845656</v>
      </c>
      <c r="AB128" s="565">
        <f t="shared" si="77"/>
        <v>61.220453784029296</v>
      </c>
      <c r="AC128" s="565">
        <f t="shared" si="77"/>
        <v>66.77556111972153</v>
      </c>
      <c r="AD128" s="565">
        <f t="shared" si="77"/>
        <v>72.905980418049793</v>
      </c>
      <c r="AE128" s="565">
        <f t="shared" si="77"/>
        <v>78.685239729049528</v>
      </c>
      <c r="AF128" s="565">
        <f t="shared" si="77"/>
        <v>88.357973100535332</v>
      </c>
      <c r="AG128" s="565">
        <f t="shared" si="77"/>
        <v>95.675871243633182</v>
      </c>
      <c r="AH128" s="565">
        <f t="shared" si="77"/>
        <v>104.92037133205962</v>
      </c>
      <c r="AI128" s="565">
        <f t="shared" si="77"/>
        <v>114.72156437116156</v>
      </c>
      <c r="AJ128" s="565">
        <f t="shared" si="77"/>
        <v>123.32553998791413</v>
      </c>
      <c r="AK128" s="566"/>
    </row>
    <row r="129" spans="1:37" x14ac:dyDescent="0.2">
      <c r="A129" s="74">
        <f t="shared" si="78"/>
        <v>3.7078418759412646E-2</v>
      </c>
      <c r="B129" s="74">
        <f t="shared" si="79"/>
        <v>8.8540613096439458E-2</v>
      </c>
      <c r="C129" s="74" t="s">
        <v>49</v>
      </c>
      <c r="D129" s="65">
        <v>0.1244</v>
      </c>
      <c r="E129" s="317">
        <v>0.12609999999999999</v>
      </c>
      <c r="F129" s="317">
        <v>0.12820000000000001</v>
      </c>
      <c r="G129" s="317">
        <v>0.12909999999999999</v>
      </c>
      <c r="H129" s="317">
        <v>0.1205</v>
      </c>
      <c r="I129" s="317">
        <v>0.1265</v>
      </c>
      <c r="J129" s="317">
        <v>0.13039999999999999</v>
      </c>
      <c r="K129" s="317">
        <v>0.13120000000000001</v>
      </c>
      <c r="L129" s="317">
        <v>0.13450000000000001</v>
      </c>
      <c r="M129" s="317">
        <v>0.1371</v>
      </c>
      <c r="N129" s="317">
        <v>0.13819999999999999</v>
      </c>
      <c r="O129" s="317">
        <v>0.1391</v>
      </c>
      <c r="P129" s="317">
        <v>0.13950000000000001</v>
      </c>
      <c r="Q129" s="317">
        <v>0.13980000000000001</v>
      </c>
      <c r="R129" s="317">
        <v>0.14050000000000001</v>
      </c>
      <c r="S129" s="317">
        <v>0.1421</v>
      </c>
      <c r="T129" s="74"/>
      <c r="U129" s="565">
        <f t="shared" si="80"/>
        <v>35.243935890943995</v>
      </c>
      <c r="V129" s="565">
        <f t="shared" si="77"/>
        <v>37.960393008927987</v>
      </c>
      <c r="W129" s="565">
        <f t="shared" si="77"/>
        <v>40.647912736400009</v>
      </c>
      <c r="X129" s="565">
        <f t="shared" si="77"/>
        <v>42.929068324431995</v>
      </c>
      <c r="Y129" s="565">
        <f t="shared" si="77"/>
        <v>42.004417823999127</v>
      </c>
      <c r="Z129" s="565">
        <f t="shared" si="77"/>
        <v>40.769068615066232</v>
      </c>
      <c r="AA129" s="565">
        <f t="shared" si="77"/>
        <v>45.57297337553824</v>
      </c>
      <c r="AB129" s="565">
        <f t="shared" si="77"/>
        <v>50.075583145041428</v>
      </c>
      <c r="AC129" s="565">
        <f t="shared" si="77"/>
        <v>55.749925329624752</v>
      </c>
      <c r="AD129" s="565">
        <f t="shared" si="77"/>
        <v>61.510214863474623</v>
      </c>
      <c r="AE129" s="565">
        <f t="shared" si="77"/>
        <v>67.001233090293553</v>
      </c>
      <c r="AF129" s="565">
        <f t="shared" si="77"/>
        <v>72.596539032985604</v>
      </c>
      <c r="AG129" s="565">
        <f t="shared" si="77"/>
        <v>78.280258290245328</v>
      </c>
      <c r="AH129" s="565">
        <f t="shared" si="77"/>
        <v>84.104747203107436</v>
      </c>
      <c r="AI129" s="565">
        <f t="shared" si="77"/>
        <v>90.501851735812465</v>
      </c>
      <c r="AJ129" s="565">
        <f t="shared" si="77"/>
        <v>97.793299287291291</v>
      </c>
      <c r="AK129" s="566"/>
    </row>
    <row r="130" spans="1:37" x14ac:dyDescent="0.2">
      <c r="A130" s="74">
        <f>(Z130/U130)^(1/4)-1</f>
        <v>6.6564232956834113E-2</v>
      </c>
      <c r="B130" s="74">
        <f>(AJ130/AA130)^(1/9)-1</f>
        <v>2.8233615191263883E-2</v>
      </c>
      <c r="C130" s="74" t="s">
        <v>52</v>
      </c>
      <c r="D130" s="65">
        <f>1-SUM(D126:D129)</f>
        <v>0.21279686934754793</v>
      </c>
      <c r="E130" s="317">
        <f t="shared" ref="E130:S130" si="81">1-SUM(E126:E129)</f>
        <v>0.23118703205575708</v>
      </c>
      <c r="F130" s="317">
        <f t="shared" si="81"/>
        <v>0.24276706033204998</v>
      </c>
      <c r="G130" s="317">
        <f t="shared" si="81"/>
        <v>0.24259949538053083</v>
      </c>
      <c r="H130" s="317">
        <f t="shared" si="81"/>
        <v>0.25489981250305171</v>
      </c>
      <c r="I130" s="317">
        <f t="shared" si="81"/>
        <v>0.2420678174969999</v>
      </c>
      <c r="J130" s="317">
        <f t="shared" si="81"/>
        <v>0.22293653965711091</v>
      </c>
      <c r="K130" s="317">
        <f t="shared" si="81"/>
        <v>0.21240095050936647</v>
      </c>
      <c r="L130" s="317">
        <f t="shared" si="81"/>
        <v>0.20548274340947414</v>
      </c>
      <c r="M130" s="317">
        <f t="shared" si="81"/>
        <v>0.19899019673473406</v>
      </c>
      <c r="N130" s="317">
        <f t="shared" si="81"/>
        <v>0.19543016111431255</v>
      </c>
      <c r="O130" s="317">
        <f t="shared" si="81"/>
        <v>0.17951978293930215</v>
      </c>
      <c r="P130" s="317">
        <f t="shared" si="81"/>
        <v>0.17308540656330762</v>
      </c>
      <c r="Q130" s="317">
        <f t="shared" si="81"/>
        <v>0.1628951985670376</v>
      </c>
      <c r="R130" s="317">
        <f t="shared" si="81"/>
        <v>0.15252553582112638</v>
      </c>
      <c r="S130" s="317">
        <f t="shared" si="81"/>
        <v>0.14545283450643443</v>
      </c>
      <c r="T130" s="74"/>
      <c r="U130" s="565">
        <f t="shared" si="80"/>
        <v>60.287775089055984</v>
      </c>
      <c r="V130" s="565">
        <f t="shared" si="77"/>
        <v>69.595167291071945</v>
      </c>
      <c r="W130" s="565">
        <f t="shared" si="77"/>
        <v>76.973278343600015</v>
      </c>
      <c r="X130" s="565">
        <f t="shared" si="77"/>
        <v>80.670567875008004</v>
      </c>
      <c r="Y130" s="565">
        <f t="shared" si="77"/>
        <v>88.854093175412629</v>
      </c>
      <c r="Z130" s="565">
        <f t="shared" si="77"/>
        <v>78.014857399482366</v>
      </c>
      <c r="AA130" s="565">
        <f t="shared" si="77"/>
        <v>77.913197747148317</v>
      </c>
      <c r="AB130" s="565">
        <f t="shared" si="77"/>
        <v>81.067846473457394</v>
      </c>
      <c r="AC130" s="565">
        <f t="shared" si="77"/>
        <v>85.172101127171942</v>
      </c>
      <c r="AD130" s="565">
        <f t="shared" si="77"/>
        <v>89.277386994008594</v>
      </c>
      <c r="AE130" s="565">
        <f t="shared" si="77"/>
        <v>94.747190866090293</v>
      </c>
      <c r="AF130" s="565">
        <f t="shared" si="77"/>
        <v>93.691696113200237</v>
      </c>
      <c r="AG130" s="565">
        <f t="shared" si="77"/>
        <v>97.126669046937948</v>
      </c>
      <c r="AH130" s="565">
        <f t="shared" si="77"/>
        <v>97.998994964811757</v>
      </c>
      <c r="AI130" s="565">
        <f t="shared" si="77"/>
        <v>98.247995934583145</v>
      </c>
      <c r="AJ130" s="565">
        <f t="shared" si="77"/>
        <v>100.10072186539472</v>
      </c>
      <c r="AK130" s="566"/>
    </row>
    <row r="131" spans="1:37" x14ac:dyDescent="0.2">
      <c r="B131" s="74"/>
      <c r="C131" s="74"/>
      <c r="T131" s="74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  <c r="AF131" s="566"/>
      <c r="AG131" s="566"/>
      <c r="AH131" s="566"/>
      <c r="AI131" s="566"/>
      <c r="AJ131" s="566"/>
      <c r="AK131" s="566"/>
    </row>
    <row r="132" spans="1:37" x14ac:dyDescent="0.2">
      <c r="A132" s="74">
        <f>(Z132/U132)^(1/4)-1</f>
        <v>1.0541998988229606E-2</v>
      </c>
      <c r="B132" s="74">
        <f>(AJ132/AA132)^(1/9)-1</f>
        <v>4.7246919401293885E-2</v>
      </c>
      <c r="C132" s="74" t="s">
        <v>18</v>
      </c>
      <c r="D132" s="65">
        <v>0.61040000000000005</v>
      </c>
      <c r="E132" s="317">
        <v>0.62150000000000005</v>
      </c>
      <c r="F132" s="317">
        <v>0.60499999999999998</v>
      </c>
      <c r="G132" s="317">
        <v>0.60929999999999995</v>
      </c>
      <c r="H132" s="317">
        <v>0.61250000000000004</v>
      </c>
      <c r="I132" s="317">
        <v>0.61560000000000004</v>
      </c>
      <c r="J132" s="317">
        <v>0.61819999999999997</v>
      </c>
      <c r="K132" s="317">
        <v>0.62050000000000005</v>
      </c>
      <c r="L132" s="317">
        <v>0.62119999999999997</v>
      </c>
      <c r="M132" s="317">
        <v>0.62250000000000005</v>
      </c>
      <c r="N132" s="317">
        <v>0.62709999999999999</v>
      </c>
      <c r="O132" s="317">
        <v>0.63049999999999995</v>
      </c>
      <c r="P132" s="317">
        <v>0.63319999999999999</v>
      </c>
      <c r="Q132" s="317">
        <v>0.63819999999999999</v>
      </c>
      <c r="R132" s="317">
        <v>0.6391</v>
      </c>
      <c r="S132" s="317">
        <v>0.64049999999999996</v>
      </c>
      <c r="T132" s="74"/>
      <c r="U132" s="565">
        <f>D132*U$113</f>
        <v>11.972745736</v>
      </c>
      <c r="V132" s="565">
        <f t="shared" ref="V132:AJ134" si="82">E132*V$113</f>
        <v>12.718556235000003</v>
      </c>
      <c r="W132" s="565">
        <f t="shared" si="82"/>
        <v>12.647452399999999</v>
      </c>
      <c r="X132" s="565">
        <f t="shared" si="82"/>
        <v>13.201422822</v>
      </c>
      <c r="Y132" s="565">
        <f t="shared" si="82"/>
        <v>13.758588724999999</v>
      </c>
      <c r="Z132" s="565">
        <f t="shared" si="82"/>
        <v>12.485652141600001</v>
      </c>
      <c r="AA132" s="565">
        <f t="shared" si="82"/>
        <v>12.943375418955959</v>
      </c>
      <c r="AB132" s="565">
        <f t="shared" si="82"/>
        <v>13.598235469360494</v>
      </c>
      <c r="AC132" s="565">
        <f t="shared" si="82"/>
        <v>14.23027093479341</v>
      </c>
      <c r="AD132" s="565">
        <f t="shared" si="82"/>
        <v>14.897475238848561</v>
      </c>
      <c r="AE132" s="565">
        <f t="shared" si="82"/>
        <v>15.655887634834555</v>
      </c>
      <c r="AF132" s="565">
        <f t="shared" si="82"/>
        <v>16.414475432856403</v>
      </c>
      <c r="AG132" s="565">
        <f t="shared" si="82"/>
        <v>17.178776104870167</v>
      </c>
      <c r="AH132" s="565">
        <f t="shared" si="82"/>
        <v>18.034706725188681</v>
      </c>
      <c r="AI132" s="565">
        <f t="shared" si="82"/>
        <v>18.806023325257438</v>
      </c>
      <c r="AJ132" s="565">
        <f t="shared" si="82"/>
        <v>19.610531820357373</v>
      </c>
      <c r="AK132" s="566"/>
    </row>
    <row r="133" spans="1:37" x14ac:dyDescent="0.2">
      <c r="A133" s="74">
        <f t="shared" ref="A133:A134" si="83">(Z133/U133)^(1/4)-1</f>
        <v>6.5595640445980319E-2</v>
      </c>
      <c r="B133" s="74">
        <f t="shared" ref="B133:B134" si="84">(AJ133/AA133)^(1/9)-1</f>
        <v>2.6513198940270488E-2</v>
      </c>
      <c r="C133" s="74" t="s">
        <v>103</v>
      </c>
      <c r="D133" s="65">
        <v>4.0500000000000001E-2</v>
      </c>
      <c r="E133" s="317">
        <v>4.2099999999999999E-2</v>
      </c>
      <c r="F133" s="317">
        <v>4.4400000000000002E-2</v>
      </c>
      <c r="G133" s="317">
        <v>4.6199999999999998E-2</v>
      </c>
      <c r="H133" s="317">
        <v>4.8099999999999997E-2</v>
      </c>
      <c r="I133" s="317">
        <v>5.0500000000000003E-2</v>
      </c>
      <c r="J133" s="317">
        <v>4.8300000000000003E-2</v>
      </c>
      <c r="K133" s="317">
        <v>4.7199999999999999E-2</v>
      </c>
      <c r="L133" s="317">
        <v>4.6300000000000001E-2</v>
      </c>
      <c r="M133" s="317">
        <v>4.5499999999999999E-2</v>
      </c>
      <c r="N133" s="317">
        <v>4.4200000000000003E-2</v>
      </c>
      <c r="O133" s="317">
        <v>4.3799999999999999E-2</v>
      </c>
      <c r="P133" s="317">
        <v>4.3200000000000002E-2</v>
      </c>
      <c r="Q133" s="317">
        <v>4.2700000000000002E-2</v>
      </c>
      <c r="R133" s="317">
        <v>4.2200000000000001E-2</v>
      </c>
      <c r="S133" s="317">
        <v>4.1799999999999997E-2</v>
      </c>
      <c r="T133" s="74"/>
      <c r="U133" s="565">
        <f t="shared" ref="U133:U134" si="85">D133*U$113</f>
        <v>0.79439089500000004</v>
      </c>
      <c r="V133" s="565">
        <f t="shared" si="82"/>
        <v>0.86154660900000002</v>
      </c>
      <c r="W133" s="565">
        <f t="shared" si="82"/>
        <v>0.92817667199999998</v>
      </c>
      <c r="X133" s="565">
        <f t="shared" si="82"/>
        <v>1.000994148</v>
      </c>
      <c r="Y133" s="565">
        <f t="shared" si="82"/>
        <v>1.0804703961999997</v>
      </c>
      <c r="Z133" s="565">
        <f t="shared" si="82"/>
        <v>1.024245343</v>
      </c>
      <c r="AA133" s="565">
        <f t="shared" si="82"/>
        <v>1.01126663334774</v>
      </c>
      <c r="AB133" s="565">
        <f t="shared" si="82"/>
        <v>1.0343863241802018</v>
      </c>
      <c r="AC133" s="565">
        <f t="shared" si="82"/>
        <v>1.0606270835172809</v>
      </c>
      <c r="AD133" s="565">
        <f t="shared" si="82"/>
        <v>1.0888917644459588</v>
      </c>
      <c r="AE133" s="565">
        <f t="shared" si="82"/>
        <v>1.1034766918508809</v>
      </c>
      <c r="AF133" s="565">
        <f t="shared" si="82"/>
        <v>1.140291869879636</v>
      </c>
      <c r="AG133" s="565">
        <f t="shared" si="82"/>
        <v>1.1720201006481228</v>
      </c>
      <c r="AH133" s="565">
        <f t="shared" si="82"/>
        <v>1.2066467833994934</v>
      </c>
      <c r="AI133" s="565">
        <f t="shared" si="82"/>
        <v>1.2417683998214113</v>
      </c>
      <c r="AJ133" s="565">
        <f t="shared" si="82"/>
        <v>1.2798130056064609</v>
      </c>
      <c r="AK133" s="566"/>
    </row>
    <row r="134" spans="1:37" x14ac:dyDescent="0.2">
      <c r="A134" s="74">
        <f t="shared" si="83"/>
        <v>-2.759313786222295E-3</v>
      </c>
      <c r="B134" s="74">
        <f t="shared" si="84"/>
        <v>3.7521266578598667E-2</v>
      </c>
      <c r="C134" s="74" t="s">
        <v>391</v>
      </c>
      <c r="D134" s="65">
        <f>1-SUM(D132:D133)</f>
        <v>0.34909999999999997</v>
      </c>
      <c r="E134" s="317">
        <f t="shared" ref="E134:S134" si="86">1-SUM(E132:E133)</f>
        <v>0.33639999999999992</v>
      </c>
      <c r="F134" s="317">
        <f t="shared" si="86"/>
        <v>0.35060000000000002</v>
      </c>
      <c r="G134" s="317">
        <f t="shared" si="86"/>
        <v>0.34450000000000003</v>
      </c>
      <c r="H134" s="317">
        <f t="shared" si="86"/>
        <v>0.33939999999999992</v>
      </c>
      <c r="I134" s="317">
        <f t="shared" si="86"/>
        <v>0.33389999999999997</v>
      </c>
      <c r="J134" s="317">
        <f t="shared" si="86"/>
        <v>0.33350000000000002</v>
      </c>
      <c r="K134" s="317">
        <f t="shared" si="86"/>
        <v>0.33229999999999993</v>
      </c>
      <c r="L134" s="317">
        <f t="shared" si="86"/>
        <v>0.33250000000000002</v>
      </c>
      <c r="M134" s="317">
        <f t="shared" si="86"/>
        <v>0.33199999999999996</v>
      </c>
      <c r="N134" s="317">
        <f t="shared" si="86"/>
        <v>0.32869999999999999</v>
      </c>
      <c r="O134" s="317">
        <f t="shared" si="86"/>
        <v>0.3257000000000001</v>
      </c>
      <c r="P134" s="317">
        <f t="shared" si="86"/>
        <v>0.3236</v>
      </c>
      <c r="Q134" s="317">
        <f t="shared" si="86"/>
        <v>0.31910000000000005</v>
      </c>
      <c r="R134" s="317">
        <f t="shared" si="86"/>
        <v>0.31869999999999998</v>
      </c>
      <c r="S134" s="317">
        <f t="shared" si="86"/>
        <v>0.31770000000000009</v>
      </c>
      <c r="T134" s="74"/>
      <c r="U134" s="565">
        <f t="shared" si="85"/>
        <v>6.8474533689999992</v>
      </c>
      <c r="V134" s="565">
        <f t="shared" si="82"/>
        <v>6.8841871559999994</v>
      </c>
      <c r="W134" s="565">
        <f t="shared" si="82"/>
        <v>7.3292509279999996</v>
      </c>
      <c r="X134" s="565">
        <f t="shared" si="82"/>
        <v>7.4641230300000014</v>
      </c>
      <c r="Y134" s="565">
        <f t="shared" si="82"/>
        <v>7.6239428787999968</v>
      </c>
      <c r="Z134" s="565">
        <f t="shared" si="82"/>
        <v>6.772188515399999</v>
      </c>
      <c r="AA134" s="565">
        <f t="shared" si="82"/>
        <v>6.9825553254963006</v>
      </c>
      <c r="AB134" s="565">
        <f t="shared" si="82"/>
        <v>7.2823427018025635</v>
      </c>
      <c r="AC134" s="565">
        <f t="shared" si="82"/>
        <v>7.6168143686716174</v>
      </c>
      <c r="AD134" s="565">
        <f t="shared" si="82"/>
        <v>7.9453201273858971</v>
      </c>
      <c r="AE134" s="565">
        <f t="shared" si="82"/>
        <v>8.2061716880403743</v>
      </c>
      <c r="AF134" s="565">
        <f t="shared" si="82"/>
        <v>8.4792936534200365</v>
      </c>
      <c r="AG134" s="565">
        <f t="shared" si="82"/>
        <v>8.7792987168919563</v>
      </c>
      <c r="AH134" s="565">
        <f t="shared" si="82"/>
        <v>9.0173533625943421</v>
      </c>
      <c r="AI134" s="565">
        <f t="shared" si="82"/>
        <v>9.3779997398835011</v>
      </c>
      <c r="AJ134" s="565">
        <f t="shared" si="82"/>
        <v>9.7271911933294923</v>
      </c>
      <c r="AK134" s="566"/>
    </row>
    <row r="135" spans="1:37" x14ac:dyDescent="0.2">
      <c r="B135" s="74"/>
      <c r="C135" s="74"/>
      <c r="T135" s="74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  <c r="AF135" s="566"/>
      <c r="AG135" s="566"/>
      <c r="AH135" s="566"/>
      <c r="AI135" s="566"/>
      <c r="AJ135" s="566"/>
      <c r="AK135" s="566"/>
    </row>
    <row r="136" spans="1:37" x14ac:dyDescent="0.2">
      <c r="A136" s="74">
        <f>(Z136/U136)^(1/4)-1</f>
        <v>3.1932465168866386E-2</v>
      </c>
      <c r="B136" s="74">
        <f>(AJ136/AA136)^(1/9)-1</f>
        <v>3.6047339599580175E-2</v>
      </c>
      <c r="C136" s="74" t="s">
        <v>32</v>
      </c>
      <c r="D136" s="65">
        <v>0.34039999999999998</v>
      </c>
      <c r="E136" s="317">
        <v>0.34810000000000002</v>
      </c>
      <c r="F136" s="317">
        <v>0.34920000000000001</v>
      </c>
      <c r="G136" s="317">
        <v>0.34949999999999998</v>
      </c>
      <c r="H136" s="317">
        <v>0.35049999999999998</v>
      </c>
      <c r="I136" s="317">
        <v>0.35210000000000002</v>
      </c>
      <c r="J136" s="317">
        <f>' Demand-Supply Gap'!J271/' Demand-Supply Gap'!J$298</f>
        <v>0.35791522873612314</v>
      </c>
      <c r="K136" s="317">
        <f>' Demand-Supply Gap'!K271/' Demand-Supply Gap'!K$298</f>
        <v>0.34177804927785854</v>
      </c>
      <c r="L136" s="317">
        <f>' Demand-Supply Gap'!L271/' Demand-Supply Gap'!L$298</f>
        <v>0.32950710646553932</v>
      </c>
      <c r="M136" s="317">
        <f>' Demand-Supply Gap'!M271/' Demand-Supply Gap'!M$298</f>
        <v>0.32434094601639318</v>
      </c>
      <c r="N136" s="317">
        <f>' Demand-Supply Gap'!N271/' Demand-Supply Gap'!N$298</f>
        <v>0.32100645556710522</v>
      </c>
      <c r="O136" s="317">
        <f>' Demand-Supply Gap'!O271/' Demand-Supply Gap'!O$298</f>
        <v>0.3195673766457342</v>
      </c>
      <c r="P136" s="317">
        <f>' Demand-Supply Gap'!P271/' Demand-Supply Gap'!P$298</f>
        <v>0.31886543321503497</v>
      </c>
      <c r="Q136" s="317">
        <f>' Demand-Supply Gap'!Q271/' Demand-Supply Gap'!Q$298</f>
        <v>0.31694529153155693</v>
      </c>
      <c r="R136" s="317">
        <f>' Demand-Supply Gap'!R271/' Demand-Supply Gap'!R$298</f>
        <v>0.31576277298475403</v>
      </c>
      <c r="S136" s="317">
        <f>' Demand-Supply Gap'!S271/' Demand-Supply Gap'!S$298</f>
        <v>0.31588373171794104</v>
      </c>
      <c r="T136" s="74"/>
      <c r="U136" s="565">
        <f>D136*U$114</f>
        <v>17.323435963999998</v>
      </c>
      <c r="V136" s="565">
        <f t="shared" ref="V136:AJ137" si="87">E136*V$114</f>
        <v>18.482809498400002</v>
      </c>
      <c r="W136" s="565">
        <f t="shared" si="87"/>
        <v>19.187932391999997</v>
      </c>
      <c r="X136" s="565">
        <f t="shared" si="87"/>
        <v>20.455217954999998</v>
      </c>
      <c r="Y136" s="565">
        <f t="shared" si="87"/>
        <v>21.375021684999997</v>
      </c>
      <c r="Z136" s="565">
        <f t="shared" si="87"/>
        <v>19.644416719200002</v>
      </c>
      <c r="AA136" s="565">
        <f t="shared" si="87"/>
        <v>21.057163760800002</v>
      </c>
      <c r="AB136" s="565">
        <f t="shared" si="87"/>
        <v>21.362492635331602</v>
      </c>
      <c r="AC136" s="565">
        <f t="shared" si="87"/>
        <v>21.798287485092366</v>
      </c>
      <c r="AD136" s="565">
        <f t="shared" si="87"/>
        <v>22.580846005807182</v>
      </c>
      <c r="AE136" s="565">
        <f t="shared" si="87"/>
        <v>23.477305592237727</v>
      </c>
      <c r="AF136" s="565">
        <f t="shared" si="87"/>
        <v>24.503263846618516</v>
      </c>
      <c r="AG136" s="565">
        <f t="shared" si="87"/>
        <v>25.601010066947026</v>
      </c>
      <c r="AH136" s="565">
        <f t="shared" si="87"/>
        <v>26.622490368618212</v>
      </c>
      <c r="AI136" s="565">
        <f t="shared" si="87"/>
        <v>27.724661469879006</v>
      </c>
      <c r="AJ136" s="565">
        <f t="shared" si="87"/>
        <v>28.961181371435607</v>
      </c>
      <c r="AK136" s="566"/>
    </row>
    <row r="137" spans="1:37" x14ac:dyDescent="0.2">
      <c r="A137" s="74">
        <f t="shared" ref="A137" si="88">(Z137/U137)^(1/4)-1</f>
        <v>1.8682840554044233E-2</v>
      </c>
      <c r="B137" s="74">
        <f t="shared" ref="B137" si="89">(AJ137/AA137)^(1/9)-1</f>
        <v>5.7955569988946243E-2</v>
      </c>
      <c r="C137" s="74" t="s">
        <v>55</v>
      </c>
      <c r="D137" s="65">
        <f t="shared" ref="D137:S137" si="90">1-SUM(D136:D136)</f>
        <v>0.65959999999999996</v>
      </c>
      <c r="E137" s="317">
        <f t="shared" si="90"/>
        <v>0.65189999999999992</v>
      </c>
      <c r="F137" s="317">
        <f t="shared" si="90"/>
        <v>0.65080000000000005</v>
      </c>
      <c r="G137" s="317">
        <f t="shared" si="90"/>
        <v>0.65050000000000008</v>
      </c>
      <c r="H137" s="317">
        <f t="shared" si="90"/>
        <v>0.64949999999999997</v>
      </c>
      <c r="I137" s="317">
        <f t="shared" si="90"/>
        <v>0.64789999999999992</v>
      </c>
      <c r="J137" s="317">
        <f t="shared" si="90"/>
        <v>0.64208477126387686</v>
      </c>
      <c r="K137" s="317">
        <f t="shared" si="90"/>
        <v>0.6582219507221414</v>
      </c>
      <c r="L137" s="317">
        <f t="shared" si="90"/>
        <v>0.67049289353446073</v>
      </c>
      <c r="M137" s="317">
        <f t="shared" si="90"/>
        <v>0.67565905398360682</v>
      </c>
      <c r="N137" s="317">
        <f t="shared" si="90"/>
        <v>0.67899354443289472</v>
      </c>
      <c r="O137" s="317">
        <f t="shared" si="90"/>
        <v>0.6804326233542658</v>
      </c>
      <c r="P137" s="317">
        <f t="shared" si="90"/>
        <v>0.68113456678496509</v>
      </c>
      <c r="Q137" s="317">
        <f t="shared" si="90"/>
        <v>0.68305470846844307</v>
      </c>
      <c r="R137" s="317">
        <f t="shared" si="90"/>
        <v>0.68423722701524592</v>
      </c>
      <c r="S137" s="317">
        <f t="shared" si="90"/>
        <v>0.68411626828205896</v>
      </c>
      <c r="T137" s="74"/>
      <c r="U137" s="565">
        <f>D137*U$114</f>
        <v>33.567974035999995</v>
      </c>
      <c r="V137" s="565">
        <f t="shared" si="87"/>
        <v>34.613454501599996</v>
      </c>
      <c r="W137" s="565">
        <f t="shared" si="87"/>
        <v>35.760327607999997</v>
      </c>
      <c r="X137" s="565">
        <f t="shared" si="87"/>
        <v>38.071872045000006</v>
      </c>
      <c r="Y137" s="565">
        <f t="shared" si="87"/>
        <v>39.609348314999991</v>
      </c>
      <c r="Z137" s="565">
        <f t="shared" si="87"/>
        <v>36.147735280799999</v>
      </c>
      <c r="AA137" s="565">
        <f t="shared" si="87"/>
        <v>37.775660523200003</v>
      </c>
      <c r="AB137" s="565">
        <f t="shared" si="87"/>
        <v>41.141499883990001</v>
      </c>
      <c r="AC137" s="565">
        <f t="shared" si="87"/>
        <v>44.355938197357631</v>
      </c>
      <c r="AD137" s="565">
        <f t="shared" si="87"/>
        <v>47.039861102403187</v>
      </c>
      <c r="AE137" s="565">
        <f t="shared" si="87"/>
        <v>49.659247224937253</v>
      </c>
      <c r="AF137" s="565">
        <f t="shared" si="87"/>
        <v>52.173098126907739</v>
      </c>
      <c r="AG137" s="565">
        <f t="shared" si="87"/>
        <v>54.686808555532316</v>
      </c>
      <c r="AH137" s="565">
        <f t="shared" si="87"/>
        <v>57.37462547421967</v>
      </c>
      <c r="AI137" s="565">
        <f t="shared" si="87"/>
        <v>60.077523720639434</v>
      </c>
      <c r="AJ137" s="565">
        <f t="shared" si="87"/>
        <v>62.721860404503751</v>
      </c>
      <c r="AK137" s="566"/>
    </row>
    <row r="138" spans="1:37" x14ac:dyDescent="0.2">
      <c r="B138" s="74"/>
      <c r="C138" s="74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  <c r="AF138" s="566"/>
      <c r="AG138" s="566"/>
      <c r="AH138" s="566"/>
      <c r="AI138" s="566"/>
      <c r="AJ138" s="566"/>
      <c r="AK138" s="566"/>
    </row>
    <row r="139" spans="1:37" x14ac:dyDescent="0.2">
      <c r="B139" s="74"/>
      <c r="C139" s="74"/>
    </row>
    <row r="140" spans="1:37" x14ac:dyDescent="0.2">
      <c r="B140" s="74"/>
      <c r="C140" s="74"/>
    </row>
    <row r="141" spans="1:37" x14ac:dyDescent="0.2">
      <c r="B141" s="74"/>
      <c r="C141" s="74"/>
    </row>
    <row r="142" spans="1:37" x14ac:dyDescent="0.2">
      <c r="B142" s="74"/>
      <c r="C142" s="74"/>
    </row>
    <row r="143" spans="1:37" x14ac:dyDescent="0.2">
      <c r="B143" s="74"/>
      <c r="C143" s="74"/>
    </row>
    <row r="144" spans="1:37" x14ac:dyDescent="0.2">
      <c r="B144" s="74"/>
      <c r="C144" s="74"/>
    </row>
    <row r="145" spans="2:3" x14ac:dyDescent="0.2">
      <c r="B145" s="74"/>
      <c r="C145" s="74"/>
    </row>
    <row r="146" spans="2:3" x14ac:dyDescent="0.2">
      <c r="B146" s="74"/>
      <c r="C146" s="74"/>
    </row>
    <row r="147" spans="2:3" x14ac:dyDescent="0.2">
      <c r="B147" s="74"/>
      <c r="C147" s="74"/>
    </row>
    <row r="148" spans="2:3" x14ac:dyDescent="0.2">
      <c r="B148" s="74"/>
      <c r="C148" s="74"/>
    </row>
    <row r="149" spans="2:3" x14ac:dyDescent="0.2">
      <c r="B149" s="74"/>
      <c r="C149" s="74"/>
    </row>
    <row r="150" spans="2:3" x14ac:dyDescent="0.2">
      <c r="B150" s="74"/>
      <c r="C150" s="74"/>
    </row>
    <row r="151" spans="2:3" x14ac:dyDescent="0.2">
      <c r="B151" s="74"/>
      <c r="C151" s="74"/>
    </row>
    <row r="152" spans="2:3" x14ac:dyDescent="0.2">
      <c r="B152" s="74"/>
      <c r="C152" s="74"/>
    </row>
    <row r="153" spans="2:3" x14ac:dyDescent="0.2">
      <c r="B153" s="74"/>
      <c r="C153" s="74"/>
    </row>
    <row r="154" spans="2:3" x14ac:dyDescent="0.2">
      <c r="B154" s="74"/>
      <c r="C154" s="74"/>
    </row>
    <row r="155" spans="2:3" x14ac:dyDescent="0.2">
      <c r="B155" s="74"/>
      <c r="C155" s="74"/>
    </row>
    <row r="156" spans="2:3" x14ac:dyDescent="0.2">
      <c r="B156" s="74"/>
      <c r="C156" s="74"/>
    </row>
    <row r="157" spans="2:3" x14ac:dyDescent="0.2">
      <c r="B157" s="74"/>
      <c r="C157" s="74"/>
    </row>
    <row r="158" spans="2:3" x14ac:dyDescent="0.2">
      <c r="B158" s="74"/>
      <c r="C158" s="74"/>
    </row>
    <row r="159" spans="2:3" x14ac:dyDescent="0.2">
      <c r="B159" s="74"/>
      <c r="C159" s="74"/>
    </row>
    <row r="160" spans="2:3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96" customWidth="1"/>
    <col min="2" max="2" width="15" style="96" customWidth="1"/>
    <col min="3" max="3" width="57.7109375" style="96" customWidth="1"/>
    <col min="4" max="4" width="11" style="96" customWidth="1"/>
    <col min="5" max="5" width="10.42578125" style="96" customWidth="1"/>
    <col min="6" max="6" width="9" style="96"/>
    <col min="7" max="7" width="9.28515625" style="96" bestFit="1" customWidth="1"/>
    <col min="8" max="16384" width="9" style="96"/>
  </cols>
  <sheetData>
    <row r="1" spans="1:8" ht="14.25" customHeight="1" x14ac:dyDescent="0.2">
      <c r="A1" s="95" t="s">
        <v>29</v>
      </c>
      <c r="B1" s="95" t="s">
        <v>15</v>
      </c>
      <c r="C1" s="95" t="s">
        <v>13</v>
      </c>
      <c r="D1" s="95">
        <v>2020</v>
      </c>
      <c r="E1" s="95" t="s">
        <v>28</v>
      </c>
      <c r="G1" s="95">
        <v>2020</v>
      </c>
      <c r="H1" s="95" t="s">
        <v>28</v>
      </c>
    </row>
    <row r="2" spans="1:8" ht="14.25" customHeight="1" x14ac:dyDescent="0.2">
      <c r="A2" s="97" t="s">
        <v>30</v>
      </c>
      <c r="B2" s="97" t="s">
        <v>31</v>
      </c>
      <c r="C2" s="465" t="s">
        <v>347</v>
      </c>
      <c r="D2" s="306">
        <f>G2*' Demand-Supply Gap'!I$8</f>
        <v>0.46079999999999993</v>
      </c>
      <c r="E2" s="306">
        <f>H2*' Demand-Supply Gap'!J$8</f>
        <v>0.54720000000000002</v>
      </c>
      <c r="G2" s="98">
        <f>'Production by Company'!I4/' Demand-Supply Gap'!I$8</f>
        <v>4.0807723711873377E-2</v>
      </c>
      <c r="H2" s="98">
        <f>'Production by Company'!J4/' Demand-Supply Gap'!J$8</f>
        <v>4.0813002163268122E-2</v>
      </c>
    </row>
    <row r="3" spans="1:8" x14ac:dyDescent="0.2">
      <c r="A3" s="97" t="s">
        <v>30</v>
      </c>
      <c r="B3" s="97" t="s">
        <v>31</v>
      </c>
      <c r="C3" s="119" t="s">
        <v>350</v>
      </c>
      <c r="D3" s="33">
        <f>G3*' Demand-Supply Gap'!I$8</f>
        <v>0.23399999999999999</v>
      </c>
      <c r="E3" s="306">
        <f>H3*' Demand-Supply Gap'!J$8</f>
        <v>0.29134799999999994</v>
      </c>
      <c r="G3" s="98">
        <f>'Production by Company'!I5/' Demand-Supply Gap'!I$8</f>
        <v>2.0722672197435701E-2</v>
      </c>
      <c r="H3" s="98">
        <f>'Production by Company'!J5/' Demand-Supply Gap'!J$8</f>
        <v>2.1730238586008477E-2</v>
      </c>
    </row>
    <row r="4" spans="1:8" x14ac:dyDescent="0.2">
      <c r="A4" s="97" t="s">
        <v>30</v>
      </c>
      <c r="B4" s="97" t="s">
        <v>31</v>
      </c>
      <c r="C4" s="119" t="s">
        <v>348</v>
      </c>
      <c r="D4" s="306">
        <f>G4*' Demand-Supply Gap'!I$8</f>
        <v>0.22319999999999998</v>
      </c>
      <c r="E4" s="306">
        <f>H4*' Demand-Supply Gap'!J$8</f>
        <v>0.29714399999999996</v>
      </c>
      <c r="G4" s="98">
        <f>'Production by Company'!I6/' Demand-Supply Gap'!I$8</f>
        <v>1.9766241172938667E-2</v>
      </c>
      <c r="H4" s="98">
        <f>'Production by Company'!J6/' Demand-Supply Gap'!J$8</f>
        <v>2.2162534201027304E-2</v>
      </c>
    </row>
    <row r="5" spans="1:8" x14ac:dyDescent="0.2">
      <c r="A5" s="97" t="s">
        <v>30</v>
      </c>
      <c r="B5" s="97" t="s">
        <v>31</v>
      </c>
      <c r="C5" s="119" t="s">
        <v>320</v>
      </c>
      <c r="D5" s="306">
        <f>G5*' Demand-Supply Gap'!I$8</f>
        <v>1.1700000000000002</v>
      </c>
      <c r="E5" s="306">
        <f>H5*' Demand-Supply Gap'!J$8</f>
        <v>1.3251599999999999</v>
      </c>
      <c r="G5" s="98">
        <f>'Production by Company'!I7/' Demand-Supply Gap'!I$8</f>
        <v>0.10361336098717852</v>
      </c>
      <c r="H5" s="98">
        <f>'Production by Company'!J7/' Demand-Supply Gap'!J$8</f>
        <v>9.8837276949335487E-2</v>
      </c>
    </row>
    <row r="6" spans="1:8" x14ac:dyDescent="0.2">
      <c r="A6" s="97" t="s">
        <v>30</v>
      </c>
      <c r="B6" s="97" t="s">
        <v>31</v>
      </c>
      <c r="C6" s="119" t="s">
        <v>321</v>
      </c>
      <c r="D6" s="306">
        <f>G6*' Demand-Supply Gap'!I$8</f>
        <v>0.27200000000000002</v>
      </c>
      <c r="E6" s="306">
        <f>H6*' Demand-Supply Gap'!J$8</f>
        <v>0.32088000000000005</v>
      </c>
      <c r="G6" s="98">
        <f>'Production by Company'!I8/' Demand-Supply Gap'!I$8</f>
        <v>2.408789246881415E-2</v>
      </c>
      <c r="H6" s="98">
        <f>'Production by Company'!J8/' Demand-Supply Gap'!J$8</f>
        <v>2.3932887672056792E-2</v>
      </c>
    </row>
    <row r="7" spans="1:8" x14ac:dyDescent="0.2">
      <c r="A7" s="97" t="s">
        <v>30</v>
      </c>
      <c r="B7" s="97" t="s">
        <v>31</v>
      </c>
      <c r="C7" s="119" t="s">
        <v>327</v>
      </c>
      <c r="D7" s="306">
        <f>G7*' Demand-Supply Gap'!I$8</f>
        <v>0.33</v>
      </c>
      <c r="E7" s="306">
        <f>H7*' Demand-Supply Gap'!J$8</f>
        <v>0.42402000000000001</v>
      </c>
      <c r="G7" s="98">
        <f>'Production by Company'!I9/' Demand-Supply Gap'!I$8</f>
        <v>2.9224281304075991E-2</v>
      </c>
      <c r="H7" s="98">
        <f>'Production by Company'!J9/' Demand-Supply Gap'!J$8</f>
        <v>3.1625601566646469E-2</v>
      </c>
    </row>
    <row r="8" spans="1:8" x14ac:dyDescent="0.2">
      <c r="A8" s="97" t="s">
        <v>30</v>
      </c>
      <c r="B8" s="97" t="s">
        <v>31</v>
      </c>
      <c r="C8" s="119" t="s">
        <v>334</v>
      </c>
      <c r="D8" s="306">
        <f>G8*' Demand-Supply Gap'!I$8</f>
        <v>0.378</v>
      </c>
      <c r="E8" s="306">
        <f>H8*' Demand-Supply Gap'!J$8</f>
        <v>0.40973999999999994</v>
      </c>
      <c r="G8" s="98">
        <f>'Production by Company'!I10/' Demand-Supply Gap'!I$8</f>
        <v>3.3475085857396135E-2</v>
      </c>
      <c r="H8" s="98">
        <f>'Production by Company'!J10/' Demand-Supply Gap'!J$8</f>
        <v>3.0560525413701529E-2</v>
      </c>
    </row>
    <row r="9" spans="1:8" x14ac:dyDescent="0.2">
      <c r="A9" s="97" t="s">
        <v>30</v>
      </c>
      <c r="B9" s="97" t="s">
        <v>31</v>
      </c>
      <c r="C9" s="119" t="s">
        <v>12</v>
      </c>
      <c r="D9" s="306">
        <f>G9*' Demand-Supply Gap'!I$8</f>
        <v>8.6847799999999999</v>
      </c>
      <c r="E9" s="306">
        <f>H9*' Demand-Supply Gap'!J$8</f>
        <v>10.3392</v>
      </c>
      <c r="G9" s="98">
        <f>100%-SUM(G3:G8)</f>
        <v>0.76911046601216082</v>
      </c>
      <c r="H9" s="98">
        <f>100%-SUM(H3:H8)</f>
        <v>0.77115093561122394</v>
      </c>
    </row>
    <row r="10" spans="1:8" x14ac:dyDescent="0.2">
      <c r="A10" s="97" t="s">
        <v>30</v>
      </c>
      <c r="B10" s="97" t="s">
        <v>33</v>
      </c>
      <c r="C10" s="119" t="s">
        <v>264</v>
      </c>
      <c r="D10" s="33">
        <f>G10*' Demand-Supply Gap'!I$21</f>
        <v>28.584946236559119</v>
      </c>
      <c r="E10" s="306">
        <f>H10*' Demand-Supply Gap'!J$21</f>
        <v>29.16559139784944</v>
      </c>
      <c r="G10" s="101">
        <f>'Production by Company'!I13/' Demand-Supply Gap'!I$21</f>
        <v>0.22750431950309424</v>
      </c>
      <c r="H10" s="101">
        <f>'Production by Company'!J13/' Demand-Supply Gap'!J$21</f>
        <v>0.21581435873414423</v>
      </c>
    </row>
    <row r="11" spans="1:8" x14ac:dyDescent="0.2">
      <c r="A11" s="97" t="s">
        <v>30</v>
      </c>
      <c r="B11" s="97" t="s">
        <v>33</v>
      </c>
      <c r="C11" s="120" t="s">
        <v>235</v>
      </c>
      <c r="D11" s="306">
        <f>G11*' Demand-Supply Gap'!I$21</f>
        <v>14.678000000000001</v>
      </c>
      <c r="E11" s="306">
        <f>H11*' Demand-Supply Gap'!J$21</f>
        <v>15.602</v>
      </c>
      <c r="G11" s="101">
        <f>'Production by Company'!I14/' Demand-Supply Gap'!I$21</f>
        <v>0.11682052413292847</v>
      </c>
      <c r="H11" s="101">
        <f>'Production by Company'!J14/' Demand-Supply Gap'!J$21</f>
        <v>0.11544890617984857</v>
      </c>
    </row>
    <row r="12" spans="1:8" x14ac:dyDescent="0.2">
      <c r="A12" s="97" t="s">
        <v>30</v>
      </c>
      <c r="B12" s="97" t="s">
        <v>33</v>
      </c>
      <c r="C12" s="120" t="s">
        <v>253</v>
      </c>
      <c r="D12" s="306">
        <f>G12*' Demand-Supply Gap'!I$21</f>
        <v>7.65</v>
      </c>
      <c r="E12" s="306">
        <f>H12*' Demand-Supply Gap'!J$21</f>
        <v>7.9280000000000008</v>
      </c>
      <c r="G12" s="101">
        <f>'Production by Company'!I15/' Demand-Supply Gap'!I$21</f>
        <v>6.0885475515526831E-2</v>
      </c>
      <c r="H12" s="101">
        <f>'Production by Company'!J15/' Demand-Supply Gap'!J$21</f>
        <v>5.8664205114334025E-2</v>
      </c>
    </row>
    <row r="13" spans="1:8" x14ac:dyDescent="0.2">
      <c r="A13" s="97" t="s">
        <v>30</v>
      </c>
      <c r="B13" s="97" t="s">
        <v>33</v>
      </c>
      <c r="C13" s="119" t="s">
        <v>254</v>
      </c>
      <c r="D13" s="306">
        <f>G13*' Demand-Supply Gap'!I$21</f>
        <v>15.837999999999999</v>
      </c>
      <c r="E13" s="306">
        <f>H13*' Demand-Supply Gap'!J$21</f>
        <v>42.03</v>
      </c>
      <c r="G13" s="101">
        <f>'Production by Company'!I16/' Demand-Supply Gap'!I$21</f>
        <v>0.12605283153136129</v>
      </c>
      <c r="H13" s="101">
        <f>'Production by Company'!J16/' Demand-Supply Gap'!J$21</f>
        <v>0.3110061227239479</v>
      </c>
    </row>
    <row r="14" spans="1:8" x14ac:dyDescent="0.2">
      <c r="A14" s="97" t="s">
        <v>30</v>
      </c>
      <c r="B14" s="97" t="s">
        <v>33</v>
      </c>
      <c r="C14" s="349" t="s">
        <v>341</v>
      </c>
      <c r="D14" s="306">
        <f>G14*' Demand-Supply Gap'!I$21</f>
        <v>52.5</v>
      </c>
      <c r="E14" s="306">
        <f>H14*' Demand-Supply Gap'!J$21</f>
        <v>53.20000000000001</v>
      </c>
      <c r="G14" s="101">
        <f>'Production by Company'!I17/' Demand-Supply Gap'!I$21</f>
        <v>0.41784149863596842</v>
      </c>
      <c r="H14" s="101">
        <f>'Production by Company'!J17/' Demand-Supply Gap'!J$21</f>
        <v>0.39365990313856841</v>
      </c>
    </row>
    <row r="15" spans="1:8" x14ac:dyDescent="0.2">
      <c r="A15" s="97" t="s">
        <v>30</v>
      </c>
      <c r="B15" s="97" t="s">
        <v>33</v>
      </c>
      <c r="C15" s="121" t="s">
        <v>12</v>
      </c>
      <c r="D15" s="306">
        <f>G15*' Demand-Supply Gap'!I$21</f>
        <v>6.3947834752687909</v>
      </c>
      <c r="E15" s="306">
        <f>H15*' Demand-Supply Gap'!J$21</f>
        <v>-12.783557434401597</v>
      </c>
      <c r="G15" s="101">
        <f>100%-SUM(G10:G14)</f>
        <v>5.0895350681120721E-2</v>
      </c>
      <c r="H15" s="101">
        <f>100%-SUM(H10:H14)</f>
        <v>-9.4593495890843204E-2</v>
      </c>
    </row>
    <row r="16" spans="1:8" ht="15" x14ac:dyDescent="0.25">
      <c r="A16" s="97" t="s">
        <v>30</v>
      </c>
      <c r="B16" s="97" t="s">
        <v>41</v>
      </c>
      <c r="C16" s="122" t="s">
        <v>255</v>
      </c>
      <c r="D16" s="33">
        <f>G16*' Demand-Supply Gap'!H$30</f>
        <v>25.095534650624842</v>
      </c>
      <c r="E16" s="33">
        <f>H16*' Demand-Supply Gap'!I$30</f>
        <v>24.307585934413279</v>
      </c>
      <c r="G16" s="98">
        <f>'Production by Company'!I20/' Demand-Supply Gap'!I$30</f>
        <v>0.503315480744708</v>
      </c>
      <c r="H16" s="98">
        <f>'Production by Company'!J20/' Demand-Supply Gap'!J$30</f>
        <v>0.51661110971719115</v>
      </c>
    </row>
    <row r="17" spans="1:8" ht="15" x14ac:dyDescent="0.25">
      <c r="A17" s="97" t="s">
        <v>30</v>
      </c>
      <c r="B17" s="97" t="s">
        <v>41</v>
      </c>
      <c r="C17" s="122" t="s">
        <v>256</v>
      </c>
      <c r="D17" s="33">
        <f>G17*' Demand-Supply Gap'!H$30</f>
        <v>17.162709196922556</v>
      </c>
      <c r="E17" s="33">
        <f>H17*' Demand-Supply Gap'!I$30</f>
        <v>16.18332674832082</v>
      </c>
      <c r="G17" s="98">
        <f>'Production by Company'!I21/' Demand-Supply Gap'!I$30</f>
        <v>0.34421491116211855</v>
      </c>
      <c r="H17" s="98">
        <f>'Production by Company'!J21/' Demand-Supply Gap'!J$30</f>
        <v>0.34394556550881622</v>
      </c>
    </row>
    <row r="18" spans="1:8" x14ac:dyDescent="0.2">
      <c r="A18" s="97" t="s">
        <v>30</v>
      </c>
      <c r="B18" s="97" t="s">
        <v>41</v>
      </c>
      <c r="C18" s="121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98">
        <f>'Production by Company'!I22/' Demand-Supply Gap'!I$30</f>
        <v>0.17159738162033494</v>
      </c>
      <c r="H18" s="98">
        <f>'Production by Company'!J22/' Demand-Supply Gap'!J$30</f>
        <v>0.18238519733524142</v>
      </c>
    </row>
    <row r="19" spans="1:8" ht="15" x14ac:dyDescent="0.25">
      <c r="A19" s="97" t="s">
        <v>30</v>
      </c>
      <c r="B19" s="97" t="s">
        <v>49</v>
      </c>
      <c r="C19" s="124" t="s">
        <v>257</v>
      </c>
      <c r="D19" s="33">
        <f>G19*' Demand-Supply Gap'!H$39</f>
        <v>2.8340308834240213</v>
      </c>
      <c r="E19" s="33">
        <f>H19*' Demand-Supply Gap'!I$39</f>
        <v>2.590369784457188</v>
      </c>
      <c r="G19" s="101">
        <f>'Production by Company'!I24/' Demand-Supply Gap'!I$39</f>
        <v>0.214241400492961</v>
      </c>
      <c r="H19" s="101">
        <f>'Production by Company'!J24/' Demand-Supply Gap'!J$39</f>
        <v>0.21936220815714355</v>
      </c>
    </row>
    <row r="20" spans="1:8" x14ac:dyDescent="0.2">
      <c r="A20" s="97" t="s">
        <v>30</v>
      </c>
      <c r="B20" s="97" t="s">
        <v>49</v>
      </c>
      <c r="C20" s="120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01">
        <f>100%-G19</f>
        <v>0.78575859950703897</v>
      </c>
      <c r="H20" s="101">
        <f>100%-H19</f>
        <v>0.78063779184285642</v>
      </c>
    </row>
    <row r="21" spans="1:8" x14ac:dyDescent="0.2">
      <c r="A21" s="97" t="s">
        <v>30</v>
      </c>
      <c r="B21" s="107" t="s">
        <v>104</v>
      </c>
      <c r="C21" s="119" t="s">
        <v>254</v>
      </c>
      <c r="D21" s="33">
        <f>G21*' Demand-Supply Gap'!H$48</f>
        <v>16.563421151505715</v>
      </c>
      <c r="E21" s="33">
        <f>H21*' Demand-Supply Gap'!I$48</f>
        <v>12.519627085377822</v>
      </c>
      <c r="G21" s="115">
        <f>'Production by Company'!I27/' Demand-Supply Gap'!I48</f>
        <v>0.94801961480068164</v>
      </c>
      <c r="H21" s="115">
        <f>'Production by Company'!J27/' Demand-Supply Gap'!J48</f>
        <v>0.91032766121552877</v>
      </c>
    </row>
    <row r="22" spans="1:8" x14ac:dyDescent="0.2">
      <c r="A22" s="97" t="s">
        <v>30</v>
      </c>
      <c r="B22" s="107" t="s">
        <v>104</v>
      </c>
      <c r="C22" s="119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15">
        <f>100%-G21</f>
        <v>5.1980385199318357E-2</v>
      </c>
      <c r="H22" s="115">
        <f>100%-H21</f>
        <v>8.9672338784471228E-2</v>
      </c>
    </row>
    <row r="23" spans="1:8" x14ac:dyDescent="0.2">
      <c r="A23" s="97" t="s">
        <v>30</v>
      </c>
      <c r="B23" s="97" t="s">
        <v>51</v>
      </c>
      <c r="C23" s="125" t="s">
        <v>259</v>
      </c>
      <c r="D23" s="33">
        <f>G23*' Demand-Supply Gap'!H$57</f>
        <v>16.630969400483909</v>
      </c>
      <c r="E23" s="33">
        <f>H23*' Demand-Supply Gap'!I$57</f>
        <v>15.159862272503688</v>
      </c>
      <c r="G23" s="98">
        <f>'Production by Company'!I30/' Demand-Supply Gap'!I$57</f>
        <v>0.1786902725795948</v>
      </c>
      <c r="H23" s="98">
        <f>'Production by Company'!J30/' Demand-Supply Gap'!J$57</f>
        <v>0.18081163541201439</v>
      </c>
    </row>
    <row r="24" spans="1:8" x14ac:dyDescent="0.2">
      <c r="A24" s="97" t="s">
        <v>30</v>
      </c>
      <c r="B24" s="97" t="s">
        <v>51</v>
      </c>
      <c r="C24" s="125" t="s">
        <v>329</v>
      </c>
      <c r="D24" s="33">
        <f>G24*' Demand-Supply Gap'!H$57</f>
        <v>8.1123431036401286</v>
      </c>
      <c r="E24" s="33">
        <f>H24*' Demand-Supply Gap'!I$57</f>
        <v>7.5671421544515489</v>
      </c>
      <c r="G24" s="98">
        <f>'Production by Company'!I31/' Demand-Supply Gap'!I$57</f>
        <v>8.7162495795733472E-2</v>
      </c>
      <c r="H24" s="98">
        <f>'Production by Company'!J31/' Demand-Supply Gap'!J$57</f>
        <v>9.0253283555432495E-2</v>
      </c>
    </row>
    <row r="25" spans="1:8" x14ac:dyDescent="0.2">
      <c r="A25" s="97" t="s">
        <v>30</v>
      </c>
      <c r="B25" s="97" t="s">
        <v>51</v>
      </c>
      <c r="C25" s="125" t="s">
        <v>330</v>
      </c>
      <c r="D25" s="33">
        <f>G25*' Demand-Supply Gap'!H$57</f>
        <v>61.837190056291327</v>
      </c>
      <c r="E25" s="33">
        <f>H25*' Demand-Supply Gap'!I$57</f>
        <v>57.556320708312839</v>
      </c>
      <c r="G25" s="98">
        <f>'Production by Company'!I32/' Demand-Supply Gap'!I$57</f>
        <v>0.66440530799084963</v>
      </c>
      <c r="H25" s="98">
        <f>'Production by Company'!J32/' Demand-Supply Gap'!J$57</f>
        <v>0.68647407796335591</v>
      </c>
    </row>
    <row r="26" spans="1:8" x14ac:dyDescent="0.2">
      <c r="A26" s="97" t="s">
        <v>30</v>
      </c>
      <c r="B26" s="97" t="s">
        <v>51</v>
      </c>
      <c r="C26" s="120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98">
        <f>100%-SUM(G23:G25)</f>
        <v>6.9741923633822145E-2</v>
      </c>
      <c r="H26" s="98">
        <f>100%-SUM(H23:H25)</f>
        <v>4.2461003069197201E-2</v>
      </c>
    </row>
    <row r="27" spans="1:8" x14ac:dyDescent="0.2">
      <c r="A27" s="97" t="s">
        <v>30</v>
      </c>
      <c r="B27" s="107" t="s">
        <v>158</v>
      </c>
      <c r="C27" s="119" t="s">
        <v>261</v>
      </c>
      <c r="D27" s="33">
        <f>G27*' Demand-Supply Gap'!H$66</f>
        <v>12.299644757723707</v>
      </c>
      <c r="E27" s="33">
        <f>H27*' Demand-Supply Gap'!I$66</f>
        <v>11.880792743048708</v>
      </c>
      <c r="G27" s="98">
        <f>'Production by Company'!I35/' Demand-Supply Gap'!I$66</f>
        <v>0.99129926478317376</v>
      </c>
      <c r="H27" s="98">
        <f>'Production by Company'!J35/' Demand-Supply Gap'!J$66</f>
        <v>1.0153386879801243</v>
      </c>
    </row>
    <row r="28" spans="1:8" x14ac:dyDescent="0.2">
      <c r="A28" s="97" t="s">
        <v>30</v>
      </c>
      <c r="B28" s="107" t="s">
        <v>158</v>
      </c>
      <c r="C28" s="119" t="s">
        <v>12</v>
      </c>
      <c r="D28" s="33">
        <f>G28*' Demand-Supply Gap'!I$65</f>
        <v>2.0184835629515193E-3</v>
      </c>
      <c r="E28" s="306">
        <f>H28*' Demand-Supply Gap'!J$65</f>
        <v>-3.6964704163301495E-3</v>
      </c>
      <c r="G28" s="98">
        <f>100%-G27</f>
        <v>8.7007352168262386E-3</v>
      </c>
      <c r="H28" s="98">
        <f>100%-H27</f>
        <v>-1.5338687980124277E-2</v>
      </c>
    </row>
    <row r="29" spans="1:8" x14ac:dyDescent="0.2">
      <c r="A29" s="97" t="s">
        <v>39</v>
      </c>
      <c r="B29" s="97" t="s">
        <v>36</v>
      </c>
      <c r="C29" s="119" t="s">
        <v>265</v>
      </c>
      <c r="D29" s="33">
        <f>G29*' Demand-Supply Gap'!H$97</f>
        <v>0</v>
      </c>
      <c r="E29" s="33">
        <f>H29*' Demand-Supply Gap'!I$97</f>
        <v>0</v>
      </c>
      <c r="G29" s="98">
        <f>'Production by Company'!I40/' Demand-Supply Gap'!I$97</f>
        <v>0</v>
      </c>
      <c r="H29" s="98">
        <f>'Production by Company'!J40/' Demand-Supply Gap'!J$97</f>
        <v>0</v>
      </c>
    </row>
    <row r="30" spans="1:8" x14ac:dyDescent="0.2">
      <c r="A30" s="97" t="s">
        <v>39</v>
      </c>
      <c r="B30" s="97" t="s">
        <v>36</v>
      </c>
      <c r="C30" s="119" t="s">
        <v>264</v>
      </c>
      <c r="D30" s="33">
        <f>G30*' Demand-Supply Gap'!H$97</f>
        <v>22.93968913561179</v>
      </c>
      <c r="E30" s="33">
        <f>H30*' Demand-Supply Gap'!I$97</f>
        <v>23.246994428697096</v>
      </c>
      <c r="G30" s="98">
        <f>'Production by Company'!I41/' Demand-Supply Gap'!I$97</f>
        <v>0.41971228964997043</v>
      </c>
      <c r="H30" s="98">
        <f>'Production by Company'!J41/' Demand-Supply Gap'!J$97</f>
        <v>0.41750317754165872</v>
      </c>
    </row>
    <row r="31" spans="1:8" x14ac:dyDescent="0.2">
      <c r="A31" s="97" t="s">
        <v>39</v>
      </c>
      <c r="B31" s="97" t="s">
        <v>36</v>
      </c>
      <c r="C31" s="119" t="s">
        <v>269</v>
      </c>
      <c r="D31" s="33">
        <f>G31*' Demand-Supply Gap'!H$97</f>
        <v>14.158411471633052</v>
      </c>
      <c r="E31" s="33">
        <f>H31*' Demand-Supply Gap'!I$97</f>
        <v>14.254716059036262</v>
      </c>
      <c r="G31" s="98">
        <f>'Production by Company'!I42/' Demand-Supply Gap'!I$97</f>
        <v>0.25904707171207414</v>
      </c>
      <c r="H31" s="98">
        <f>'Production by Company'!J42/' Demand-Supply Gap'!J$97</f>
        <v>0.25600682565033428</v>
      </c>
    </row>
    <row r="32" spans="1:8" x14ac:dyDescent="0.2">
      <c r="A32" s="97" t="s">
        <v>39</v>
      </c>
      <c r="B32" s="97" t="s">
        <v>36</v>
      </c>
      <c r="C32" s="119" t="s">
        <v>270</v>
      </c>
      <c r="D32" s="33">
        <f>G32*' Demand-Supply Gap'!H$97</f>
        <v>14.572641202708283</v>
      </c>
      <c r="E32" s="33">
        <f>H32*' Demand-Supply Gap'!I$97</f>
        <v>15.29273775779494</v>
      </c>
      <c r="G32" s="98">
        <f>'Production by Company'!I43/' Demand-Supply Gap'!I$97</f>
        <v>0.26662595858551391</v>
      </c>
      <c r="H32" s="98">
        <f>'Production by Company'!J43/' Demand-Supply Gap'!J$97</f>
        <v>0.27464912192300678</v>
      </c>
    </row>
    <row r="33" spans="1:8" x14ac:dyDescent="0.2">
      <c r="A33" s="97" t="s">
        <v>39</v>
      </c>
      <c r="B33" s="97" t="s">
        <v>36</v>
      </c>
      <c r="C33" s="120" t="s">
        <v>12</v>
      </c>
      <c r="D33" s="33">
        <f>G33*' Demand-Supply Gap'!I$97</f>
        <v>6.7759999999999998</v>
      </c>
      <c r="E33" s="306">
        <f>H33*' Demand-Supply Gap'!J$97</f>
        <v>7.0540000000000003</v>
      </c>
      <c r="G33" s="98">
        <f>'Production by Company'!I44/' Demand-Supply Gap'!I$97</f>
        <v>0.1216932167166538</v>
      </c>
      <c r="H33" s="98">
        <f>'Production by Company'!J44/' Demand-Supply Gap'!J$97</f>
        <v>0.12382557241754376</v>
      </c>
    </row>
    <row r="34" spans="1:8" x14ac:dyDescent="0.2">
      <c r="A34" s="97" t="s">
        <v>39</v>
      </c>
      <c r="B34" s="97" t="s">
        <v>53</v>
      </c>
      <c r="C34" s="119" t="s">
        <v>268</v>
      </c>
      <c r="D34" s="33">
        <f>G34*' Demand-Supply Gap'!I$106</f>
        <v>12.372</v>
      </c>
      <c r="E34" s="306">
        <f>H34*' Demand-Supply Gap'!J$106</f>
        <v>12.579000000000001</v>
      </c>
      <c r="G34" s="98">
        <f>'Production by Company'!I46/' Demand-Supply Gap'!I$106</f>
        <v>0.77664734673738434</v>
      </c>
      <c r="H34" s="98">
        <f>'Production by Company'!J46/' Demand-Supply Gap'!J$106</f>
        <v>0.77958504182319954</v>
      </c>
    </row>
    <row r="35" spans="1:8" x14ac:dyDescent="0.2">
      <c r="A35" s="97" t="s">
        <v>39</v>
      </c>
      <c r="B35" s="97" t="s">
        <v>53</v>
      </c>
      <c r="C35" s="119" t="s">
        <v>345</v>
      </c>
      <c r="D35" s="33">
        <f>G35*' Demand-Supply Gap'!H$115</f>
        <v>4.3034780236503298</v>
      </c>
      <c r="E35" s="33">
        <f>H35*' Demand-Supply Gap'!I$115</f>
        <v>4.1114521752320936</v>
      </c>
      <c r="G35" s="98">
        <f>'Production by Company'!I47/' Demand-Supply Gap'!I$106</f>
        <v>0.21321392767487277</v>
      </c>
      <c r="H35" s="98">
        <f>'Production by Company'!J47/' Demand-Supply Gap'!J$106</f>
        <v>0.21945390198711739</v>
      </c>
    </row>
    <row r="36" spans="1:8" x14ac:dyDescent="0.2">
      <c r="A36" s="97" t="s">
        <v>39</v>
      </c>
      <c r="B36" s="97" t="s">
        <v>42</v>
      </c>
      <c r="C36" s="120" t="s">
        <v>235</v>
      </c>
      <c r="D36" s="33">
        <f>G36*' Demand-Supply Gap'!H$115</f>
        <v>15.542651340581788</v>
      </c>
      <c r="E36" s="33">
        <f>H36*' Demand-Supply Gap'!I$115</f>
        <v>15.115013774104682</v>
      </c>
      <c r="G36" s="98">
        <f>'Production by Company'!I49/' Demand-Supply Gap'!I$115</f>
        <v>0.77005383101634128</v>
      </c>
      <c r="H36" s="98">
        <f>'Production by Company'!J49/' Demand-Supply Gap'!J$115</f>
        <v>0.80678276432317952</v>
      </c>
    </row>
    <row r="37" spans="1:8" x14ac:dyDescent="0.2">
      <c r="A37" s="97" t="s">
        <v>39</v>
      </c>
      <c r="B37" s="97" t="s">
        <v>42</v>
      </c>
      <c r="C37" s="120" t="s">
        <v>267</v>
      </c>
      <c r="D37" s="33">
        <f>G37*' Demand-Supply Gap'!H$124</f>
        <v>0.77773634610900977</v>
      </c>
      <c r="E37" s="33">
        <f>H37*' Demand-Supply Gap'!I$124</f>
        <v>0.8077707214167108</v>
      </c>
      <c r="G37" s="98">
        <f>'Production by Company'!I50/' Demand-Supply Gap'!I$115</f>
        <v>0.22748424279703505</v>
      </c>
      <c r="H37" s="98">
        <f>'Production by Company'!J50/' Demand-Supply Gap'!J$115</f>
        <v>0.23906930698662637</v>
      </c>
    </row>
    <row r="38" spans="1:8" x14ac:dyDescent="0.2">
      <c r="A38" s="97" t="s">
        <v>39</v>
      </c>
      <c r="B38" s="97" t="s">
        <v>42</v>
      </c>
      <c r="C38" s="120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98">
        <f>100%-SUM(G36:G37)</f>
        <v>2.4619261866236641E-3</v>
      </c>
      <c r="H38" s="98">
        <f>100%-SUM(H36:H37)</f>
        <v>-4.5852071309805842E-2</v>
      </c>
    </row>
    <row r="39" spans="1:8" x14ac:dyDescent="0.2">
      <c r="A39" s="97" t="s">
        <v>39</v>
      </c>
      <c r="B39" s="97" t="s">
        <v>109</v>
      </c>
      <c r="C39" s="119" t="s">
        <v>251</v>
      </c>
      <c r="D39" s="33">
        <f>G39*' Demand-Supply Gap'!H$133</f>
        <v>22.722248520000004</v>
      </c>
      <c r="E39" s="33">
        <f>H39*' Demand-Supply Gap'!I$133</f>
        <v>21.858245999999998</v>
      </c>
      <c r="G39" s="98">
        <v>1</v>
      </c>
      <c r="H39" s="98">
        <v>1</v>
      </c>
    </row>
    <row r="40" spans="1:8" x14ac:dyDescent="0.2">
      <c r="A40" s="97" t="s">
        <v>39</v>
      </c>
      <c r="B40" s="97" t="s">
        <v>109</v>
      </c>
      <c r="C40" s="120" t="s">
        <v>12</v>
      </c>
      <c r="D40" s="33">
        <f>G40*' Demand-Supply Gap'!H$133</f>
        <v>0</v>
      </c>
      <c r="E40" s="33">
        <f>H40*' Demand-Supply Gap'!I$133</f>
        <v>0</v>
      </c>
      <c r="G40" s="98">
        <f>100%-G39</f>
        <v>0</v>
      </c>
      <c r="H40" s="98">
        <f>100%-H39</f>
        <v>0</v>
      </c>
    </row>
    <row r="41" spans="1:8" x14ac:dyDescent="0.2">
      <c r="A41" s="97" t="s">
        <v>39</v>
      </c>
      <c r="B41" s="97" t="s">
        <v>106</v>
      </c>
      <c r="C41" s="120" t="s">
        <v>160</v>
      </c>
      <c r="D41" s="33">
        <f>G41*' Demand-Supply Gap'!H$142</f>
        <v>14.050140000000003</v>
      </c>
      <c r="E41" s="33">
        <f>H41*' Demand-Supply Gap'!I$142</f>
        <v>13.426133999999999</v>
      </c>
      <c r="G41" s="98">
        <v>1</v>
      </c>
      <c r="H41" s="98">
        <v>1</v>
      </c>
    </row>
    <row r="42" spans="1:8" x14ac:dyDescent="0.2">
      <c r="A42" s="97" t="s">
        <v>39</v>
      </c>
      <c r="B42" s="97" t="s">
        <v>106</v>
      </c>
      <c r="C42" s="120" t="s">
        <v>12</v>
      </c>
      <c r="D42" s="33">
        <f>G42*' Demand-Supply Gap'!H$142</f>
        <v>0</v>
      </c>
      <c r="E42" s="33">
        <f>H42*' Demand-Supply Gap'!I$142</f>
        <v>0</v>
      </c>
      <c r="G42" s="98">
        <f>100%-G41</f>
        <v>0</v>
      </c>
      <c r="H42" s="98">
        <f>100%-H41</f>
        <v>0</v>
      </c>
    </row>
    <row r="43" spans="1:8" ht="15" x14ac:dyDescent="0.25">
      <c r="A43" s="97" t="s">
        <v>39</v>
      </c>
      <c r="B43" s="97" t="s">
        <v>225</v>
      </c>
      <c r="C43" s="166" t="s">
        <v>274</v>
      </c>
      <c r="D43" s="33">
        <f>G43*' Demand-Supply Gap'!I$142</f>
        <v>12.8163</v>
      </c>
      <c r="E43" s="306">
        <f>H43*' Demand-Supply Gap'!J$142</f>
        <v>13.2736</v>
      </c>
      <c r="G43" s="98">
        <f>'Production by Company'!I59/' Demand-Supply Gap'!I$142</f>
        <v>0.95457858531726258</v>
      </c>
      <c r="H43" s="98">
        <f>'Production by Company'!J59/' Demand-Supply Gap'!J$142</f>
        <v>0.96367971826512355</v>
      </c>
    </row>
    <row r="44" spans="1:8" x14ac:dyDescent="0.2">
      <c r="A44" s="97" t="s">
        <v>39</v>
      </c>
      <c r="B44" s="97" t="s">
        <v>225</v>
      </c>
      <c r="C44" s="120" t="s">
        <v>12</v>
      </c>
      <c r="D44" s="306">
        <f>G44*' Demand-Supply Gap'!I$142</f>
        <v>0.60983399999999999</v>
      </c>
      <c r="E44" s="306">
        <f>H44*' Demand-Supply Gap'!J$142</f>
        <v>0.50027087059999997</v>
      </c>
      <c r="G44" s="98">
        <f>100%-G43</f>
        <v>4.5421414682737415E-2</v>
      </c>
      <c r="H44" s="98">
        <f>100%-H43</f>
        <v>3.6320281734876447E-2</v>
      </c>
    </row>
    <row r="45" spans="1:8" x14ac:dyDescent="0.2">
      <c r="A45" s="97" t="s">
        <v>39</v>
      </c>
      <c r="B45" s="97" t="s">
        <v>107</v>
      </c>
      <c r="C45" s="123" t="s">
        <v>268</v>
      </c>
      <c r="D45" s="33">
        <f>G45*' Demand-Supply Gap'!I$151</f>
        <v>17.008700000000001</v>
      </c>
      <c r="E45" s="306">
        <f>H45*' Demand-Supply Gap'!J$151</f>
        <v>17.671299999999999</v>
      </c>
      <c r="G45" s="98">
        <f>'Production by Company'!I62/' Demand-Supply Gap'!I$151</f>
        <v>0.9792355115321999</v>
      </c>
      <c r="H45" s="98">
        <f>'Production by Company'!J62/' Demand-Supply Gap'!J$151</f>
        <v>1.0054186510920933</v>
      </c>
    </row>
    <row r="46" spans="1:8" x14ac:dyDescent="0.2">
      <c r="A46" s="97" t="s">
        <v>39</v>
      </c>
      <c r="B46" s="97" t="s">
        <v>107</v>
      </c>
      <c r="C46" s="120" t="s">
        <v>12</v>
      </c>
      <c r="D46" s="306">
        <f>G46*' Demand-Supply Gap'!I$151</f>
        <v>0.36066599999999915</v>
      </c>
      <c r="E46" s="306">
        <f>H46*' Demand-Supply Gap'!J$151</f>
        <v>-9.5238544600001696E-2</v>
      </c>
      <c r="G46" s="98">
        <f>100%-G45</f>
        <v>2.0764488467800102E-2</v>
      </c>
      <c r="H46" s="98">
        <f>100%-H45</f>
        <v>-5.418651092093274E-3</v>
      </c>
    </row>
    <row r="47" spans="1:8" x14ac:dyDescent="0.2">
      <c r="A47" s="97" t="s">
        <v>38</v>
      </c>
      <c r="B47" s="97" t="s">
        <v>34</v>
      </c>
      <c r="C47" s="119" t="s">
        <v>264</v>
      </c>
      <c r="D47" s="33">
        <f>G47*' Demand-Supply Gap'!H$182</f>
        <v>31.312981918569147</v>
      </c>
      <c r="E47" s="33">
        <f>H47*' Demand-Supply Gap'!I$182</f>
        <v>27.943106149627887</v>
      </c>
      <c r="G47" s="101">
        <f>'Production by Company'!I67/' Demand-Supply Gap'!I$182</f>
        <v>0.17751729979576084</v>
      </c>
      <c r="H47" s="101">
        <f>'Production by Company'!J67/' Demand-Supply Gap'!J$182</f>
        <v>0.17024057491508407</v>
      </c>
    </row>
    <row r="48" spans="1:8" x14ac:dyDescent="0.2">
      <c r="A48" s="97" t="s">
        <v>38</v>
      </c>
      <c r="B48" s="97" t="s">
        <v>34</v>
      </c>
      <c r="C48" s="120" t="s">
        <v>252</v>
      </c>
      <c r="D48" s="33">
        <f>G48*' Demand-Supply Gap'!H$182</f>
        <v>37.922264461594189</v>
      </c>
      <c r="E48" s="33">
        <f>H48*' Demand-Supply Gap'!I$182</f>
        <v>34.227575401488444</v>
      </c>
      <c r="G48" s="101">
        <f>'Production by Company'!I68/' Demand-Supply Gap'!I$182</f>
        <v>0.21498616793729353</v>
      </c>
      <c r="H48" s="101">
        <f>'Production by Company'!J68/' Demand-Supply Gap'!J$182</f>
        <v>0.20852807426265238</v>
      </c>
    </row>
    <row r="49" spans="1:10" x14ac:dyDescent="0.2">
      <c r="A49" s="97" t="s">
        <v>38</v>
      </c>
      <c r="B49" s="97" t="s">
        <v>34</v>
      </c>
      <c r="C49" s="120" t="s">
        <v>249</v>
      </c>
      <c r="D49" s="33">
        <f>G49*' Demand-Supply Gap'!H$182</f>
        <v>15.531991295440172</v>
      </c>
      <c r="E49" s="33">
        <f>H49*' Demand-Supply Gap'!I$182</f>
        <v>13.981688209949079</v>
      </c>
      <c r="G49" s="101">
        <f>'Production by Company'!I69/' Demand-Supply Gap'!I$182</f>
        <v>8.8052845378572345E-2</v>
      </c>
      <c r="H49" s="101">
        <f>'Production by Company'!J69/' Demand-Supply Gap'!J$182</f>
        <v>8.5182034753029101E-2</v>
      </c>
    </row>
    <row r="50" spans="1:10" ht="15" x14ac:dyDescent="0.25">
      <c r="A50" s="97" t="s">
        <v>38</v>
      </c>
      <c r="B50" s="97" t="s">
        <v>34</v>
      </c>
      <c r="C50" s="124" t="s">
        <v>281</v>
      </c>
      <c r="D50" s="33">
        <f>G50*' Demand-Supply Gap'!H$182</f>
        <v>64.697053627047055</v>
      </c>
      <c r="E50" s="33">
        <f>H50*' Demand-Supply Gap'!I$182</f>
        <v>57.005581668625148</v>
      </c>
      <c r="G50" s="101">
        <f>'Production by Company'!I70/' Demand-Supply Gap'!I$182</f>
        <v>0.36677587252730515</v>
      </c>
      <c r="H50" s="101">
        <f>'Production by Company'!J70/' Demand-Supply Gap'!J$182</f>
        <v>0.34730079557618393</v>
      </c>
    </row>
    <row r="51" spans="1:10" x14ac:dyDescent="0.2">
      <c r="A51" s="97" t="s">
        <v>38</v>
      </c>
      <c r="B51" s="97" t="s">
        <v>34</v>
      </c>
      <c r="C51" s="119" t="s">
        <v>265</v>
      </c>
      <c r="D51" s="33">
        <f>G51*' Demand-Supply Gap'!H$191</f>
        <v>0</v>
      </c>
      <c r="E51" s="33">
        <f>H51*' Demand-Supply Gap'!I$191</f>
        <v>0</v>
      </c>
      <c r="G51" s="101">
        <f>'Production by Company'!I71/' Demand-Supply Gap'!I$182</f>
        <v>0</v>
      </c>
      <c r="H51" s="101">
        <f>'Production by Company'!J71/' Demand-Supply Gap'!J$182</f>
        <v>0</v>
      </c>
    </row>
    <row r="52" spans="1:10" x14ac:dyDescent="0.2">
      <c r="A52" s="97" t="s">
        <v>38</v>
      </c>
      <c r="B52" s="97" t="s">
        <v>34</v>
      </c>
      <c r="C52" s="120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01">
        <f>'Production by Company'!I72/' Demand-Supply Gap'!I$182</f>
        <v>0.18400997028541652</v>
      </c>
      <c r="H52" s="101">
        <f>'Production by Company'!J72/' Demand-Supply Gap'!J$182</f>
        <v>0.18050852373274456</v>
      </c>
    </row>
    <row r="53" spans="1:10" ht="15" x14ac:dyDescent="0.25">
      <c r="A53" s="97" t="s">
        <v>40</v>
      </c>
      <c r="B53" s="97" t="s">
        <v>278</v>
      </c>
      <c r="C53" s="124" t="s">
        <v>239</v>
      </c>
      <c r="D53" s="33">
        <f>G53*' Demand-Supply Gap'!H$222</f>
        <v>12.873625899999999</v>
      </c>
      <c r="E53" s="33">
        <f>H53*' Demand-Supply Gap'!I$222</f>
        <v>11.443770000000001</v>
      </c>
      <c r="G53" s="98">
        <v>1</v>
      </c>
      <c r="H53" s="98">
        <v>1</v>
      </c>
    </row>
    <row r="54" spans="1:10" x14ac:dyDescent="0.2">
      <c r="A54" s="97" t="s">
        <v>40</v>
      </c>
      <c r="B54" s="97" t="s">
        <v>278</v>
      </c>
      <c r="C54" s="120" t="s">
        <v>12</v>
      </c>
      <c r="D54" s="33">
        <f>G54*' Demand-Supply Gap'!H$222</f>
        <v>0</v>
      </c>
      <c r="E54" s="33">
        <f>H54*' Demand-Supply Gap'!I$222</f>
        <v>0</v>
      </c>
      <c r="G54" s="98">
        <v>0</v>
      </c>
      <c r="H54" s="98">
        <v>0</v>
      </c>
    </row>
    <row r="55" spans="1:10" ht="15" x14ac:dyDescent="0.25">
      <c r="A55" s="97" t="s">
        <v>40</v>
      </c>
      <c r="B55" s="480" t="s">
        <v>32</v>
      </c>
      <c r="C55" s="124" t="s">
        <v>392</v>
      </c>
      <c r="D55" s="33">
        <f>G55*' Demand-Supply Gap'!H$222</f>
        <v>9.6298479838759619</v>
      </c>
      <c r="E55" s="33">
        <f>H55*' Demand-Supply Gap'!I$222</f>
        <v>9.3475477626490164</v>
      </c>
      <c r="G55" s="98">
        <f>'Production by Company'!I87/' Demand-Supply Gap'!I$271</f>
        <v>0.74802919229429854</v>
      </c>
      <c r="H55" s="98">
        <f>'Production by Company'!J87/' Demand-Supply Gap'!J$271</f>
        <v>0.81682415520838114</v>
      </c>
    </row>
    <row r="56" spans="1:10" x14ac:dyDescent="0.2">
      <c r="A56" s="97" t="s">
        <v>40</v>
      </c>
      <c r="B56" s="480" t="s">
        <v>32</v>
      </c>
      <c r="C56" s="120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98">
        <f>'Production by Company'!I88/' Demand-Supply Gap'!I$271</f>
        <v>0.26715192149820072</v>
      </c>
      <c r="H56" s="98">
        <f>'Production by Company'!J88/' Demand-Supply Gap'!J$271</f>
        <v>0.26989389760931815</v>
      </c>
    </row>
    <row r="57" spans="1:10" ht="15" x14ac:dyDescent="0.25">
      <c r="A57" s="97" t="s">
        <v>40</v>
      </c>
      <c r="B57" s="97" t="s">
        <v>159</v>
      </c>
      <c r="C57" s="122" t="s">
        <v>274</v>
      </c>
      <c r="D57" s="33">
        <f>G57*' Demand-Supply Gap'!H$231</f>
        <v>1.6912537729151982</v>
      </c>
      <c r="E57" s="33">
        <f>H57*' Demand-Supply Gap'!I$231</f>
        <v>1.6109531471348655</v>
      </c>
      <c r="G57" s="98">
        <f>'Production by Company'!I90/' Demand-Supply Gap'!I$280</f>
        <v>0.95012848793577875</v>
      </c>
      <c r="H57" s="98">
        <f>'Production by Company'!J90/' Demand-Supply Gap'!J$280</f>
        <v>0.95425663386688675</v>
      </c>
    </row>
    <row r="58" spans="1:10" ht="15" x14ac:dyDescent="0.25">
      <c r="A58" s="97" t="s">
        <v>40</v>
      </c>
      <c r="B58" s="97" t="s">
        <v>159</v>
      </c>
      <c r="C58" s="122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98">
        <f>100%-G57</f>
        <v>4.9871512064221246E-2</v>
      </c>
      <c r="H58" s="98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46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0" t="s">
        <v>212</v>
      </c>
      <c r="B1" s="111" t="s">
        <v>213</v>
      </c>
    </row>
    <row r="2" spans="1:2" x14ac:dyDescent="0.25">
      <c r="A2" s="69" t="s">
        <v>200</v>
      </c>
      <c r="B2" s="69" t="s">
        <v>176</v>
      </c>
    </row>
    <row r="3" spans="1:2" x14ac:dyDescent="0.25">
      <c r="A3" s="69" t="s">
        <v>209</v>
      </c>
      <c r="B3" s="69" t="s">
        <v>161</v>
      </c>
    </row>
    <row r="4" spans="1:2" x14ac:dyDescent="0.25">
      <c r="A4" s="69" t="s">
        <v>163</v>
      </c>
      <c r="B4" s="69" t="s">
        <v>162</v>
      </c>
    </row>
    <row r="5" spans="1:2" x14ac:dyDescent="0.25">
      <c r="A5" s="69" t="s">
        <v>166</v>
      </c>
      <c r="B5" s="68" t="s">
        <v>165</v>
      </c>
    </row>
    <row r="6" spans="1:2" x14ac:dyDescent="0.25">
      <c r="A6" s="69" t="s">
        <v>201</v>
      </c>
      <c r="B6" s="69" t="s">
        <v>170</v>
      </c>
    </row>
    <row r="7" spans="1:2" x14ac:dyDescent="0.25">
      <c r="A7" s="69" t="s">
        <v>202</v>
      </c>
      <c r="B7" s="69" t="s">
        <v>171</v>
      </c>
    </row>
    <row r="8" spans="1:2" x14ac:dyDescent="0.25">
      <c r="A8" s="69" t="s">
        <v>203</v>
      </c>
      <c r="B8" s="69" t="s">
        <v>173</v>
      </c>
    </row>
    <row r="9" spans="1:2" x14ac:dyDescent="0.25">
      <c r="A9" s="69" t="s">
        <v>204</v>
      </c>
      <c r="B9" s="69" t="s">
        <v>174</v>
      </c>
    </row>
    <row r="10" spans="1:2" x14ac:dyDescent="0.25">
      <c r="A10" s="69" t="s">
        <v>210</v>
      </c>
      <c r="B10" s="69" t="s">
        <v>175</v>
      </c>
    </row>
    <row r="11" spans="1:2" x14ac:dyDescent="0.25">
      <c r="A11" s="69" t="s">
        <v>166</v>
      </c>
      <c r="B11" s="69" t="s">
        <v>178</v>
      </c>
    </row>
    <row r="12" spans="1:2" x14ac:dyDescent="0.25">
      <c r="A12" s="69" t="s">
        <v>180</v>
      </c>
      <c r="B12" s="69" t="s">
        <v>179</v>
      </c>
    </row>
    <row r="13" spans="1:2" x14ac:dyDescent="0.25">
      <c r="A13" s="69" t="s">
        <v>182</v>
      </c>
      <c r="B13" s="69" t="s">
        <v>181</v>
      </c>
    </row>
    <row r="14" spans="1:2" x14ac:dyDescent="0.25">
      <c r="A14" s="69" t="s">
        <v>211</v>
      </c>
      <c r="B14" s="69" t="s">
        <v>198</v>
      </c>
    </row>
    <row r="15" spans="1:2" x14ac:dyDescent="0.25">
      <c r="A15" s="69" t="s">
        <v>169</v>
      </c>
      <c r="B15" s="69" t="s">
        <v>199</v>
      </c>
    </row>
    <row r="16" spans="1:2" x14ac:dyDescent="0.25">
      <c r="A16" s="69" t="s">
        <v>49</v>
      </c>
      <c r="B16" s="69" t="s">
        <v>205</v>
      </c>
    </row>
    <row r="17" spans="1:2" x14ac:dyDescent="0.25">
      <c r="A17" s="69" t="s">
        <v>166</v>
      </c>
      <c r="B17" s="69" t="s">
        <v>206</v>
      </c>
    </row>
    <row r="18" spans="1:2" x14ac:dyDescent="0.25">
      <c r="A18" s="69" t="s">
        <v>188</v>
      </c>
      <c r="B18" s="69" t="s">
        <v>207</v>
      </c>
    </row>
    <row r="19" spans="1:2" x14ac:dyDescent="0.25">
      <c r="A19" s="69" t="s">
        <v>39</v>
      </c>
      <c r="B19" s="69" t="s">
        <v>208</v>
      </c>
    </row>
    <row r="20" spans="1:2" x14ac:dyDescent="0.25">
      <c r="A20" s="69" t="s">
        <v>222</v>
      </c>
      <c r="B20" s="69" t="s">
        <v>221</v>
      </c>
    </row>
    <row r="21" spans="1:2" x14ac:dyDescent="0.25">
      <c r="A21" s="69" t="s">
        <v>227</v>
      </c>
      <c r="B21" s="69" t="s">
        <v>226</v>
      </c>
    </row>
    <row r="22" spans="1:2" x14ac:dyDescent="0.25">
      <c r="A22" s="69"/>
      <c r="B22" s="70"/>
    </row>
    <row r="23" spans="1:2" x14ac:dyDescent="0.25">
      <c r="A23" s="69" t="s">
        <v>318</v>
      </c>
      <c r="B23" s="70" t="s">
        <v>319</v>
      </c>
    </row>
    <row r="24" spans="1:2" x14ac:dyDescent="0.25">
      <c r="A24" s="348" t="s">
        <v>328</v>
      </c>
      <c r="B24" s="68" t="s">
        <v>340</v>
      </c>
    </row>
    <row r="25" spans="1:2" x14ac:dyDescent="0.25">
      <c r="A25" s="68" t="s">
        <v>237</v>
      </c>
      <c r="B25" s="68" t="s">
        <v>331</v>
      </c>
    </row>
    <row r="26" spans="1:2" s="302" customFormat="1" x14ac:dyDescent="0.25">
      <c r="A26" s="319" t="s">
        <v>335</v>
      </c>
      <c r="B26" s="319" t="s">
        <v>336</v>
      </c>
    </row>
    <row r="27" spans="1:2" s="302" customFormat="1" x14ac:dyDescent="0.25">
      <c r="A27" s="319" t="s">
        <v>337</v>
      </c>
      <c r="B27" s="319"/>
    </row>
    <row r="28" spans="1:2" s="302" customFormat="1" x14ac:dyDescent="0.25">
      <c r="A28" s="319" t="s">
        <v>338</v>
      </c>
      <c r="B28" s="319" t="s">
        <v>339</v>
      </c>
    </row>
    <row r="29" spans="1:2" s="302" customFormat="1" x14ac:dyDescent="0.25">
      <c r="A29" s="319" t="s">
        <v>342</v>
      </c>
      <c r="B29" s="319" t="s">
        <v>343</v>
      </c>
    </row>
    <row r="30" spans="1:2" s="302" customFormat="1" x14ac:dyDescent="0.25">
      <c r="A30" s="319" t="s">
        <v>239</v>
      </c>
      <c r="B30" s="319" t="s">
        <v>344</v>
      </c>
    </row>
    <row r="31" spans="1:2" x14ac:dyDescent="0.25">
      <c r="A31" s="68" t="s">
        <v>333</v>
      </c>
      <c r="B31" s="68" t="s">
        <v>332</v>
      </c>
    </row>
    <row r="46" spans="1:2" x14ac:dyDescent="0.25">
      <c r="A46" s="117" t="s">
        <v>259</v>
      </c>
      <c r="B46" t="s">
        <v>258</v>
      </c>
    </row>
    <row r="47" spans="1:2" x14ac:dyDescent="0.25">
      <c r="A47" s="117" t="s">
        <v>253</v>
      </c>
      <c r="B47" t="s">
        <v>260</v>
      </c>
    </row>
    <row r="73" spans="2:2" x14ac:dyDescent="0.25">
      <c r="B73" t="s">
        <v>262</v>
      </c>
    </row>
    <row r="85" spans="2:2" x14ac:dyDescent="0.25">
      <c r="B85" t="s">
        <v>263</v>
      </c>
    </row>
    <row r="128" spans="2:2" x14ac:dyDescent="0.25">
      <c r="B128" t="s">
        <v>266</v>
      </c>
    </row>
    <row r="146" spans="2:2" x14ac:dyDescent="0.25">
      <c r="B146" t="s">
        <v>271</v>
      </c>
    </row>
    <row r="148" spans="2:2" x14ac:dyDescent="0.25">
      <c r="B148" t="s">
        <v>272</v>
      </c>
    </row>
    <row r="160" spans="2:2" x14ac:dyDescent="0.25">
      <c r="B160" t="s">
        <v>273</v>
      </c>
    </row>
    <row r="184" spans="2:2" x14ac:dyDescent="0.25">
      <c r="B184" t="s">
        <v>275</v>
      </c>
    </row>
    <row r="205" spans="2:2" x14ac:dyDescent="0.25">
      <c r="B205" t="s">
        <v>276</v>
      </c>
    </row>
    <row r="208" spans="2:2" x14ac:dyDescent="0.25">
      <c r="B208" t="s">
        <v>277</v>
      </c>
    </row>
    <row r="240" spans="2:2" x14ac:dyDescent="0.25">
      <c r="B240" t="s">
        <v>279</v>
      </c>
    </row>
    <row r="263" spans="2:2" x14ac:dyDescent="0.25">
      <c r="B263" t="s">
        <v>280</v>
      </c>
    </row>
    <row r="274" spans="2:2" x14ac:dyDescent="0.25">
      <c r="B274" t="s">
        <v>282</v>
      </c>
    </row>
    <row r="298" spans="2:2" x14ac:dyDescent="0.25">
      <c r="B298" t="s">
        <v>283</v>
      </c>
    </row>
    <row r="347" spans="2:2" x14ac:dyDescent="0.25">
      <c r="B347" t="s">
        <v>289</v>
      </c>
    </row>
    <row r="349" spans="2:2" x14ac:dyDescent="0.25">
      <c r="B349" t="s">
        <v>290</v>
      </c>
    </row>
    <row r="351" spans="2:2" x14ac:dyDescent="0.25">
      <c r="B351" t="s">
        <v>291</v>
      </c>
    </row>
    <row r="353" spans="2:2" x14ac:dyDescent="0.25">
      <c r="B353" t="s">
        <v>292</v>
      </c>
    </row>
    <row r="374" spans="2:2" x14ac:dyDescent="0.25">
      <c r="B374" t="s">
        <v>381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90" t="s">
        <v>214</v>
      </c>
      <c r="B1" s="591"/>
      <c r="C1" s="592"/>
    </row>
    <row r="2" spans="1:15" ht="15" customHeight="1" x14ac:dyDescent="0.25">
      <c r="A2" s="581"/>
      <c r="B2" s="582"/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3"/>
    </row>
    <row r="3" spans="1:15" x14ac:dyDescent="0.25">
      <c r="A3" s="584"/>
      <c r="B3" s="585"/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6"/>
    </row>
    <row r="4" spans="1:15" x14ac:dyDescent="0.25">
      <c r="A4" s="584"/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6"/>
    </row>
    <row r="5" spans="1:15" x14ac:dyDescent="0.25">
      <c r="A5" s="584"/>
      <c r="B5" s="585"/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6"/>
    </row>
    <row r="6" spans="1:15" x14ac:dyDescent="0.25">
      <c r="A6" s="584"/>
      <c r="B6" s="585"/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6"/>
    </row>
    <row r="7" spans="1:15" x14ac:dyDescent="0.25">
      <c r="A7" s="584"/>
      <c r="B7" s="585"/>
      <c r="C7" s="585"/>
      <c r="D7" s="585"/>
      <c r="E7" s="585"/>
      <c r="F7" s="585"/>
      <c r="G7" s="585"/>
      <c r="H7" s="585"/>
      <c r="I7" s="585"/>
      <c r="J7" s="585"/>
      <c r="K7" s="585"/>
      <c r="L7" s="585"/>
      <c r="M7" s="585"/>
      <c r="N7" s="585"/>
      <c r="O7" s="586"/>
    </row>
    <row r="8" spans="1:15" x14ac:dyDescent="0.25">
      <c r="A8" s="584"/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6"/>
    </row>
    <row r="9" spans="1:15" x14ac:dyDescent="0.25">
      <c r="A9" s="584"/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6"/>
    </row>
    <row r="10" spans="1:15" x14ac:dyDescent="0.25">
      <c r="A10" s="584"/>
      <c r="B10" s="585"/>
      <c r="C10" s="585"/>
      <c r="D10" s="585"/>
      <c r="E10" s="585"/>
      <c r="F10" s="585"/>
      <c r="G10" s="585"/>
      <c r="H10" s="585"/>
      <c r="I10" s="585"/>
      <c r="J10" s="585"/>
      <c r="K10" s="585"/>
      <c r="L10" s="585"/>
      <c r="M10" s="585"/>
      <c r="N10" s="585"/>
      <c r="O10" s="586"/>
    </row>
    <row r="11" spans="1:15" x14ac:dyDescent="0.25">
      <c r="A11" s="584"/>
      <c r="B11" s="585"/>
      <c r="C11" s="585"/>
      <c r="D11" s="585"/>
      <c r="E11" s="585"/>
      <c r="F11" s="585"/>
      <c r="G11" s="585"/>
      <c r="H11" s="585"/>
      <c r="I11" s="585"/>
      <c r="J11" s="585"/>
      <c r="K11" s="585"/>
      <c r="L11" s="585"/>
      <c r="M11" s="585"/>
      <c r="N11" s="585"/>
      <c r="O11" s="586"/>
    </row>
    <row r="12" spans="1:15" x14ac:dyDescent="0.25">
      <c r="A12" s="584"/>
      <c r="B12" s="585"/>
      <c r="C12" s="585"/>
      <c r="D12" s="585"/>
      <c r="E12" s="585"/>
      <c r="F12" s="585"/>
      <c r="G12" s="585"/>
      <c r="H12" s="585"/>
      <c r="I12" s="585"/>
      <c r="J12" s="585"/>
      <c r="K12" s="585"/>
      <c r="L12" s="585"/>
      <c r="M12" s="585"/>
      <c r="N12" s="585"/>
      <c r="O12" s="586"/>
    </row>
    <row r="13" spans="1:15" ht="15.75" thickBot="1" x14ac:dyDescent="0.3">
      <c r="A13" s="587"/>
      <c r="B13" s="588"/>
      <c r="C13" s="588"/>
      <c r="D13" s="588"/>
      <c r="E13" s="588"/>
      <c r="F13" s="588"/>
      <c r="G13" s="588"/>
      <c r="H13" s="588"/>
      <c r="I13" s="588"/>
      <c r="J13" s="588"/>
      <c r="K13" s="588"/>
      <c r="L13" s="588"/>
      <c r="M13" s="588"/>
      <c r="N13" s="588"/>
      <c r="O13" s="589"/>
    </row>
  </sheetData>
  <mergeCells count="2">
    <mergeCell ref="A2:O13"/>
    <mergeCell ref="A1:C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topLeftCell="A10"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Coverpage</vt:lpstr>
      <vt:lpstr> Capacity by Location</vt:lpstr>
      <vt:lpstr>Sheet11</vt:lpstr>
      <vt:lpstr>Sheet3</vt:lpstr>
      <vt:lpstr>Sheet4</vt:lpstr>
      <vt:lpstr>Sheet5</vt:lpstr>
      <vt:lpstr>Sheet10</vt:lpstr>
      <vt:lpstr> Capacity by Company</vt:lpstr>
      <vt:lpstr>Production by Company</vt:lpstr>
      <vt:lpstr>Sheet12</vt:lpstr>
      <vt:lpstr>Sheet13</vt:lpstr>
      <vt:lpstr>Sheet2</vt:lpstr>
      <vt:lpstr>Sheet7</vt:lpstr>
      <vt:lpstr>Sheet8</vt:lpstr>
      <vt:lpstr>Sheet9</vt:lpstr>
      <vt:lpstr>Operating Efficiency(%)</vt:lpstr>
      <vt:lpstr> Demand-Supply Gap</vt:lpstr>
      <vt:lpstr>Demand by Sales Channel</vt:lpstr>
      <vt:lpstr>Demand by Type</vt:lpstr>
      <vt:lpstr>Demand by Application</vt:lpstr>
      <vt:lpstr>Sheet6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2021-12-27T07:10:56Z</dcterms:modified>
</cp:coreProperties>
</file>