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ACD0A3C1-FD93-45F0-A76B-C77FAE2AFFFA}" xr6:coauthVersionLast="47" xr6:coauthVersionMax="47" xr10:uidLastSave="{00000000-0000-0000-0000-000000000000}"/>
  <bookViews>
    <workbookView xWindow="-120" yWindow="-120" windowWidth="20730" windowHeight="11160" tabRatio="853" firstSheet="1" activeTab="3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Sheet2" sheetId="48" r:id="rId4"/>
    <sheet name="Sheet5" sheetId="51" r:id="rId5"/>
    <sheet name=" Capacity by Location" sheetId="35" r:id="rId6"/>
    <sheet name="Production by Company" sheetId="38" r:id="rId7"/>
    <sheet name="Sheet3" sheetId="49" r:id="rId8"/>
    <sheet name="Operating Efficiency(%)" sheetId="18" r:id="rId9"/>
    <sheet name="Sheet4" sheetId="50" r:id="rId10"/>
    <sheet name=" Demand-Supply Gap" sheetId="1" r:id="rId11"/>
    <sheet name="Demand by Sales Channel" sheetId="24" r:id="rId12"/>
    <sheet name="Demand by Type" sheetId="2" r:id="rId13"/>
    <sheet name="Demand by Application" sheetId="47" r:id="rId14"/>
    <sheet name="Operating Efficiency" sheetId="17" state="hidden" r:id="rId15"/>
    <sheet name="Foreign Trade" sheetId="34" r:id="rId16"/>
    <sheet name="Demand By Region" sheetId="3" r:id="rId17"/>
    <sheet name="Company Share" sheetId="4" r:id="rId18"/>
    <sheet name="VER Important Links" sheetId="46" r:id="rId19"/>
    <sheet name="Product Overview" sheetId="40" r:id="rId20"/>
    <sheet name="About Us &amp; Disclaimer" sheetId="44" r:id="rId21"/>
    <sheet name="Sheet1" sheetId="45" r:id="rId22"/>
  </sheets>
  <definedNames>
    <definedName name="_xlnm._FilterDatabase" localSheetId="2" hidden="1">' Capacity by Company'!$A$1:$S$93</definedName>
    <definedName name="_xlnm._FilterDatabase" localSheetId="5" hidden="1">' Capacity by Location'!$A$1:$T$90</definedName>
    <definedName name="_xlnm._FilterDatabase" localSheetId="10" hidden="1">' Demand-Supply Gap'!$A$1:$V$238</definedName>
    <definedName name="_xlnm._FilterDatabase" localSheetId="17" hidden="1">'Company Share'!$G$1:$H$58</definedName>
    <definedName name="_xlnm._FilterDatabase" localSheetId="13" hidden="1">'Demand by Application'!$A$1:$S$161</definedName>
    <definedName name="_xlnm._FilterDatabase" localSheetId="16" hidden="1">'Demand By Region'!$A$1:$AJ$39</definedName>
    <definedName name="_xlnm._FilterDatabase" localSheetId="11" hidden="1">'Demand by Sales Channel'!$A$1:$I$97</definedName>
    <definedName name="_xlnm._FilterDatabase" localSheetId="12" hidden="1">'Demand by Type'!$C$1:$C$161</definedName>
    <definedName name="_xlnm._FilterDatabase" localSheetId="8" hidden="1">'Operating Efficiency(%)'!$A$1:$S$94</definedName>
    <definedName name="_xlnm._FilterDatabase" localSheetId="6" hidden="1">'Production by Company'!$A$1:$S$93</definedName>
    <definedName name="_xlnm._FilterDatabase" localSheetId="3" hidden="1">Sheet2!$A$1:$S$80</definedName>
    <definedName name="_xlnm._FilterDatabase" localSheetId="7" hidden="1">Sheet3!$A$1:$S$78</definedName>
    <definedName name="_xlnm._FilterDatabase" localSheetId="4" hidden="1">Sheet5!$A$1:$S$93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90" i="51" l="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S78" i="51"/>
  <c r="S81" i="51" s="1"/>
  <c r="R78" i="51"/>
  <c r="R81" i="51" s="1"/>
  <c r="Q78" i="51"/>
  <c r="Q81" i="51" s="1"/>
  <c r="P78" i="51"/>
  <c r="P81" i="51" s="1"/>
  <c r="O78" i="51"/>
  <c r="O81" i="51" s="1"/>
  <c r="N78" i="51"/>
  <c r="N81" i="51" s="1"/>
  <c r="M78" i="51"/>
  <c r="M81" i="51" s="1"/>
  <c r="L78" i="51"/>
  <c r="L81" i="51" s="1"/>
  <c r="K78" i="51"/>
  <c r="K81" i="51" s="1"/>
  <c r="J78" i="51"/>
  <c r="J81" i="51" s="1"/>
  <c r="I78" i="51"/>
  <c r="I81" i="51" s="1"/>
  <c r="H78" i="51"/>
  <c r="H81" i="51" s="1"/>
  <c r="G78" i="51"/>
  <c r="G81" i="51" s="1"/>
  <c r="F78" i="51"/>
  <c r="F81" i="51" s="1"/>
  <c r="E78" i="51"/>
  <c r="E81" i="51" s="1"/>
  <c r="D78" i="51"/>
  <c r="D81" i="51" s="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S73" i="51"/>
  <c r="R73" i="51"/>
  <c r="Q73" i="51"/>
  <c r="P73" i="51"/>
  <c r="O73" i="51"/>
  <c r="N73" i="51"/>
  <c r="M73" i="51"/>
  <c r="L73" i="51"/>
  <c r="K73" i="51"/>
  <c r="J73" i="51"/>
  <c r="I73" i="51"/>
  <c r="H73" i="51"/>
  <c r="G73" i="51"/>
  <c r="F73" i="51"/>
  <c r="E73" i="51"/>
  <c r="D73" i="51"/>
  <c r="S71" i="51"/>
  <c r="S76" i="51" s="1"/>
  <c r="R71" i="51"/>
  <c r="R76" i="51" s="1"/>
  <c r="Q71" i="51"/>
  <c r="Q76" i="51" s="1"/>
  <c r="P71" i="51"/>
  <c r="P76" i="51" s="1"/>
  <c r="O71" i="51"/>
  <c r="O76" i="51" s="1"/>
  <c r="N71" i="51"/>
  <c r="N76" i="51" s="1"/>
  <c r="M71" i="51"/>
  <c r="M76" i="51" s="1"/>
  <c r="L71" i="51"/>
  <c r="L76" i="51" s="1"/>
  <c r="K71" i="51"/>
  <c r="K76" i="51" s="1"/>
  <c r="J71" i="51"/>
  <c r="J76" i="51" s="1"/>
  <c r="I71" i="51"/>
  <c r="I76" i="51" s="1"/>
  <c r="H71" i="51"/>
  <c r="H76" i="51" s="1"/>
  <c r="G71" i="51"/>
  <c r="G76" i="51" s="1"/>
  <c r="F71" i="51"/>
  <c r="F76" i="51" s="1"/>
  <c r="E71" i="51"/>
  <c r="E76" i="51" s="1"/>
  <c r="D71" i="51"/>
  <c r="D76" i="51" s="1"/>
  <c r="S62" i="51"/>
  <c r="R62" i="51"/>
  <c r="Q62" i="51"/>
  <c r="P62" i="51"/>
  <c r="O62" i="51"/>
  <c r="N62" i="51"/>
  <c r="M62" i="51"/>
  <c r="L62" i="51"/>
  <c r="K62" i="51"/>
  <c r="J62" i="51"/>
  <c r="I62" i="51"/>
  <c r="H62" i="51"/>
  <c r="G62" i="51"/>
  <c r="F62" i="51"/>
  <c r="E62" i="51"/>
  <c r="D62" i="51"/>
  <c r="S59" i="51"/>
  <c r="R59" i="51"/>
  <c r="Q59" i="51"/>
  <c r="P59" i="51"/>
  <c r="O59" i="51"/>
  <c r="N59" i="51"/>
  <c r="M59" i="51"/>
  <c r="L59" i="51"/>
  <c r="K59" i="51"/>
  <c r="J59" i="51"/>
  <c r="I59" i="51"/>
  <c r="H59" i="51"/>
  <c r="G59" i="51"/>
  <c r="F59" i="51"/>
  <c r="E59" i="51"/>
  <c r="D59" i="51"/>
  <c r="S56" i="51"/>
  <c r="R56" i="51"/>
  <c r="Q56" i="51"/>
  <c r="P56" i="51"/>
  <c r="O56" i="51"/>
  <c r="N56" i="51"/>
  <c r="M56" i="51"/>
  <c r="L56" i="51"/>
  <c r="K56" i="51"/>
  <c r="J56" i="51"/>
  <c r="I56" i="51"/>
  <c r="H56" i="51"/>
  <c r="G56" i="51"/>
  <c r="F56" i="51"/>
  <c r="E56" i="51"/>
  <c r="D56" i="51"/>
  <c r="S53" i="51"/>
  <c r="R53" i="51"/>
  <c r="Q53" i="51"/>
  <c r="P53" i="51"/>
  <c r="O53" i="51"/>
  <c r="N53" i="51"/>
  <c r="M53" i="51"/>
  <c r="L53" i="51"/>
  <c r="K53" i="51"/>
  <c r="J53" i="51"/>
  <c r="I53" i="51"/>
  <c r="H53" i="51"/>
  <c r="G53" i="51"/>
  <c r="F53" i="51"/>
  <c r="E53" i="51"/>
  <c r="D53" i="51"/>
  <c r="S50" i="51"/>
  <c r="R50" i="51"/>
  <c r="Q50" i="51"/>
  <c r="P50" i="51"/>
  <c r="O50" i="51"/>
  <c r="N50" i="51"/>
  <c r="M50" i="51"/>
  <c r="L50" i="51"/>
  <c r="K50" i="51"/>
  <c r="J50" i="51"/>
  <c r="I50" i="51"/>
  <c r="H50" i="51"/>
  <c r="G50" i="51"/>
  <c r="F50" i="51"/>
  <c r="E50" i="51"/>
  <c r="D50" i="51"/>
  <c r="S46" i="51"/>
  <c r="R46" i="51"/>
  <c r="Q46" i="51"/>
  <c r="P46" i="51"/>
  <c r="O46" i="51"/>
  <c r="N46" i="51"/>
  <c r="M46" i="51"/>
  <c r="L46" i="51"/>
  <c r="K46" i="51"/>
  <c r="J46" i="51"/>
  <c r="I46" i="51"/>
  <c r="H46" i="51"/>
  <c r="G46" i="51"/>
  <c r="F46" i="51"/>
  <c r="E46" i="51"/>
  <c r="D46" i="51"/>
  <c r="S43" i="51"/>
  <c r="S64" i="51" s="1"/>
  <c r="R43" i="51"/>
  <c r="R64" i="51" s="1"/>
  <c r="Q43" i="51"/>
  <c r="Q64" i="51" s="1"/>
  <c r="P43" i="51"/>
  <c r="P64" i="51" s="1"/>
  <c r="O43" i="51"/>
  <c r="O64" i="51" s="1"/>
  <c r="N43" i="51"/>
  <c r="N64" i="51" s="1"/>
  <c r="M43" i="51"/>
  <c r="M64" i="51" s="1"/>
  <c r="L43" i="51"/>
  <c r="L64" i="51" s="1"/>
  <c r="K43" i="51"/>
  <c r="K64" i="51" s="1"/>
  <c r="J43" i="51"/>
  <c r="J64" i="51" s="1"/>
  <c r="I43" i="51"/>
  <c r="I64" i="51" s="1"/>
  <c r="H43" i="51"/>
  <c r="H64" i="51" s="1"/>
  <c r="G43" i="51"/>
  <c r="G64" i="51" s="1"/>
  <c r="F43" i="51"/>
  <c r="F64" i="51" s="1"/>
  <c r="E43" i="51"/>
  <c r="E64" i="51" s="1"/>
  <c r="D43" i="51"/>
  <c r="D64" i="51" s="1"/>
  <c r="S35" i="51"/>
  <c r="R35" i="51"/>
  <c r="Q35" i="51"/>
  <c r="P35" i="51"/>
  <c r="O35" i="51"/>
  <c r="N35" i="51"/>
  <c r="M35" i="51"/>
  <c r="L35" i="51"/>
  <c r="K35" i="51"/>
  <c r="J35" i="51"/>
  <c r="I35" i="51"/>
  <c r="H35" i="51"/>
  <c r="G35" i="51"/>
  <c r="F35" i="51"/>
  <c r="E35" i="51"/>
  <c r="D35" i="51"/>
  <c r="S32" i="51"/>
  <c r="R32" i="51"/>
  <c r="Q32" i="51"/>
  <c r="P32" i="51"/>
  <c r="O32" i="51"/>
  <c r="N32" i="51"/>
  <c r="M32" i="51"/>
  <c r="L32" i="51"/>
  <c r="K32" i="51"/>
  <c r="J32" i="51"/>
  <c r="I32" i="51"/>
  <c r="H32" i="51"/>
  <c r="G32" i="51"/>
  <c r="F32" i="51"/>
  <c r="E32" i="51"/>
  <c r="D32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S17" i="51"/>
  <c r="R17" i="51"/>
  <c r="Q17" i="51"/>
  <c r="P17" i="51"/>
  <c r="O17" i="51"/>
  <c r="N17" i="51"/>
  <c r="M17" i="51"/>
  <c r="L17" i="51"/>
  <c r="K17" i="51"/>
  <c r="J17" i="51"/>
  <c r="I17" i="51"/>
  <c r="H17" i="51"/>
  <c r="G17" i="51"/>
  <c r="F17" i="51"/>
  <c r="E17" i="51"/>
  <c r="D17" i="51"/>
  <c r="S10" i="51"/>
  <c r="S37" i="51" s="1"/>
  <c r="R10" i="51"/>
  <c r="R37" i="51" s="1"/>
  <c r="Q10" i="51"/>
  <c r="Q37" i="51" s="1"/>
  <c r="P10" i="51"/>
  <c r="P37" i="51" s="1"/>
  <c r="O10" i="51"/>
  <c r="O37" i="51" s="1"/>
  <c r="N10" i="51"/>
  <c r="N37" i="51" s="1"/>
  <c r="M10" i="51"/>
  <c r="M37" i="51" s="1"/>
  <c r="L10" i="51"/>
  <c r="L37" i="51" s="1"/>
  <c r="K10" i="51"/>
  <c r="K37" i="51" s="1"/>
  <c r="J10" i="51"/>
  <c r="J37" i="51" s="1"/>
  <c r="I10" i="51"/>
  <c r="I37" i="51" s="1"/>
  <c r="H10" i="51"/>
  <c r="H37" i="51" s="1"/>
  <c r="G10" i="51"/>
  <c r="G37" i="51" s="1"/>
  <c r="F10" i="51"/>
  <c r="F37" i="51" s="1"/>
  <c r="E10" i="51"/>
  <c r="E37" i="51" s="1"/>
  <c r="D10" i="51"/>
  <c r="D37" i="51" s="1"/>
  <c r="E27" i="50"/>
  <c r="F27" i="50"/>
  <c r="G27" i="50"/>
  <c r="H27" i="50"/>
  <c r="I27" i="50"/>
  <c r="J27" i="50"/>
  <c r="K27" i="50"/>
  <c r="L27" i="50"/>
  <c r="D27" i="50"/>
  <c r="E25" i="50"/>
  <c r="F25" i="50"/>
  <c r="G25" i="50"/>
  <c r="H25" i="50"/>
  <c r="D25" i="50"/>
  <c r="L24" i="50"/>
  <c r="E24" i="50"/>
  <c r="F24" i="50"/>
  <c r="G24" i="50"/>
  <c r="H24" i="50"/>
  <c r="I24" i="50"/>
  <c r="J24" i="50"/>
  <c r="K24" i="50"/>
  <c r="D24" i="50"/>
  <c r="E23" i="50"/>
  <c r="F23" i="50"/>
  <c r="G23" i="50"/>
  <c r="H23" i="50"/>
  <c r="I23" i="50"/>
  <c r="J23" i="50"/>
  <c r="K23" i="50"/>
  <c r="L23" i="50"/>
  <c r="D23" i="50"/>
  <c r="E22" i="50"/>
  <c r="F22" i="50"/>
  <c r="G22" i="50"/>
  <c r="H22" i="50"/>
  <c r="I22" i="50"/>
  <c r="J22" i="50"/>
  <c r="K22" i="50"/>
  <c r="L22" i="50"/>
  <c r="D22" i="50"/>
  <c r="E21" i="50"/>
  <c r="F21" i="50"/>
  <c r="G21" i="50"/>
  <c r="H21" i="50"/>
  <c r="I21" i="50"/>
  <c r="J21" i="50"/>
  <c r="K21" i="50"/>
  <c r="L21" i="50"/>
  <c r="D21" i="50"/>
  <c r="E20" i="50"/>
  <c r="F20" i="50"/>
  <c r="G20" i="50"/>
  <c r="H20" i="50"/>
  <c r="I20" i="50"/>
  <c r="J20" i="50"/>
  <c r="K20" i="50"/>
  <c r="L20" i="50"/>
  <c r="D20" i="50"/>
  <c r="E19" i="50"/>
  <c r="F19" i="50"/>
  <c r="G19" i="50"/>
  <c r="H19" i="50"/>
  <c r="I19" i="50"/>
  <c r="J19" i="50"/>
  <c r="K19" i="50"/>
  <c r="L19" i="50"/>
  <c r="D19" i="50"/>
  <c r="E18" i="50"/>
  <c r="F18" i="50"/>
  <c r="G18" i="50"/>
  <c r="H18" i="50"/>
  <c r="I18" i="50"/>
  <c r="J18" i="50"/>
  <c r="K18" i="50"/>
  <c r="L18" i="50"/>
  <c r="D18" i="50"/>
  <c r="E17" i="50"/>
  <c r="F17" i="50"/>
  <c r="G17" i="50"/>
  <c r="H17" i="50"/>
  <c r="I17" i="50"/>
  <c r="J17" i="50"/>
  <c r="K17" i="50"/>
  <c r="L17" i="50"/>
  <c r="D17" i="50"/>
  <c r="E16" i="50"/>
  <c r="F16" i="50"/>
  <c r="G16" i="50"/>
  <c r="H16" i="50"/>
  <c r="I16" i="50"/>
  <c r="J16" i="50"/>
  <c r="K16" i="50"/>
  <c r="L16" i="50"/>
  <c r="D16" i="50"/>
  <c r="E15" i="50"/>
  <c r="F15" i="50"/>
  <c r="G15" i="50"/>
  <c r="H15" i="50"/>
  <c r="I15" i="50"/>
  <c r="J15" i="50"/>
  <c r="K15" i="50"/>
  <c r="L15" i="50"/>
  <c r="D15" i="50"/>
  <c r="E14" i="50"/>
  <c r="F14" i="50"/>
  <c r="G14" i="50"/>
  <c r="H14" i="50"/>
  <c r="I14" i="50"/>
  <c r="J14" i="50"/>
  <c r="K14" i="50"/>
  <c r="L14" i="50"/>
  <c r="D14" i="50"/>
  <c r="E13" i="50"/>
  <c r="F13" i="50"/>
  <c r="G13" i="50"/>
  <c r="H13" i="50"/>
  <c r="I13" i="50"/>
  <c r="J13" i="50"/>
  <c r="K13" i="50"/>
  <c r="L13" i="50"/>
  <c r="D13" i="50"/>
  <c r="E12" i="50"/>
  <c r="F12" i="50"/>
  <c r="G12" i="50"/>
  <c r="H12" i="50"/>
  <c r="I12" i="50"/>
  <c r="J12" i="50"/>
  <c r="K12" i="50"/>
  <c r="L12" i="50"/>
  <c r="D12" i="50"/>
  <c r="E11" i="50"/>
  <c r="F11" i="50"/>
  <c r="G11" i="50"/>
  <c r="H11" i="50"/>
  <c r="I11" i="50"/>
  <c r="J11" i="50"/>
  <c r="K11" i="50"/>
  <c r="L11" i="50"/>
  <c r="D11" i="50"/>
  <c r="E10" i="50"/>
  <c r="F10" i="50"/>
  <c r="G10" i="50"/>
  <c r="H10" i="50"/>
  <c r="I10" i="50"/>
  <c r="J10" i="50"/>
  <c r="K10" i="50"/>
  <c r="L10" i="50"/>
  <c r="D10" i="50"/>
  <c r="E9" i="50"/>
  <c r="F9" i="50"/>
  <c r="G9" i="50"/>
  <c r="H9" i="50"/>
  <c r="I9" i="50"/>
  <c r="J9" i="50"/>
  <c r="K9" i="50"/>
  <c r="L9" i="50"/>
  <c r="D9" i="50"/>
  <c r="E8" i="50"/>
  <c r="F8" i="50"/>
  <c r="G8" i="50"/>
  <c r="H8" i="50"/>
  <c r="I8" i="50"/>
  <c r="J8" i="50"/>
  <c r="K8" i="50"/>
  <c r="L8" i="50"/>
  <c r="D8" i="50"/>
  <c r="E7" i="50"/>
  <c r="F7" i="50"/>
  <c r="G7" i="50"/>
  <c r="H7" i="50"/>
  <c r="I7" i="50"/>
  <c r="J7" i="50"/>
  <c r="K7" i="50"/>
  <c r="L7" i="50"/>
  <c r="D7" i="50"/>
  <c r="E6" i="50"/>
  <c r="F6" i="50"/>
  <c r="G6" i="50"/>
  <c r="H6" i="50"/>
  <c r="I6" i="50"/>
  <c r="J6" i="50"/>
  <c r="K6" i="50"/>
  <c r="L6" i="50"/>
  <c r="D6" i="50"/>
  <c r="E5" i="50"/>
  <c r="F5" i="50"/>
  <c r="G5" i="50"/>
  <c r="H5" i="50"/>
  <c r="I5" i="50"/>
  <c r="J5" i="50"/>
  <c r="K5" i="50"/>
  <c r="L5" i="50"/>
  <c r="D5" i="50"/>
  <c r="E4" i="50"/>
  <c r="F4" i="50"/>
  <c r="G4" i="50"/>
  <c r="H4" i="50"/>
  <c r="I4" i="50"/>
  <c r="J4" i="50"/>
  <c r="K4" i="50"/>
  <c r="L4" i="50"/>
  <c r="D4" i="50"/>
  <c r="E3" i="50"/>
  <c r="F3" i="50"/>
  <c r="G3" i="50"/>
  <c r="H3" i="50"/>
  <c r="I3" i="50"/>
  <c r="J3" i="50"/>
  <c r="K3" i="50"/>
  <c r="L3" i="50"/>
  <c r="D3" i="50"/>
  <c r="E2" i="50"/>
  <c r="F2" i="50"/>
  <c r="G2" i="50"/>
  <c r="H2" i="50"/>
  <c r="I2" i="50"/>
  <c r="J2" i="50"/>
  <c r="K2" i="50"/>
  <c r="L2" i="50"/>
  <c r="D2" i="50"/>
  <c r="E79" i="49"/>
  <c r="F79" i="49"/>
  <c r="G79" i="49"/>
  <c r="H79" i="49"/>
  <c r="I79" i="49"/>
  <c r="J79" i="49"/>
  <c r="K79" i="49"/>
  <c r="L79" i="49"/>
  <c r="M79" i="49"/>
  <c r="N79" i="49"/>
  <c r="O79" i="49"/>
  <c r="P79" i="49"/>
  <c r="Q79" i="49"/>
  <c r="R79" i="49"/>
  <c r="S79" i="49"/>
  <c r="D79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D70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S62" i="49"/>
  <c r="S63" i="49" s="1"/>
  <c r="R62" i="49"/>
  <c r="R63" i="49" s="1"/>
  <c r="Q62" i="49"/>
  <c r="Q63" i="49" s="1"/>
  <c r="P62" i="49"/>
  <c r="P63" i="49" s="1"/>
  <c r="O62" i="49"/>
  <c r="O63" i="49" s="1"/>
  <c r="N62" i="49"/>
  <c r="N63" i="49" s="1"/>
  <c r="M62" i="49"/>
  <c r="M63" i="49" s="1"/>
  <c r="L62" i="49"/>
  <c r="L63" i="49" s="1"/>
  <c r="K62" i="49"/>
  <c r="K63" i="49" s="1"/>
  <c r="J62" i="49"/>
  <c r="J63" i="49" s="1"/>
  <c r="I62" i="49"/>
  <c r="I63" i="49" s="1"/>
  <c r="H62" i="49"/>
  <c r="H63" i="49" s="1"/>
  <c r="G62" i="49"/>
  <c r="G63" i="49" s="1"/>
  <c r="F62" i="49"/>
  <c r="F63" i="49" s="1"/>
  <c r="E62" i="49"/>
  <c r="E63" i="49" s="1"/>
  <c r="D62" i="49"/>
  <c r="D63" i="49" s="1"/>
  <c r="S59" i="49"/>
  <c r="S60" i="49" s="1"/>
  <c r="R59" i="49"/>
  <c r="R60" i="49" s="1"/>
  <c r="Q59" i="49"/>
  <c r="Q60" i="49" s="1"/>
  <c r="P59" i="49"/>
  <c r="P60" i="49" s="1"/>
  <c r="O59" i="49"/>
  <c r="O60" i="49" s="1"/>
  <c r="N59" i="49"/>
  <c r="N60" i="49" s="1"/>
  <c r="M59" i="49"/>
  <c r="M60" i="49" s="1"/>
  <c r="L59" i="49"/>
  <c r="L60" i="49" s="1"/>
  <c r="K59" i="49"/>
  <c r="K60" i="49" s="1"/>
  <c r="J59" i="49"/>
  <c r="J60" i="49" s="1"/>
  <c r="I59" i="49"/>
  <c r="I60" i="49" s="1"/>
  <c r="H59" i="49"/>
  <c r="H60" i="49" s="1"/>
  <c r="G59" i="49"/>
  <c r="G60" i="49" s="1"/>
  <c r="F59" i="49"/>
  <c r="F60" i="49" s="1"/>
  <c r="E59" i="49"/>
  <c r="E60" i="49" s="1"/>
  <c r="D59" i="49"/>
  <c r="D60" i="49" s="1"/>
  <c r="S57" i="49"/>
  <c r="S58" i="49" s="1"/>
  <c r="R57" i="49"/>
  <c r="R58" i="49" s="1"/>
  <c r="Q57" i="49"/>
  <c r="Q58" i="49" s="1"/>
  <c r="P57" i="49"/>
  <c r="P58" i="49" s="1"/>
  <c r="O57" i="49"/>
  <c r="O58" i="49" s="1"/>
  <c r="N57" i="49"/>
  <c r="N58" i="49" s="1"/>
  <c r="M57" i="49"/>
  <c r="M58" i="49" s="1"/>
  <c r="L57" i="49"/>
  <c r="L58" i="49" s="1"/>
  <c r="K57" i="49"/>
  <c r="K58" i="49" s="1"/>
  <c r="J57" i="49"/>
  <c r="J58" i="49" s="1"/>
  <c r="I57" i="49"/>
  <c r="I58" i="49" s="1"/>
  <c r="H57" i="49"/>
  <c r="H58" i="49" s="1"/>
  <c r="G57" i="49"/>
  <c r="G58" i="49" s="1"/>
  <c r="F57" i="49"/>
  <c r="F58" i="49" s="1"/>
  <c r="E57" i="49"/>
  <c r="E58" i="49" s="1"/>
  <c r="D57" i="49"/>
  <c r="D58" i="49" s="1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D3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D51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D49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E50" i="49"/>
  <c r="D50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S35" i="49"/>
  <c r="R35" i="49"/>
  <c r="Q35" i="49"/>
  <c r="P35" i="49"/>
  <c r="O35" i="49"/>
  <c r="N35" i="49"/>
  <c r="M35" i="49"/>
  <c r="L35" i="49"/>
  <c r="K35" i="49"/>
  <c r="J35" i="49"/>
  <c r="I35" i="49"/>
  <c r="H35" i="49"/>
  <c r="G35" i="49"/>
  <c r="F35" i="49"/>
  <c r="E35" i="49"/>
  <c r="D35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D36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D33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G32" i="49"/>
  <c r="F32" i="49"/>
  <c r="E32" i="49"/>
  <c r="D32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D4" i="49"/>
  <c r="S37" i="49"/>
  <c r="R37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D16" i="49"/>
  <c r="S38" i="49"/>
  <c r="S17" i="49" s="1"/>
  <c r="R38" i="49"/>
  <c r="R17" i="49" s="1"/>
  <c r="Q38" i="49"/>
  <c r="Q17" i="49" s="1"/>
  <c r="P38" i="49"/>
  <c r="P17" i="49" s="1"/>
  <c r="O38" i="49"/>
  <c r="O17" i="49" s="1"/>
  <c r="N38" i="49"/>
  <c r="N17" i="49" s="1"/>
  <c r="M38" i="49"/>
  <c r="M17" i="49" s="1"/>
  <c r="L38" i="49"/>
  <c r="L17" i="49" s="1"/>
  <c r="K38" i="49"/>
  <c r="K17" i="49" s="1"/>
  <c r="J38" i="49"/>
  <c r="J17" i="49" s="1"/>
  <c r="I38" i="49"/>
  <c r="I17" i="49" s="1"/>
  <c r="H38" i="49"/>
  <c r="H17" i="49" s="1"/>
  <c r="G38" i="49"/>
  <c r="G17" i="49" s="1"/>
  <c r="F38" i="49"/>
  <c r="F17" i="49" s="1"/>
  <c r="E38" i="49"/>
  <c r="E17" i="49" s="1"/>
  <c r="D38" i="49"/>
  <c r="D17" i="49" s="1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D14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S12" i="49"/>
  <c r="R12" i="49"/>
  <c r="Q12" i="49"/>
  <c r="P12" i="49"/>
  <c r="O12" i="49"/>
  <c r="N12" i="49"/>
  <c r="M12" i="49"/>
  <c r="L12" i="49"/>
  <c r="K12" i="49"/>
  <c r="J12" i="49"/>
  <c r="J13" i="49" s="1"/>
  <c r="I12" i="49"/>
  <c r="H12" i="49"/>
  <c r="G12" i="49"/>
  <c r="F12" i="49"/>
  <c r="E12" i="49"/>
  <c r="D12" i="49"/>
  <c r="S13" i="49"/>
  <c r="R13" i="49"/>
  <c r="O13" i="49"/>
  <c r="K13" i="49"/>
  <c r="G13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S54" i="49"/>
  <c r="R54" i="49"/>
  <c r="R8" i="49" s="1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D54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G53" i="49"/>
  <c r="F53" i="49"/>
  <c r="E53" i="49"/>
  <c r="D53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D67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S63" i="48"/>
  <c r="S66" i="48" s="1"/>
  <c r="R63" i="48"/>
  <c r="R66" i="48" s="1"/>
  <c r="Q63" i="48"/>
  <c r="Q66" i="48" s="1"/>
  <c r="P63" i="48"/>
  <c r="P66" i="48" s="1"/>
  <c r="O63" i="48"/>
  <c r="O66" i="48" s="1"/>
  <c r="N63" i="48"/>
  <c r="N66" i="48" s="1"/>
  <c r="M63" i="48"/>
  <c r="M66" i="48" s="1"/>
  <c r="L63" i="48"/>
  <c r="L66" i="48" s="1"/>
  <c r="K63" i="48"/>
  <c r="K66" i="48" s="1"/>
  <c r="J63" i="48"/>
  <c r="J66" i="48" s="1"/>
  <c r="I63" i="48"/>
  <c r="I66" i="48" s="1"/>
  <c r="H63" i="48"/>
  <c r="H66" i="48" s="1"/>
  <c r="G63" i="48"/>
  <c r="G66" i="48" s="1"/>
  <c r="F63" i="48"/>
  <c r="F66" i="48" s="1"/>
  <c r="E63" i="48"/>
  <c r="E66" i="48" s="1"/>
  <c r="D63" i="48"/>
  <c r="D66" i="48" s="1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E60" i="48"/>
  <c r="D60" i="48"/>
  <c r="S58" i="48"/>
  <c r="R58" i="48"/>
  <c r="Q58" i="48"/>
  <c r="P58" i="48"/>
  <c r="O58" i="48"/>
  <c r="N58" i="48"/>
  <c r="M58" i="48"/>
  <c r="L58" i="48"/>
  <c r="K58" i="48"/>
  <c r="J58" i="48"/>
  <c r="I58" i="48"/>
  <c r="H58" i="48"/>
  <c r="G58" i="48"/>
  <c r="F58" i="48"/>
  <c r="E58" i="48"/>
  <c r="D58" i="48"/>
  <c r="S56" i="48"/>
  <c r="S61" i="48" s="1"/>
  <c r="R56" i="48"/>
  <c r="R61" i="48" s="1"/>
  <c r="Q56" i="48"/>
  <c r="Q61" i="48" s="1"/>
  <c r="P56" i="48"/>
  <c r="P61" i="48" s="1"/>
  <c r="O56" i="48"/>
  <c r="O61" i="48" s="1"/>
  <c r="N56" i="48"/>
  <c r="N61" i="48" s="1"/>
  <c r="M56" i="48"/>
  <c r="M61" i="48" s="1"/>
  <c r="L56" i="48"/>
  <c r="L61" i="48" s="1"/>
  <c r="K56" i="48"/>
  <c r="K61" i="48" s="1"/>
  <c r="J56" i="48"/>
  <c r="J61" i="48" s="1"/>
  <c r="I56" i="48"/>
  <c r="I61" i="48" s="1"/>
  <c r="H56" i="48"/>
  <c r="H61" i="48" s="1"/>
  <c r="G56" i="48"/>
  <c r="G61" i="48" s="1"/>
  <c r="F56" i="48"/>
  <c r="F61" i="48" s="1"/>
  <c r="E56" i="48"/>
  <c r="E61" i="48" s="1"/>
  <c r="D56" i="48"/>
  <c r="D61" i="48" s="1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S43" i="48"/>
  <c r="R43" i="48"/>
  <c r="Q43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D43" i="48"/>
  <c r="S40" i="48"/>
  <c r="R40" i="48"/>
  <c r="Q40" i="48"/>
  <c r="P40" i="48"/>
  <c r="O40" i="48"/>
  <c r="N40" i="48"/>
  <c r="M40" i="48"/>
  <c r="L40" i="48"/>
  <c r="K40" i="48"/>
  <c r="J40" i="48"/>
  <c r="I40" i="48"/>
  <c r="H40" i="48"/>
  <c r="G40" i="48"/>
  <c r="F40" i="48"/>
  <c r="E40" i="48"/>
  <c r="D40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S34" i="48"/>
  <c r="S52" i="48" s="1"/>
  <c r="R34" i="48"/>
  <c r="R52" i="48" s="1"/>
  <c r="Q34" i="48"/>
  <c r="Q52" i="48" s="1"/>
  <c r="P34" i="48"/>
  <c r="P52" i="48" s="1"/>
  <c r="O34" i="48"/>
  <c r="O52" i="48" s="1"/>
  <c r="N34" i="48"/>
  <c r="N52" i="48" s="1"/>
  <c r="M34" i="48"/>
  <c r="M52" i="48" s="1"/>
  <c r="L34" i="48"/>
  <c r="K34" i="48"/>
  <c r="K52" i="48" s="1"/>
  <c r="J34" i="48"/>
  <c r="J52" i="48" s="1"/>
  <c r="I34" i="48"/>
  <c r="I52" i="48" s="1"/>
  <c r="H34" i="48"/>
  <c r="H52" i="48" s="1"/>
  <c r="G34" i="48"/>
  <c r="G52" i="48" s="1"/>
  <c r="F34" i="48"/>
  <c r="F52" i="48" s="1"/>
  <c r="E34" i="48"/>
  <c r="E52" i="48" s="1"/>
  <c r="D34" i="48"/>
  <c r="D52" i="48" s="1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5" i="48"/>
  <c r="E25" i="48"/>
  <c r="D25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S15" i="48"/>
  <c r="R15" i="48"/>
  <c r="Q15" i="48"/>
  <c r="P15" i="48"/>
  <c r="O15" i="48"/>
  <c r="N15" i="48"/>
  <c r="M15" i="48"/>
  <c r="L15" i="48"/>
  <c r="K15" i="48"/>
  <c r="J15" i="48"/>
  <c r="I15" i="48"/>
  <c r="H15" i="48"/>
  <c r="G15" i="48"/>
  <c r="F15" i="48"/>
  <c r="E15" i="48"/>
  <c r="D15" i="48"/>
  <c r="S13" i="48"/>
  <c r="R13" i="48"/>
  <c r="Q13" i="48"/>
  <c r="P13" i="48"/>
  <c r="O13" i="48"/>
  <c r="N13" i="48"/>
  <c r="M13" i="48"/>
  <c r="L13" i="48"/>
  <c r="K13" i="48"/>
  <c r="J13" i="48"/>
  <c r="I13" i="48"/>
  <c r="H13" i="48"/>
  <c r="G13" i="48"/>
  <c r="F13" i="48"/>
  <c r="E13" i="48"/>
  <c r="D13" i="48"/>
  <c r="S8" i="48"/>
  <c r="R8" i="48"/>
  <c r="R30" i="48" s="1"/>
  <c r="Q8" i="48"/>
  <c r="Q30" i="48" s="1"/>
  <c r="P8" i="48"/>
  <c r="P30" i="48" s="1"/>
  <c r="O8" i="48"/>
  <c r="O30" i="48" s="1"/>
  <c r="N8" i="48"/>
  <c r="N30" i="48" s="1"/>
  <c r="M8" i="48"/>
  <c r="M30" i="48" s="1"/>
  <c r="L8" i="48"/>
  <c r="L30" i="48" s="1"/>
  <c r="K8" i="48"/>
  <c r="K30" i="48" s="1"/>
  <c r="J8" i="48"/>
  <c r="J30" i="48" s="1"/>
  <c r="I8" i="48"/>
  <c r="I30" i="48" s="1"/>
  <c r="H8" i="48"/>
  <c r="H30" i="48" s="1"/>
  <c r="G8" i="48"/>
  <c r="G30" i="48" s="1"/>
  <c r="F8" i="48"/>
  <c r="F30" i="48" s="1"/>
  <c r="E8" i="48"/>
  <c r="E30" i="48" s="1"/>
  <c r="D8" i="48"/>
  <c r="D30" i="48" s="1"/>
  <c r="D92" i="51" l="1"/>
  <c r="P92" i="51"/>
  <c r="E92" i="51"/>
  <c r="I92" i="51"/>
  <c r="M92" i="51"/>
  <c r="Q92" i="51"/>
  <c r="H92" i="51"/>
  <c r="F92" i="51"/>
  <c r="J92" i="51"/>
  <c r="N92" i="51"/>
  <c r="R92" i="51"/>
  <c r="L92" i="51"/>
  <c r="G92" i="51"/>
  <c r="K92" i="51"/>
  <c r="O92" i="51"/>
  <c r="S92" i="51"/>
  <c r="D93" i="51"/>
  <c r="P93" i="51"/>
  <c r="E93" i="51"/>
  <c r="I93" i="51"/>
  <c r="M93" i="51"/>
  <c r="Q93" i="51"/>
  <c r="H93" i="51"/>
  <c r="F93" i="51"/>
  <c r="J93" i="51"/>
  <c r="N93" i="51"/>
  <c r="R93" i="51"/>
  <c r="L93" i="51"/>
  <c r="G93" i="51"/>
  <c r="K93" i="51"/>
  <c r="O93" i="51"/>
  <c r="S93" i="51"/>
  <c r="J79" i="48"/>
  <c r="J26" i="50" s="1"/>
  <c r="Q79" i="48"/>
  <c r="M79" i="48"/>
  <c r="I79" i="48"/>
  <c r="I26" i="50" s="1"/>
  <c r="E79" i="48"/>
  <c r="E26" i="50" s="1"/>
  <c r="R79" i="48"/>
  <c r="F79" i="48"/>
  <c r="F26" i="50" s="1"/>
  <c r="D79" i="48"/>
  <c r="D26" i="50" s="1"/>
  <c r="P79" i="48"/>
  <c r="H79" i="48"/>
  <c r="H26" i="50" s="1"/>
  <c r="N79" i="48"/>
  <c r="O79" i="48"/>
  <c r="K79" i="48"/>
  <c r="K26" i="50" s="1"/>
  <c r="G79" i="48"/>
  <c r="G26" i="50" s="1"/>
  <c r="D46" i="49"/>
  <c r="H46" i="49"/>
  <c r="L46" i="49"/>
  <c r="P46" i="49"/>
  <c r="E46" i="49"/>
  <c r="I46" i="49"/>
  <c r="M46" i="49"/>
  <c r="Q46" i="49"/>
  <c r="F46" i="49"/>
  <c r="J46" i="49"/>
  <c r="N46" i="49"/>
  <c r="R46" i="49"/>
  <c r="G46" i="49"/>
  <c r="K46" i="49"/>
  <c r="O46" i="49"/>
  <c r="S46" i="49"/>
  <c r="I13" i="49"/>
  <c r="F8" i="49"/>
  <c r="J8" i="49"/>
  <c r="N8" i="49"/>
  <c r="F13" i="49"/>
  <c r="N13" i="49"/>
  <c r="E13" i="49"/>
  <c r="M13" i="49"/>
  <c r="E8" i="49"/>
  <c r="I8" i="49"/>
  <c r="M8" i="49"/>
  <c r="Q8" i="49"/>
  <c r="D13" i="49"/>
  <c r="P13" i="49"/>
  <c r="H13" i="49"/>
  <c r="D8" i="49"/>
  <c r="H8" i="49"/>
  <c r="L8" i="49"/>
  <c r="P8" i="49"/>
  <c r="Q13" i="49"/>
  <c r="K8" i="49"/>
  <c r="O8" i="49"/>
  <c r="S8" i="49"/>
  <c r="G8" i="49"/>
  <c r="L13" i="49"/>
  <c r="D15" i="49"/>
  <c r="H15" i="49"/>
  <c r="L15" i="49"/>
  <c r="P15" i="49"/>
  <c r="D21" i="49"/>
  <c r="H21" i="49"/>
  <c r="L21" i="49"/>
  <c r="P21" i="49"/>
  <c r="D25" i="49"/>
  <c r="H25" i="49"/>
  <c r="L25" i="49"/>
  <c r="P25" i="49"/>
  <c r="D28" i="49"/>
  <c r="H28" i="49"/>
  <c r="L28" i="49"/>
  <c r="P28" i="49"/>
  <c r="D34" i="49"/>
  <c r="H34" i="49"/>
  <c r="L34" i="49"/>
  <c r="P34" i="49"/>
  <c r="D40" i="49"/>
  <c r="H40" i="49"/>
  <c r="L40" i="49"/>
  <c r="P40" i="49"/>
  <c r="D43" i="49"/>
  <c r="H43" i="49"/>
  <c r="L43" i="49"/>
  <c r="P43" i="49"/>
  <c r="D48" i="49"/>
  <c r="D52" i="49" s="1"/>
  <c r="H48" i="49"/>
  <c r="L48" i="49"/>
  <c r="P48" i="49"/>
  <c r="D56" i="49"/>
  <c r="D61" i="49" s="1"/>
  <c r="H56" i="49"/>
  <c r="H61" i="49" s="1"/>
  <c r="L56" i="49"/>
  <c r="L61" i="49" s="1"/>
  <c r="P56" i="49"/>
  <c r="P61" i="49" s="1"/>
  <c r="D69" i="49"/>
  <c r="H69" i="49"/>
  <c r="L69" i="49"/>
  <c r="P69" i="49"/>
  <c r="D71" i="49"/>
  <c r="H71" i="49"/>
  <c r="L71" i="49"/>
  <c r="P71" i="49"/>
  <c r="D75" i="49"/>
  <c r="D77" i="49" s="1"/>
  <c r="H75" i="49"/>
  <c r="L75" i="49"/>
  <c r="L77" i="49" s="1"/>
  <c r="P75" i="49"/>
  <c r="P77" i="49" s="1"/>
  <c r="E15" i="49"/>
  <c r="I15" i="49"/>
  <c r="M15" i="49"/>
  <c r="Q15" i="49"/>
  <c r="E21" i="49"/>
  <c r="I21" i="49"/>
  <c r="M21" i="49"/>
  <c r="Q21" i="49"/>
  <c r="E25" i="49"/>
  <c r="I25" i="49"/>
  <c r="M25" i="49"/>
  <c r="Q25" i="49"/>
  <c r="E28" i="49"/>
  <c r="I28" i="49"/>
  <c r="M28" i="49"/>
  <c r="Q28" i="49"/>
  <c r="E34" i="49"/>
  <c r="I34" i="49"/>
  <c r="M34" i="49"/>
  <c r="Q34" i="49"/>
  <c r="E40" i="49"/>
  <c r="I40" i="49"/>
  <c r="M40" i="49"/>
  <c r="Q40" i="49"/>
  <c r="E43" i="49"/>
  <c r="I43" i="49"/>
  <c r="M43" i="49"/>
  <c r="Q43" i="49"/>
  <c r="E48" i="49"/>
  <c r="E52" i="49" s="1"/>
  <c r="I48" i="49"/>
  <c r="M48" i="49"/>
  <c r="Q48" i="49"/>
  <c r="E56" i="49"/>
  <c r="E61" i="49" s="1"/>
  <c r="I56" i="49"/>
  <c r="I61" i="49" s="1"/>
  <c r="M56" i="49"/>
  <c r="M61" i="49" s="1"/>
  <c r="Q56" i="49"/>
  <c r="Q61" i="49" s="1"/>
  <c r="E69" i="49"/>
  <c r="I69" i="49"/>
  <c r="M69" i="49"/>
  <c r="Q69" i="49"/>
  <c r="E71" i="49"/>
  <c r="I71" i="49"/>
  <c r="M71" i="49"/>
  <c r="Q71" i="49"/>
  <c r="E75" i="49"/>
  <c r="E77" i="49" s="1"/>
  <c r="I75" i="49"/>
  <c r="I77" i="49" s="1"/>
  <c r="M75" i="49"/>
  <c r="M77" i="49" s="1"/>
  <c r="Q75" i="49"/>
  <c r="Q77" i="49" s="1"/>
  <c r="F15" i="49"/>
  <c r="J15" i="49"/>
  <c r="N15" i="49"/>
  <c r="R15" i="49"/>
  <c r="F21" i="49"/>
  <c r="J21" i="49"/>
  <c r="N21" i="49"/>
  <c r="R21" i="49"/>
  <c r="F25" i="49"/>
  <c r="J25" i="49"/>
  <c r="N25" i="49"/>
  <c r="R25" i="49"/>
  <c r="F28" i="49"/>
  <c r="J28" i="49"/>
  <c r="J30" i="49" s="1"/>
  <c r="N28" i="49"/>
  <c r="N30" i="49" s="1"/>
  <c r="R28" i="49"/>
  <c r="R30" i="49" s="1"/>
  <c r="F34" i="49"/>
  <c r="J34" i="49"/>
  <c r="N34" i="49"/>
  <c r="R34" i="49"/>
  <c r="F40" i="49"/>
  <c r="J40" i="49"/>
  <c r="N40" i="49"/>
  <c r="R40" i="49"/>
  <c r="F43" i="49"/>
  <c r="J43" i="49"/>
  <c r="N43" i="49"/>
  <c r="R43" i="49"/>
  <c r="F48" i="49"/>
  <c r="F52" i="49" s="1"/>
  <c r="J48" i="49"/>
  <c r="J52" i="49" s="1"/>
  <c r="N48" i="49"/>
  <c r="R48" i="49"/>
  <c r="F56" i="49"/>
  <c r="F61" i="49" s="1"/>
  <c r="J56" i="49"/>
  <c r="J61" i="49" s="1"/>
  <c r="N56" i="49"/>
  <c r="N61" i="49" s="1"/>
  <c r="R56" i="49"/>
  <c r="R61" i="49" s="1"/>
  <c r="F69" i="49"/>
  <c r="J69" i="49"/>
  <c r="N69" i="49"/>
  <c r="R69" i="49"/>
  <c r="F71" i="49"/>
  <c r="J71" i="49"/>
  <c r="N71" i="49"/>
  <c r="R71" i="49"/>
  <c r="F75" i="49"/>
  <c r="F77" i="49" s="1"/>
  <c r="J75" i="49"/>
  <c r="J77" i="49" s="1"/>
  <c r="N75" i="49"/>
  <c r="N77" i="49" s="1"/>
  <c r="R75" i="49"/>
  <c r="R77" i="49" s="1"/>
  <c r="G15" i="49"/>
  <c r="K15" i="49"/>
  <c r="O15" i="49"/>
  <c r="S15" i="49"/>
  <c r="G21" i="49"/>
  <c r="K21" i="49"/>
  <c r="O21" i="49"/>
  <c r="S21" i="49"/>
  <c r="G25" i="49"/>
  <c r="K25" i="49"/>
  <c r="O25" i="49"/>
  <c r="S25" i="49"/>
  <c r="G28" i="49"/>
  <c r="K28" i="49"/>
  <c r="O28" i="49"/>
  <c r="S28" i="49"/>
  <c r="G34" i="49"/>
  <c r="K34" i="49"/>
  <c r="O34" i="49"/>
  <c r="S34" i="49"/>
  <c r="G40" i="49"/>
  <c r="K40" i="49"/>
  <c r="O40" i="49"/>
  <c r="S40" i="49"/>
  <c r="G43" i="49"/>
  <c r="K43" i="49"/>
  <c r="O43" i="49"/>
  <c r="S43" i="49"/>
  <c r="G48" i="49"/>
  <c r="G52" i="49" s="1"/>
  <c r="K48" i="49"/>
  <c r="O48" i="49"/>
  <c r="O52" i="49" s="1"/>
  <c r="S48" i="49"/>
  <c r="G56" i="49"/>
  <c r="G61" i="49" s="1"/>
  <c r="K56" i="49"/>
  <c r="K61" i="49" s="1"/>
  <c r="O56" i="49"/>
  <c r="O61" i="49" s="1"/>
  <c r="S56" i="49"/>
  <c r="S61" i="49" s="1"/>
  <c r="G69" i="49"/>
  <c r="K69" i="49"/>
  <c r="O69" i="49"/>
  <c r="S69" i="49"/>
  <c r="G71" i="49"/>
  <c r="K71" i="49"/>
  <c r="O71" i="49"/>
  <c r="S71" i="49"/>
  <c r="G75" i="49"/>
  <c r="G77" i="49" s="1"/>
  <c r="K75" i="49"/>
  <c r="K77" i="49" s="1"/>
  <c r="O75" i="49"/>
  <c r="O77" i="49" s="1"/>
  <c r="S75" i="49"/>
  <c r="S77" i="49" s="1"/>
  <c r="D66" i="49"/>
  <c r="H66" i="49"/>
  <c r="L66" i="49"/>
  <c r="P66" i="49"/>
  <c r="E66" i="49"/>
  <c r="I66" i="49"/>
  <c r="M66" i="49"/>
  <c r="Q66" i="49"/>
  <c r="F66" i="49"/>
  <c r="J66" i="49"/>
  <c r="N66" i="49"/>
  <c r="R66" i="49"/>
  <c r="G66" i="49"/>
  <c r="K66" i="49"/>
  <c r="O66" i="49"/>
  <c r="S66" i="49"/>
  <c r="S30" i="48"/>
  <c r="S79" i="48" s="1"/>
  <c r="L52" i="48"/>
  <c r="L79" i="48" s="1"/>
  <c r="L26" i="50" s="1"/>
  <c r="P77" i="48"/>
  <c r="E77" i="48"/>
  <c r="E78" i="48" s="1"/>
  <c r="I77" i="48"/>
  <c r="I78" i="48" s="1"/>
  <c r="M77" i="48"/>
  <c r="M78" i="48" s="1"/>
  <c r="Q77" i="48"/>
  <c r="Q78" i="48" s="1"/>
  <c r="H77" i="48"/>
  <c r="F77" i="48"/>
  <c r="F78" i="48" s="1"/>
  <c r="J77" i="48"/>
  <c r="J78" i="48" s="1"/>
  <c r="N77" i="48"/>
  <c r="N78" i="48" s="1"/>
  <c r="R77" i="48"/>
  <c r="R78" i="48" s="1"/>
  <c r="D77" i="48"/>
  <c r="D78" i="48" s="1"/>
  <c r="L77" i="48"/>
  <c r="L78" i="48" s="1"/>
  <c r="G77" i="48"/>
  <c r="G78" i="48" s="1"/>
  <c r="K77" i="48"/>
  <c r="K78" i="48" s="1"/>
  <c r="O77" i="48"/>
  <c r="O78" i="48" s="1"/>
  <c r="S77" i="48"/>
  <c r="S78" i="48" s="1"/>
  <c r="P78" i="48"/>
  <c r="H78" i="48"/>
  <c r="V87" i="47"/>
  <c r="S111" i="3"/>
  <c r="K308" i="1"/>
  <c r="L308" i="1"/>
  <c r="M308" i="1"/>
  <c r="N308" i="1"/>
  <c r="O308" i="1"/>
  <c r="P308" i="1"/>
  <c r="Q308" i="1"/>
  <c r="R308" i="1"/>
  <c r="S308" i="1"/>
  <c r="K307" i="1"/>
  <c r="L307" i="1"/>
  <c r="M307" i="1"/>
  <c r="N307" i="1"/>
  <c r="O307" i="1"/>
  <c r="P307" i="1"/>
  <c r="Q307" i="1"/>
  <c r="R307" i="1"/>
  <c r="S307" i="1"/>
  <c r="J307" i="1"/>
  <c r="U294" i="1"/>
  <c r="G80" i="1"/>
  <c r="H80" i="1"/>
  <c r="I80" i="1"/>
  <c r="E160" i="1"/>
  <c r="G160" i="1"/>
  <c r="I160" i="1"/>
  <c r="J160" i="1"/>
  <c r="K160" i="1"/>
  <c r="L160" i="1"/>
  <c r="M160" i="1"/>
  <c r="N160" i="1"/>
  <c r="O160" i="1"/>
  <c r="P160" i="1"/>
  <c r="Q160" i="1"/>
  <c r="R160" i="1"/>
  <c r="S160" i="1"/>
  <c r="D160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D159" i="1"/>
  <c r="U205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D199" i="1"/>
  <c r="E200" i="1"/>
  <c r="F200" i="1"/>
  <c r="G200" i="1"/>
  <c r="H200" i="1"/>
  <c r="J200" i="1"/>
  <c r="K200" i="1"/>
  <c r="L200" i="1"/>
  <c r="M200" i="1"/>
  <c r="N200" i="1"/>
  <c r="O200" i="1"/>
  <c r="P200" i="1"/>
  <c r="Q200" i="1"/>
  <c r="R200" i="1"/>
  <c r="S200" i="1"/>
  <c r="D200" i="1"/>
  <c r="J79" i="18"/>
  <c r="K79" i="18"/>
  <c r="L79" i="18"/>
  <c r="M79" i="18"/>
  <c r="N79" i="18"/>
  <c r="O79" i="18"/>
  <c r="P79" i="18"/>
  <c r="Q79" i="18"/>
  <c r="R79" i="18"/>
  <c r="S79" i="18"/>
  <c r="D79" i="18"/>
  <c r="D245" i="1"/>
  <c r="I297" i="1"/>
  <c r="E294" i="1"/>
  <c r="F294" i="1"/>
  <c r="G294" i="1"/>
  <c r="H294" i="1"/>
  <c r="I294" i="1"/>
  <c r="D294" i="1"/>
  <c r="D289" i="1"/>
  <c r="J289" i="1"/>
  <c r="U3" i="1"/>
  <c r="V3" i="1"/>
  <c r="W3" i="1"/>
  <c r="X3" i="1"/>
  <c r="X7" i="1" s="1"/>
  <c r="Y3" i="1"/>
  <c r="V7" i="1"/>
  <c r="W7" i="1"/>
  <c r="Y7" i="1"/>
  <c r="S52" i="49" l="1"/>
  <c r="R52" i="49"/>
  <c r="Q52" i="49"/>
  <c r="P52" i="49"/>
  <c r="I52" i="49"/>
  <c r="H52" i="49"/>
  <c r="F30" i="49"/>
  <c r="E30" i="49"/>
  <c r="E78" i="49" s="1"/>
  <c r="K30" i="49"/>
  <c r="H30" i="49"/>
  <c r="M30" i="49"/>
  <c r="Q30" i="49"/>
  <c r="Q78" i="49" s="1"/>
  <c r="D30" i="49"/>
  <c r="D78" i="49" s="1"/>
  <c r="P30" i="49"/>
  <c r="I30" i="49"/>
  <c r="O30" i="49"/>
  <c r="O78" i="49" s="1"/>
  <c r="L52" i="49"/>
  <c r="N52" i="49"/>
  <c r="N78" i="49" s="1"/>
  <c r="M52" i="49"/>
  <c r="M78" i="49" s="1"/>
  <c r="L30" i="49"/>
  <c r="S30" i="49"/>
  <c r="S78" i="49" s="1"/>
  <c r="H77" i="49"/>
  <c r="H78" i="49" s="1"/>
  <c r="J78" i="49"/>
  <c r="F78" i="49"/>
  <c r="R78" i="49"/>
  <c r="G30" i="49"/>
  <c r="G78" i="49" s="1"/>
  <c r="K52" i="49"/>
  <c r="E295" i="1"/>
  <c r="G73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D150" i="1"/>
  <c r="E74" i="38"/>
  <c r="E75" i="38" s="1"/>
  <c r="F74" i="38"/>
  <c r="F75" i="38" s="1"/>
  <c r="G74" i="38"/>
  <c r="G75" i="38" s="1"/>
  <c r="H74" i="38"/>
  <c r="H75" i="38" s="1"/>
  <c r="I74" i="38"/>
  <c r="I75" i="38" s="1"/>
  <c r="I191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0" i="1" s="1"/>
  <c r="I75" i="9"/>
  <c r="J75" i="35" s="1"/>
  <c r="J75" i="9"/>
  <c r="K75" i="35" s="1"/>
  <c r="K75" i="9"/>
  <c r="L75" i="35" s="1"/>
  <c r="L75" i="9"/>
  <c r="L190" i="1" s="1"/>
  <c r="M75" i="9"/>
  <c r="N75" i="35" s="1"/>
  <c r="N75" i="9"/>
  <c r="O75" i="35" s="1"/>
  <c r="O75" i="9"/>
  <c r="P75" i="35" s="1"/>
  <c r="P75" i="9"/>
  <c r="P190" i="1" s="1"/>
  <c r="Q75" i="9"/>
  <c r="R75" i="35" s="1"/>
  <c r="R75" i="9"/>
  <c r="S75" i="35" s="1"/>
  <c r="S75" i="9"/>
  <c r="T75" i="35" s="1"/>
  <c r="D75" i="9"/>
  <c r="D190" i="1" s="1"/>
  <c r="P78" i="49" l="1"/>
  <c r="K78" i="49"/>
  <c r="I78" i="49"/>
  <c r="L78" i="49"/>
  <c r="G190" i="1"/>
  <c r="E75" i="35"/>
  <c r="Q75" i="35"/>
  <c r="S190" i="1"/>
  <c r="M75" i="35"/>
  <c r="O190" i="1"/>
  <c r="I75" i="35"/>
  <c r="K190" i="1"/>
  <c r="D191" i="1"/>
  <c r="D75" i="18"/>
  <c r="L191" i="1"/>
  <c r="L75" i="18"/>
  <c r="O75" i="18"/>
  <c r="O191" i="1"/>
  <c r="G75" i="18"/>
  <c r="G191" i="1"/>
  <c r="R75" i="18"/>
  <c r="R191" i="1"/>
  <c r="N75" i="18"/>
  <c r="N191" i="1"/>
  <c r="J75" i="18"/>
  <c r="J191" i="1"/>
  <c r="F75" i="18"/>
  <c r="F191" i="1"/>
  <c r="P191" i="1"/>
  <c r="P75" i="18"/>
  <c r="H191" i="1"/>
  <c r="H75" i="18"/>
  <c r="S75" i="18"/>
  <c r="S191" i="1"/>
  <c r="K75" i="18"/>
  <c r="K191" i="1"/>
  <c r="Q191" i="1"/>
  <c r="Q75" i="18"/>
  <c r="M191" i="1"/>
  <c r="M75" i="18"/>
  <c r="E191" i="1"/>
  <c r="E75" i="18"/>
  <c r="I195" i="1"/>
  <c r="I196" i="1" s="1"/>
  <c r="R190" i="1"/>
  <c r="N190" i="1"/>
  <c r="J190" i="1"/>
  <c r="F190" i="1"/>
  <c r="I75" i="18"/>
  <c r="Q190" i="1"/>
  <c r="M190" i="1"/>
  <c r="I190" i="1"/>
  <c r="I192" i="1" s="1"/>
  <c r="E190" i="1"/>
  <c r="I63" i="24" l="1"/>
  <c r="G195" i="1"/>
  <c r="G196" i="1" s="1"/>
  <c r="G192" i="1"/>
  <c r="S195" i="1"/>
  <c r="S192" i="1"/>
  <c r="J195" i="1"/>
  <c r="J192" i="1"/>
  <c r="R195" i="1"/>
  <c r="R192" i="1"/>
  <c r="O195" i="1"/>
  <c r="O192" i="1"/>
  <c r="K195" i="1"/>
  <c r="K192" i="1"/>
  <c r="F195" i="1"/>
  <c r="F196" i="1" s="1"/>
  <c r="F192" i="1"/>
  <c r="N195" i="1"/>
  <c r="N192" i="1"/>
  <c r="I103" i="2"/>
  <c r="I104" i="2"/>
  <c r="I105" i="2"/>
  <c r="I102" i="2"/>
  <c r="I62" i="24"/>
  <c r="I64" i="24" s="1"/>
  <c r="I102" i="47"/>
  <c r="I103" i="47"/>
  <c r="I104" i="47"/>
  <c r="I105" i="47"/>
  <c r="J196" i="1"/>
  <c r="M195" i="1"/>
  <c r="M192" i="1"/>
  <c r="H195" i="1"/>
  <c r="H196" i="1" s="1"/>
  <c r="H192" i="1"/>
  <c r="L195" i="1"/>
  <c r="L192" i="1"/>
  <c r="E195" i="1"/>
  <c r="E196" i="1" s="1"/>
  <c r="E192" i="1"/>
  <c r="Q195" i="1"/>
  <c r="Q192" i="1"/>
  <c r="P195" i="1"/>
  <c r="P192" i="1"/>
  <c r="D195" i="1"/>
  <c r="D196" i="1" s="1"/>
  <c r="D192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1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198" i="1"/>
  <c r="R46" i="38"/>
  <c r="R97" i="1" s="1"/>
  <c r="R101" i="1" s="1"/>
  <c r="N46" i="38"/>
  <c r="N97" i="1" s="1"/>
  <c r="N101" i="1" s="1"/>
  <c r="F46" i="38"/>
  <c r="F97" i="1" s="1"/>
  <c r="F101" i="1" s="1"/>
  <c r="F102" i="1" s="1"/>
  <c r="R87" i="38"/>
  <c r="R262" i="1" s="1"/>
  <c r="N87" i="38"/>
  <c r="N262" i="1" s="1"/>
  <c r="F87" i="38"/>
  <c r="F262" i="1" s="1"/>
  <c r="F266" i="1" s="1"/>
  <c r="F267" i="1" s="1"/>
  <c r="I106" i="2"/>
  <c r="F197" i="1"/>
  <c r="E103" i="2"/>
  <c r="E104" i="2"/>
  <c r="E105" i="2"/>
  <c r="E102" i="2"/>
  <c r="E62" i="24"/>
  <c r="E102" i="47"/>
  <c r="E103" i="47"/>
  <c r="E104" i="47"/>
  <c r="E105" i="47"/>
  <c r="E197" i="1"/>
  <c r="E63" i="24"/>
  <c r="D103" i="2"/>
  <c r="D104" i="2"/>
  <c r="D105" i="2"/>
  <c r="D102" i="2"/>
  <c r="D62" i="24"/>
  <c r="D102" i="47"/>
  <c r="D103" i="47"/>
  <c r="D104" i="47"/>
  <c r="D105" i="47"/>
  <c r="D63" i="24"/>
  <c r="G197" i="1"/>
  <c r="G103" i="2"/>
  <c r="G104" i="2"/>
  <c r="G105" i="2"/>
  <c r="G102" i="2"/>
  <c r="G62" i="24"/>
  <c r="G103" i="47"/>
  <c r="G104" i="47"/>
  <c r="G105" i="47"/>
  <c r="G102" i="47"/>
  <c r="G63" i="24"/>
  <c r="R46" i="35"/>
  <c r="Q96" i="1"/>
  <c r="J46" i="35"/>
  <c r="I96" i="1"/>
  <c r="J87" i="35"/>
  <c r="I261" i="1"/>
  <c r="E46" i="35"/>
  <c r="D96" i="1"/>
  <c r="I46" i="35"/>
  <c r="H96" i="1"/>
  <c r="M87" i="35"/>
  <c r="L261" i="1"/>
  <c r="Q46" i="38"/>
  <c r="Q97" i="1" s="1"/>
  <c r="I46" i="38"/>
  <c r="I97" i="1" s="1"/>
  <c r="Q87" i="38"/>
  <c r="Q262" i="1" s="1"/>
  <c r="I87" i="38"/>
  <c r="I262" i="1" s="1"/>
  <c r="T46" i="35"/>
  <c r="S96" i="1"/>
  <c r="P46" i="35"/>
  <c r="O96" i="1"/>
  <c r="L46" i="35"/>
  <c r="K96" i="1"/>
  <c r="H46" i="35"/>
  <c r="G96" i="1"/>
  <c r="T87" i="35"/>
  <c r="S261" i="1"/>
  <c r="P87" i="35"/>
  <c r="O261" i="1"/>
  <c r="L87" i="35"/>
  <c r="K261" i="1"/>
  <c r="K196" i="1"/>
  <c r="J103" i="2"/>
  <c r="J104" i="2"/>
  <c r="J105" i="2"/>
  <c r="J102" i="2"/>
  <c r="J102" i="47"/>
  <c r="J105" i="47"/>
  <c r="J103" i="47"/>
  <c r="J104" i="47"/>
  <c r="I106" i="47"/>
  <c r="N46" i="35"/>
  <c r="M96" i="1"/>
  <c r="F46" i="35"/>
  <c r="E96" i="1"/>
  <c r="R87" i="35"/>
  <c r="Q261" i="1"/>
  <c r="N87" i="35"/>
  <c r="M261" i="1"/>
  <c r="F87" i="35"/>
  <c r="E261" i="1"/>
  <c r="J46" i="38"/>
  <c r="J97" i="1" s="1"/>
  <c r="J87" i="38"/>
  <c r="J262" i="1" s="1"/>
  <c r="F103" i="2"/>
  <c r="F104" i="2"/>
  <c r="F105" i="2"/>
  <c r="F102" i="2"/>
  <c r="F62" i="24"/>
  <c r="F102" i="47"/>
  <c r="F105" i="47"/>
  <c r="F103" i="47"/>
  <c r="F104" i="47"/>
  <c r="F63" i="24"/>
  <c r="Q46" i="35"/>
  <c r="P96" i="1"/>
  <c r="M46" i="35"/>
  <c r="L96" i="1"/>
  <c r="E87" i="35"/>
  <c r="D261" i="1"/>
  <c r="Q87" i="35"/>
  <c r="P261" i="1"/>
  <c r="I87" i="35"/>
  <c r="H261" i="1"/>
  <c r="M46" i="38"/>
  <c r="M97" i="1" s="1"/>
  <c r="M87" i="38"/>
  <c r="M262" i="1" s="1"/>
  <c r="E87" i="38"/>
  <c r="E262" i="1" s="1"/>
  <c r="H197" i="1"/>
  <c r="H103" i="2"/>
  <c r="H104" i="2"/>
  <c r="H105" i="2"/>
  <c r="H102" i="2"/>
  <c r="H62" i="24"/>
  <c r="H102" i="47"/>
  <c r="H103" i="47"/>
  <c r="H104" i="47"/>
  <c r="H105" i="47"/>
  <c r="I197" i="1"/>
  <c r="H63" i="24"/>
  <c r="S46" i="35"/>
  <c r="R96" i="1"/>
  <c r="O46" i="35"/>
  <c r="N96" i="1"/>
  <c r="K46" i="35"/>
  <c r="J96" i="1"/>
  <c r="G46" i="35"/>
  <c r="F96" i="1"/>
  <c r="S87" i="35"/>
  <c r="R261" i="1"/>
  <c r="O87" i="35"/>
  <c r="N261" i="1"/>
  <c r="K87" i="35"/>
  <c r="J261" i="1"/>
  <c r="G87" i="35"/>
  <c r="F261" i="1"/>
  <c r="E46" i="38"/>
  <c r="E97" i="1" s="1"/>
  <c r="S46" i="38"/>
  <c r="S97" i="1" s="1"/>
  <c r="O46" i="38"/>
  <c r="K46" i="38"/>
  <c r="K97" i="1" s="1"/>
  <c r="G46" i="38"/>
  <c r="S87" i="38"/>
  <c r="S262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98" i="1"/>
  <c r="E88" i="18"/>
  <c r="F269" i="1"/>
  <c r="M46" i="18"/>
  <c r="K46" i="18"/>
  <c r="N88" i="18"/>
  <c r="R46" i="18"/>
  <c r="N263" i="1"/>
  <c r="S46" i="18"/>
  <c r="I88" i="18"/>
  <c r="N46" i="18"/>
  <c r="F88" i="18"/>
  <c r="F263" i="1"/>
  <c r="N98" i="1"/>
  <c r="R98" i="1"/>
  <c r="R88" i="18"/>
  <c r="E46" i="18"/>
  <c r="J88" i="18"/>
  <c r="R263" i="1"/>
  <c r="I46" i="18"/>
  <c r="H106" i="2"/>
  <c r="F106" i="2"/>
  <c r="M88" i="18"/>
  <c r="G106" i="47"/>
  <c r="G64" i="24"/>
  <c r="D106" i="2"/>
  <c r="H88" i="18"/>
  <c r="H262" i="1"/>
  <c r="K88" i="18"/>
  <c r="K262" i="1"/>
  <c r="Q263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2" i="1"/>
  <c r="O88" i="18"/>
  <c r="O262" i="1"/>
  <c r="E106" i="47"/>
  <c r="P46" i="18"/>
  <c r="P97" i="1"/>
  <c r="S263" i="1"/>
  <c r="H106" i="47"/>
  <c r="M263" i="1"/>
  <c r="F106" i="47"/>
  <c r="J263" i="1"/>
  <c r="J106" i="47"/>
  <c r="I98" i="1"/>
  <c r="I101" i="1"/>
  <c r="I102" i="1" s="1"/>
  <c r="D106" i="47"/>
  <c r="E64" i="24"/>
  <c r="H46" i="18"/>
  <c r="H97" i="1"/>
  <c r="K101" i="1"/>
  <c r="K98" i="1"/>
  <c r="J101" i="1"/>
  <c r="J98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97" i="1"/>
  <c r="O46" i="18"/>
  <c r="O97" i="1"/>
  <c r="E266" i="1"/>
  <c r="E267" i="1" s="1"/>
  <c r="E263" i="1"/>
  <c r="F104" i="1"/>
  <c r="G106" i="2"/>
  <c r="P88" i="18"/>
  <c r="P262" i="1"/>
  <c r="S101" i="1"/>
  <c r="S98" i="1"/>
  <c r="S88" i="18"/>
  <c r="D88" i="18"/>
  <c r="D262" i="1"/>
  <c r="D46" i="18"/>
  <c r="D97" i="1"/>
  <c r="G88" i="18"/>
  <c r="G262" i="1"/>
  <c r="G46" i="18"/>
  <c r="G97" i="1"/>
  <c r="E98" i="1"/>
  <c r="E101" i="1"/>
  <c r="E102" i="1" s="1"/>
  <c r="H64" i="24"/>
  <c r="M101" i="1"/>
  <c r="M98" i="1"/>
  <c r="F64" i="24"/>
  <c r="J106" i="2"/>
  <c r="K103" i="2"/>
  <c r="K104" i="2"/>
  <c r="K105" i="2"/>
  <c r="K102" i="2"/>
  <c r="K103" i="47"/>
  <c r="K104" i="47"/>
  <c r="K105" i="47"/>
  <c r="K102" i="47"/>
  <c r="L196" i="1"/>
  <c r="K198" i="1"/>
  <c r="I266" i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I263" i="1"/>
  <c r="Q101" i="1"/>
  <c r="Q98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69" i="1"/>
  <c r="N138" i="2"/>
  <c r="N137" i="47"/>
  <c r="R140" i="2"/>
  <c r="R137" i="47"/>
  <c r="N269" i="1"/>
  <c r="Q269" i="1"/>
  <c r="M269" i="1"/>
  <c r="F85" i="24"/>
  <c r="F34" i="24"/>
  <c r="F56" i="2"/>
  <c r="F141" i="2"/>
  <c r="E104" i="1"/>
  <c r="E52" i="2"/>
  <c r="E53" i="2"/>
  <c r="E54" i="2"/>
  <c r="E33" i="24"/>
  <c r="E32" i="24"/>
  <c r="E52" i="47"/>
  <c r="E55" i="47"/>
  <c r="E53" i="47"/>
  <c r="E54" i="47"/>
  <c r="E55" i="2"/>
  <c r="F103" i="1"/>
  <c r="E269" i="1"/>
  <c r="E137" i="2"/>
  <c r="E138" i="2"/>
  <c r="E139" i="2"/>
  <c r="E138" i="47"/>
  <c r="E139" i="47"/>
  <c r="E83" i="24"/>
  <c r="E137" i="47"/>
  <c r="E140" i="47"/>
  <c r="E140" i="2"/>
  <c r="E84" i="24"/>
  <c r="F268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198" i="1"/>
  <c r="M196" i="1"/>
  <c r="N141" i="47"/>
  <c r="G263" i="1"/>
  <c r="G266" i="1"/>
  <c r="G267" i="1" s="1"/>
  <c r="O98" i="1"/>
  <c r="O101" i="1"/>
  <c r="J269" i="1"/>
  <c r="K106" i="47"/>
  <c r="K106" i="2"/>
  <c r="N141" i="2"/>
  <c r="P263" i="1"/>
  <c r="F141" i="47"/>
  <c r="R141" i="2"/>
  <c r="P98" i="1"/>
  <c r="P101" i="1"/>
  <c r="H263" i="1"/>
  <c r="H266" i="1"/>
  <c r="H267" i="1" s="1"/>
  <c r="I104" i="1"/>
  <c r="I52" i="2"/>
  <c r="I53" i="2"/>
  <c r="I54" i="2"/>
  <c r="I33" i="24"/>
  <c r="I32" i="24"/>
  <c r="I52" i="47"/>
  <c r="I55" i="47"/>
  <c r="I53" i="47"/>
  <c r="I54" i="47"/>
  <c r="J102" i="1"/>
  <c r="I55" i="2"/>
  <c r="G35" i="4"/>
  <c r="G34" i="4"/>
  <c r="S138" i="2"/>
  <c r="S139" i="2"/>
  <c r="S137" i="2"/>
  <c r="S137" i="47"/>
  <c r="S138" i="47"/>
  <c r="S139" i="47"/>
  <c r="S140" i="47"/>
  <c r="S140" i="2"/>
  <c r="K263" i="1"/>
  <c r="D266" i="1"/>
  <c r="D267" i="1" s="1"/>
  <c r="D263" i="1"/>
  <c r="M137" i="2"/>
  <c r="M138" i="2"/>
  <c r="M139" i="2"/>
  <c r="M138" i="47"/>
  <c r="M139" i="47"/>
  <c r="M137" i="47"/>
  <c r="M140" i="47"/>
  <c r="M140" i="2"/>
  <c r="O263" i="1"/>
  <c r="I269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1" i="1"/>
  <c r="G102" i="1" s="1"/>
  <c r="G98" i="1"/>
  <c r="D101" i="1"/>
  <c r="D102" i="1" s="1"/>
  <c r="D98" i="1"/>
  <c r="L98" i="1"/>
  <c r="L101" i="1"/>
  <c r="H98" i="1"/>
  <c r="H101" i="1"/>
  <c r="H102" i="1" s="1"/>
  <c r="R141" i="47"/>
  <c r="S269" i="1"/>
  <c r="L263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D279" i="1"/>
  <c r="E274" i="1"/>
  <c r="F274" i="1"/>
  <c r="G274" i="1"/>
  <c r="H274" i="1"/>
  <c r="I274" i="1"/>
  <c r="E273" i="1"/>
  <c r="F273" i="1"/>
  <c r="G273" i="1"/>
  <c r="H273" i="1"/>
  <c r="I273" i="1"/>
  <c r="E256" i="1"/>
  <c r="F256" i="1"/>
  <c r="G256" i="1"/>
  <c r="H256" i="1"/>
  <c r="E255" i="1"/>
  <c r="F255" i="1"/>
  <c r="G255" i="1"/>
  <c r="H255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D230" i="1"/>
  <c r="E225" i="1"/>
  <c r="F225" i="1"/>
  <c r="G225" i="1"/>
  <c r="H225" i="1"/>
  <c r="I225" i="1"/>
  <c r="E224" i="1"/>
  <c r="F224" i="1"/>
  <c r="G224" i="1"/>
  <c r="H224" i="1"/>
  <c r="I224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D221" i="1"/>
  <c r="E216" i="1"/>
  <c r="F216" i="1"/>
  <c r="G216" i="1"/>
  <c r="H216" i="1"/>
  <c r="I216" i="1"/>
  <c r="E215" i="1"/>
  <c r="F215" i="1"/>
  <c r="G215" i="1"/>
  <c r="H215" i="1"/>
  <c r="I215" i="1"/>
  <c r="E185" i="1"/>
  <c r="F185" i="1"/>
  <c r="G185" i="1"/>
  <c r="H185" i="1"/>
  <c r="I185" i="1"/>
  <c r="E184" i="1"/>
  <c r="F184" i="1"/>
  <c r="G184" i="1"/>
  <c r="H184" i="1"/>
  <c r="I184" i="1"/>
  <c r="D184" i="1"/>
  <c r="E176" i="1"/>
  <c r="F176" i="1"/>
  <c r="G176" i="1"/>
  <c r="H176" i="1"/>
  <c r="I176" i="1"/>
  <c r="E175" i="1"/>
  <c r="F175" i="1"/>
  <c r="G175" i="1"/>
  <c r="H175" i="1"/>
  <c r="I175" i="1"/>
  <c r="E145" i="1"/>
  <c r="F145" i="1"/>
  <c r="G145" i="1"/>
  <c r="H145" i="1"/>
  <c r="I145" i="1"/>
  <c r="E144" i="1"/>
  <c r="F144" i="1"/>
  <c r="G144" i="1"/>
  <c r="H144" i="1"/>
  <c r="I144" i="1"/>
  <c r="E136" i="1"/>
  <c r="F136" i="1"/>
  <c r="G136" i="1"/>
  <c r="H136" i="1"/>
  <c r="I136" i="1"/>
  <c r="D136" i="1"/>
  <c r="E135" i="1"/>
  <c r="F135" i="1"/>
  <c r="G135" i="1"/>
  <c r="H135" i="1"/>
  <c r="I135" i="1"/>
  <c r="D135" i="1"/>
  <c r="E127" i="1"/>
  <c r="F127" i="1"/>
  <c r="G127" i="1"/>
  <c r="H127" i="1"/>
  <c r="I127" i="1"/>
  <c r="I126" i="1"/>
  <c r="E126" i="1"/>
  <c r="F126" i="1"/>
  <c r="G126" i="1"/>
  <c r="H126" i="1"/>
  <c r="D126" i="1"/>
  <c r="E118" i="1"/>
  <c r="F118" i="1"/>
  <c r="G118" i="1"/>
  <c r="H118" i="1"/>
  <c r="I118" i="1"/>
  <c r="D118" i="1"/>
  <c r="E117" i="1"/>
  <c r="F117" i="1"/>
  <c r="G117" i="1"/>
  <c r="H117" i="1"/>
  <c r="I117" i="1"/>
  <c r="D117" i="1"/>
  <c r="E109" i="1"/>
  <c r="F109" i="1"/>
  <c r="G109" i="1"/>
  <c r="H109" i="1"/>
  <c r="I109" i="1"/>
  <c r="D109" i="1"/>
  <c r="E108" i="1"/>
  <c r="F108" i="1"/>
  <c r="G108" i="1"/>
  <c r="H108" i="1"/>
  <c r="I108" i="1"/>
  <c r="D108" i="1"/>
  <c r="E91" i="1"/>
  <c r="F91" i="1"/>
  <c r="G91" i="1"/>
  <c r="H91" i="1"/>
  <c r="I91" i="1"/>
  <c r="D91" i="1"/>
  <c r="E90" i="1"/>
  <c r="F90" i="1"/>
  <c r="H90" i="1"/>
  <c r="I90" i="1"/>
  <c r="D90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D65" i="1"/>
  <c r="E60" i="1"/>
  <c r="F60" i="1"/>
  <c r="G60" i="1"/>
  <c r="H60" i="1"/>
  <c r="I60" i="1"/>
  <c r="D60" i="1"/>
  <c r="E59" i="1"/>
  <c r="F59" i="1"/>
  <c r="G59" i="1"/>
  <c r="H59" i="1"/>
  <c r="I59" i="1"/>
  <c r="D59" i="1"/>
  <c r="E51" i="1"/>
  <c r="F51" i="1"/>
  <c r="G51" i="1"/>
  <c r="H51" i="1"/>
  <c r="I51" i="1"/>
  <c r="D51" i="1"/>
  <c r="E50" i="1"/>
  <c r="F50" i="1"/>
  <c r="G50" i="1"/>
  <c r="H50" i="1"/>
  <c r="I50" i="1"/>
  <c r="D50" i="1"/>
  <c r="E42" i="1"/>
  <c r="F42" i="1"/>
  <c r="G42" i="1"/>
  <c r="H42" i="1"/>
  <c r="I42" i="1"/>
  <c r="D42" i="1"/>
  <c r="E41" i="1"/>
  <c r="F41" i="1"/>
  <c r="G41" i="1"/>
  <c r="H41" i="1"/>
  <c r="I41" i="1"/>
  <c r="D41" i="1"/>
  <c r="E33" i="1"/>
  <c r="F33" i="1"/>
  <c r="G33" i="1"/>
  <c r="H33" i="1"/>
  <c r="I33" i="1"/>
  <c r="D33" i="1"/>
  <c r="E32" i="1"/>
  <c r="F32" i="1"/>
  <c r="G32" i="1"/>
  <c r="H32" i="1"/>
  <c r="I32" i="1"/>
  <c r="D32" i="1"/>
  <c r="E24" i="1"/>
  <c r="F24" i="1"/>
  <c r="G24" i="1"/>
  <c r="H24" i="1"/>
  <c r="I24" i="1"/>
  <c r="D24" i="1"/>
  <c r="E23" i="1"/>
  <c r="F23" i="1"/>
  <c r="G23" i="1"/>
  <c r="H23" i="1"/>
  <c r="I23" i="1"/>
  <c r="D23" i="1"/>
  <c r="E6" i="1"/>
  <c r="V6" i="1" s="1"/>
  <c r="F6" i="1"/>
  <c r="W6" i="1" s="1"/>
  <c r="G6" i="1"/>
  <c r="X6" i="1" s="1"/>
  <c r="H6" i="1"/>
  <c r="Y6" i="1" s="1"/>
  <c r="I6" i="1"/>
  <c r="D6" i="1"/>
  <c r="U6" i="1" s="1"/>
  <c r="E5" i="1"/>
  <c r="V5" i="1" s="1"/>
  <c r="V8" i="1" s="1"/>
  <c r="F5" i="1"/>
  <c r="W5" i="1" s="1"/>
  <c r="W8" i="1" s="1"/>
  <c r="G5" i="1"/>
  <c r="X5" i="1" s="1"/>
  <c r="X8" i="1" s="1"/>
  <c r="H5" i="1"/>
  <c r="Y5" i="1" s="1"/>
  <c r="Y8" i="1" s="1"/>
  <c r="I5" i="1"/>
  <c r="D5" i="1"/>
  <c r="U5" i="1" s="1"/>
  <c r="U8" i="1" s="1"/>
  <c r="U138" i="47" l="1"/>
  <c r="P269" i="1"/>
  <c r="L269" i="1"/>
  <c r="O269" i="1"/>
  <c r="K269" i="1"/>
  <c r="H269" i="1"/>
  <c r="I85" i="24"/>
  <c r="U140" i="47"/>
  <c r="U139" i="2"/>
  <c r="I68" i="1"/>
  <c r="E68" i="1"/>
  <c r="G69" i="1"/>
  <c r="G153" i="1"/>
  <c r="H154" i="1"/>
  <c r="H68" i="1"/>
  <c r="D69" i="1"/>
  <c r="F69" i="1"/>
  <c r="F153" i="1"/>
  <c r="G154" i="1"/>
  <c r="U138" i="2"/>
  <c r="G68" i="1"/>
  <c r="E69" i="1"/>
  <c r="I153" i="1"/>
  <c r="E153" i="1"/>
  <c r="F154" i="1"/>
  <c r="I103" i="1"/>
  <c r="F68" i="1"/>
  <c r="H69" i="1"/>
  <c r="H153" i="1"/>
  <c r="I154" i="1"/>
  <c r="E154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3" i="1"/>
  <c r="G104" i="1"/>
  <c r="G138" i="2"/>
  <c r="G139" i="2"/>
  <c r="G83" i="24"/>
  <c r="G137" i="47"/>
  <c r="G137" i="2"/>
  <c r="G138" i="47"/>
  <c r="G139" i="47"/>
  <c r="G140" i="47"/>
  <c r="G140" i="2"/>
  <c r="G268" i="1"/>
  <c r="G84" i="24"/>
  <c r="G269" i="1"/>
  <c r="D104" i="1"/>
  <c r="D52" i="2"/>
  <c r="D53" i="2"/>
  <c r="D54" i="2"/>
  <c r="D32" i="24"/>
  <c r="D33" i="24"/>
  <c r="D52" i="47"/>
  <c r="D55" i="47"/>
  <c r="D53" i="47"/>
  <c r="D54" i="47"/>
  <c r="D55" i="2"/>
  <c r="E103" i="1"/>
  <c r="J141" i="2"/>
  <c r="I268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68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196" i="1"/>
  <c r="M198" i="1"/>
  <c r="Q141" i="2"/>
  <c r="H104" i="1"/>
  <c r="H52" i="2"/>
  <c r="H53" i="2"/>
  <c r="H54" i="2"/>
  <c r="H32" i="24"/>
  <c r="H52" i="47"/>
  <c r="H55" i="47"/>
  <c r="H53" i="47"/>
  <c r="H54" i="47"/>
  <c r="H33" i="24"/>
  <c r="H103" i="1"/>
  <c r="H55" i="2"/>
  <c r="I141" i="2"/>
  <c r="O138" i="2"/>
  <c r="O139" i="2"/>
  <c r="O137" i="2"/>
  <c r="O140" i="47"/>
  <c r="O137" i="47"/>
  <c r="O138" i="47"/>
  <c r="O139" i="47"/>
  <c r="O140" i="2"/>
  <c r="M141" i="47"/>
  <c r="D269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2" i="1"/>
  <c r="J55" i="2"/>
  <c r="H34" i="4"/>
  <c r="H35" i="4"/>
  <c r="J104" i="1"/>
  <c r="I56" i="47"/>
  <c r="L106" i="2"/>
  <c r="J141" i="47"/>
  <c r="E268" i="1"/>
  <c r="H305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196" i="1"/>
  <c r="N198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2" i="1"/>
  <c r="K53" i="2"/>
  <c r="K54" i="2"/>
  <c r="K52" i="2"/>
  <c r="K53" i="47"/>
  <c r="K54" i="47"/>
  <c r="K52" i="47"/>
  <c r="K55" i="47"/>
  <c r="K55" i="2"/>
  <c r="K104" i="1"/>
  <c r="J56" i="47"/>
  <c r="K141" i="47"/>
  <c r="G141" i="2"/>
  <c r="G305" i="1"/>
  <c r="F304" i="1"/>
  <c r="E304" i="1"/>
  <c r="I304" i="1"/>
  <c r="F305" i="1"/>
  <c r="E305" i="1"/>
  <c r="I305" i="1"/>
  <c r="H304" i="1"/>
  <c r="G304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1" i="1" s="1"/>
  <c r="R80" i="38"/>
  <c r="R231" i="1" s="1"/>
  <c r="Q80" i="38"/>
  <c r="Q231" i="1" s="1"/>
  <c r="P80" i="38"/>
  <c r="P231" i="1" s="1"/>
  <c r="O80" i="38"/>
  <c r="O231" i="1" s="1"/>
  <c r="N80" i="38"/>
  <c r="N231" i="1" s="1"/>
  <c r="M80" i="38"/>
  <c r="M231" i="1" s="1"/>
  <c r="L80" i="38"/>
  <c r="L231" i="1" s="1"/>
  <c r="K80" i="38"/>
  <c r="K231" i="1" s="1"/>
  <c r="J80" i="38"/>
  <c r="J231" i="1" s="1"/>
  <c r="I80" i="38"/>
  <c r="I231" i="1" s="1"/>
  <c r="H80" i="38"/>
  <c r="H231" i="1" s="1"/>
  <c r="G80" i="38"/>
  <c r="G231" i="1" s="1"/>
  <c r="F80" i="38"/>
  <c r="F231" i="1" s="1"/>
  <c r="E80" i="38"/>
  <c r="E231" i="1" s="1"/>
  <c r="D80" i="38"/>
  <c r="D231" i="1" s="1"/>
  <c r="S79" i="38"/>
  <c r="S222" i="1" s="1"/>
  <c r="S223" i="1" s="1"/>
  <c r="R79" i="38"/>
  <c r="R222" i="1" s="1"/>
  <c r="R223" i="1" s="1"/>
  <c r="Q79" i="38"/>
  <c r="Q222" i="1" s="1"/>
  <c r="Q223" i="1" s="1"/>
  <c r="P79" i="38"/>
  <c r="P222" i="1" s="1"/>
  <c r="P223" i="1" s="1"/>
  <c r="O79" i="38"/>
  <c r="O222" i="1" s="1"/>
  <c r="O223" i="1" s="1"/>
  <c r="N79" i="38"/>
  <c r="N222" i="1" s="1"/>
  <c r="N223" i="1" s="1"/>
  <c r="M79" i="38"/>
  <c r="M222" i="1" s="1"/>
  <c r="M223" i="1" s="1"/>
  <c r="L79" i="38"/>
  <c r="L222" i="1" s="1"/>
  <c r="L223" i="1" s="1"/>
  <c r="K79" i="38"/>
  <c r="K222" i="1" s="1"/>
  <c r="K223" i="1" s="1"/>
  <c r="J79" i="38"/>
  <c r="J222" i="1" s="1"/>
  <c r="J223" i="1" s="1"/>
  <c r="I79" i="38"/>
  <c r="I222" i="1" s="1"/>
  <c r="H79" i="38"/>
  <c r="H222" i="1" s="1"/>
  <c r="H223" i="1" s="1"/>
  <c r="G79" i="38"/>
  <c r="G222" i="1" s="1"/>
  <c r="G223" i="1" s="1"/>
  <c r="F79" i="38"/>
  <c r="F222" i="1" s="1"/>
  <c r="F223" i="1" s="1"/>
  <c r="E79" i="38"/>
  <c r="E222" i="1" s="1"/>
  <c r="E223" i="1" s="1"/>
  <c r="D79" i="38"/>
  <c r="D222" i="1" s="1"/>
  <c r="D223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66" i="1" s="1"/>
  <c r="R36" i="38"/>
  <c r="R66" i="1" s="1"/>
  <c r="Q36" i="38"/>
  <c r="Q66" i="1" s="1"/>
  <c r="P36" i="38"/>
  <c r="P66" i="1" s="1"/>
  <c r="O36" i="38"/>
  <c r="O66" i="1" s="1"/>
  <c r="N36" i="38"/>
  <c r="N66" i="1" s="1"/>
  <c r="M36" i="38"/>
  <c r="M66" i="1" s="1"/>
  <c r="L36" i="38"/>
  <c r="L66" i="1" s="1"/>
  <c r="K36" i="38"/>
  <c r="K66" i="1" s="1"/>
  <c r="J36" i="38"/>
  <c r="J66" i="1" s="1"/>
  <c r="I36" i="38"/>
  <c r="I66" i="1" s="1"/>
  <c r="H36" i="38"/>
  <c r="H66" i="1" s="1"/>
  <c r="G36" i="38"/>
  <c r="G66" i="1" s="1"/>
  <c r="F36" i="38"/>
  <c r="F66" i="1" s="1"/>
  <c r="E36" i="38"/>
  <c r="E66" i="1" s="1"/>
  <c r="D36" i="38"/>
  <c r="D66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39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0" i="1" s="1"/>
  <c r="L22" i="38"/>
  <c r="L24" i="38" s="1"/>
  <c r="K22" i="38"/>
  <c r="J22" i="38"/>
  <c r="I22" i="38"/>
  <c r="H22" i="38"/>
  <c r="H24" i="38" s="1"/>
  <c r="G22" i="38"/>
  <c r="G24" i="38" s="1"/>
  <c r="F22" i="38"/>
  <c r="E22" i="38"/>
  <c r="D22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E32" i="38" l="1"/>
  <c r="F24" i="38"/>
  <c r="F30" i="1" s="1"/>
  <c r="E24" i="38"/>
  <c r="E30" i="1" s="1"/>
  <c r="D24" i="38"/>
  <c r="D30" i="1" s="1"/>
  <c r="H59" i="38"/>
  <c r="H56" i="38"/>
  <c r="H50" i="38"/>
  <c r="F56" i="38"/>
  <c r="F53" i="38"/>
  <c r="F50" i="38"/>
  <c r="F106" i="1" s="1"/>
  <c r="E56" i="38"/>
  <c r="E53" i="38"/>
  <c r="E50" i="38"/>
  <c r="E106" i="1" s="1"/>
  <c r="Q17" i="38"/>
  <c r="R17" i="38"/>
  <c r="S17" i="38"/>
  <c r="M17" i="38"/>
  <c r="E17" i="38"/>
  <c r="D68" i="1"/>
  <c r="L52" i="2"/>
  <c r="L53" i="2"/>
  <c r="L54" i="2"/>
  <c r="L52" i="47"/>
  <c r="L55" i="47"/>
  <c r="L53" i="47"/>
  <c r="L54" i="47"/>
  <c r="M102" i="1"/>
  <c r="L55" i="2"/>
  <c r="L104" i="1"/>
  <c r="K56" i="2"/>
  <c r="I17" i="38"/>
  <c r="I12" i="1" s="1"/>
  <c r="I32" i="38"/>
  <c r="I35" i="38"/>
  <c r="I57" i="1" s="1"/>
  <c r="I50" i="38"/>
  <c r="I106" i="1" s="1"/>
  <c r="I59" i="38"/>
  <c r="I133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198" i="1"/>
  <c r="P196" i="1"/>
  <c r="N106" i="47"/>
  <c r="J24" i="38"/>
  <c r="J30" i="1" s="1"/>
  <c r="J32" i="38"/>
  <c r="J48" i="1" s="1"/>
  <c r="J35" i="38"/>
  <c r="J57" i="1" s="1"/>
  <c r="J50" i="38"/>
  <c r="J106" i="1" s="1"/>
  <c r="J59" i="38"/>
  <c r="J133" i="1" s="1"/>
  <c r="J62" i="38"/>
  <c r="J71" i="38"/>
  <c r="J76" i="38" s="1"/>
  <c r="J90" i="38"/>
  <c r="J271" i="1" s="1"/>
  <c r="N106" i="2"/>
  <c r="H17" i="38"/>
  <c r="H12" i="1" s="1"/>
  <c r="D32" i="38"/>
  <c r="D48" i="1" s="1"/>
  <c r="K17" i="38"/>
  <c r="K12" i="1" s="1"/>
  <c r="Q71" i="38"/>
  <c r="Q76" i="38" s="1"/>
  <c r="E280" i="1"/>
  <c r="E92" i="38"/>
  <c r="I280" i="1"/>
  <c r="M280" i="1"/>
  <c r="Q280" i="1"/>
  <c r="F280" i="1"/>
  <c r="F92" i="38"/>
  <c r="J280" i="1"/>
  <c r="N280" i="1"/>
  <c r="N92" i="38"/>
  <c r="R280" i="1"/>
  <c r="R92" i="38"/>
  <c r="G280" i="1"/>
  <c r="G92" i="38"/>
  <c r="K280" i="1"/>
  <c r="K92" i="38"/>
  <c r="O280" i="1"/>
  <c r="O92" i="38"/>
  <c r="S280" i="1"/>
  <c r="S92" i="38"/>
  <c r="H280" i="1"/>
  <c r="H92" i="38"/>
  <c r="L280" i="1"/>
  <c r="L92" i="38"/>
  <c r="P280" i="1"/>
  <c r="P92" i="38"/>
  <c r="D280" i="1"/>
  <c r="Q90" i="38"/>
  <c r="Q92" i="38" s="1"/>
  <c r="I24" i="38"/>
  <c r="I30" i="1" s="1"/>
  <c r="M71" i="38"/>
  <c r="M76" i="38" s="1"/>
  <c r="M84" i="38"/>
  <c r="M253" i="1" s="1"/>
  <c r="Q56" i="38"/>
  <c r="Q124" i="1" s="1"/>
  <c r="J17" i="38"/>
  <c r="J12" i="1" s="1"/>
  <c r="E71" i="38"/>
  <c r="E76" i="38" s="1"/>
  <c r="F71" i="38"/>
  <c r="F76" i="38" s="1"/>
  <c r="I223" i="1"/>
  <c r="D17" i="38"/>
  <c r="D12" i="1" s="1"/>
  <c r="I182" i="1"/>
  <c r="I73" i="18"/>
  <c r="Q182" i="1"/>
  <c r="Q73" i="18"/>
  <c r="F182" i="1"/>
  <c r="F73" i="18"/>
  <c r="R182" i="1"/>
  <c r="R73" i="18"/>
  <c r="G182" i="1"/>
  <c r="G73" i="18"/>
  <c r="K182" i="1"/>
  <c r="K73" i="18"/>
  <c r="O182" i="1"/>
  <c r="O73" i="18"/>
  <c r="E182" i="1"/>
  <c r="E73" i="18"/>
  <c r="M182" i="1"/>
  <c r="M73" i="18"/>
  <c r="J182" i="1"/>
  <c r="J73" i="18"/>
  <c r="N182" i="1"/>
  <c r="N73" i="18"/>
  <c r="H182" i="1"/>
  <c r="H73" i="18"/>
  <c r="L182" i="1"/>
  <c r="L73" i="18"/>
  <c r="P182" i="1"/>
  <c r="P73" i="18"/>
  <c r="I71" i="38"/>
  <c r="I76" i="38" s="1"/>
  <c r="I200" i="1" s="1"/>
  <c r="R21" i="38"/>
  <c r="R21" i="1" s="1"/>
  <c r="F21" i="38"/>
  <c r="F21" i="1" s="1"/>
  <c r="R10" i="38"/>
  <c r="G27" i="38"/>
  <c r="G39" i="1" s="1"/>
  <c r="K27" i="38"/>
  <c r="K39" i="1" s="1"/>
  <c r="O27" i="38"/>
  <c r="O39" i="1" s="1"/>
  <c r="S27" i="38"/>
  <c r="S39" i="1" s="1"/>
  <c r="Q24" i="38"/>
  <c r="Q30" i="1" s="1"/>
  <c r="Q21" i="38"/>
  <c r="Q21" i="1" s="1"/>
  <c r="N10" i="38"/>
  <c r="J10" i="38"/>
  <c r="F10" i="38"/>
  <c r="M21" i="38"/>
  <c r="M21" i="1" s="1"/>
  <c r="E21" i="38"/>
  <c r="E21" i="1" s="1"/>
  <c r="I21" i="38"/>
  <c r="I21" i="1" s="1"/>
  <c r="D21" i="38"/>
  <c r="D21" i="1" s="1"/>
  <c r="F27" i="38"/>
  <c r="F39" i="1" s="1"/>
  <c r="J27" i="38"/>
  <c r="J39" i="1" s="1"/>
  <c r="N27" i="38"/>
  <c r="N39" i="1" s="1"/>
  <c r="R27" i="38"/>
  <c r="R39" i="1" s="1"/>
  <c r="G21" i="38"/>
  <c r="G21" i="1" s="1"/>
  <c r="Q10" i="38"/>
  <c r="I10" i="38"/>
  <c r="P10" i="38"/>
  <c r="H10" i="38"/>
  <c r="P21" i="38"/>
  <c r="P21" i="1" s="1"/>
  <c r="L21" i="38"/>
  <c r="L21" i="1" s="1"/>
  <c r="H21" i="38"/>
  <c r="H21" i="1" s="1"/>
  <c r="M10" i="38"/>
  <c r="E10" i="38"/>
  <c r="D10" i="38"/>
  <c r="L10" i="38"/>
  <c r="S10" i="38"/>
  <c r="O10" i="38"/>
  <c r="K10" i="38"/>
  <c r="G10" i="38"/>
  <c r="E27" i="38"/>
  <c r="E39" i="1" s="1"/>
  <c r="I27" i="38"/>
  <c r="I39" i="1" s="1"/>
  <c r="M27" i="38"/>
  <c r="M39" i="1" s="1"/>
  <c r="Q27" i="38"/>
  <c r="Q39" i="1" s="1"/>
  <c r="P27" i="38"/>
  <c r="P39" i="1" s="1"/>
  <c r="L27" i="38"/>
  <c r="L39" i="1" s="1"/>
  <c r="H27" i="38"/>
  <c r="H39" i="1" s="1"/>
  <c r="K213" i="1"/>
  <c r="K240" i="1" s="1"/>
  <c r="G213" i="1"/>
  <c r="G240" i="1" s="1"/>
  <c r="S213" i="1"/>
  <c r="S240" i="1" s="1"/>
  <c r="O213" i="1"/>
  <c r="O240" i="1" s="1"/>
  <c r="R106" i="1"/>
  <c r="G106" i="1"/>
  <c r="K106" i="1"/>
  <c r="O106" i="1"/>
  <c r="S106" i="1"/>
  <c r="P106" i="1"/>
  <c r="D106" i="1"/>
  <c r="H106" i="1"/>
  <c r="L106" i="1"/>
  <c r="M106" i="1"/>
  <c r="Q106" i="1"/>
  <c r="N106" i="1"/>
  <c r="S24" i="38"/>
  <c r="S30" i="1" s="1"/>
  <c r="K24" i="38"/>
  <c r="K30" i="1" s="1"/>
  <c r="G30" i="1"/>
  <c r="H30" i="1"/>
  <c r="L30" i="1"/>
  <c r="P30" i="1"/>
  <c r="O30" i="1"/>
  <c r="N30" i="1"/>
  <c r="R30" i="1"/>
  <c r="G12" i="1"/>
  <c r="O12" i="1"/>
  <c r="S12" i="1"/>
  <c r="E12" i="1"/>
  <c r="M12" i="1"/>
  <c r="Q12" i="1"/>
  <c r="F12" i="1"/>
  <c r="N12" i="1"/>
  <c r="R12" i="1"/>
  <c r="H115" i="1"/>
  <c r="G115" i="1"/>
  <c r="S115" i="1"/>
  <c r="L115" i="1"/>
  <c r="E115" i="1"/>
  <c r="I115" i="1"/>
  <c r="M115" i="1"/>
  <c r="Q115" i="1"/>
  <c r="K115" i="1"/>
  <c r="O115" i="1"/>
  <c r="P115" i="1"/>
  <c r="F115" i="1"/>
  <c r="J115" i="1"/>
  <c r="N115" i="1"/>
  <c r="R115" i="1"/>
  <c r="D115" i="1"/>
  <c r="G124" i="1"/>
  <c r="K124" i="1"/>
  <c r="O124" i="1"/>
  <c r="S124" i="1"/>
  <c r="H124" i="1"/>
  <c r="L124" i="1"/>
  <c r="P124" i="1"/>
  <c r="E124" i="1"/>
  <c r="I124" i="1"/>
  <c r="M124" i="1"/>
  <c r="F124" i="1"/>
  <c r="J124" i="1"/>
  <c r="N124" i="1"/>
  <c r="R124" i="1"/>
  <c r="D124" i="1"/>
  <c r="G133" i="1"/>
  <c r="K133" i="1"/>
  <c r="O133" i="1"/>
  <c r="S133" i="1"/>
  <c r="L133" i="1"/>
  <c r="P133" i="1"/>
  <c r="H133" i="1"/>
  <c r="E133" i="1"/>
  <c r="M133" i="1"/>
  <c r="Q133" i="1"/>
  <c r="F133" i="1"/>
  <c r="N133" i="1"/>
  <c r="R133" i="1"/>
  <c r="D133" i="1"/>
  <c r="G271" i="1"/>
  <c r="K271" i="1"/>
  <c r="O271" i="1"/>
  <c r="S271" i="1"/>
  <c r="H271" i="1"/>
  <c r="L271" i="1"/>
  <c r="P271" i="1"/>
  <c r="E271" i="1"/>
  <c r="M271" i="1"/>
  <c r="F271" i="1"/>
  <c r="N271" i="1"/>
  <c r="R271" i="1"/>
  <c r="D90" i="38"/>
  <c r="D271" i="1" s="1"/>
  <c r="G253" i="1"/>
  <c r="K253" i="1"/>
  <c r="O253" i="1"/>
  <c r="S253" i="1"/>
  <c r="H253" i="1"/>
  <c r="L253" i="1"/>
  <c r="P253" i="1"/>
  <c r="E253" i="1"/>
  <c r="I253" i="1"/>
  <c r="Q253" i="1"/>
  <c r="F253" i="1"/>
  <c r="J253" i="1"/>
  <c r="N253" i="1"/>
  <c r="R253" i="1"/>
  <c r="D253" i="1"/>
  <c r="H213" i="1"/>
  <c r="H240" i="1" s="1"/>
  <c r="H81" i="38"/>
  <c r="L213" i="1"/>
  <c r="L240" i="1" s="1"/>
  <c r="L81" i="38"/>
  <c r="P213" i="1"/>
  <c r="P240" i="1" s="1"/>
  <c r="P81" i="38"/>
  <c r="E213" i="1"/>
  <c r="E240" i="1" s="1"/>
  <c r="E81" i="38"/>
  <c r="I213" i="1"/>
  <c r="I81" i="38"/>
  <c r="M213" i="1"/>
  <c r="M240" i="1" s="1"/>
  <c r="M81" i="38"/>
  <c r="Q213" i="1"/>
  <c r="Q240" i="1" s="1"/>
  <c r="Q81" i="38"/>
  <c r="F213" i="1"/>
  <c r="F240" i="1" s="1"/>
  <c r="F81" i="38"/>
  <c r="J213" i="1"/>
  <c r="J240" i="1" s="1"/>
  <c r="J81" i="38"/>
  <c r="N213" i="1"/>
  <c r="N240" i="1" s="1"/>
  <c r="N81" i="38"/>
  <c r="R213" i="1"/>
  <c r="R240" i="1" s="1"/>
  <c r="R81" i="38"/>
  <c r="S81" i="38"/>
  <c r="O81" i="38"/>
  <c r="K81" i="38"/>
  <c r="G81" i="38"/>
  <c r="D213" i="1"/>
  <c r="D240" i="1" s="1"/>
  <c r="D81" i="38"/>
  <c r="G48" i="1"/>
  <c r="S48" i="1"/>
  <c r="H48" i="1"/>
  <c r="L48" i="1"/>
  <c r="E48" i="1"/>
  <c r="I48" i="1"/>
  <c r="M48" i="1"/>
  <c r="Q48" i="1"/>
  <c r="K48" i="1"/>
  <c r="O48" i="1"/>
  <c r="P48" i="1"/>
  <c r="F48" i="1"/>
  <c r="N48" i="1"/>
  <c r="R48" i="1"/>
  <c r="F57" i="1"/>
  <c r="R57" i="1"/>
  <c r="G57" i="1"/>
  <c r="K57" i="1"/>
  <c r="O57" i="1"/>
  <c r="S57" i="1"/>
  <c r="P57" i="1"/>
  <c r="H57" i="1"/>
  <c r="L57" i="1"/>
  <c r="E57" i="1"/>
  <c r="M57" i="1"/>
  <c r="Q57" i="1"/>
  <c r="N57" i="1"/>
  <c r="D57" i="1"/>
  <c r="S21" i="38"/>
  <c r="S21" i="1" s="1"/>
  <c r="O21" i="38"/>
  <c r="O21" i="1" s="1"/>
  <c r="K21" i="38"/>
  <c r="K21" i="1" s="1"/>
  <c r="N21" i="38"/>
  <c r="N21" i="1" s="1"/>
  <c r="J21" i="38"/>
  <c r="J21" i="1" s="1"/>
  <c r="L12" i="1"/>
  <c r="P12" i="1"/>
  <c r="P43" i="38"/>
  <c r="P64" i="38" s="1"/>
  <c r="L43" i="38"/>
  <c r="L64" i="38" s="1"/>
  <c r="H43" i="38"/>
  <c r="H64" i="38" s="1"/>
  <c r="H160" i="1" s="1"/>
  <c r="S43" i="38"/>
  <c r="S64" i="38" s="1"/>
  <c r="O43" i="38"/>
  <c r="O88" i="1" s="1"/>
  <c r="K43" i="38"/>
  <c r="K64" i="38" s="1"/>
  <c r="G43" i="38"/>
  <c r="G88" i="1" s="1"/>
  <c r="R43" i="38"/>
  <c r="R64" i="38" s="1"/>
  <c r="N43" i="38"/>
  <c r="N88" i="1" s="1"/>
  <c r="J43" i="38"/>
  <c r="F43" i="38"/>
  <c r="F88" i="1" s="1"/>
  <c r="Q43" i="38"/>
  <c r="M43" i="38"/>
  <c r="M88" i="1" s="1"/>
  <c r="I43" i="38"/>
  <c r="E43" i="38"/>
  <c r="E88" i="1" s="1"/>
  <c r="D43" i="38"/>
  <c r="D88" i="1" s="1"/>
  <c r="P88" i="1"/>
  <c r="L88" i="1"/>
  <c r="S88" i="1" l="1"/>
  <c r="H88" i="1"/>
  <c r="I271" i="1"/>
  <c r="J92" i="38"/>
  <c r="L56" i="47"/>
  <c r="O106" i="47"/>
  <c r="O106" i="2"/>
  <c r="I64" i="38"/>
  <c r="J64" i="38"/>
  <c r="I289" i="1"/>
  <c r="S289" i="1"/>
  <c r="K289" i="1"/>
  <c r="M289" i="1"/>
  <c r="P103" i="2"/>
  <c r="P104" i="2"/>
  <c r="P105" i="2"/>
  <c r="P102" i="2"/>
  <c r="P102" i="47"/>
  <c r="P103" i="47"/>
  <c r="P104" i="47"/>
  <c r="P105" i="47"/>
  <c r="Q196" i="1"/>
  <c r="P198" i="1"/>
  <c r="M52" i="2"/>
  <c r="M53" i="2"/>
  <c r="M54" i="2"/>
  <c r="M52" i="47"/>
  <c r="M55" i="47"/>
  <c r="M53" i="47"/>
  <c r="M54" i="47"/>
  <c r="M55" i="2"/>
  <c r="N102" i="1"/>
  <c r="M104" i="1"/>
  <c r="L289" i="1"/>
  <c r="R289" i="1"/>
  <c r="E289" i="1"/>
  <c r="P289" i="1"/>
  <c r="H289" i="1"/>
  <c r="O289" i="1"/>
  <c r="G289" i="1"/>
  <c r="N289" i="1"/>
  <c r="F289" i="1"/>
  <c r="L56" i="2"/>
  <c r="Q271" i="1"/>
  <c r="Q289" i="1" s="1"/>
  <c r="D92" i="38"/>
  <c r="M92" i="38"/>
  <c r="Q64" i="38"/>
  <c r="I240" i="1"/>
  <c r="D64" i="38"/>
  <c r="O37" i="38"/>
  <c r="J88" i="1"/>
  <c r="Q88" i="1"/>
  <c r="R88" i="1"/>
  <c r="I88" i="1"/>
  <c r="K88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57" i="1"/>
  <c r="E64" i="38"/>
  <c r="F64" i="38"/>
  <c r="F160" i="1" s="1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196" i="1"/>
  <c r="Q198" i="1"/>
  <c r="P106" i="47"/>
  <c r="N52" i="2"/>
  <c r="N53" i="2"/>
  <c r="N54" i="2"/>
  <c r="N52" i="47"/>
  <c r="N55" i="47"/>
  <c r="N53" i="47"/>
  <c r="N54" i="47"/>
  <c r="N55" i="2"/>
  <c r="N104" i="1"/>
  <c r="O102" i="1"/>
  <c r="J93" i="38"/>
  <c r="J94" i="38" s="1"/>
  <c r="P106" i="2"/>
  <c r="I258" i="1"/>
  <c r="Q93" i="38"/>
  <c r="D93" i="38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2" i="1"/>
  <c r="O104" i="1"/>
  <c r="R103" i="2"/>
  <c r="R104" i="2"/>
  <c r="R105" i="2"/>
  <c r="R102" i="2"/>
  <c r="R102" i="47"/>
  <c r="R105" i="47"/>
  <c r="R103" i="47"/>
  <c r="R104" i="47"/>
  <c r="S196" i="1"/>
  <c r="T196" i="1" s="1"/>
  <c r="R198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29" i="1"/>
  <c r="E24" i="35"/>
  <c r="D24" i="18"/>
  <c r="H29" i="1"/>
  <c r="I24" i="35"/>
  <c r="H24" i="18"/>
  <c r="L29" i="1"/>
  <c r="M24" i="35"/>
  <c r="L24" i="18"/>
  <c r="P29" i="1"/>
  <c r="Q24" i="35"/>
  <c r="P24" i="18"/>
  <c r="D105" i="1"/>
  <c r="E50" i="35"/>
  <c r="D50" i="18"/>
  <c r="H105" i="1"/>
  <c r="I50" i="35"/>
  <c r="H50" i="18"/>
  <c r="L105" i="1"/>
  <c r="M50" i="35"/>
  <c r="L50" i="18"/>
  <c r="P105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29" i="1"/>
  <c r="F24" i="35"/>
  <c r="E24" i="18"/>
  <c r="I29" i="1"/>
  <c r="J24" i="35"/>
  <c r="I24" i="18"/>
  <c r="M29" i="1"/>
  <c r="N24" i="35"/>
  <c r="M24" i="18"/>
  <c r="Q29" i="1"/>
  <c r="R24" i="35"/>
  <c r="Q24" i="18"/>
  <c r="E105" i="1"/>
  <c r="F50" i="35"/>
  <c r="E50" i="18"/>
  <c r="I105" i="1"/>
  <c r="J50" i="35"/>
  <c r="I50" i="18"/>
  <c r="M105" i="1"/>
  <c r="N50" i="35"/>
  <c r="M50" i="18"/>
  <c r="Q105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29" i="1"/>
  <c r="G24" i="35"/>
  <c r="F24" i="18"/>
  <c r="J29" i="1"/>
  <c r="K24" i="35"/>
  <c r="J24" i="18"/>
  <c r="N29" i="1"/>
  <c r="O24" i="35"/>
  <c r="N24" i="18"/>
  <c r="R29" i="1"/>
  <c r="S24" i="35"/>
  <c r="R24" i="18"/>
  <c r="F105" i="1"/>
  <c r="G50" i="35"/>
  <c r="F50" i="18"/>
  <c r="J105" i="1"/>
  <c r="K50" i="35"/>
  <c r="J50" i="18"/>
  <c r="N105" i="1"/>
  <c r="O50" i="35"/>
  <c r="N50" i="18"/>
  <c r="R105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29" i="1"/>
  <c r="H24" i="35"/>
  <c r="G24" i="18"/>
  <c r="K29" i="1"/>
  <c r="L24" i="35"/>
  <c r="K24" i="18"/>
  <c r="O29" i="1"/>
  <c r="P24" i="35"/>
  <c r="O24" i="18"/>
  <c r="S29" i="1"/>
  <c r="T24" i="35"/>
  <c r="S24" i="18"/>
  <c r="G105" i="1"/>
  <c r="H50" i="35"/>
  <c r="G50" i="18"/>
  <c r="K105" i="1"/>
  <c r="L50" i="35"/>
  <c r="K50" i="18"/>
  <c r="O105" i="1"/>
  <c r="P50" i="35"/>
  <c r="O50" i="18"/>
  <c r="S105" i="1"/>
  <c r="T50" i="35"/>
  <c r="S50" i="18"/>
  <c r="G181" i="1"/>
  <c r="H73" i="35"/>
  <c r="K181" i="1"/>
  <c r="L73" i="35"/>
  <c r="S181" i="1"/>
  <c r="T73" i="35"/>
  <c r="H181" i="1"/>
  <c r="I73" i="35"/>
  <c r="L181" i="1"/>
  <c r="M73" i="35"/>
  <c r="P181" i="1"/>
  <c r="Q73" i="35"/>
  <c r="M181" i="1"/>
  <c r="N73" i="35"/>
  <c r="E181" i="1"/>
  <c r="F73" i="35"/>
  <c r="I181" i="1"/>
  <c r="J73" i="35"/>
  <c r="Q181" i="1"/>
  <c r="R73" i="35"/>
  <c r="F181" i="1"/>
  <c r="J181" i="1"/>
  <c r="K73" i="35"/>
  <c r="N181" i="1"/>
  <c r="O73" i="35"/>
  <c r="R181" i="1"/>
  <c r="S73" i="35"/>
  <c r="O181" i="1"/>
  <c r="P73" i="35"/>
  <c r="D181" i="1"/>
  <c r="E73" i="35"/>
  <c r="H114" i="1"/>
  <c r="I53" i="35"/>
  <c r="H53" i="18"/>
  <c r="E114" i="1"/>
  <c r="F53" i="35"/>
  <c r="E53" i="18"/>
  <c r="I114" i="1"/>
  <c r="J53" i="35"/>
  <c r="I53" i="18"/>
  <c r="M114" i="1"/>
  <c r="N53" i="35"/>
  <c r="M53" i="18"/>
  <c r="Q114" i="1"/>
  <c r="R53" i="35"/>
  <c r="Q53" i="18"/>
  <c r="P114" i="1"/>
  <c r="Q53" i="35"/>
  <c r="P53" i="18"/>
  <c r="F114" i="1"/>
  <c r="G53" i="35"/>
  <c r="F53" i="18"/>
  <c r="J114" i="1"/>
  <c r="K53" i="35"/>
  <c r="J53" i="18"/>
  <c r="N114" i="1"/>
  <c r="O53" i="35"/>
  <c r="N53" i="18"/>
  <c r="R114" i="1"/>
  <c r="S53" i="35"/>
  <c r="R53" i="18"/>
  <c r="L114" i="1"/>
  <c r="M53" i="35"/>
  <c r="L53" i="18"/>
  <c r="G114" i="1"/>
  <c r="H53" i="35"/>
  <c r="G53" i="18"/>
  <c r="K114" i="1"/>
  <c r="L53" i="35"/>
  <c r="K53" i="18"/>
  <c r="O114" i="1"/>
  <c r="P53" i="35"/>
  <c r="O53" i="18"/>
  <c r="S114" i="1"/>
  <c r="T53" i="35"/>
  <c r="S53" i="18"/>
  <c r="D114" i="1"/>
  <c r="E53" i="35"/>
  <c r="D53" i="18"/>
  <c r="H123" i="1"/>
  <c r="I56" i="35"/>
  <c r="H56" i="18"/>
  <c r="L123" i="1"/>
  <c r="M56" i="35"/>
  <c r="L56" i="18"/>
  <c r="P123" i="1"/>
  <c r="Q56" i="35"/>
  <c r="P56" i="18"/>
  <c r="E123" i="1"/>
  <c r="F56" i="35"/>
  <c r="E56" i="18"/>
  <c r="I123" i="1"/>
  <c r="J56" i="35"/>
  <c r="I56" i="18"/>
  <c r="M123" i="1"/>
  <c r="N56" i="35"/>
  <c r="M56" i="18"/>
  <c r="Q123" i="1"/>
  <c r="R56" i="35"/>
  <c r="Q56" i="18"/>
  <c r="F123" i="1"/>
  <c r="G56" i="35"/>
  <c r="F56" i="18"/>
  <c r="J123" i="1"/>
  <c r="K56" i="35"/>
  <c r="J56" i="18"/>
  <c r="N123" i="1"/>
  <c r="O56" i="35"/>
  <c r="N56" i="18"/>
  <c r="R123" i="1"/>
  <c r="S56" i="35"/>
  <c r="R56" i="18"/>
  <c r="G123" i="1"/>
  <c r="H56" i="35"/>
  <c r="G56" i="18"/>
  <c r="K123" i="1"/>
  <c r="L56" i="35"/>
  <c r="K56" i="18"/>
  <c r="O123" i="1"/>
  <c r="P56" i="35"/>
  <c r="O56" i="18"/>
  <c r="S123" i="1"/>
  <c r="T56" i="35"/>
  <c r="S56" i="18"/>
  <c r="D123" i="1"/>
  <c r="E56" i="35"/>
  <c r="D56" i="18"/>
  <c r="G132" i="1"/>
  <c r="H59" i="35"/>
  <c r="G59" i="18"/>
  <c r="K132" i="1"/>
  <c r="L59" i="35"/>
  <c r="K59" i="18"/>
  <c r="S132" i="1"/>
  <c r="T59" i="35"/>
  <c r="S59" i="18"/>
  <c r="H132" i="1"/>
  <c r="I59" i="35"/>
  <c r="H59" i="18"/>
  <c r="L132" i="1"/>
  <c r="M59" i="35"/>
  <c r="L59" i="18"/>
  <c r="P132" i="1"/>
  <c r="Q59" i="35"/>
  <c r="P59" i="18"/>
  <c r="M132" i="1"/>
  <c r="N59" i="35"/>
  <c r="M59" i="18"/>
  <c r="E132" i="1"/>
  <c r="F59" i="35"/>
  <c r="E59" i="18"/>
  <c r="I132" i="1"/>
  <c r="J59" i="35"/>
  <c r="I59" i="18"/>
  <c r="Q132" i="1"/>
  <c r="R59" i="35"/>
  <c r="Q59" i="18"/>
  <c r="F132" i="1"/>
  <c r="G59" i="35"/>
  <c r="F59" i="18"/>
  <c r="J132" i="1"/>
  <c r="K59" i="35"/>
  <c r="J59" i="18"/>
  <c r="N132" i="1"/>
  <c r="O59" i="35"/>
  <c r="N59" i="18"/>
  <c r="R132" i="1"/>
  <c r="S59" i="35"/>
  <c r="R59" i="18"/>
  <c r="O132" i="1"/>
  <c r="P59" i="35"/>
  <c r="O59" i="18"/>
  <c r="D132" i="1"/>
  <c r="E59" i="35"/>
  <c r="D59" i="18"/>
  <c r="L141" i="1"/>
  <c r="M62" i="35"/>
  <c r="L62" i="18"/>
  <c r="E141" i="1"/>
  <c r="F62" i="35"/>
  <c r="E62" i="18"/>
  <c r="I141" i="1"/>
  <c r="J62" i="35"/>
  <c r="I62" i="18"/>
  <c r="M141" i="1"/>
  <c r="N62" i="35"/>
  <c r="M62" i="18"/>
  <c r="Q141" i="1"/>
  <c r="R62" i="35"/>
  <c r="Q62" i="18"/>
  <c r="H141" i="1"/>
  <c r="I62" i="35"/>
  <c r="H62" i="18"/>
  <c r="F141" i="1"/>
  <c r="G62" i="35"/>
  <c r="F62" i="18"/>
  <c r="J141" i="1"/>
  <c r="K62" i="35"/>
  <c r="J62" i="18"/>
  <c r="N141" i="1"/>
  <c r="O62" i="35"/>
  <c r="N62" i="18"/>
  <c r="R141" i="1"/>
  <c r="S62" i="35"/>
  <c r="R62" i="18"/>
  <c r="P141" i="1"/>
  <c r="Q62" i="35"/>
  <c r="P62" i="18"/>
  <c r="G141" i="1"/>
  <c r="H62" i="35"/>
  <c r="G62" i="18"/>
  <c r="K141" i="1"/>
  <c r="L62" i="35"/>
  <c r="K62" i="18"/>
  <c r="O141" i="1"/>
  <c r="P62" i="35"/>
  <c r="O62" i="18"/>
  <c r="S141" i="1"/>
  <c r="T62" i="35"/>
  <c r="S62" i="18"/>
  <c r="D141" i="1"/>
  <c r="E62" i="35"/>
  <c r="D62" i="18"/>
  <c r="S270" i="1"/>
  <c r="T90" i="35"/>
  <c r="S91" i="18"/>
  <c r="O270" i="1"/>
  <c r="P90" i="35"/>
  <c r="O91" i="18"/>
  <c r="K270" i="1"/>
  <c r="L90" i="35"/>
  <c r="K91" i="18"/>
  <c r="G270" i="1"/>
  <c r="H90" i="35"/>
  <c r="G91" i="18"/>
  <c r="R270" i="1"/>
  <c r="S90" i="35"/>
  <c r="R91" i="18"/>
  <c r="N270" i="1"/>
  <c r="O90" i="35"/>
  <c r="N91" i="18"/>
  <c r="J270" i="1"/>
  <c r="K90" i="35"/>
  <c r="J91" i="18"/>
  <c r="F270" i="1"/>
  <c r="G90" i="35"/>
  <c r="F91" i="18"/>
  <c r="Q270" i="1"/>
  <c r="R90" i="35"/>
  <c r="Q91" i="18"/>
  <c r="M270" i="1"/>
  <c r="N90" i="35"/>
  <c r="M91" i="18"/>
  <c r="I270" i="1"/>
  <c r="J90" i="35"/>
  <c r="I91" i="18"/>
  <c r="E270" i="1"/>
  <c r="F90" i="35"/>
  <c r="E91" i="18"/>
  <c r="P270" i="1"/>
  <c r="Q90" i="35"/>
  <c r="P91" i="18"/>
  <c r="L270" i="1"/>
  <c r="M90" i="35"/>
  <c r="L91" i="18"/>
  <c r="H270" i="1"/>
  <c r="I90" i="35"/>
  <c r="H91" i="18"/>
  <c r="D270" i="1"/>
  <c r="E90" i="35"/>
  <c r="D91" i="18"/>
  <c r="H252" i="1"/>
  <c r="I84" i="35"/>
  <c r="H85" i="18"/>
  <c r="L252" i="1"/>
  <c r="M84" i="35"/>
  <c r="L85" i="18"/>
  <c r="P252" i="1"/>
  <c r="Q84" i="35"/>
  <c r="P85" i="18"/>
  <c r="E252" i="1"/>
  <c r="F84" i="35"/>
  <c r="E85" i="18"/>
  <c r="I252" i="1"/>
  <c r="J84" i="35"/>
  <c r="I85" i="18"/>
  <c r="M252" i="1"/>
  <c r="N84" i="35"/>
  <c r="M85" i="18"/>
  <c r="Q252" i="1"/>
  <c r="R84" i="35"/>
  <c r="Q85" i="18"/>
  <c r="F252" i="1"/>
  <c r="G84" i="35"/>
  <c r="F85" i="18"/>
  <c r="J252" i="1"/>
  <c r="K84" i="35"/>
  <c r="J85" i="18"/>
  <c r="N252" i="1"/>
  <c r="O84" i="35"/>
  <c r="N85" i="18"/>
  <c r="R252" i="1"/>
  <c r="S84" i="35"/>
  <c r="R85" i="18"/>
  <c r="G252" i="1"/>
  <c r="H84" i="35"/>
  <c r="G85" i="18"/>
  <c r="K252" i="1"/>
  <c r="L84" i="35"/>
  <c r="K85" i="18"/>
  <c r="O252" i="1"/>
  <c r="P84" i="35"/>
  <c r="O85" i="18"/>
  <c r="S252" i="1"/>
  <c r="T84" i="35"/>
  <c r="S85" i="18"/>
  <c r="D252" i="1"/>
  <c r="E84" i="35"/>
  <c r="D85" i="18"/>
  <c r="L81" i="9"/>
  <c r="L212" i="1"/>
  <c r="L239" i="1" s="1"/>
  <c r="M78" i="35"/>
  <c r="E81" i="9"/>
  <c r="E212" i="1"/>
  <c r="E239" i="1" s="1"/>
  <c r="F78" i="35"/>
  <c r="I81" i="9"/>
  <c r="I212" i="1"/>
  <c r="I239" i="1" s="1"/>
  <c r="J78" i="35"/>
  <c r="M81" i="9"/>
  <c r="M212" i="1"/>
  <c r="M239" i="1" s="1"/>
  <c r="N78" i="35"/>
  <c r="Q81" i="9"/>
  <c r="Q212" i="1"/>
  <c r="Q239" i="1" s="1"/>
  <c r="R78" i="35"/>
  <c r="H81" i="9"/>
  <c r="H212" i="1"/>
  <c r="H239" i="1" s="1"/>
  <c r="I78" i="35"/>
  <c r="F81" i="9"/>
  <c r="F212" i="1"/>
  <c r="F239" i="1" s="1"/>
  <c r="G78" i="35"/>
  <c r="J81" i="9"/>
  <c r="J212" i="1"/>
  <c r="J239" i="1" s="1"/>
  <c r="K78" i="35"/>
  <c r="N81" i="9"/>
  <c r="N212" i="1"/>
  <c r="N239" i="1" s="1"/>
  <c r="O78" i="35"/>
  <c r="R81" i="9"/>
  <c r="R212" i="1"/>
  <c r="R239" i="1" s="1"/>
  <c r="S78" i="35"/>
  <c r="P81" i="9"/>
  <c r="P212" i="1"/>
  <c r="P239" i="1" s="1"/>
  <c r="Q78" i="35"/>
  <c r="G81" i="9"/>
  <c r="G212" i="1"/>
  <c r="G239" i="1" s="1"/>
  <c r="H78" i="35"/>
  <c r="K81" i="9"/>
  <c r="K212" i="1"/>
  <c r="K239" i="1" s="1"/>
  <c r="L78" i="35"/>
  <c r="O81" i="9"/>
  <c r="O212" i="1"/>
  <c r="O239" i="1" s="1"/>
  <c r="P78" i="35"/>
  <c r="S81" i="9"/>
  <c r="S212" i="1"/>
  <c r="S239" i="1" s="1"/>
  <c r="T78" i="35"/>
  <c r="D81" i="9"/>
  <c r="D212" i="1"/>
  <c r="D239" i="1" s="1"/>
  <c r="E78" i="35"/>
  <c r="H77" i="18"/>
  <c r="H172" i="1"/>
  <c r="I71" i="35"/>
  <c r="H71" i="18"/>
  <c r="L77" i="18"/>
  <c r="L172" i="1"/>
  <c r="M71" i="35"/>
  <c r="L71" i="18"/>
  <c r="P77" i="18"/>
  <c r="P172" i="1"/>
  <c r="Q71" i="35"/>
  <c r="P71" i="18"/>
  <c r="E77" i="18"/>
  <c r="E172" i="1"/>
  <c r="F71" i="35"/>
  <c r="E71" i="18"/>
  <c r="I77" i="18"/>
  <c r="I172" i="1"/>
  <c r="J71" i="35"/>
  <c r="I71" i="18"/>
  <c r="M77" i="18"/>
  <c r="M172" i="1"/>
  <c r="N71" i="35"/>
  <c r="M71" i="18"/>
  <c r="Q77" i="18"/>
  <c r="Q172" i="1"/>
  <c r="R71" i="35"/>
  <c r="Q71" i="18"/>
  <c r="F77" i="18"/>
  <c r="F172" i="1"/>
  <c r="G71" i="35"/>
  <c r="F71" i="18"/>
  <c r="J77" i="18"/>
  <c r="J172" i="1"/>
  <c r="K71" i="35"/>
  <c r="J71" i="18"/>
  <c r="N77" i="18"/>
  <c r="N172" i="1"/>
  <c r="O71" i="35"/>
  <c r="N71" i="18"/>
  <c r="R77" i="18"/>
  <c r="R172" i="1"/>
  <c r="S71" i="35"/>
  <c r="R71" i="18"/>
  <c r="G77" i="18"/>
  <c r="G172" i="1"/>
  <c r="H71" i="35"/>
  <c r="G71" i="18"/>
  <c r="K77" i="18"/>
  <c r="K172" i="1"/>
  <c r="L71" i="35"/>
  <c r="K71" i="18"/>
  <c r="O77" i="18"/>
  <c r="O172" i="1"/>
  <c r="P71" i="35"/>
  <c r="O71" i="18"/>
  <c r="S77" i="18"/>
  <c r="S172" i="1"/>
  <c r="T71" i="35"/>
  <c r="S71" i="18"/>
  <c r="D172" i="1"/>
  <c r="E71" i="35"/>
  <c r="D71" i="18"/>
  <c r="P27" i="18"/>
  <c r="P38" i="1"/>
  <c r="Q27" i="35"/>
  <c r="L27" i="18"/>
  <c r="L38" i="1"/>
  <c r="M27" i="35"/>
  <c r="H27" i="18"/>
  <c r="H38" i="1"/>
  <c r="I27" i="35"/>
  <c r="S27" i="18"/>
  <c r="S38" i="1"/>
  <c r="T27" i="35"/>
  <c r="O27" i="18"/>
  <c r="O38" i="1"/>
  <c r="P27" i="35"/>
  <c r="K27" i="18"/>
  <c r="K38" i="1"/>
  <c r="L27" i="35"/>
  <c r="G27" i="18"/>
  <c r="G38" i="1"/>
  <c r="H27" i="35"/>
  <c r="R27" i="18"/>
  <c r="R38" i="1"/>
  <c r="S27" i="35"/>
  <c r="N27" i="18"/>
  <c r="N38" i="1"/>
  <c r="O27" i="35"/>
  <c r="J27" i="18"/>
  <c r="J38" i="1"/>
  <c r="K27" i="35"/>
  <c r="F27" i="18"/>
  <c r="F38" i="1"/>
  <c r="G27" i="35"/>
  <c r="Q27" i="18"/>
  <c r="Q38" i="1"/>
  <c r="R27" i="35"/>
  <c r="M27" i="18"/>
  <c r="M38" i="1"/>
  <c r="N27" i="35"/>
  <c r="I27" i="18"/>
  <c r="I38" i="1"/>
  <c r="J27" i="35"/>
  <c r="E27" i="18"/>
  <c r="E38" i="1"/>
  <c r="F27" i="35"/>
  <c r="D27" i="18"/>
  <c r="D38" i="1"/>
  <c r="E27" i="35"/>
  <c r="P47" i="1"/>
  <c r="Q32" i="35"/>
  <c r="P32" i="18"/>
  <c r="E47" i="1"/>
  <c r="F32" i="35"/>
  <c r="E32" i="18"/>
  <c r="I47" i="1"/>
  <c r="J32" i="35"/>
  <c r="I32" i="18"/>
  <c r="M47" i="1"/>
  <c r="N32" i="35"/>
  <c r="M32" i="18"/>
  <c r="Q47" i="1"/>
  <c r="R32" i="35"/>
  <c r="Q32" i="18"/>
  <c r="H47" i="1"/>
  <c r="I32" i="35"/>
  <c r="H32" i="18"/>
  <c r="F47" i="1"/>
  <c r="G32" i="35"/>
  <c r="F32" i="18"/>
  <c r="J47" i="1"/>
  <c r="K32" i="35"/>
  <c r="J32" i="18"/>
  <c r="N47" i="1"/>
  <c r="O32" i="35"/>
  <c r="N32" i="18"/>
  <c r="R47" i="1"/>
  <c r="S32" i="35"/>
  <c r="R32" i="18"/>
  <c r="L47" i="1"/>
  <c r="M32" i="35"/>
  <c r="L32" i="18"/>
  <c r="G47" i="1"/>
  <c r="H32" i="35"/>
  <c r="G32" i="18"/>
  <c r="K47" i="1"/>
  <c r="L32" i="35"/>
  <c r="K32" i="18"/>
  <c r="O47" i="1"/>
  <c r="P32" i="35"/>
  <c r="O32" i="18"/>
  <c r="S47" i="1"/>
  <c r="T32" i="35"/>
  <c r="S32" i="18"/>
  <c r="D47" i="1"/>
  <c r="E32" i="35"/>
  <c r="D32" i="18"/>
  <c r="Q56" i="1"/>
  <c r="R35" i="35"/>
  <c r="Q35" i="18"/>
  <c r="M56" i="1"/>
  <c r="N35" i="35"/>
  <c r="M35" i="18"/>
  <c r="E56" i="1"/>
  <c r="F35" i="35"/>
  <c r="E35" i="18"/>
  <c r="P56" i="1"/>
  <c r="Q35" i="35"/>
  <c r="P35" i="18"/>
  <c r="L56" i="1"/>
  <c r="M35" i="35"/>
  <c r="L35" i="18"/>
  <c r="H56" i="1"/>
  <c r="I35" i="35"/>
  <c r="H35" i="18"/>
  <c r="S56" i="1"/>
  <c r="T35" i="35"/>
  <c r="S35" i="18"/>
  <c r="O56" i="1"/>
  <c r="P35" i="35"/>
  <c r="O35" i="18"/>
  <c r="K56" i="1"/>
  <c r="L35" i="35"/>
  <c r="K35" i="18"/>
  <c r="G56" i="1"/>
  <c r="H35" i="35"/>
  <c r="G35" i="18"/>
  <c r="R56" i="1"/>
  <c r="S35" i="35"/>
  <c r="R35" i="18"/>
  <c r="N56" i="1"/>
  <c r="O35" i="35"/>
  <c r="N35" i="18"/>
  <c r="J56" i="1"/>
  <c r="K35" i="35"/>
  <c r="J35" i="18"/>
  <c r="F56" i="1"/>
  <c r="G35" i="35"/>
  <c r="F35" i="18"/>
  <c r="I56" i="1"/>
  <c r="J35" i="35"/>
  <c r="I35" i="18"/>
  <c r="D56" i="1"/>
  <c r="E35" i="35"/>
  <c r="D35" i="18"/>
  <c r="H21" i="18"/>
  <c r="H22" i="1" s="1"/>
  <c r="H20" i="1"/>
  <c r="I21" i="35"/>
  <c r="L21" i="18"/>
  <c r="L22" i="1" s="1"/>
  <c r="L20" i="1"/>
  <c r="M21" i="35"/>
  <c r="P21" i="18"/>
  <c r="P22" i="1" s="1"/>
  <c r="P20" i="1"/>
  <c r="Q21" i="35"/>
  <c r="E21" i="18"/>
  <c r="E22" i="1" s="1"/>
  <c r="E20" i="1"/>
  <c r="F21" i="35"/>
  <c r="I21" i="18"/>
  <c r="I22" i="1" s="1"/>
  <c r="I20" i="1"/>
  <c r="J21" i="35"/>
  <c r="M21" i="18"/>
  <c r="M22" i="1" s="1"/>
  <c r="M20" i="1"/>
  <c r="N21" i="35"/>
  <c r="Q21" i="18"/>
  <c r="Q22" i="1" s="1"/>
  <c r="Q20" i="1"/>
  <c r="R21" i="35"/>
  <c r="F21" i="18"/>
  <c r="F22" i="1" s="1"/>
  <c r="F20" i="1"/>
  <c r="G21" i="35"/>
  <c r="J21" i="18"/>
  <c r="J22" i="1" s="1"/>
  <c r="J20" i="1"/>
  <c r="K21" i="35"/>
  <c r="N21" i="18"/>
  <c r="N22" i="1" s="1"/>
  <c r="N20" i="1"/>
  <c r="O21" i="35"/>
  <c r="R21" i="18"/>
  <c r="R22" i="1" s="1"/>
  <c r="R20" i="1"/>
  <c r="S21" i="35"/>
  <c r="G21" i="18"/>
  <c r="G22" i="1" s="1"/>
  <c r="G20" i="1"/>
  <c r="H21" i="35"/>
  <c r="K21" i="18"/>
  <c r="K22" i="1" s="1"/>
  <c r="K20" i="1"/>
  <c r="L21" i="35"/>
  <c r="O21" i="18"/>
  <c r="O22" i="1" s="1"/>
  <c r="O20" i="1"/>
  <c r="P21" i="35"/>
  <c r="S21" i="18"/>
  <c r="S22" i="1" s="1"/>
  <c r="S20" i="1"/>
  <c r="T21" i="35"/>
  <c r="D21" i="18"/>
  <c r="D22" i="1" s="1"/>
  <c r="D20" i="1"/>
  <c r="E21" i="35"/>
  <c r="Q17" i="18"/>
  <c r="Q13" i="1" s="1"/>
  <c r="Q11" i="1"/>
  <c r="R17" i="35"/>
  <c r="M17" i="18"/>
  <c r="M13" i="1" s="1"/>
  <c r="M11" i="1"/>
  <c r="N17" i="35"/>
  <c r="E17" i="18"/>
  <c r="E13" i="1" s="1"/>
  <c r="E11" i="1"/>
  <c r="F17" i="35"/>
  <c r="P17" i="18"/>
  <c r="P13" i="1" s="1"/>
  <c r="Q17" i="35"/>
  <c r="P11" i="1"/>
  <c r="L17" i="18"/>
  <c r="L13" i="1" s="1"/>
  <c r="M17" i="35"/>
  <c r="L11" i="1"/>
  <c r="H17" i="18"/>
  <c r="H13" i="1" s="1"/>
  <c r="I17" i="35"/>
  <c r="H11" i="1"/>
  <c r="S17" i="18"/>
  <c r="S13" i="1" s="1"/>
  <c r="T17" i="35"/>
  <c r="S11" i="1"/>
  <c r="O17" i="18"/>
  <c r="O13" i="1" s="1"/>
  <c r="P17" i="35"/>
  <c r="O11" i="1"/>
  <c r="K17" i="18"/>
  <c r="K13" i="1" s="1"/>
  <c r="L17" i="35"/>
  <c r="K11" i="1"/>
  <c r="G17" i="18"/>
  <c r="G13" i="1" s="1"/>
  <c r="H17" i="35"/>
  <c r="G11" i="1"/>
  <c r="R17" i="18"/>
  <c r="R13" i="1" s="1"/>
  <c r="S17" i="35"/>
  <c r="R11" i="1"/>
  <c r="N17" i="18"/>
  <c r="N13" i="1" s="1"/>
  <c r="O17" i="35"/>
  <c r="N11" i="1"/>
  <c r="J17" i="18"/>
  <c r="J13" i="1" s="1"/>
  <c r="K17" i="35"/>
  <c r="J11" i="1"/>
  <c r="F17" i="18"/>
  <c r="F13" i="1" s="1"/>
  <c r="G17" i="35"/>
  <c r="F11" i="1"/>
  <c r="I17" i="18"/>
  <c r="I13" i="1" s="1"/>
  <c r="I11" i="1"/>
  <c r="J17" i="35"/>
  <c r="D17" i="18"/>
  <c r="D13" i="1" s="1"/>
  <c r="D11" i="1"/>
  <c r="E17" i="35"/>
  <c r="H64" i="9"/>
  <c r="H87" i="1"/>
  <c r="I43" i="35"/>
  <c r="H43" i="18"/>
  <c r="L64" i="9"/>
  <c r="L87" i="1"/>
  <c r="M43" i="35"/>
  <c r="L43" i="18"/>
  <c r="P64" i="9"/>
  <c r="P87" i="1"/>
  <c r="Q43" i="35"/>
  <c r="P43" i="18"/>
  <c r="E64" i="9"/>
  <c r="E87" i="1"/>
  <c r="F43" i="35"/>
  <c r="E43" i="18"/>
  <c r="I64" i="9"/>
  <c r="I87" i="1"/>
  <c r="J43" i="35"/>
  <c r="I43" i="18"/>
  <c r="M64" i="9"/>
  <c r="M87" i="1"/>
  <c r="N43" i="35"/>
  <c r="M43" i="18"/>
  <c r="Q64" i="9"/>
  <c r="Q87" i="1"/>
  <c r="R43" i="35"/>
  <c r="Q43" i="18"/>
  <c r="F64" i="9"/>
  <c r="F87" i="1"/>
  <c r="G43" i="35"/>
  <c r="F43" i="18"/>
  <c r="J64" i="9"/>
  <c r="J87" i="1"/>
  <c r="K43" i="35"/>
  <c r="J43" i="18"/>
  <c r="N64" i="9"/>
  <c r="N87" i="1"/>
  <c r="O43" i="35"/>
  <c r="N43" i="18"/>
  <c r="R87" i="1"/>
  <c r="S43" i="35"/>
  <c r="R43" i="18"/>
  <c r="G64" i="9"/>
  <c r="G87" i="1"/>
  <c r="H43" i="35"/>
  <c r="G43" i="18"/>
  <c r="K64" i="9"/>
  <c r="K87" i="1"/>
  <c r="L43" i="35"/>
  <c r="K43" i="18"/>
  <c r="O64" i="9"/>
  <c r="O87" i="1"/>
  <c r="P43" i="35"/>
  <c r="O43" i="18"/>
  <c r="S64" i="9"/>
  <c r="S87" i="1"/>
  <c r="T43" i="35"/>
  <c r="S43" i="18"/>
  <c r="D87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2" i="1" l="1"/>
  <c r="P288" i="1"/>
  <c r="Q272" i="1"/>
  <c r="Q288" i="1"/>
  <c r="R272" i="1"/>
  <c r="R288" i="1"/>
  <c r="S272" i="1"/>
  <c r="S288" i="1"/>
  <c r="O183" i="1"/>
  <c r="N183" i="1"/>
  <c r="F183" i="1"/>
  <c r="I183" i="1"/>
  <c r="M183" i="1"/>
  <c r="L183" i="1"/>
  <c r="G183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198" i="1"/>
  <c r="R106" i="47"/>
  <c r="O56" i="2"/>
  <c r="F272" i="1"/>
  <c r="F288" i="1"/>
  <c r="G272" i="1"/>
  <c r="G288" i="1"/>
  <c r="L272" i="1"/>
  <c r="L288" i="1"/>
  <c r="M272" i="1"/>
  <c r="M288" i="1"/>
  <c r="N272" i="1"/>
  <c r="N288" i="1"/>
  <c r="O272" i="1"/>
  <c r="O288" i="1"/>
  <c r="R106" i="2"/>
  <c r="O56" i="47"/>
  <c r="D272" i="1"/>
  <c r="D288" i="1"/>
  <c r="E272" i="1"/>
  <c r="E288" i="1"/>
  <c r="H272" i="1"/>
  <c r="H288" i="1"/>
  <c r="I272" i="1"/>
  <c r="I288" i="1"/>
  <c r="J272" i="1"/>
  <c r="J288" i="1"/>
  <c r="K272" i="1"/>
  <c r="K288" i="1"/>
  <c r="R183" i="1"/>
  <c r="J183" i="1"/>
  <c r="Q183" i="1"/>
  <c r="E183" i="1"/>
  <c r="P183" i="1"/>
  <c r="H183" i="1"/>
  <c r="K183" i="1"/>
  <c r="I136" i="47"/>
  <c r="P52" i="2"/>
  <c r="P53" i="2"/>
  <c r="P54" i="2"/>
  <c r="P52" i="47"/>
  <c r="P55" i="47"/>
  <c r="P53" i="47"/>
  <c r="P54" i="47"/>
  <c r="P55" i="2"/>
  <c r="P104" i="1"/>
  <c r="Q102" i="1"/>
  <c r="O74" i="1"/>
  <c r="D93" i="9"/>
  <c r="J74" i="1"/>
  <c r="F74" i="1"/>
  <c r="S37" i="35"/>
  <c r="P37" i="35"/>
  <c r="K74" i="1"/>
  <c r="L74" i="1"/>
  <c r="N74" i="1"/>
  <c r="P74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4" i="1"/>
  <c r="M74" i="1"/>
  <c r="G74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4" i="1"/>
  <c r="Q74" i="1"/>
  <c r="R74" i="1"/>
  <c r="H74" i="1"/>
  <c r="E74" i="1"/>
  <c r="D74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2" i="1"/>
  <c r="Q104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4" i="1"/>
  <c r="S102" i="1"/>
  <c r="T102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4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4" i="1" l="1"/>
  <c r="D273" i="1"/>
  <c r="D256" i="1"/>
  <c r="D255" i="1"/>
  <c r="D225" i="1"/>
  <c r="D224" i="1"/>
  <c r="D216" i="1"/>
  <c r="D215" i="1"/>
  <c r="D185" i="1"/>
  <c r="D176" i="1"/>
  <c r="D175" i="1"/>
  <c r="D145" i="1"/>
  <c r="D144" i="1"/>
  <c r="D127" i="1"/>
  <c r="D154" i="1" l="1"/>
  <c r="D153" i="1"/>
  <c r="D182" i="1"/>
  <c r="D183" i="1" l="1"/>
  <c r="D305" i="1"/>
  <c r="D304" i="1"/>
  <c r="N301" i="1"/>
  <c r="N151" i="1"/>
  <c r="F301" i="1"/>
  <c r="Q301" i="1"/>
  <c r="Q151" i="1"/>
  <c r="M301" i="1"/>
  <c r="M151" i="1"/>
  <c r="E301" i="1"/>
  <c r="E151" i="1"/>
  <c r="D301" i="1"/>
  <c r="P301" i="1"/>
  <c r="P151" i="1"/>
  <c r="L301" i="1"/>
  <c r="L151" i="1"/>
  <c r="H301" i="1"/>
  <c r="R301" i="1"/>
  <c r="R151" i="1"/>
  <c r="J301" i="1"/>
  <c r="J151" i="1"/>
  <c r="I301" i="1"/>
  <c r="S301" i="1"/>
  <c r="S151" i="1"/>
  <c r="O301" i="1"/>
  <c r="O151" i="1"/>
  <c r="K301" i="1"/>
  <c r="K151" i="1"/>
  <c r="G301" i="1"/>
  <c r="D142" i="1"/>
  <c r="D3" i="1"/>
  <c r="P142" i="1"/>
  <c r="D151" i="1"/>
  <c r="H151" i="1"/>
  <c r="G151" i="1"/>
  <c r="F151" i="1"/>
  <c r="I151" i="1"/>
  <c r="L142" i="1"/>
  <c r="S3" i="1"/>
  <c r="S75" i="1" s="1"/>
  <c r="O3" i="1"/>
  <c r="O75" i="1" s="1"/>
  <c r="K3" i="1"/>
  <c r="K75" i="1" s="1"/>
  <c r="G3" i="1"/>
  <c r="G75" i="1" s="1"/>
  <c r="S142" i="1"/>
  <c r="O142" i="1"/>
  <c r="K142" i="1"/>
  <c r="G142" i="1"/>
  <c r="S173" i="1"/>
  <c r="O173" i="1"/>
  <c r="K173" i="1"/>
  <c r="G173" i="1"/>
  <c r="S182" i="1"/>
  <c r="P3" i="1"/>
  <c r="P75" i="1" s="1"/>
  <c r="R3" i="1"/>
  <c r="R75" i="1" s="1"/>
  <c r="N3" i="1"/>
  <c r="N75" i="1" s="1"/>
  <c r="J3" i="1"/>
  <c r="J75" i="1" s="1"/>
  <c r="F3" i="1"/>
  <c r="F75" i="1" s="1"/>
  <c r="R142" i="1"/>
  <c r="N142" i="1"/>
  <c r="J142" i="1"/>
  <c r="F142" i="1"/>
  <c r="R173" i="1"/>
  <c r="N173" i="1"/>
  <c r="J173" i="1"/>
  <c r="F173" i="1"/>
  <c r="L3" i="1"/>
  <c r="L75" i="1" s="1"/>
  <c r="Q3" i="1"/>
  <c r="Q75" i="1" s="1"/>
  <c r="M3" i="1"/>
  <c r="M75" i="1" s="1"/>
  <c r="I3" i="1"/>
  <c r="E3" i="1"/>
  <c r="E75" i="1" s="1"/>
  <c r="Q142" i="1"/>
  <c r="M142" i="1"/>
  <c r="I142" i="1"/>
  <c r="E142" i="1"/>
  <c r="Q173" i="1"/>
  <c r="M173" i="1"/>
  <c r="I173" i="1"/>
  <c r="E173" i="1"/>
  <c r="H3" i="1"/>
  <c r="H75" i="1" s="1"/>
  <c r="H142" i="1"/>
  <c r="H173" i="1"/>
  <c r="S183" i="1" l="1"/>
  <c r="K302" i="1"/>
  <c r="R302" i="1"/>
  <c r="O302" i="1"/>
  <c r="J302" i="1"/>
  <c r="M302" i="1"/>
  <c r="I75" i="1"/>
  <c r="Q302" i="1"/>
  <c r="N302" i="1"/>
  <c r="D7" i="1"/>
  <c r="D75" i="1"/>
  <c r="R7" i="1"/>
  <c r="O7" i="1"/>
  <c r="H7" i="1"/>
  <c r="Q7" i="1"/>
  <c r="F7" i="1"/>
  <c r="L173" i="1"/>
  <c r="S7" i="1"/>
  <c r="E7" i="1"/>
  <c r="P173" i="1"/>
  <c r="J7" i="1"/>
  <c r="P7" i="1"/>
  <c r="G7" i="1"/>
  <c r="M7" i="1"/>
  <c r="I7" i="1"/>
  <c r="I8" i="1" s="1"/>
  <c r="L7" i="1"/>
  <c r="N7" i="1"/>
  <c r="K7" i="1"/>
  <c r="D173" i="1"/>
  <c r="I235" i="1"/>
  <c r="I236" i="1" s="1"/>
  <c r="J235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F302" i="1" l="1"/>
  <c r="G302" i="1"/>
  <c r="H302" i="1"/>
  <c r="E302" i="1"/>
  <c r="S302" i="1"/>
  <c r="G2" i="4"/>
  <c r="L302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2" i="1"/>
  <c r="P302" i="1"/>
  <c r="D302" i="1"/>
  <c r="I126" i="47" l="1"/>
  <c r="H16" i="1"/>
  <c r="I16" i="1"/>
  <c r="I17" i="1" s="1"/>
  <c r="R16" i="1"/>
  <c r="M16" i="1"/>
  <c r="P16" i="1"/>
  <c r="S16" i="1"/>
  <c r="G16" i="1"/>
  <c r="J16" i="1"/>
  <c r="E16" i="1"/>
  <c r="L16" i="1"/>
  <c r="D16" i="1"/>
  <c r="K16" i="1"/>
  <c r="Q16" i="1"/>
  <c r="O16" i="1"/>
  <c r="N16" i="1"/>
  <c r="F16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0" i="1" l="1"/>
  <c r="I70" i="1"/>
  <c r="I71" i="1" s="1"/>
  <c r="J70" i="1"/>
  <c r="J71" i="1" s="1"/>
  <c r="K70" i="1"/>
  <c r="K71" i="1" s="1"/>
  <c r="N70" i="1"/>
  <c r="N71" i="1" s="1"/>
  <c r="R70" i="1"/>
  <c r="R71" i="1" s="1"/>
  <c r="S70" i="1"/>
  <c r="G226" i="1"/>
  <c r="K226" i="1"/>
  <c r="M226" i="1"/>
  <c r="O226" i="1"/>
  <c r="Q226" i="1"/>
  <c r="R226" i="1"/>
  <c r="S226" i="1"/>
  <c r="Q275" i="1"/>
  <c r="I275" i="1"/>
  <c r="M275" i="1"/>
  <c r="S71" i="1" l="1"/>
  <c r="S37" i="47" s="1"/>
  <c r="T70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76" i="1"/>
  <c r="Q67" i="1"/>
  <c r="I67" i="1"/>
  <c r="E67" i="1"/>
  <c r="I226" i="1"/>
  <c r="I227" i="1" s="1"/>
  <c r="E226" i="1"/>
  <c r="E227" i="1" s="1"/>
  <c r="E275" i="1"/>
  <c r="E276" i="1" s="1"/>
  <c r="O67" i="1"/>
  <c r="G67" i="1"/>
  <c r="G227" i="1"/>
  <c r="O70" i="1"/>
  <c r="O71" i="1" s="1"/>
  <c r="D226" i="1"/>
  <c r="D227" i="1" s="1"/>
  <c r="R67" i="1"/>
  <c r="N67" i="1"/>
  <c r="J67" i="1"/>
  <c r="D275" i="1"/>
  <c r="D276" i="1" s="1"/>
  <c r="G70" i="1"/>
  <c r="G71" i="1" s="1"/>
  <c r="E70" i="1"/>
  <c r="E71" i="1" s="1"/>
  <c r="S67" i="1"/>
  <c r="K67" i="1"/>
  <c r="P275" i="1"/>
  <c r="H275" i="1"/>
  <c r="H276" i="1" s="1"/>
  <c r="J226" i="1"/>
  <c r="N226" i="1"/>
  <c r="L275" i="1"/>
  <c r="Q70" i="1"/>
  <c r="Q71" i="1" s="1"/>
  <c r="M67" i="1"/>
  <c r="M70" i="1"/>
  <c r="M71" i="1" s="1"/>
  <c r="D71" i="1"/>
  <c r="D67" i="1"/>
  <c r="R275" i="1"/>
  <c r="N275" i="1"/>
  <c r="J275" i="1"/>
  <c r="P226" i="1"/>
  <c r="L226" i="1"/>
  <c r="H226" i="1"/>
  <c r="H227" i="1" s="1"/>
  <c r="S275" i="1"/>
  <c r="O275" i="1"/>
  <c r="K275" i="1"/>
  <c r="G275" i="1"/>
  <c r="G276" i="1" s="1"/>
  <c r="P67" i="1"/>
  <c r="P70" i="1"/>
  <c r="P71" i="1" s="1"/>
  <c r="L67" i="1"/>
  <c r="L70" i="1"/>
  <c r="L71" i="1" s="1"/>
  <c r="H67" i="1"/>
  <c r="H70" i="1"/>
  <c r="Q235" i="1"/>
  <c r="H186" i="1"/>
  <c r="J186" i="1"/>
  <c r="N186" i="1"/>
  <c r="P186" i="1"/>
  <c r="Q186" i="1"/>
  <c r="R186" i="1"/>
  <c r="S40" i="47" l="1"/>
  <c r="U40" i="47" s="1"/>
  <c r="S39" i="47"/>
  <c r="H187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29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1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77" i="1"/>
  <c r="I228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3" i="1"/>
  <c r="E119" i="2"/>
  <c r="E117" i="2"/>
  <c r="H278" i="1"/>
  <c r="E94" i="3"/>
  <c r="E72" i="24"/>
  <c r="E91" i="3"/>
  <c r="E229" i="1"/>
  <c r="E121" i="2"/>
  <c r="E120" i="2"/>
  <c r="E90" i="3"/>
  <c r="E93" i="3"/>
  <c r="E71" i="24"/>
  <c r="E118" i="2"/>
  <c r="G73" i="1"/>
  <c r="G24" i="24"/>
  <c r="G23" i="24"/>
  <c r="G39" i="2"/>
  <c r="G38" i="2"/>
  <c r="G37" i="2"/>
  <c r="G40" i="2"/>
  <c r="D278" i="1"/>
  <c r="D100" i="3"/>
  <c r="D87" i="24"/>
  <c r="D86" i="24"/>
  <c r="D146" i="2"/>
  <c r="D107" i="3"/>
  <c r="E87" i="24"/>
  <c r="E86" i="24"/>
  <c r="E107" i="3"/>
  <c r="E146" i="2"/>
  <c r="E278" i="1"/>
  <c r="E277" i="1"/>
  <c r="D229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2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2" i="1"/>
  <c r="H23" i="24"/>
  <c r="H24" i="24"/>
  <c r="H39" i="2"/>
  <c r="H37" i="2"/>
  <c r="H38" i="2"/>
  <c r="H40" i="2"/>
  <c r="G278" i="1"/>
  <c r="H91" i="3"/>
  <c r="H118" i="2"/>
  <c r="H90" i="3"/>
  <c r="H72" i="24"/>
  <c r="H117" i="2"/>
  <c r="H71" i="24"/>
  <c r="H119" i="2"/>
  <c r="H92" i="3"/>
  <c r="H121" i="2"/>
  <c r="H120" i="2"/>
  <c r="H93" i="3"/>
  <c r="H94" i="3"/>
  <c r="E73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86" i="1"/>
  <c r="E186" i="1"/>
  <c r="D186" i="1"/>
  <c r="L186" i="1"/>
  <c r="S186" i="1"/>
  <c r="O186" i="1"/>
  <c r="K186" i="1"/>
  <c r="G186" i="1"/>
  <c r="M186" i="1"/>
  <c r="S155" i="1"/>
  <c r="R152" i="1"/>
  <c r="Q155" i="1"/>
  <c r="Q156" i="1" s="1"/>
  <c r="P155" i="1"/>
  <c r="P156" i="1" s="1"/>
  <c r="O155" i="1"/>
  <c r="N152" i="1"/>
  <c r="M152" i="1"/>
  <c r="L152" i="1"/>
  <c r="K155" i="1"/>
  <c r="J155" i="1"/>
  <c r="J156" i="1" s="1"/>
  <c r="I155" i="1"/>
  <c r="I156" i="1" s="1"/>
  <c r="H152" i="1"/>
  <c r="G155" i="1"/>
  <c r="G156" i="1" s="1"/>
  <c r="E152" i="1"/>
  <c r="D152" i="1"/>
  <c r="N119" i="1"/>
  <c r="N137" i="1"/>
  <c r="E228" i="1"/>
  <c r="K58" i="1"/>
  <c r="G61" i="1"/>
  <c r="O119" i="1"/>
  <c r="G119" i="1"/>
  <c r="G120" i="1" s="1"/>
  <c r="H228" i="1"/>
  <c r="S214" i="1"/>
  <c r="O235" i="1"/>
  <c r="K235" i="1"/>
  <c r="G235" i="1"/>
  <c r="G236" i="1" s="1"/>
  <c r="S217" i="1"/>
  <c r="S235" i="1"/>
  <c r="R235" i="1"/>
  <c r="N235" i="1"/>
  <c r="E235" i="1"/>
  <c r="E236" i="1" s="1"/>
  <c r="M235" i="1"/>
  <c r="P235" i="1"/>
  <c r="L235" i="1"/>
  <c r="H235" i="1"/>
  <c r="H236" i="1" s="1"/>
  <c r="H277" i="1"/>
  <c r="H73" i="1"/>
  <c r="H229" i="1"/>
  <c r="S41" i="47" l="1"/>
  <c r="H97" i="47"/>
  <c r="E73" i="24"/>
  <c r="H99" i="47"/>
  <c r="I72" i="1"/>
  <c r="H100" i="47"/>
  <c r="I187" i="1"/>
  <c r="I97" i="47" s="1"/>
  <c r="G187" i="1"/>
  <c r="G98" i="47" s="1"/>
  <c r="D187" i="1"/>
  <c r="D98" i="47" s="1"/>
  <c r="E187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37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D97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2" i="1"/>
  <c r="G35" i="2" s="1"/>
  <c r="I117" i="2"/>
  <c r="I229" i="1"/>
  <c r="I93" i="3"/>
  <c r="I71" i="24"/>
  <c r="I119" i="2"/>
  <c r="I118" i="2"/>
  <c r="I92" i="3"/>
  <c r="I91" i="3"/>
  <c r="J227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4" i="1"/>
  <c r="N134" i="1"/>
  <c r="N116" i="1"/>
  <c r="Q158" i="1"/>
  <c r="G58" i="1"/>
  <c r="D155" i="1"/>
  <c r="D156" i="1" s="1"/>
  <c r="P152" i="1"/>
  <c r="D8" i="1"/>
  <c r="U10" i="1" s="1"/>
  <c r="U13" i="1" s="1"/>
  <c r="M155" i="1"/>
  <c r="M156" i="1" s="1"/>
  <c r="G116" i="1"/>
  <c r="J276" i="1"/>
  <c r="I107" i="3"/>
  <c r="I86" i="24"/>
  <c r="I278" i="1"/>
  <c r="I87" i="24"/>
  <c r="I146" i="2"/>
  <c r="O152" i="1"/>
  <c r="D235" i="1"/>
  <c r="D236" i="1" s="1"/>
  <c r="H155" i="1"/>
  <c r="H156" i="1" s="1"/>
  <c r="N125" i="1"/>
  <c r="O125" i="1"/>
  <c r="L155" i="1"/>
  <c r="L156" i="1" s="1"/>
  <c r="G152" i="1"/>
  <c r="K152" i="1"/>
  <c r="N128" i="1"/>
  <c r="S156" i="1"/>
  <c r="K156" i="1"/>
  <c r="N155" i="1"/>
  <c r="N156" i="1" s="1"/>
  <c r="O116" i="1"/>
  <c r="E79" i="3"/>
  <c r="E99" i="2"/>
  <c r="E98" i="2"/>
  <c r="G238" i="1"/>
  <c r="G74" i="24"/>
  <c r="G122" i="2"/>
  <c r="G125" i="2"/>
  <c r="G75" i="24"/>
  <c r="G124" i="2"/>
  <c r="G123" i="2"/>
  <c r="G126" i="2"/>
  <c r="J152" i="1"/>
  <c r="R155" i="1"/>
  <c r="R156" i="1" s="1"/>
  <c r="E238" i="1"/>
  <c r="E74" i="24"/>
  <c r="E124" i="2"/>
  <c r="E75" i="24"/>
  <c r="E123" i="2"/>
  <c r="E122" i="2"/>
  <c r="E125" i="2"/>
  <c r="E126" i="2"/>
  <c r="E155" i="1"/>
  <c r="E156" i="1" s="1"/>
  <c r="H75" i="24"/>
  <c r="H123" i="2"/>
  <c r="H122" i="2"/>
  <c r="H74" i="24"/>
  <c r="H124" i="2"/>
  <c r="H126" i="2"/>
  <c r="H125" i="2"/>
  <c r="G122" i="1"/>
  <c r="G57" i="3"/>
  <c r="G56" i="3"/>
  <c r="G39" i="24"/>
  <c r="G38" i="24"/>
  <c r="G62" i="2"/>
  <c r="G65" i="2"/>
  <c r="G64" i="2"/>
  <c r="G63" i="2"/>
  <c r="G58" i="3"/>
  <c r="G66" i="2"/>
  <c r="G59" i="3"/>
  <c r="S152" i="1"/>
  <c r="Q152" i="1"/>
  <c r="Q83" i="2"/>
  <c r="Q82" i="2"/>
  <c r="Q85" i="2"/>
  <c r="Q84" i="2"/>
  <c r="Q86" i="2"/>
  <c r="P158" i="1"/>
  <c r="P82" i="2"/>
  <c r="P83" i="2"/>
  <c r="P84" i="2"/>
  <c r="P85" i="2"/>
  <c r="P86" i="2"/>
  <c r="O156" i="1"/>
  <c r="J82" i="2"/>
  <c r="J84" i="2"/>
  <c r="J83" i="2"/>
  <c r="J85" i="2"/>
  <c r="J86" i="2"/>
  <c r="I152" i="1"/>
  <c r="O128" i="1"/>
  <c r="K61" i="1"/>
  <c r="H237" i="1"/>
  <c r="N4" i="24"/>
  <c r="L4" i="24"/>
  <c r="P4" i="24"/>
  <c r="M4" i="24"/>
  <c r="O4" i="24"/>
  <c r="K4" i="24"/>
  <c r="J158" i="1"/>
  <c r="G125" i="1"/>
  <c r="G128" i="1"/>
  <c r="G129" i="1" s="1"/>
  <c r="S49" i="1"/>
  <c r="S52" i="1"/>
  <c r="H49" i="1"/>
  <c r="H52" i="1"/>
  <c r="H53" i="1" s="1"/>
  <c r="J49" i="1"/>
  <c r="J52" i="1"/>
  <c r="D92" i="1"/>
  <c r="D89" i="1"/>
  <c r="E52" i="1"/>
  <c r="E53" i="1" s="1"/>
  <c r="E49" i="1"/>
  <c r="G43" i="1"/>
  <c r="G44" i="1" s="1"/>
  <c r="G40" i="1"/>
  <c r="N34" i="1"/>
  <c r="O34" i="1"/>
  <c r="P34" i="1"/>
  <c r="E17" i="1"/>
  <c r="H143" i="1"/>
  <c r="H146" i="1"/>
  <c r="M146" i="1"/>
  <c r="M143" i="1"/>
  <c r="N146" i="1"/>
  <c r="N143" i="1"/>
  <c r="I137" i="1"/>
  <c r="I138" i="1" s="1"/>
  <c r="I134" i="1"/>
  <c r="H128" i="1"/>
  <c r="H129" i="1" s="1"/>
  <c r="H125" i="1"/>
  <c r="I128" i="1"/>
  <c r="I129" i="1" s="1"/>
  <c r="I125" i="1"/>
  <c r="H119" i="1"/>
  <c r="H120" i="1" s="1"/>
  <c r="H116" i="1"/>
  <c r="I116" i="1"/>
  <c r="I119" i="1"/>
  <c r="I120" i="1" s="1"/>
  <c r="M89" i="1"/>
  <c r="M92" i="1"/>
  <c r="N89" i="1"/>
  <c r="N92" i="1"/>
  <c r="O89" i="1"/>
  <c r="O92" i="1"/>
  <c r="L43" i="1"/>
  <c r="L40" i="1"/>
  <c r="M40" i="1"/>
  <c r="M43" i="1"/>
  <c r="L143" i="1"/>
  <c r="L146" i="1"/>
  <c r="L58" i="1"/>
  <c r="L61" i="1"/>
  <c r="M52" i="1"/>
  <c r="M49" i="1"/>
  <c r="Q25" i="1"/>
  <c r="G25" i="1"/>
  <c r="G26" i="1" s="1"/>
  <c r="E61" i="1"/>
  <c r="E58" i="1"/>
  <c r="P25" i="1"/>
  <c r="H25" i="1"/>
  <c r="H26" i="1" s="1"/>
  <c r="D17" i="1"/>
  <c r="J134" i="1"/>
  <c r="J137" i="1"/>
  <c r="J116" i="1"/>
  <c r="J119" i="1"/>
  <c r="O58" i="1"/>
  <c r="O61" i="1"/>
  <c r="S125" i="1"/>
  <c r="S128" i="1"/>
  <c r="G146" i="1"/>
  <c r="G143" i="1"/>
  <c r="G290" i="1"/>
  <c r="O290" i="1"/>
  <c r="H238" i="1"/>
  <c r="P217" i="1"/>
  <c r="P214" i="1"/>
  <c r="H290" i="1"/>
  <c r="P290" i="1"/>
  <c r="M214" i="1"/>
  <c r="M217" i="1"/>
  <c r="E284" i="1"/>
  <c r="M290" i="1"/>
  <c r="J217" i="1"/>
  <c r="J214" i="1"/>
  <c r="J290" i="1"/>
  <c r="R290" i="1"/>
  <c r="G214" i="1"/>
  <c r="G217" i="1"/>
  <c r="G49" i="1"/>
  <c r="G52" i="1"/>
  <c r="G53" i="1" s="1"/>
  <c r="L52" i="1"/>
  <c r="L49" i="1"/>
  <c r="N52" i="1"/>
  <c r="N49" i="1"/>
  <c r="R25" i="1"/>
  <c r="J58" i="1"/>
  <c r="J61" i="1"/>
  <c r="I52" i="1"/>
  <c r="I53" i="1" s="1"/>
  <c r="I49" i="1"/>
  <c r="J40" i="1"/>
  <c r="J43" i="1"/>
  <c r="O43" i="1"/>
  <c r="O40" i="1"/>
  <c r="R34" i="1"/>
  <c r="S34" i="1"/>
  <c r="D34" i="1"/>
  <c r="D35" i="1" s="1"/>
  <c r="P143" i="1"/>
  <c r="P146" i="1"/>
  <c r="Q146" i="1"/>
  <c r="Q143" i="1"/>
  <c r="R146" i="1"/>
  <c r="R143" i="1"/>
  <c r="H134" i="1"/>
  <c r="H137" i="1"/>
  <c r="H138" i="1" s="1"/>
  <c r="M137" i="1"/>
  <c r="M134" i="1"/>
  <c r="L128" i="1"/>
  <c r="L125" i="1"/>
  <c r="M128" i="1"/>
  <c r="M125" i="1"/>
  <c r="L116" i="1"/>
  <c r="L119" i="1"/>
  <c r="M116" i="1"/>
  <c r="M119" i="1"/>
  <c r="Q92" i="1"/>
  <c r="Q89" i="1"/>
  <c r="R89" i="1"/>
  <c r="R92" i="1"/>
  <c r="S92" i="1"/>
  <c r="S89" i="1"/>
  <c r="P43" i="1"/>
  <c r="P40" i="1"/>
  <c r="Q43" i="1"/>
  <c r="Q40" i="1"/>
  <c r="D146" i="1"/>
  <c r="D143" i="1"/>
  <c r="H92" i="1"/>
  <c r="H89" i="1"/>
  <c r="I61" i="1"/>
  <c r="I62" i="1" s="1"/>
  <c r="I58" i="1"/>
  <c r="I34" i="1"/>
  <c r="I35" i="1" s="1"/>
  <c r="G17" i="1"/>
  <c r="D43" i="1"/>
  <c r="D44" i="1" s="1"/>
  <c r="D40" i="1"/>
  <c r="E25" i="1"/>
  <c r="E26" i="1" s="1"/>
  <c r="R137" i="1"/>
  <c r="R134" i="1"/>
  <c r="R116" i="1"/>
  <c r="R119" i="1"/>
  <c r="S58" i="1"/>
  <c r="S61" i="1"/>
  <c r="S119" i="1"/>
  <c r="S116" i="1"/>
  <c r="K146" i="1"/>
  <c r="K143" i="1"/>
  <c r="G284" i="1"/>
  <c r="O284" i="1"/>
  <c r="L284" i="1"/>
  <c r="D290" i="1"/>
  <c r="Q214" i="1"/>
  <c r="Q217" i="1"/>
  <c r="O137" i="1"/>
  <c r="O134" i="1"/>
  <c r="I284" i="1"/>
  <c r="Q284" i="1"/>
  <c r="N214" i="1"/>
  <c r="N217" i="1"/>
  <c r="N290" i="1"/>
  <c r="K217" i="1"/>
  <c r="K214" i="1"/>
  <c r="K52" i="1"/>
  <c r="K49" i="1"/>
  <c r="P52" i="1"/>
  <c r="P49" i="1"/>
  <c r="R49" i="1"/>
  <c r="R52" i="1"/>
  <c r="H17" i="1"/>
  <c r="N61" i="1"/>
  <c r="N58" i="1"/>
  <c r="Q52" i="1"/>
  <c r="Q49" i="1"/>
  <c r="N43" i="1"/>
  <c r="N40" i="1"/>
  <c r="G34" i="1"/>
  <c r="G35" i="1" s="1"/>
  <c r="H34" i="1"/>
  <c r="H35" i="1" s="1"/>
  <c r="E143" i="1"/>
  <c r="E146" i="1"/>
  <c r="L137" i="1"/>
  <c r="L134" i="1"/>
  <c r="Q137" i="1"/>
  <c r="Q134" i="1"/>
  <c r="P128" i="1"/>
  <c r="P125" i="1"/>
  <c r="Q128" i="1"/>
  <c r="Q125" i="1"/>
  <c r="P119" i="1"/>
  <c r="P116" i="1"/>
  <c r="Q116" i="1"/>
  <c r="Q119" i="1"/>
  <c r="E92" i="1"/>
  <c r="E89" i="1"/>
  <c r="G92" i="1"/>
  <c r="G89" i="1"/>
  <c r="D61" i="1"/>
  <c r="D58" i="1"/>
  <c r="E40" i="1"/>
  <c r="E43" i="1"/>
  <c r="E44" i="1" s="1"/>
  <c r="P92" i="1"/>
  <c r="P89" i="1"/>
  <c r="M58" i="1"/>
  <c r="M61" i="1"/>
  <c r="M34" i="1"/>
  <c r="L89" i="1"/>
  <c r="L92" i="1"/>
  <c r="E34" i="1"/>
  <c r="E35" i="1" s="1"/>
  <c r="I25" i="1"/>
  <c r="I26" i="1" s="1"/>
  <c r="L25" i="1"/>
  <c r="J128" i="1"/>
  <c r="J125" i="1"/>
  <c r="O146" i="1"/>
  <c r="O143" i="1"/>
  <c r="K125" i="1"/>
  <c r="K128" i="1"/>
  <c r="K43" i="1"/>
  <c r="K40" i="1"/>
  <c r="J25" i="1"/>
  <c r="K134" i="1"/>
  <c r="K137" i="1"/>
  <c r="K25" i="1"/>
  <c r="K290" i="1"/>
  <c r="S290" i="1"/>
  <c r="H217" i="1"/>
  <c r="H214" i="1"/>
  <c r="L290" i="1"/>
  <c r="D284" i="1"/>
  <c r="E217" i="1"/>
  <c r="E214" i="1"/>
  <c r="I290" i="1"/>
  <c r="Q290" i="1"/>
  <c r="R214" i="1"/>
  <c r="R217" i="1"/>
  <c r="N284" i="1"/>
  <c r="O214" i="1"/>
  <c r="O217" i="1"/>
  <c r="O49" i="1"/>
  <c r="O52" i="1"/>
  <c r="D25" i="1"/>
  <c r="D26" i="1" s="1"/>
  <c r="R61" i="1"/>
  <c r="R58" i="1"/>
  <c r="D49" i="1"/>
  <c r="D52" i="1"/>
  <c r="D53" i="1" s="1"/>
  <c r="R43" i="1"/>
  <c r="R40" i="1"/>
  <c r="J34" i="1"/>
  <c r="K34" i="1"/>
  <c r="L34" i="1"/>
  <c r="I146" i="1"/>
  <c r="I143" i="1"/>
  <c r="J146" i="1"/>
  <c r="J143" i="1"/>
  <c r="P137" i="1"/>
  <c r="P134" i="1"/>
  <c r="D134" i="1"/>
  <c r="D137" i="1"/>
  <c r="D138" i="1" s="1"/>
  <c r="E128" i="1"/>
  <c r="E129" i="1" s="1"/>
  <c r="E125" i="1"/>
  <c r="D128" i="1"/>
  <c r="D129" i="1" s="1"/>
  <c r="D125" i="1"/>
  <c r="E116" i="1"/>
  <c r="E119" i="1"/>
  <c r="E120" i="1" s="1"/>
  <c r="D116" i="1"/>
  <c r="D119" i="1"/>
  <c r="D120" i="1" s="1"/>
  <c r="I92" i="1"/>
  <c r="I93" i="1" s="1"/>
  <c r="I89" i="1"/>
  <c r="J92" i="1"/>
  <c r="J89" i="1"/>
  <c r="K92" i="1"/>
  <c r="K89" i="1"/>
  <c r="H43" i="1"/>
  <c r="H44" i="1" s="1"/>
  <c r="H40" i="1"/>
  <c r="I40" i="1"/>
  <c r="I43" i="1"/>
  <c r="I44" i="1" s="1"/>
  <c r="E137" i="1"/>
  <c r="E138" i="1" s="1"/>
  <c r="E134" i="1"/>
  <c r="H58" i="1"/>
  <c r="H61" i="1"/>
  <c r="Q61" i="1"/>
  <c r="Q58" i="1"/>
  <c r="Q34" i="1"/>
  <c r="P58" i="1"/>
  <c r="P61" i="1"/>
  <c r="S43" i="1"/>
  <c r="S40" i="1"/>
  <c r="M25" i="1"/>
  <c r="O25" i="1"/>
  <c r="R128" i="1"/>
  <c r="R125" i="1"/>
  <c r="S146" i="1"/>
  <c r="S143" i="1"/>
  <c r="K119" i="1"/>
  <c r="K116" i="1"/>
  <c r="N25" i="1"/>
  <c r="S25" i="1"/>
  <c r="S134" i="1"/>
  <c r="S137" i="1"/>
  <c r="K284" i="1"/>
  <c r="S284" i="1"/>
  <c r="L217" i="1"/>
  <c r="L214" i="1"/>
  <c r="H284" i="1"/>
  <c r="P284" i="1"/>
  <c r="I217" i="1"/>
  <c r="I214" i="1"/>
  <c r="G137" i="1"/>
  <c r="G138" i="1" s="1"/>
  <c r="G134" i="1"/>
  <c r="E290" i="1"/>
  <c r="M284" i="1"/>
  <c r="J284" i="1"/>
  <c r="R284" i="1"/>
  <c r="H101" i="47" l="1"/>
  <c r="I97" i="2"/>
  <c r="G99" i="47"/>
  <c r="I79" i="3"/>
  <c r="I188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88" i="1"/>
  <c r="G98" i="2"/>
  <c r="G60" i="24"/>
  <c r="G81" i="3"/>
  <c r="G59" i="24"/>
  <c r="I82" i="3"/>
  <c r="I100" i="2"/>
  <c r="I80" i="3"/>
  <c r="I77" i="3"/>
  <c r="G83" i="3"/>
  <c r="G100" i="2"/>
  <c r="G97" i="2"/>
  <c r="G77" i="3"/>
  <c r="J187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88" i="1"/>
  <c r="D99" i="47"/>
  <c r="I99" i="47"/>
  <c r="G97" i="47"/>
  <c r="D100" i="47"/>
  <c r="I98" i="47"/>
  <c r="G64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5" i="1"/>
  <c r="D148" i="2" s="1"/>
  <c r="E18" i="47"/>
  <c r="E19" i="47"/>
  <c r="E17" i="47"/>
  <c r="E20" i="47"/>
  <c r="E147" i="1"/>
  <c r="E78" i="2" s="1"/>
  <c r="I33" i="47"/>
  <c r="I34" i="47"/>
  <c r="I32" i="47"/>
  <c r="I35" i="47"/>
  <c r="G27" i="4"/>
  <c r="D147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4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47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58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5" i="1"/>
  <c r="G147" i="2" s="1"/>
  <c r="G12" i="47"/>
  <c r="G13" i="47"/>
  <c r="G14" i="47"/>
  <c r="G15" i="47"/>
  <c r="H147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5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18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5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5" i="1"/>
  <c r="I293" i="1"/>
  <c r="D158" i="1"/>
  <c r="G51" i="24"/>
  <c r="H50" i="24"/>
  <c r="I45" i="1"/>
  <c r="I121" i="1"/>
  <c r="J93" i="1"/>
  <c r="I147" i="1"/>
  <c r="I36" i="1"/>
  <c r="I130" i="1"/>
  <c r="I139" i="1"/>
  <c r="I244" i="1"/>
  <c r="I245" i="1" s="1"/>
  <c r="V245" i="1" s="1"/>
  <c r="I218" i="1"/>
  <c r="I27" i="1"/>
  <c r="I157" i="1"/>
  <c r="G28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18" i="1"/>
  <c r="E220" i="1" s="1"/>
  <c r="E244" i="1"/>
  <c r="E245" i="1" s="1"/>
  <c r="H218" i="1"/>
  <c r="H244" i="1"/>
  <c r="H245" i="1" s="1"/>
  <c r="G218" i="1"/>
  <c r="G244" i="1"/>
  <c r="G245" i="1" s="1"/>
  <c r="H93" i="1"/>
  <c r="D93" i="1"/>
  <c r="G83" i="2"/>
  <c r="E93" i="1"/>
  <c r="H62" i="1"/>
  <c r="H79" i="1"/>
  <c r="G93" i="1"/>
  <c r="I79" i="1"/>
  <c r="G79" i="1"/>
  <c r="D62" i="1"/>
  <c r="D37" i="3" s="1"/>
  <c r="D79" i="1"/>
  <c r="D80" i="1" s="1"/>
  <c r="E62" i="1"/>
  <c r="E79" i="1"/>
  <c r="E80" i="1" s="1"/>
  <c r="N84" i="2"/>
  <c r="K227" i="1"/>
  <c r="J229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58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58" i="1"/>
  <c r="G82" i="2"/>
  <c r="G84" i="2"/>
  <c r="G50" i="24"/>
  <c r="H51" i="24"/>
  <c r="D217" i="1"/>
  <c r="D83" i="2"/>
  <c r="D82" i="2"/>
  <c r="G8" i="1"/>
  <c r="X10" i="1" s="1"/>
  <c r="X13" i="1" s="1"/>
  <c r="N158" i="1"/>
  <c r="D51" i="24"/>
  <c r="D50" i="24"/>
  <c r="G85" i="2"/>
  <c r="H158" i="1"/>
  <c r="D42" i="24"/>
  <c r="D41" i="24"/>
  <c r="H8" i="1"/>
  <c r="Y10" i="1" s="1"/>
  <c r="Y13" i="1" s="1"/>
  <c r="H41" i="24"/>
  <c r="H42" i="24"/>
  <c r="E41" i="24"/>
  <c r="E42" i="24"/>
  <c r="G41" i="24"/>
  <c r="G42" i="24"/>
  <c r="E8" i="1"/>
  <c r="V10" i="1" s="1"/>
  <c r="V13" i="1" s="1"/>
  <c r="D257" i="1"/>
  <c r="D293" i="1" s="1"/>
  <c r="H254" i="1"/>
  <c r="H157" i="1"/>
  <c r="H82" i="2"/>
  <c r="K276" i="1"/>
  <c r="J146" i="2"/>
  <c r="J278" i="1"/>
  <c r="J107" i="3"/>
  <c r="H86" i="2"/>
  <c r="H84" i="2"/>
  <c r="H85" i="2"/>
  <c r="H83" i="2"/>
  <c r="K83" i="2"/>
  <c r="D123" i="2"/>
  <c r="D126" i="2"/>
  <c r="D238" i="1"/>
  <c r="E237" i="1"/>
  <c r="D74" i="24"/>
  <c r="D124" i="2"/>
  <c r="D125" i="2"/>
  <c r="D75" i="24"/>
  <c r="D122" i="2"/>
  <c r="L83" i="2"/>
  <c r="N86" i="2"/>
  <c r="N82" i="2"/>
  <c r="N85" i="2"/>
  <c r="L85" i="2"/>
  <c r="L82" i="2"/>
  <c r="L86" i="2"/>
  <c r="L158" i="1"/>
  <c r="K86" i="2"/>
  <c r="K84" i="2"/>
  <c r="K82" i="2"/>
  <c r="E83" i="2"/>
  <c r="D44" i="24"/>
  <c r="E161" i="1"/>
  <c r="S158" i="1"/>
  <c r="S84" i="2"/>
  <c r="U84" i="2" s="1"/>
  <c r="S83" i="2"/>
  <c r="U83" i="2" s="1"/>
  <c r="E86" i="2"/>
  <c r="R84" i="2"/>
  <c r="S82" i="2"/>
  <c r="U82" i="2" s="1"/>
  <c r="N161" i="1"/>
  <c r="S86" i="2"/>
  <c r="Q161" i="1"/>
  <c r="P161" i="1"/>
  <c r="R83" i="2"/>
  <c r="E84" i="2"/>
  <c r="E82" i="2"/>
  <c r="E50" i="24"/>
  <c r="E51" i="24"/>
  <c r="E158" i="1"/>
  <c r="E157" i="1"/>
  <c r="E85" i="2"/>
  <c r="O161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0" i="1"/>
  <c r="D45" i="24"/>
  <c r="D76" i="2"/>
  <c r="D73" i="2"/>
  <c r="D74" i="2"/>
  <c r="D75" i="2"/>
  <c r="D72" i="2"/>
  <c r="D28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1" i="1"/>
  <c r="H68" i="2"/>
  <c r="H67" i="2"/>
  <c r="H69" i="2"/>
  <c r="H70" i="2"/>
  <c r="H71" i="2"/>
  <c r="G19" i="1"/>
  <c r="D131" i="1"/>
  <c r="D69" i="2"/>
  <c r="D67" i="2"/>
  <c r="D68" i="2"/>
  <c r="D70" i="2"/>
  <c r="D71" i="2"/>
  <c r="D46" i="1"/>
  <c r="D22" i="2"/>
  <c r="D23" i="2"/>
  <c r="D24" i="2"/>
  <c r="D25" i="2"/>
  <c r="E19" i="1"/>
  <c r="E10" i="3"/>
  <c r="E9" i="3"/>
  <c r="E8" i="3"/>
  <c r="E12" i="3"/>
  <c r="E7" i="3"/>
  <c r="E6" i="24"/>
  <c r="E5" i="24"/>
  <c r="E11" i="3"/>
  <c r="G46" i="1"/>
  <c r="G25" i="2"/>
  <c r="G24" i="2"/>
  <c r="G23" i="2"/>
  <c r="G22" i="2"/>
  <c r="R158" i="1"/>
  <c r="M161" i="1"/>
  <c r="E44" i="24"/>
  <c r="E74" i="2"/>
  <c r="E73" i="2"/>
  <c r="E72" i="2"/>
  <c r="E76" i="2"/>
  <c r="E75" i="2"/>
  <c r="E45" i="24"/>
  <c r="E122" i="1"/>
  <c r="E57" i="3"/>
  <c r="E56" i="3"/>
  <c r="E38" i="24"/>
  <c r="E64" i="2"/>
  <c r="E63" i="2"/>
  <c r="E39" i="24"/>
  <c r="E62" i="2"/>
  <c r="E65" i="2"/>
  <c r="E58" i="3"/>
  <c r="E66" i="2"/>
  <c r="E59" i="3"/>
  <c r="H140" i="1"/>
  <c r="G37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2" i="1"/>
  <c r="D57" i="3"/>
  <c r="D56" i="3"/>
  <c r="D65" i="2"/>
  <c r="D38" i="24"/>
  <c r="D64" i="2"/>
  <c r="D39" i="24"/>
  <c r="D62" i="2"/>
  <c r="D63" i="2"/>
  <c r="D66" i="2"/>
  <c r="D58" i="3"/>
  <c r="D59" i="3"/>
  <c r="E37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1" i="1"/>
  <c r="G67" i="2"/>
  <c r="G70" i="2"/>
  <c r="G69" i="2"/>
  <c r="G68" i="2"/>
  <c r="G71" i="2"/>
  <c r="G140" i="1"/>
  <c r="G45" i="24"/>
  <c r="G44" i="24"/>
  <c r="G72" i="2"/>
  <c r="G76" i="2"/>
  <c r="G75" i="2"/>
  <c r="G74" i="2"/>
  <c r="G73" i="2"/>
  <c r="K161" i="1"/>
  <c r="H46" i="1"/>
  <c r="H22" i="2"/>
  <c r="H24" i="2"/>
  <c r="H23" i="2"/>
  <c r="H25" i="2"/>
  <c r="E131" i="1"/>
  <c r="E69" i="2"/>
  <c r="E68" i="2"/>
  <c r="E67" i="2"/>
  <c r="E70" i="2"/>
  <c r="E71" i="2"/>
  <c r="D55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19" i="1"/>
  <c r="H9" i="3"/>
  <c r="H8" i="3"/>
  <c r="H7" i="3"/>
  <c r="H12" i="3"/>
  <c r="H10" i="3"/>
  <c r="H6" i="24"/>
  <c r="H5" i="24"/>
  <c r="H11" i="3"/>
  <c r="E28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19" i="1"/>
  <c r="D10" i="3"/>
  <c r="D12" i="3"/>
  <c r="D8" i="3"/>
  <c r="D7" i="3"/>
  <c r="D9" i="3"/>
  <c r="D6" i="24"/>
  <c r="D5" i="24"/>
  <c r="D11" i="3"/>
  <c r="H28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5" i="1"/>
  <c r="E35" i="3"/>
  <c r="E33" i="3"/>
  <c r="E32" i="3"/>
  <c r="E31" i="3"/>
  <c r="E27" i="2"/>
  <c r="E30" i="2"/>
  <c r="E29" i="2"/>
  <c r="E28" i="2"/>
  <c r="H55" i="1"/>
  <c r="H35" i="3"/>
  <c r="H33" i="3"/>
  <c r="H32" i="3"/>
  <c r="H31" i="3"/>
  <c r="H29" i="2"/>
  <c r="H28" i="2"/>
  <c r="H27" i="2"/>
  <c r="H30" i="2"/>
  <c r="R86" i="2"/>
  <c r="O158" i="1"/>
  <c r="O85" i="2"/>
  <c r="O82" i="2"/>
  <c r="O83" i="2"/>
  <c r="O84" i="2"/>
  <c r="O86" i="2"/>
  <c r="G241" i="1"/>
  <c r="Q241" i="1"/>
  <c r="O241" i="1"/>
  <c r="J241" i="1"/>
  <c r="N241" i="1"/>
  <c r="H27" i="1"/>
  <c r="S241" i="1"/>
  <c r="K241" i="1"/>
  <c r="E139" i="1"/>
  <c r="E140" i="1"/>
  <c r="D10" i="1"/>
  <c r="E36" i="1"/>
  <c r="D37" i="1"/>
  <c r="H54" i="1"/>
  <c r="G55" i="1"/>
  <c r="E45" i="1"/>
  <c r="E46" i="1"/>
  <c r="H241" i="1"/>
  <c r="E130" i="1"/>
  <c r="K201" i="1"/>
  <c r="M177" i="1"/>
  <c r="M174" i="1"/>
  <c r="L201" i="1"/>
  <c r="N177" i="1"/>
  <c r="N174" i="1"/>
  <c r="J201" i="1"/>
  <c r="H201" i="1"/>
  <c r="K107" i="1"/>
  <c r="K110" i="1"/>
  <c r="E241" i="1"/>
  <c r="E174" i="1"/>
  <c r="E177" i="1"/>
  <c r="E204" i="1" s="1"/>
  <c r="E205" i="1" s="1"/>
  <c r="S174" i="1"/>
  <c r="S177" i="1"/>
  <c r="I241" i="1"/>
  <c r="E121" i="1"/>
  <c r="H36" i="1"/>
  <c r="N201" i="1"/>
  <c r="R174" i="1"/>
  <c r="R177" i="1"/>
  <c r="E27" i="1"/>
  <c r="I110" i="1"/>
  <c r="I111" i="1" s="1"/>
  <c r="I107" i="1"/>
  <c r="I177" i="1"/>
  <c r="I174" i="1"/>
  <c r="H107" i="1"/>
  <c r="H110" i="1"/>
  <c r="H111" i="1" s="1"/>
  <c r="R241" i="1"/>
  <c r="J110" i="1"/>
  <c r="J107" i="1"/>
  <c r="E54" i="1"/>
  <c r="G107" i="1"/>
  <c r="G110" i="1"/>
  <c r="G111" i="1" s="1"/>
  <c r="E201" i="1"/>
  <c r="S201" i="1"/>
  <c r="D110" i="1"/>
  <c r="D111" i="1" s="1"/>
  <c r="D107" i="1"/>
  <c r="P107" i="1"/>
  <c r="P110" i="1"/>
  <c r="M201" i="1"/>
  <c r="D177" i="1"/>
  <c r="D204" i="1" s="1"/>
  <c r="D205" i="1" s="1"/>
  <c r="D174" i="1"/>
  <c r="P177" i="1"/>
  <c r="P174" i="1"/>
  <c r="E257" i="1"/>
  <c r="E293" i="1" s="1"/>
  <c r="E254" i="1"/>
  <c r="S110" i="1"/>
  <c r="S107" i="1"/>
  <c r="O174" i="1"/>
  <c r="O177" i="1"/>
  <c r="G174" i="1"/>
  <c r="G177" i="1"/>
  <c r="G204" i="1" s="1"/>
  <c r="G205" i="1" s="1"/>
  <c r="D241" i="1"/>
  <c r="M110" i="1"/>
  <c r="M107" i="1"/>
  <c r="R201" i="1"/>
  <c r="L107" i="1"/>
  <c r="L110" i="1"/>
  <c r="I201" i="1"/>
  <c r="Q177" i="1"/>
  <c r="Q174" i="1"/>
  <c r="Q254" i="1"/>
  <c r="H45" i="1"/>
  <c r="D201" i="1"/>
  <c r="Q107" i="1"/>
  <c r="Q110" i="1"/>
  <c r="P201" i="1"/>
  <c r="K177" i="1"/>
  <c r="K174" i="1"/>
  <c r="O201" i="1"/>
  <c r="G201" i="1"/>
  <c r="L177" i="1"/>
  <c r="L174" i="1"/>
  <c r="O110" i="1"/>
  <c r="O107" i="1"/>
  <c r="H18" i="1"/>
  <c r="J174" i="1"/>
  <c r="J177" i="1"/>
  <c r="R110" i="1"/>
  <c r="R107" i="1"/>
  <c r="N110" i="1"/>
  <c r="N107" i="1"/>
  <c r="H139" i="1"/>
  <c r="H177" i="1"/>
  <c r="H204" i="1" s="1"/>
  <c r="H205" i="1" s="1"/>
  <c r="H174" i="1"/>
  <c r="Q201" i="1"/>
  <c r="E110" i="1"/>
  <c r="E111" i="1" s="1"/>
  <c r="E107" i="1"/>
  <c r="H122" i="1"/>
  <c r="H121" i="1"/>
  <c r="H130" i="1"/>
  <c r="E18" i="1"/>
  <c r="H37" i="1"/>
  <c r="G42" i="4" l="1"/>
  <c r="D42" i="4" s="1"/>
  <c r="D8" i="4"/>
  <c r="G20" i="4"/>
  <c r="D43" i="4"/>
  <c r="D7" i="4"/>
  <c r="D33" i="4"/>
  <c r="D25" i="4"/>
  <c r="D14" i="4"/>
  <c r="D5" i="4"/>
  <c r="U80" i="1"/>
  <c r="E81" i="1"/>
  <c r="D90" i="24"/>
  <c r="J100" i="47"/>
  <c r="D61" i="24"/>
  <c r="G89" i="24"/>
  <c r="D151" i="2"/>
  <c r="G81" i="2"/>
  <c r="H69" i="3"/>
  <c r="G101" i="47"/>
  <c r="J189" i="1"/>
  <c r="J101" i="2"/>
  <c r="E151" i="2"/>
  <c r="J80" i="3"/>
  <c r="K187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87" i="1"/>
  <c r="J83" i="3"/>
  <c r="J97" i="47"/>
  <c r="H78" i="2"/>
  <c r="G149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49" i="1"/>
  <c r="G77" i="2"/>
  <c r="G48" i="24"/>
  <c r="G70" i="3"/>
  <c r="H80" i="2"/>
  <c r="H48" i="24"/>
  <c r="H66" i="3"/>
  <c r="G79" i="2"/>
  <c r="G78" i="2"/>
  <c r="G66" i="3"/>
  <c r="H148" i="1"/>
  <c r="H47" i="24"/>
  <c r="H79" i="2"/>
  <c r="G80" i="2"/>
  <c r="G67" i="3"/>
  <c r="I101" i="47"/>
  <c r="G150" i="2"/>
  <c r="D287" i="1"/>
  <c r="I135" i="3"/>
  <c r="I136" i="3"/>
  <c r="I130" i="3"/>
  <c r="I131" i="3"/>
  <c r="I137" i="3"/>
  <c r="E89" i="24"/>
  <c r="H89" i="24"/>
  <c r="H91" i="24" s="1"/>
  <c r="I133" i="3"/>
  <c r="I134" i="3"/>
  <c r="G148" i="2"/>
  <c r="G287" i="1"/>
  <c r="G151" i="2"/>
  <c r="G149" i="2"/>
  <c r="G90" i="24"/>
  <c r="G91" i="24" s="1"/>
  <c r="I178" i="1"/>
  <c r="I204" i="1"/>
  <c r="I205" i="1" s="1"/>
  <c r="D76" i="47"/>
  <c r="E19" i="24"/>
  <c r="E66" i="3"/>
  <c r="H52" i="24"/>
  <c r="J121" i="47"/>
  <c r="E67" i="3"/>
  <c r="H151" i="2"/>
  <c r="H147" i="2"/>
  <c r="E90" i="24"/>
  <c r="E148" i="2"/>
  <c r="E149" i="1"/>
  <c r="D149" i="2"/>
  <c r="D147" i="2"/>
  <c r="H19" i="24"/>
  <c r="E287" i="1"/>
  <c r="H150" i="2"/>
  <c r="E149" i="2"/>
  <c r="E81" i="2"/>
  <c r="D89" i="24"/>
  <c r="D91" i="24" s="1"/>
  <c r="E148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I44" i="47"/>
  <c r="E57" i="47"/>
  <c r="E60" i="47"/>
  <c r="E58" i="47"/>
  <c r="E59" i="47"/>
  <c r="I94" i="47"/>
  <c r="I109" i="47" s="1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28" i="47" s="1"/>
  <c r="G114" i="47"/>
  <c r="G129" i="47" s="1"/>
  <c r="G112" i="47"/>
  <c r="G115" i="47"/>
  <c r="G130" i="47" s="1"/>
  <c r="E112" i="47"/>
  <c r="E115" i="47"/>
  <c r="E130" i="47" s="1"/>
  <c r="E113" i="47"/>
  <c r="E128" i="47" s="1"/>
  <c r="E114" i="47"/>
  <c r="E129" i="47" s="1"/>
  <c r="J47" i="47"/>
  <c r="J50" i="47"/>
  <c r="J48" i="47"/>
  <c r="J49" i="47"/>
  <c r="H31" i="4"/>
  <c r="H30" i="4"/>
  <c r="H29" i="4"/>
  <c r="H40" i="4" s="1"/>
  <c r="H42" i="4" s="1"/>
  <c r="H33" i="4"/>
  <c r="H32" i="4"/>
  <c r="I286" i="1"/>
  <c r="I148" i="47"/>
  <c r="I153" i="47" s="1"/>
  <c r="I149" i="47"/>
  <c r="I154" i="47" s="1"/>
  <c r="I150" i="47"/>
  <c r="I155" i="47" s="1"/>
  <c r="I147" i="47"/>
  <c r="I45" i="47"/>
  <c r="U85" i="47"/>
  <c r="I76" i="47"/>
  <c r="I71" i="47"/>
  <c r="H21" i="47"/>
  <c r="H147" i="47"/>
  <c r="H148" i="47"/>
  <c r="H149" i="47"/>
  <c r="H150" i="47"/>
  <c r="H286" i="1"/>
  <c r="D86" i="47"/>
  <c r="G147" i="47"/>
  <c r="G148" i="47"/>
  <c r="G149" i="47"/>
  <c r="G150" i="47"/>
  <c r="D66" i="47"/>
  <c r="G164" i="1"/>
  <c r="G165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49" i="1"/>
  <c r="E26" i="2"/>
  <c r="E21" i="2"/>
  <c r="H40" i="24"/>
  <c r="D36" i="3"/>
  <c r="D33" i="47"/>
  <c r="D43" i="47" s="1"/>
  <c r="D32" i="47"/>
  <c r="D42" i="47" s="1"/>
  <c r="D35" i="47"/>
  <c r="D45" i="47" s="1"/>
  <c r="D34" i="47"/>
  <c r="D44" i="47" s="1"/>
  <c r="D42" i="3"/>
  <c r="D47" i="47"/>
  <c r="D50" i="47"/>
  <c r="D48" i="47"/>
  <c r="D49" i="47"/>
  <c r="I43" i="47"/>
  <c r="U84" i="47"/>
  <c r="E86" i="47"/>
  <c r="I21" i="47"/>
  <c r="I164" i="1"/>
  <c r="I165" i="1" s="1"/>
  <c r="E71" i="47"/>
  <c r="H164" i="1"/>
  <c r="H165" i="1" s="1"/>
  <c r="H116" i="3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4" i="1"/>
  <c r="E165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3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30" i="47" s="1"/>
  <c r="H113" i="47"/>
  <c r="H128" i="47" s="1"/>
  <c r="H114" i="47"/>
  <c r="H129" i="47" s="1"/>
  <c r="G22" i="24"/>
  <c r="I112" i="47"/>
  <c r="I115" i="47"/>
  <c r="I130" i="47" s="1"/>
  <c r="I113" i="47"/>
  <c r="I128" i="47" s="1"/>
  <c r="I114" i="47"/>
  <c r="I129" i="47" s="1"/>
  <c r="D126" i="47"/>
  <c r="U83" i="47"/>
  <c r="D11" i="2"/>
  <c r="E148" i="47"/>
  <c r="E149" i="47"/>
  <c r="E147" i="47"/>
  <c r="E150" i="47"/>
  <c r="E286" i="1"/>
  <c r="I51" i="47"/>
  <c r="H78" i="47"/>
  <c r="H79" i="47"/>
  <c r="H80" i="47"/>
  <c r="H77" i="47"/>
  <c r="H86" i="47"/>
  <c r="G19" i="24"/>
  <c r="M86" i="47"/>
  <c r="G36" i="47"/>
  <c r="D164" i="1"/>
  <c r="D165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43" i="47" s="1"/>
  <c r="G2" i="47"/>
  <c r="G42" i="47" s="1"/>
  <c r="G4" i="47"/>
  <c r="G44" i="47" s="1"/>
  <c r="G5" i="47"/>
  <c r="G45" i="47" s="1"/>
  <c r="D21" i="4"/>
  <c r="D16" i="24"/>
  <c r="E16" i="24"/>
  <c r="D26" i="2"/>
  <c r="G26" i="47"/>
  <c r="H26" i="47"/>
  <c r="H26" i="2"/>
  <c r="I42" i="47"/>
  <c r="I26" i="47"/>
  <c r="E26" i="47"/>
  <c r="D26" i="47"/>
  <c r="K93" i="1"/>
  <c r="D45" i="3"/>
  <c r="D33" i="2"/>
  <c r="G48" i="2"/>
  <c r="G115" i="2"/>
  <c r="G130" i="2" s="1"/>
  <c r="G42" i="3"/>
  <c r="G69" i="24"/>
  <c r="G78" i="24" s="1"/>
  <c r="G46" i="3"/>
  <c r="G87" i="3"/>
  <c r="G88" i="3"/>
  <c r="E89" i="3"/>
  <c r="G30" i="24"/>
  <c r="G49" i="2"/>
  <c r="G95" i="1"/>
  <c r="G116" i="2"/>
  <c r="G131" i="2" s="1"/>
  <c r="Y131" i="2" s="1"/>
  <c r="G112" i="2"/>
  <c r="G127" i="2" s="1"/>
  <c r="G114" i="2"/>
  <c r="G129" i="2" s="1"/>
  <c r="G84" i="3"/>
  <c r="E113" i="2"/>
  <c r="E128" i="2" s="1"/>
  <c r="G50" i="2"/>
  <c r="G43" i="3"/>
  <c r="G86" i="3"/>
  <c r="G45" i="3"/>
  <c r="G51" i="2"/>
  <c r="G47" i="2"/>
  <c r="G89" i="3"/>
  <c r="G113" i="2"/>
  <c r="G128" i="2" s="1"/>
  <c r="G68" i="24"/>
  <c r="G85" i="3"/>
  <c r="G220" i="1"/>
  <c r="E87" i="3"/>
  <c r="E116" i="2"/>
  <c r="E131" i="2" s="1"/>
  <c r="W131" i="2" s="1"/>
  <c r="E69" i="24"/>
  <c r="E78" i="24" s="1"/>
  <c r="E112" i="2"/>
  <c r="E127" i="2" s="1"/>
  <c r="E85" i="3"/>
  <c r="E88" i="3"/>
  <c r="E114" i="2"/>
  <c r="E129" i="2" s="1"/>
  <c r="E86" i="3"/>
  <c r="E115" i="2"/>
  <c r="E130" i="2" s="1"/>
  <c r="E68" i="24"/>
  <c r="E84" i="3"/>
  <c r="I94" i="1"/>
  <c r="D30" i="24"/>
  <c r="D47" i="2"/>
  <c r="D44" i="3"/>
  <c r="D48" i="2"/>
  <c r="D39" i="3"/>
  <c r="D50" i="2"/>
  <c r="D43" i="3"/>
  <c r="D35" i="2"/>
  <c r="D38" i="3"/>
  <c r="D64" i="1"/>
  <c r="I219" i="1"/>
  <c r="D95" i="1"/>
  <c r="D32" i="2"/>
  <c r="D41" i="3"/>
  <c r="D46" i="3"/>
  <c r="D51" i="2"/>
  <c r="D49" i="2"/>
  <c r="D40" i="3"/>
  <c r="D34" i="2"/>
  <c r="H87" i="3"/>
  <c r="I112" i="1"/>
  <c r="I148" i="1"/>
  <c r="H220" i="1"/>
  <c r="E95" i="1"/>
  <c r="H116" i="2"/>
  <c r="H131" i="2" s="1"/>
  <c r="Z131" i="2" s="1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27" i="2" s="1"/>
  <c r="H113" i="2"/>
  <c r="H128" i="2" s="1"/>
  <c r="Z128" i="2" s="1"/>
  <c r="H86" i="3"/>
  <c r="H219" i="1"/>
  <c r="E50" i="2"/>
  <c r="H115" i="2"/>
  <c r="H130" i="2" s="1"/>
  <c r="H69" i="24"/>
  <c r="H78" i="24" s="1"/>
  <c r="H84" i="3"/>
  <c r="H88" i="3"/>
  <c r="H114" i="2"/>
  <c r="H129" i="2" s="1"/>
  <c r="H85" i="3"/>
  <c r="D55" i="4"/>
  <c r="D20" i="24"/>
  <c r="D21" i="24"/>
  <c r="D27" i="24" s="1"/>
  <c r="J147" i="1"/>
  <c r="H63" i="1"/>
  <c r="H20" i="24"/>
  <c r="H21" i="24"/>
  <c r="E20" i="24"/>
  <c r="E21" i="24"/>
  <c r="H45" i="3"/>
  <c r="H48" i="2"/>
  <c r="H29" i="24"/>
  <c r="H43" i="3"/>
  <c r="H30" i="24"/>
  <c r="H49" i="2"/>
  <c r="H95" i="1"/>
  <c r="H50" i="2"/>
  <c r="H44" i="3"/>
  <c r="H46" i="3"/>
  <c r="H47" i="2"/>
  <c r="H51" i="2"/>
  <c r="H35" i="2"/>
  <c r="E258" i="1"/>
  <c r="D218" i="1"/>
  <c r="D244" i="1"/>
  <c r="H178" i="1"/>
  <c r="G178" i="1"/>
  <c r="E178" i="1"/>
  <c r="D178" i="1"/>
  <c r="H94" i="1"/>
  <c r="D32" i="4"/>
  <c r="E94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E31" i="24" s="1"/>
  <c r="D29" i="24"/>
  <c r="D31" i="24" s="1"/>
  <c r="E41" i="3"/>
  <c r="H39" i="3"/>
  <c r="E36" i="3"/>
  <c r="H41" i="3"/>
  <c r="E40" i="3"/>
  <c r="H40" i="3"/>
  <c r="E64" i="1"/>
  <c r="E33" i="2"/>
  <c r="E35" i="2"/>
  <c r="E37" i="3"/>
  <c r="H33" i="2"/>
  <c r="H36" i="3"/>
  <c r="D27" i="4"/>
  <c r="H64" i="1"/>
  <c r="E63" i="1"/>
  <c r="E34" i="2"/>
  <c r="E39" i="3"/>
  <c r="E38" i="3"/>
  <c r="H32" i="2"/>
  <c r="H34" i="2"/>
  <c r="H38" i="3"/>
  <c r="H37" i="3"/>
  <c r="D35" i="4"/>
  <c r="J218" i="1"/>
  <c r="E55" i="4"/>
  <c r="L227" i="1"/>
  <c r="K94" i="3"/>
  <c r="K121" i="2"/>
  <c r="K118" i="2"/>
  <c r="K229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19" i="1"/>
  <c r="H257" i="1"/>
  <c r="H293" i="1" s="1"/>
  <c r="I7" i="3"/>
  <c r="I8" i="3"/>
  <c r="I6" i="24"/>
  <c r="I9" i="3"/>
  <c r="D254" i="1"/>
  <c r="I10" i="3"/>
  <c r="I11" i="3"/>
  <c r="I5" i="24"/>
  <c r="I12" i="3"/>
  <c r="D258" i="1"/>
  <c r="I254" i="1"/>
  <c r="R254" i="1"/>
  <c r="G257" i="1"/>
  <c r="G293" i="1" s="1"/>
  <c r="J17" i="1"/>
  <c r="S161" i="1"/>
  <c r="L276" i="1"/>
  <c r="K278" i="1"/>
  <c r="K146" i="2"/>
  <c r="K107" i="3"/>
  <c r="S254" i="1"/>
  <c r="G254" i="1"/>
  <c r="J161" i="1"/>
  <c r="D113" i="1"/>
  <c r="D48" i="3"/>
  <c r="D49" i="3"/>
  <c r="D47" i="3"/>
  <c r="D36" i="24"/>
  <c r="D59" i="2"/>
  <c r="D35" i="24"/>
  <c r="D57" i="2"/>
  <c r="D58" i="2"/>
  <c r="D50" i="3"/>
  <c r="D60" i="2"/>
  <c r="D61" i="2"/>
  <c r="D51" i="3"/>
  <c r="E113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3" i="1"/>
  <c r="G48" i="3"/>
  <c r="G47" i="3"/>
  <c r="G49" i="3"/>
  <c r="G35" i="24"/>
  <c r="G57" i="2"/>
  <c r="G60" i="2"/>
  <c r="G36" i="24"/>
  <c r="G59" i="2"/>
  <c r="G58" i="2"/>
  <c r="G61" i="2"/>
  <c r="G50" i="3"/>
  <c r="G51" i="3"/>
  <c r="L161" i="1"/>
  <c r="H161" i="1"/>
  <c r="L241" i="1"/>
  <c r="P241" i="1"/>
  <c r="M241" i="1"/>
  <c r="H112" i="1"/>
  <c r="N76" i="1"/>
  <c r="D76" i="1"/>
  <c r="O76" i="1"/>
  <c r="L76" i="1"/>
  <c r="J76" i="1"/>
  <c r="K76" i="1"/>
  <c r="P76" i="1"/>
  <c r="H113" i="1"/>
  <c r="E76" i="1"/>
  <c r="M76" i="1"/>
  <c r="Q76" i="1"/>
  <c r="I76" i="1"/>
  <c r="E112" i="1"/>
  <c r="G76" i="1"/>
  <c r="S76" i="1"/>
  <c r="H76" i="1"/>
  <c r="R76" i="1"/>
  <c r="G9" i="4" l="1"/>
  <c r="D30" i="4" s="1"/>
  <c r="D39" i="4"/>
  <c r="D24" i="4"/>
  <c r="D45" i="4"/>
  <c r="D6" i="4"/>
  <c r="D12" i="4"/>
  <c r="D20" i="4"/>
  <c r="D10" i="4"/>
  <c r="D118" i="3"/>
  <c r="U165" i="1"/>
  <c r="H136" i="3"/>
  <c r="I81" i="1"/>
  <c r="K77" i="3"/>
  <c r="K79" i="3"/>
  <c r="K100" i="47"/>
  <c r="K83" i="3"/>
  <c r="K80" i="3"/>
  <c r="K99" i="2"/>
  <c r="K99" i="47"/>
  <c r="K81" i="3"/>
  <c r="K78" i="3"/>
  <c r="K101" i="2"/>
  <c r="K82" i="3"/>
  <c r="K189" i="1"/>
  <c r="L187" i="1"/>
  <c r="L97" i="47" s="1"/>
  <c r="K98" i="47"/>
  <c r="K100" i="2"/>
  <c r="K97" i="2"/>
  <c r="K98" i="2"/>
  <c r="J101" i="47"/>
  <c r="G49" i="24"/>
  <c r="G48" i="4"/>
  <c r="D26" i="4" s="1"/>
  <c r="H49" i="24"/>
  <c r="I89" i="47"/>
  <c r="G49" i="4"/>
  <c r="I95" i="47"/>
  <c r="I110" i="47" s="1"/>
  <c r="G51" i="4"/>
  <c r="D54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W130" i="2"/>
  <c r="E42" i="47"/>
  <c r="E90" i="47"/>
  <c r="H43" i="47"/>
  <c r="G52" i="4"/>
  <c r="D34" i="4" s="1"/>
  <c r="G47" i="4"/>
  <c r="D36" i="4" s="1"/>
  <c r="I92" i="47"/>
  <c r="I107" i="47" s="1"/>
  <c r="G50" i="4"/>
  <c r="D23" i="4" s="1"/>
  <c r="I93" i="47"/>
  <c r="I108" i="47" s="1"/>
  <c r="H90" i="47"/>
  <c r="E49" i="24"/>
  <c r="E117" i="3"/>
  <c r="E121" i="3"/>
  <c r="E123" i="3"/>
  <c r="E119" i="3"/>
  <c r="E120" i="3"/>
  <c r="D89" i="47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46" i="1"/>
  <c r="D117" i="3"/>
  <c r="D119" i="3"/>
  <c r="D120" i="3"/>
  <c r="D121" i="3"/>
  <c r="D123" i="3"/>
  <c r="I122" i="3"/>
  <c r="E118" i="3"/>
  <c r="H122" i="3"/>
  <c r="D122" i="3"/>
  <c r="H118" i="3"/>
  <c r="E45" i="47"/>
  <c r="H44" i="47"/>
  <c r="H42" i="47"/>
  <c r="H31" i="24"/>
  <c r="E88" i="47"/>
  <c r="H89" i="47"/>
  <c r="W128" i="2"/>
  <c r="I306" i="1"/>
  <c r="E81" i="47"/>
  <c r="H51" i="47"/>
  <c r="D90" i="47"/>
  <c r="I90" i="47"/>
  <c r="D61" i="47"/>
  <c r="W127" i="2"/>
  <c r="G89" i="47"/>
  <c r="E89" i="47"/>
  <c r="E43" i="47"/>
  <c r="H88" i="47"/>
  <c r="D88" i="47"/>
  <c r="G88" i="47"/>
  <c r="K121" i="47"/>
  <c r="E44" i="47"/>
  <c r="D132" i="47"/>
  <c r="D152" i="47" s="1"/>
  <c r="D135" i="47"/>
  <c r="D155" i="47" s="1"/>
  <c r="D133" i="47"/>
  <c r="D153" i="47" s="1"/>
  <c r="D134" i="47"/>
  <c r="L142" i="47"/>
  <c r="L145" i="47"/>
  <c r="L144" i="47"/>
  <c r="L143" i="47"/>
  <c r="I7" i="24"/>
  <c r="J112" i="47"/>
  <c r="J115" i="47"/>
  <c r="J113" i="47"/>
  <c r="J114" i="47"/>
  <c r="E92" i="47"/>
  <c r="E107" i="47" s="1"/>
  <c r="E95" i="47"/>
  <c r="E110" i="47" s="1"/>
  <c r="E93" i="47"/>
  <c r="E108" i="47" s="1"/>
  <c r="E94" i="47"/>
  <c r="E109" i="47" s="1"/>
  <c r="D114" i="2"/>
  <c r="D129" i="2" s="1"/>
  <c r="D112" i="47"/>
  <c r="D115" i="47"/>
  <c r="D130" i="47" s="1"/>
  <c r="D113" i="47"/>
  <c r="D128" i="47" s="1"/>
  <c r="D114" i="47"/>
  <c r="D129" i="47" s="1"/>
  <c r="H91" i="2"/>
  <c r="H90" i="2"/>
  <c r="E22" i="24"/>
  <c r="J77" i="47"/>
  <c r="J78" i="47"/>
  <c r="J79" i="47"/>
  <c r="J80" i="47"/>
  <c r="H45" i="4"/>
  <c r="Z130" i="2"/>
  <c r="E36" i="2"/>
  <c r="H77" i="24"/>
  <c r="H70" i="24"/>
  <c r="H79" i="24" s="1"/>
  <c r="O79" i="24" s="1"/>
  <c r="E77" i="24"/>
  <c r="E70" i="24"/>
  <c r="E79" i="24" s="1"/>
  <c r="L79" i="24" s="1"/>
  <c r="H81" i="47"/>
  <c r="H36" i="47"/>
  <c r="G61" i="47"/>
  <c r="E87" i="47"/>
  <c r="H151" i="47"/>
  <c r="D26" i="24"/>
  <c r="D22" i="24"/>
  <c r="D28" i="24" s="1"/>
  <c r="G81" i="47"/>
  <c r="G87" i="47"/>
  <c r="G93" i="47"/>
  <c r="G108" i="47" s="1"/>
  <c r="G94" i="47"/>
  <c r="G109" i="47" s="1"/>
  <c r="G92" i="47"/>
  <c r="G107" i="47" s="1"/>
  <c r="G95" i="47"/>
  <c r="G110" i="47" s="1"/>
  <c r="E133" i="47"/>
  <c r="E153" i="47" s="1"/>
  <c r="E134" i="47"/>
  <c r="E154" i="47" s="1"/>
  <c r="E132" i="47"/>
  <c r="E135" i="47"/>
  <c r="E155" i="47" s="1"/>
  <c r="D42" i="2"/>
  <c r="D36" i="2"/>
  <c r="G77" i="24"/>
  <c r="G70" i="24"/>
  <c r="G79" i="24" s="1"/>
  <c r="N79" i="24" s="1"/>
  <c r="K48" i="47"/>
  <c r="K49" i="47"/>
  <c r="K47" i="47"/>
  <c r="K50" i="47"/>
  <c r="H45" i="47"/>
  <c r="E151" i="47"/>
  <c r="E152" i="47"/>
  <c r="I116" i="47"/>
  <c r="I131" i="47" s="1"/>
  <c r="AA130" i="47" s="1"/>
  <c r="I127" i="47"/>
  <c r="D49" i="24"/>
  <c r="D81" i="47"/>
  <c r="I88" i="47"/>
  <c r="D51" i="47"/>
  <c r="D36" i="47"/>
  <c r="D46" i="47" s="1"/>
  <c r="V42" i="47" s="1"/>
  <c r="I61" i="47"/>
  <c r="D154" i="47"/>
  <c r="I151" i="47"/>
  <c r="I156" i="47" s="1"/>
  <c r="AA154" i="47" s="1"/>
  <c r="I152" i="47"/>
  <c r="G116" i="47"/>
  <c r="G131" i="47" s="1"/>
  <c r="Y129" i="47" s="1"/>
  <c r="G127" i="47"/>
  <c r="K146" i="47"/>
  <c r="D93" i="47"/>
  <c r="D108" i="47" s="1"/>
  <c r="D94" i="47"/>
  <c r="D109" i="47" s="1"/>
  <c r="D92" i="47"/>
  <c r="D107" i="47" s="1"/>
  <c r="D95" i="47"/>
  <c r="D110" i="47" s="1"/>
  <c r="D151" i="47"/>
  <c r="G37" i="24"/>
  <c r="H37" i="24"/>
  <c r="E87" i="2"/>
  <c r="W87" i="2" s="1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L100" i="47"/>
  <c r="H36" i="2"/>
  <c r="H92" i="47"/>
  <c r="H107" i="47" s="1"/>
  <c r="H93" i="47"/>
  <c r="H108" i="47" s="1"/>
  <c r="H94" i="47"/>
  <c r="H109" i="47" s="1"/>
  <c r="H95" i="47"/>
  <c r="H110" i="47" s="1"/>
  <c r="H22" i="24"/>
  <c r="Z129" i="2"/>
  <c r="Z127" i="2"/>
  <c r="G88" i="2"/>
  <c r="Y88" i="2" s="1"/>
  <c r="D126" i="3"/>
  <c r="H87" i="47"/>
  <c r="H116" i="47"/>
  <c r="H131" i="47" s="1"/>
  <c r="Z130" i="47" s="1"/>
  <c r="H127" i="47"/>
  <c r="I81" i="47"/>
  <c r="I87" i="47"/>
  <c r="E51" i="47"/>
  <c r="G90" i="47"/>
  <c r="E36" i="47"/>
  <c r="G151" i="47"/>
  <c r="D87" i="47"/>
  <c r="J51" i="47"/>
  <c r="E116" i="47"/>
  <c r="E131" i="47" s="1"/>
  <c r="W128" i="47" s="1"/>
  <c r="E127" i="47"/>
  <c r="G51" i="47"/>
  <c r="H61" i="47"/>
  <c r="E61" i="47"/>
  <c r="E90" i="2"/>
  <c r="E91" i="2"/>
  <c r="E88" i="2"/>
  <c r="W88" i="2" s="1"/>
  <c r="H87" i="2"/>
  <c r="Z87" i="2" s="1"/>
  <c r="D89" i="2"/>
  <c r="V89" i="2" s="1"/>
  <c r="D87" i="2"/>
  <c r="V87" i="2" s="1"/>
  <c r="W129" i="2"/>
  <c r="G87" i="2"/>
  <c r="Y87" i="2" s="1"/>
  <c r="E89" i="2"/>
  <c r="W89" i="2" s="1"/>
  <c r="G91" i="2"/>
  <c r="Y129" i="2"/>
  <c r="G89" i="2"/>
  <c r="Y89" i="2" s="1"/>
  <c r="H89" i="2"/>
  <c r="Z89" i="2" s="1"/>
  <c r="H88" i="2"/>
  <c r="Z88" i="2" s="1"/>
  <c r="D88" i="2"/>
  <c r="V88" i="2" s="1"/>
  <c r="Y128" i="2"/>
  <c r="G90" i="2"/>
  <c r="Y127" i="2"/>
  <c r="Y130" i="2"/>
  <c r="G53" i="24"/>
  <c r="D53" i="24"/>
  <c r="H54" i="24"/>
  <c r="G54" i="24"/>
  <c r="E53" i="24"/>
  <c r="E54" i="24"/>
  <c r="H53" i="24"/>
  <c r="D54" i="24"/>
  <c r="H126" i="3"/>
  <c r="L93" i="1"/>
  <c r="I179" i="1"/>
  <c r="D56" i="24"/>
  <c r="D65" i="24" s="1"/>
  <c r="D85" i="3"/>
  <c r="D93" i="2"/>
  <c r="D108" i="2" s="1"/>
  <c r="D71" i="3"/>
  <c r="G180" i="1"/>
  <c r="G73" i="3"/>
  <c r="D115" i="2"/>
  <c r="D130" i="2" s="1"/>
  <c r="G95" i="2"/>
  <c r="G110" i="2" s="1"/>
  <c r="D68" i="24"/>
  <c r="H74" i="3"/>
  <c r="E96" i="3"/>
  <c r="E92" i="2"/>
  <c r="E107" i="2" s="1"/>
  <c r="E98" i="3"/>
  <c r="E75" i="3"/>
  <c r="E57" i="24"/>
  <c r="E66" i="24" s="1"/>
  <c r="E133" i="2"/>
  <c r="E153" i="2" s="1"/>
  <c r="E71" i="3"/>
  <c r="O78" i="24"/>
  <c r="I11" i="47"/>
  <c r="G6" i="47"/>
  <c r="G46" i="47" s="1"/>
  <c r="Y42" i="47" s="1"/>
  <c r="H6" i="47"/>
  <c r="I16" i="47"/>
  <c r="E6" i="47"/>
  <c r="H93" i="2"/>
  <c r="H108" i="2" s="1"/>
  <c r="H75" i="3"/>
  <c r="H56" i="24"/>
  <c r="H65" i="24" s="1"/>
  <c r="H73" i="3"/>
  <c r="E136" i="2"/>
  <c r="E81" i="24"/>
  <c r="E93" i="24" s="1"/>
  <c r="E80" i="24"/>
  <c r="E260" i="1"/>
  <c r="E73" i="3"/>
  <c r="E180" i="1"/>
  <c r="E93" i="2"/>
  <c r="E108" i="2" s="1"/>
  <c r="H96" i="2"/>
  <c r="H111" i="2" s="1"/>
  <c r="I20" i="24"/>
  <c r="I21" i="24"/>
  <c r="H179" i="1"/>
  <c r="H76" i="3"/>
  <c r="H72" i="3"/>
  <c r="E97" i="3"/>
  <c r="E135" i="2"/>
  <c r="E95" i="3"/>
  <c r="E72" i="3"/>
  <c r="H180" i="1"/>
  <c r="H57" i="24"/>
  <c r="H66" i="24" s="1"/>
  <c r="H71" i="3"/>
  <c r="E134" i="2"/>
  <c r="E154" i="2" s="1"/>
  <c r="E132" i="2"/>
  <c r="E152" i="2" s="1"/>
  <c r="E76" i="3"/>
  <c r="E56" i="24"/>
  <c r="E65" i="24" s="1"/>
  <c r="E74" i="3"/>
  <c r="E95" i="2"/>
  <c r="E110" i="2" s="1"/>
  <c r="D87" i="3"/>
  <c r="K147" i="1"/>
  <c r="J67" i="3"/>
  <c r="J70" i="3"/>
  <c r="J78" i="2"/>
  <c r="J69" i="3"/>
  <c r="J77" i="2"/>
  <c r="J81" i="2"/>
  <c r="J149" i="1"/>
  <c r="J68" i="3"/>
  <c r="J80" i="2"/>
  <c r="J66" i="3"/>
  <c r="J79" i="2"/>
  <c r="D72" i="3"/>
  <c r="D180" i="1"/>
  <c r="G75" i="3"/>
  <c r="G71" i="3"/>
  <c r="G93" i="2"/>
  <c r="G108" i="2" s="1"/>
  <c r="D92" i="2"/>
  <c r="D107" i="2" s="1"/>
  <c r="D94" i="2"/>
  <c r="D109" i="2" s="1"/>
  <c r="D69" i="24"/>
  <c r="D78" i="24" s="1"/>
  <c r="D76" i="3"/>
  <c r="D74" i="3"/>
  <c r="G76" i="3"/>
  <c r="G72" i="3"/>
  <c r="G96" i="2"/>
  <c r="G111" i="2" s="1"/>
  <c r="G94" i="2"/>
  <c r="G109" i="2" s="1"/>
  <c r="D96" i="2"/>
  <c r="D111" i="2" s="1"/>
  <c r="D88" i="3"/>
  <c r="D113" i="2"/>
  <c r="D128" i="2" s="1"/>
  <c r="D116" i="2"/>
  <c r="D131" i="2" s="1"/>
  <c r="V131" i="2" s="1"/>
  <c r="D84" i="3"/>
  <c r="E179" i="1"/>
  <c r="D75" i="3"/>
  <c r="D57" i="24"/>
  <c r="D66" i="24" s="1"/>
  <c r="D73" i="3"/>
  <c r="G57" i="24"/>
  <c r="G66" i="24" s="1"/>
  <c r="G56" i="24"/>
  <c r="G65" i="24" s="1"/>
  <c r="G74" i="3"/>
  <c r="G92" i="2"/>
  <c r="G107" i="2" s="1"/>
  <c r="D95" i="2"/>
  <c r="D110" i="2" s="1"/>
  <c r="E219" i="1"/>
  <c r="D89" i="3"/>
  <c r="D112" i="2"/>
  <c r="D127" i="2" s="1"/>
  <c r="D220" i="1"/>
  <c r="D306" i="1"/>
  <c r="E306" i="1"/>
  <c r="E94" i="2"/>
  <c r="E109" i="2" s="1"/>
  <c r="H92" i="2"/>
  <c r="H107" i="2" s="1"/>
  <c r="H95" i="2"/>
  <c r="H110" i="2" s="1"/>
  <c r="E96" i="2"/>
  <c r="E111" i="2" s="1"/>
  <c r="H94" i="2"/>
  <c r="H109" i="2" s="1"/>
  <c r="H258" i="1"/>
  <c r="H306" i="1"/>
  <c r="G258" i="1"/>
  <c r="G306" i="1"/>
  <c r="D86" i="3"/>
  <c r="D139" i="3"/>
  <c r="I73" i="3"/>
  <c r="K218" i="1"/>
  <c r="J86" i="3"/>
  <c r="J112" i="2"/>
  <c r="J89" i="3"/>
  <c r="J84" i="3"/>
  <c r="J114" i="2"/>
  <c r="J220" i="1"/>
  <c r="J116" i="2"/>
  <c r="J85" i="3"/>
  <c r="J113" i="2"/>
  <c r="J88" i="3"/>
  <c r="J87" i="3"/>
  <c r="J115" i="2"/>
  <c r="M227" i="1"/>
  <c r="L91" i="3"/>
  <c r="L118" i="2"/>
  <c r="L120" i="2"/>
  <c r="L229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59" i="1"/>
  <c r="I74" i="3"/>
  <c r="D95" i="3"/>
  <c r="D97" i="3"/>
  <c r="D132" i="2"/>
  <c r="D152" i="2" s="1"/>
  <c r="D80" i="24"/>
  <c r="D135" i="2"/>
  <c r="D155" i="2" s="1"/>
  <c r="D96" i="3"/>
  <c r="D98" i="3"/>
  <c r="D133" i="2"/>
  <c r="D153" i="2" s="1"/>
  <c r="I57" i="24"/>
  <c r="I66" i="24" s="1"/>
  <c r="I180" i="1"/>
  <c r="I71" i="3"/>
  <c r="I75" i="3"/>
  <c r="I72" i="3"/>
  <c r="D260" i="1"/>
  <c r="I76" i="3"/>
  <c r="I56" i="24"/>
  <c r="I65" i="24" s="1"/>
  <c r="D136" i="2"/>
  <c r="D134" i="2"/>
  <c r="D154" i="2" s="1"/>
  <c r="D81" i="24"/>
  <c r="D93" i="24" s="1"/>
  <c r="E303" i="1"/>
  <c r="G303" i="1"/>
  <c r="H303" i="1"/>
  <c r="Q303" i="1"/>
  <c r="J178" i="1"/>
  <c r="J205" i="1" s="1"/>
  <c r="I92" i="2"/>
  <c r="I107" i="2" s="1"/>
  <c r="I96" i="2"/>
  <c r="I111" i="2" s="1"/>
  <c r="I93" i="2"/>
  <c r="I108" i="2" s="1"/>
  <c r="I95" i="2"/>
  <c r="I110" i="2" s="1"/>
  <c r="I94" i="2"/>
  <c r="I109" i="2" s="1"/>
  <c r="K17" i="1"/>
  <c r="J10" i="3"/>
  <c r="J11" i="3"/>
  <c r="J9" i="3"/>
  <c r="J7" i="3"/>
  <c r="J8" i="3"/>
  <c r="J12" i="3"/>
  <c r="J19" i="1"/>
  <c r="M276" i="1"/>
  <c r="L278" i="1"/>
  <c r="L107" i="3"/>
  <c r="L146" i="2"/>
  <c r="H166" i="1"/>
  <c r="S303" i="1"/>
  <c r="E206" i="1"/>
  <c r="D161" i="1"/>
  <c r="R303" i="1"/>
  <c r="R161" i="1"/>
  <c r="P303" i="1"/>
  <c r="O303" i="1"/>
  <c r="N303" i="1"/>
  <c r="M303" i="1"/>
  <c r="L303" i="1"/>
  <c r="K303" i="1"/>
  <c r="J303" i="1"/>
  <c r="I303" i="1"/>
  <c r="I161" i="1"/>
  <c r="G161" i="1"/>
  <c r="D303" i="1"/>
  <c r="L254" i="1"/>
  <c r="P254" i="1"/>
  <c r="O254" i="1"/>
  <c r="N254" i="1"/>
  <c r="E166" i="1"/>
  <c r="K254" i="1"/>
  <c r="J254" i="1"/>
  <c r="M254" i="1"/>
  <c r="F275" i="1"/>
  <c r="F276" i="1" s="1"/>
  <c r="F226" i="1"/>
  <c r="F227" i="1" s="1"/>
  <c r="D9" i="4" l="1"/>
  <c r="D31" i="4"/>
  <c r="D40" i="4"/>
  <c r="D29" i="4"/>
  <c r="D19" i="4"/>
  <c r="L101" i="2"/>
  <c r="G55" i="24"/>
  <c r="N53" i="24" s="1"/>
  <c r="K101" i="47"/>
  <c r="L80" i="3"/>
  <c r="M187" i="1"/>
  <c r="M98" i="47" s="1"/>
  <c r="L83" i="3"/>
  <c r="L97" i="2"/>
  <c r="L99" i="2"/>
  <c r="L82" i="3"/>
  <c r="L99" i="47"/>
  <c r="L77" i="3"/>
  <c r="L98" i="47"/>
  <c r="L81" i="3"/>
  <c r="L98" i="2"/>
  <c r="L189" i="1"/>
  <c r="L100" i="2"/>
  <c r="L79" i="3"/>
  <c r="L78" i="3"/>
  <c r="H55" i="24"/>
  <c r="O55" i="24" s="1"/>
  <c r="E46" i="47"/>
  <c r="W42" i="47" s="1"/>
  <c r="L78" i="24"/>
  <c r="I96" i="47"/>
  <c r="I111" i="47" s="1"/>
  <c r="AA110" i="47" s="1"/>
  <c r="E55" i="24"/>
  <c r="L53" i="24" s="1"/>
  <c r="D140" i="3"/>
  <c r="D141" i="3"/>
  <c r="E144" i="3"/>
  <c r="E145" i="3"/>
  <c r="E146" i="3"/>
  <c r="E307" i="1"/>
  <c r="D144" i="3"/>
  <c r="D145" i="3"/>
  <c r="D146" i="3"/>
  <c r="D143" i="3"/>
  <c r="E143" i="3"/>
  <c r="Z127" i="47"/>
  <c r="W127" i="47"/>
  <c r="H46" i="47"/>
  <c r="Z43" i="47" s="1"/>
  <c r="V128" i="2"/>
  <c r="D55" i="24"/>
  <c r="K53" i="24" s="1"/>
  <c r="G58" i="24"/>
  <c r="G67" i="24" s="1"/>
  <c r="N65" i="24" s="1"/>
  <c r="E112" i="3"/>
  <c r="E128" i="3"/>
  <c r="E127" i="3"/>
  <c r="Y127" i="47"/>
  <c r="AA127" i="47"/>
  <c r="G128" i="3"/>
  <c r="G127" i="3"/>
  <c r="W129" i="47"/>
  <c r="Z129" i="47"/>
  <c r="AA155" i="47"/>
  <c r="AA153" i="47"/>
  <c r="Z128" i="47"/>
  <c r="H128" i="3"/>
  <c r="H127" i="3"/>
  <c r="I159" i="47"/>
  <c r="D128" i="3"/>
  <c r="D127" i="3"/>
  <c r="V44" i="47"/>
  <c r="AA128" i="47"/>
  <c r="AA129" i="47"/>
  <c r="E114" i="3"/>
  <c r="I128" i="3"/>
  <c r="I127" i="3"/>
  <c r="I126" i="3"/>
  <c r="I158" i="47"/>
  <c r="AA152" i="47"/>
  <c r="V45" i="47"/>
  <c r="Y128" i="47"/>
  <c r="W130" i="47"/>
  <c r="Y130" i="47"/>
  <c r="G126" i="3"/>
  <c r="E126" i="3"/>
  <c r="E110" i="3"/>
  <c r="Y43" i="47"/>
  <c r="Y45" i="47"/>
  <c r="Y44" i="47"/>
  <c r="V43" i="47"/>
  <c r="H91" i="47"/>
  <c r="Z90" i="47" s="1"/>
  <c r="I160" i="47"/>
  <c r="I22" i="24"/>
  <c r="O77" i="24"/>
  <c r="H206" i="1"/>
  <c r="L77" i="24"/>
  <c r="E158" i="47"/>
  <c r="D91" i="47"/>
  <c r="G91" i="47"/>
  <c r="D160" i="47"/>
  <c r="N77" i="24"/>
  <c r="D96" i="47"/>
  <c r="D111" i="47" s="1"/>
  <c r="D159" i="47"/>
  <c r="L146" i="47"/>
  <c r="I58" i="24"/>
  <c r="N78" i="24"/>
  <c r="E91" i="47"/>
  <c r="K28" i="24"/>
  <c r="K26" i="24"/>
  <c r="K27" i="24"/>
  <c r="H58" i="24"/>
  <c r="H67" i="24" s="1"/>
  <c r="AA111" i="2"/>
  <c r="F117" i="47"/>
  <c r="F120" i="47"/>
  <c r="F118" i="47"/>
  <c r="F119" i="47"/>
  <c r="K113" i="47"/>
  <c r="K114" i="47"/>
  <c r="K112" i="47"/>
  <c r="K115" i="47"/>
  <c r="J11" i="2"/>
  <c r="D136" i="47"/>
  <c r="D156" i="47" s="1"/>
  <c r="V152" i="47" s="1"/>
  <c r="K8" i="2"/>
  <c r="K7" i="2"/>
  <c r="K9" i="2"/>
  <c r="K10" i="2"/>
  <c r="K7" i="47"/>
  <c r="K10" i="47"/>
  <c r="K8" i="47"/>
  <c r="K9" i="47"/>
  <c r="H133" i="47"/>
  <c r="H153" i="47" s="1"/>
  <c r="H134" i="47"/>
  <c r="H154" i="47" s="1"/>
  <c r="H132" i="47"/>
  <c r="H135" i="47"/>
  <c r="H155" i="47" s="1"/>
  <c r="H143" i="3"/>
  <c r="F142" i="47"/>
  <c r="F143" i="47"/>
  <c r="F144" i="47"/>
  <c r="F145" i="47"/>
  <c r="M117" i="47"/>
  <c r="M120" i="47"/>
  <c r="M118" i="47"/>
  <c r="M119" i="47"/>
  <c r="G133" i="47"/>
  <c r="G153" i="47" s="1"/>
  <c r="G134" i="47"/>
  <c r="G154" i="47" s="1"/>
  <c r="G132" i="47"/>
  <c r="G135" i="47"/>
  <c r="G155" i="47" s="1"/>
  <c r="I91" i="47"/>
  <c r="AA90" i="47" s="1"/>
  <c r="H96" i="47"/>
  <c r="H111" i="47" s="1"/>
  <c r="D116" i="47"/>
  <c r="D131" i="47" s="1"/>
  <c r="V129" i="47" s="1"/>
  <c r="D127" i="47"/>
  <c r="M100" i="47"/>
  <c r="E58" i="24"/>
  <c r="E67" i="24" s="1"/>
  <c r="L66" i="24" s="1"/>
  <c r="E92" i="24"/>
  <c r="E82" i="24"/>
  <c r="E94" i="24" s="1"/>
  <c r="L94" i="24" s="1"/>
  <c r="J92" i="47"/>
  <c r="J107" i="47" s="1"/>
  <c r="J95" i="47"/>
  <c r="J110" i="47" s="1"/>
  <c r="J93" i="47"/>
  <c r="J108" i="47" s="1"/>
  <c r="J94" i="47"/>
  <c r="J109" i="47" s="1"/>
  <c r="H47" i="4"/>
  <c r="H50" i="4"/>
  <c r="H52" i="4"/>
  <c r="H49" i="4"/>
  <c r="H51" i="4"/>
  <c r="E54" i="4" s="1"/>
  <c r="H48" i="4"/>
  <c r="M143" i="47"/>
  <c r="M144" i="47"/>
  <c r="M142" i="47"/>
  <c r="M145" i="47"/>
  <c r="D92" i="24"/>
  <c r="D82" i="24"/>
  <c r="D94" i="24" s="1"/>
  <c r="K93" i="24" s="1"/>
  <c r="K77" i="47"/>
  <c r="K78" i="47"/>
  <c r="K79" i="47"/>
  <c r="K80" i="47"/>
  <c r="D77" i="24"/>
  <c r="D70" i="24"/>
  <c r="D79" i="24" s="1"/>
  <c r="K79" i="24" s="1"/>
  <c r="D58" i="24"/>
  <c r="D67" i="24" s="1"/>
  <c r="K66" i="24" s="1"/>
  <c r="L47" i="47"/>
  <c r="L50" i="47"/>
  <c r="L48" i="47"/>
  <c r="L49" i="47"/>
  <c r="L121" i="47"/>
  <c r="K51" i="47"/>
  <c r="E136" i="47"/>
  <c r="E156" i="47" s="1"/>
  <c r="W155" i="47" s="1"/>
  <c r="G96" i="47"/>
  <c r="G111" i="47" s="1"/>
  <c r="J81" i="47"/>
  <c r="E96" i="47"/>
  <c r="E111" i="47" s="1"/>
  <c r="J116" i="47"/>
  <c r="AA107" i="2"/>
  <c r="Z111" i="2"/>
  <c r="W111" i="2"/>
  <c r="W109" i="2"/>
  <c r="V111" i="2"/>
  <c r="Z109" i="2"/>
  <c r="V110" i="2"/>
  <c r="W108" i="2"/>
  <c r="W110" i="2"/>
  <c r="W107" i="2"/>
  <c r="Z107" i="2"/>
  <c r="V107" i="2"/>
  <c r="V108" i="2"/>
  <c r="D156" i="2"/>
  <c r="V156" i="2" s="1"/>
  <c r="V109" i="2"/>
  <c r="E155" i="2"/>
  <c r="V129" i="2"/>
  <c r="E156" i="2"/>
  <c r="W153" i="2" s="1"/>
  <c r="V130" i="2"/>
  <c r="Y110" i="2"/>
  <c r="I206" i="1"/>
  <c r="M93" i="1"/>
  <c r="Y90" i="2"/>
  <c r="Y91" i="2" s="1"/>
  <c r="V90" i="2"/>
  <c r="V91" i="2" s="1"/>
  <c r="E246" i="1"/>
  <c r="I259" i="1"/>
  <c r="H98" i="3"/>
  <c r="G81" i="24"/>
  <c r="G93" i="24" s="1"/>
  <c r="J11" i="47"/>
  <c r="G133" i="2"/>
  <c r="G153" i="2" s="1"/>
  <c r="G134" i="2"/>
  <c r="G154" i="2" s="1"/>
  <c r="G135" i="2"/>
  <c r="G155" i="2" s="1"/>
  <c r="G96" i="3"/>
  <c r="G95" i="3"/>
  <c r="G260" i="1"/>
  <c r="G80" i="24"/>
  <c r="Z90" i="2"/>
  <c r="Z91" i="2" s="1"/>
  <c r="G97" i="3"/>
  <c r="G136" i="2"/>
  <c r="G132" i="2"/>
  <c r="G152" i="2" s="1"/>
  <c r="G98" i="3"/>
  <c r="E99" i="3"/>
  <c r="W90" i="2"/>
  <c r="W91" i="2" s="1"/>
  <c r="L147" i="1"/>
  <c r="K68" i="3"/>
  <c r="K67" i="3"/>
  <c r="K77" i="2"/>
  <c r="K149" i="1"/>
  <c r="K66" i="3"/>
  <c r="K78" i="2"/>
  <c r="K81" i="2"/>
  <c r="K70" i="3"/>
  <c r="K80" i="2"/>
  <c r="K69" i="3"/>
  <c r="K79" i="2"/>
  <c r="D307" i="1"/>
  <c r="O53" i="24"/>
  <c r="D99" i="3"/>
  <c r="D157" i="2"/>
  <c r="H80" i="24"/>
  <c r="H96" i="3"/>
  <c r="H134" i="2"/>
  <c r="H154" i="2" s="1"/>
  <c r="H259" i="1"/>
  <c r="H97" i="3"/>
  <c r="H136" i="2"/>
  <c r="H135" i="2"/>
  <c r="H155" i="2" s="1"/>
  <c r="H133" i="2"/>
  <c r="H153" i="2" s="1"/>
  <c r="H260" i="1"/>
  <c r="H95" i="3"/>
  <c r="H132" i="2"/>
  <c r="H152" i="2" s="1"/>
  <c r="H81" i="24"/>
  <c r="H93" i="24" s="1"/>
  <c r="L218" i="1"/>
  <c r="K87" i="3"/>
  <c r="K115" i="2"/>
  <c r="K89" i="3"/>
  <c r="K220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29" i="1"/>
  <c r="M121" i="2"/>
  <c r="N227" i="1"/>
  <c r="M93" i="3"/>
  <c r="N187" i="1"/>
  <c r="M189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58" i="1"/>
  <c r="I96" i="3"/>
  <c r="I135" i="2"/>
  <c r="I98" i="3"/>
  <c r="I81" i="24"/>
  <c r="I134" i="2"/>
  <c r="I260" i="1"/>
  <c r="I80" i="24"/>
  <c r="I133" i="2"/>
  <c r="I136" i="2"/>
  <c r="I95" i="3"/>
  <c r="I132" i="2"/>
  <c r="I97" i="3"/>
  <c r="M145" i="2"/>
  <c r="M144" i="2"/>
  <c r="M143" i="2"/>
  <c r="M142" i="2"/>
  <c r="D96" i="24"/>
  <c r="N55" i="24"/>
  <c r="K178" i="1"/>
  <c r="K205" i="1" s="1"/>
  <c r="J93" i="2"/>
  <c r="J108" i="2" s="1"/>
  <c r="J92" i="2"/>
  <c r="J107" i="2" s="1"/>
  <c r="J96" i="2"/>
  <c r="J111" i="2" s="1"/>
  <c r="J95" i="2"/>
  <c r="J110" i="2" s="1"/>
  <c r="J94" i="2"/>
  <c r="J109" i="2" s="1"/>
  <c r="J180" i="1"/>
  <c r="J72" i="3"/>
  <c r="J73" i="3"/>
  <c r="J76" i="3"/>
  <c r="J71" i="3"/>
  <c r="J75" i="3"/>
  <c r="J74" i="3"/>
  <c r="L17" i="1"/>
  <c r="K12" i="3"/>
  <c r="K11" i="3"/>
  <c r="K10" i="3"/>
  <c r="K19" i="1"/>
  <c r="K8" i="3"/>
  <c r="K9" i="3"/>
  <c r="K7" i="3"/>
  <c r="N276" i="1"/>
  <c r="M107" i="3"/>
  <c r="M278" i="1"/>
  <c r="M146" i="2"/>
  <c r="G228" i="1"/>
  <c r="F71" i="24"/>
  <c r="F92" i="3"/>
  <c r="F91" i="3"/>
  <c r="F118" i="2"/>
  <c r="F72" i="24"/>
  <c r="F120" i="2"/>
  <c r="F90" i="3"/>
  <c r="F117" i="2"/>
  <c r="F119" i="2"/>
  <c r="F93" i="3"/>
  <c r="F121" i="2"/>
  <c r="F94" i="3"/>
  <c r="G277" i="1"/>
  <c r="F87" i="24"/>
  <c r="F86" i="24"/>
  <c r="F146" i="2"/>
  <c r="F107" i="3"/>
  <c r="N54" i="24"/>
  <c r="F277" i="1"/>
  <c r="F278" i="1"/>
  <c r="F228" i="1"/>
  <c r="F229" i="1"/>
  <c r="E318" i="1" l="1"/>
  <c r="E319" i="1"/>
  <c r="D318" i="1"/>
  <c r="D319" i="1"/>
  <c r="E111" i="3"/>
  <c r="D113" i="3"/>
  <c r="E314" i="1"/>
  <c r="W45" i="47"/>
  <c r="W44" i="47"/>
  <c r="L101" i="47"/>
  <c r="M82" i="3"/>
  <c r="M97" i="2"/>
  <c r="M83" i="3"/>
  <c r="M97" i="47"/>
  <c r="M98" i="2"/>
  <c r="M79" i="3"/>
  <c r="M99" i="2"/>
  <c r="M99" i="47"/>
  <c r="Z45" i="47"/>
  <c r="J208" i="1"/>
  <c r="J207" i="1" s="1"/>
  <c r="J210" i="1"/>
  <c r="J209" i="1" s="1"/>
  <c r="M100" i="2"/>
  <c r="M78" i="3"/>
  <c r="M80" i="3"/>
  <c r="M81" i="3"/>
  <c r="O54" i="24"/>
  <c r="K55" i="24"/>
  <c r="E113" i="3"/>
  <c r="Z44" i="47"/>
  <c r="Z42" i="47"/>
  <c r="V154" i="2"/>
  <c r="W43" i="47"/>
  <c r="K54" i="24"/>
  <c r="V153" i="2"/>
  <c r="N66" i="24"/>
  <c r="V152" i="2"/>
  <c r="K94" i="24"/>
  <c r="V155" i="2"/>
  <c r="H144" i="3"/>
  <c r="H145" i="3"/>
  <c r="H146" i="3"/>
  <c r="G144" i="3"/>
  <c r="G145" i="3"/>
  <c r="G146" i="3"/>
  <c r="G143" i="3"/>
  <c r="I67" i="24"/>
  <c r="P66" i="24" s="1"/>
  <c r="Z107" i="47"/>
  <c r="Z87" i="47"/>
  <c r="L93" i="24"/>
  <c r="Z110" i="47"/>
  <c r="I157" i="47"/>
  <c r="AA107" i="47"/>
  <c r="G159" i="47"/>
  <c r="D158" i="47"/>
  <c r="Z89" i="47"/>
  <c r="W152" i="47"/>
  <c r="AA108" i="47"/>
  <c r="V154" i="47"/>
  <c r="D157" i="47"/>
  <c r="V127" i="47"/>
  <c r="G307" i="1"/>
  <c r="G158" i="47"/>
  <c r="Z109" i="47"/>
  <c r="E160" i="47"/>
  <c r="V153" i="47"/>
  <c r="V128" i="47"/>
  <c r="AA109" i="47"/>
  <c r="V155" i="47"/>
  <c r="I82" i="24"/>
  <c r="D111" i="3"/>
  <c r="D110" i="3"/>
  <c r="J128" i="3"/>
  <c r="J127" i="3"/>
  <c r="E159" i="47"/>
  <c r="E157" i="47"/>
  <c r="W154" i="47"/>
  <c r="V130" i="47"/>
  <c r="W153" i="47"/>
  <c r="D112" i="3"/>
  <c r="Z108" i="47"/>
  <c r="D114" i="3"/>
  <c r="J126" i="3"/>
  <c r="H160" i="47"/>
  <c r="Z88" i="47"/>
  <c r="V88" i="47"/>
  <c r="V89" i="47"/>
  <c r="V90" i="47"/>
  <c r="AA87" i="47"/>
  <c r="AA88" i="47"/>
  <c r="AA89" i="47"/>
  <c r="W87" i="47"/>
  <c r="W88" i="47"/>
  <c r="W89" i="47"/>
  <c r="W90" i="47"/>
  <c r="Y88" i="47"/>
  <c r="Y89" i="47"/>
  <c r="Y87" i="47"/>
  <c r="Y90" i="47"/>
  <c r="Y108" i="2"/>
  <c r="W107" i="47"/>
  <c r="O65" i="24"/>
  <c r="D97" i="24"/>
  <c r="H307" i="1"/>
  <c r="Y110" i="47"/>
  <c r="M146" i="47"/>
  <c r="L92" i="24"/>
  <c r="K78" i="24"/>
  <c r="M121" i="47"/>
  <c r="K116" i="47"/>
  <c r="AB109" i="2"/>
  <c r="K77" i="24"/>
  <c r="K65" i="24"/>
  <c r="K92" i="24"/>
  <c r="L65" i="24"/>
  <c r="H159" i="47"/>
  <c r="H92" i="24"/>
  <c r="H82" i="24"/>
  <c r="H94" i="24" s="1"/>
  <c r="L78" i="47"/>
  <c r="L79" i="47"/>
  <c r="L80" i="47"/>
  <c r="L77" i="47"/>
  <c r="L51" i="47"/>
  <c r="K81" i="47"/>
  <c r="J96" i="47"/>
  <c r="J111" i="47" s="1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108" i="47" s="1"/>
  <c r="K94" i="47"/>
  <c r="K109" i="47" s="1"/>
  <c r="K95" i="47"/>
  <c r="K110" i="47" s="1"/>
  <c r="K92" i="47"/>
  <c r="K107" i="47" s="1"/>
  <c r="L112" i="47"/>
  <c r="L115" i="47"/>
  <c r="L113" i="47"/>
  <c r="L114" i="47"/>
  <c r="G92" i="24"/>
  <c r="G82" i="24"/>
  <c r="G94" i="24" s="1"/>
  <c r="N94" i="24" s="1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O66" i="24"/>
  <c r="Y107" i="2"/>
  <c r="G136" i="47"/>
  <c r="G156" i="47" s="1"/>
  <c r="Y155" i="47" s="1"/>
  <c r="G152" i="47"/>
  <c r="H136" i="47"/>
  <c r="H156" i="47" s="1"/>
  <c r="H161" i="47" s="1"/>
  <c r="H152" i="47"/>
  <c r="Y109" i="2"/>
  <c r="AA110" i="2"/>
  <c r="Z110" i="2"/>
  <c r="AA109" i="2"/>
  <c r="AA108" i="2"/>
  <c r="Z108" i="2"/>
  <c r="Y111" i="2"/>
  <c r="H156" i="2"/>
  <c r="Z156" i="2" s="1"/>
  <c r="W156" i="2"/>
  <c r="W152" i="2"/>
  <c r="W155" i="2"/>
  <c r="G156" i="2"/>
  <c r="Y155" i="2" s="1"/>
  <c r="W154" i="2"/>
  <c r="K258" i="1"/>
  <c r="N93" i="1"/>
  <c r="H295" i="1"/>
  <c r="G99" i="3"/>
  <c r="K11" i="47"/>
  <c r="I99" i="3"/>
  <c r="V157" i="2"/>
  <c r="H99" i="3"/>
  <c r="J98" i="3"/>
  <c r="J134" i="2"/>
  <c r="M147" i="1"/>
  <c r="L66" i="3"/>
  <c r="L77" i="2"/>
  <c r="L149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0" i="1"/>
  <c r="J97" i="3"/>
  <c r="J133" i="2"/>
  <c r="M218" i="1"/>
  <c r="L85" i="3"/>
  <c r="L112" i="2"/>
  <c r="L88" i="3"/>
  <c r="L220" i="1"/>
  <c r="L84" i="3"/>
  <c r="L114" i="2"/>
  <c r="L89" i="3"/>
  <c r="L87" i="3"/>
  <c r="L113" i="2"/>
  <c r="L86" i="3"/>
  <c r="L116" i="2"/>
  <c r="L115" i="2"/>
  <c r="O227" i="1"/>
  <c r="N90" i="3"/>
  <c r="N119" i="2"/>
  <c r="N120" i="2"/>
  <c r="N92" i="3"/>
  <c r="N117" i="2"/>
  <c r="N91" i="3"/>
  <c r="N229" i="1"/>
  <c r="N93" i="3"/>
  <c r="N94" i="3"/>
  <c r="N118" i="2"/>
  <c r="N121" i="2"/>
  <c r="O187" i="1"/>
  <c r="N78" i="3"/>
  <c r="N77" i="3"/>
  <c r="N97" i="2"/>
  <c r="N189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55" i="24"/>
  <c r="L54" i="24"/>
  <c r="L178" i="1"/>
  <c r="L205" i="1" s="1"/>
  <c r="K94" i="2"/>
  <c r="K109" i="2" s="1"/>
  <c r="K95" i="2"/>
  <c r="K110" i="2" s="1"/>
  <c r="K93" i="2"/>
  <c r="K108" i="2" s="1"/>
  <c r="K92" i="2"/>
  <c r="K107" i="2" s="1"/>
  <c r="K96" i="2"/>
  <c r="K111" i="2" s="1"/>
  <c r="K74" i="3"/>
  <c r="K75" i="3"/>
  <c r="K72" i="3"/>
  <c r="K76" i="3"/>
  <c r="K71" i="3"/>
  <c r="K180" i="1"/>
  <c r="K73" i="3"/>
  <c r="M17" i="1"/>
  <c r="L7" i="3"/>
  <c r="L11" i="3"/>
  <c r="L19" i="1"/>
  <c r="L12" i="3"/>
  <c r="L9" i="3"/>
  <c r="L10" i="3"/>
  <c r="L8" i="3"/>
  <c r="O276" i="1"/>
  <c r="N146" i="2"/>
  <c r="N278" i="1"/>
  <c r="N107" i="3"/>
  <c r="J211" i="1"/>
  <c r="H318" i="1" l="1"/>
  <c r="H319" i="1"/>
  <c r="G318" i="1"/>
  <c r="G319" i="1"/>
  <c r="H114" i="3"/>
  <c r="G114" i="3"/>
  <c r="H314" i="1"/>
  <c r="M101" i="47"/>
  <c r="Z152" i="2"/>
  <c r="Z153" i="2"/>
  <c r="Y152" i="2"/>
  <c r="K260" i="1"/>
  <c r="Z154" i="2"/>
  <c r="N93" i="24"/>
  <c r="P65" i="24"/>
  <c r="AB107" i="2"/>
  <c r="N92" i="24"/>
  <c r="H157" i="47"/>
  <c r="Z157" i="47" s="1"/>
  <c r="Z152" i="47"/>
  <c r="O92" i="24"/>
  <c r="D161" i="47"/>
  <c r="V157" i="47" s="1"/>
  <c r="V109" i="47"/>
  <c r="V110" i="47"/>
  <c r="H111" i="3"/>
  <c r="H113" i="3"/>
  <c r="H110" i="3"/>
  <c r="H112" i="3"/>
  <c r="Y108" i="47"/>
  <c r="G111" i="3"/>
  <c r="G110" i="3"/>
  <c r="G113" i="3"/>
  <c r="G112" i="3"/>
  <c r="Z155" i="47"/>
  <c r="K128" i="3"/>
  <c r="K127" i="3"/>
  <c r="K126" i="3"/>
  <c r="Z154" i="47"/>
  <c r="W110" i="47"/>
  <c r="Y153" i="47"/>
  <c r="V108" i="47"/>
  <c r="Y154" i="47"/>
  <c r="G157" i="47"/>
  <c r="Y152" i="47"/>
  <c r="Z158" i="47"/>
  <c r="Z153" i="47"/>
  <c r="L126" i="3"/>
  <c r="E161" i="47"/>
  <c r="W160" i="47" s="1"/>
  <c r="W108" i="47"/>
  <c r="W109" i="47"/>
  <c r="V107" i="47"/>
  <c r="Y107" i="47"/>
  <c r="Y109" i="47"/>
  <c r="Z159" i="47"/>
  <c r="Z160" i="47"/>
  <c r="AB110" i="2"/>
  <c r="AB111" i="2"/>
  <c r="K96" i="47"/>
  <c r="K111" i="47" s="1"/>
  <c r="G161" i="47"/>
  <c r="K95" i="24"/>
  <c r="O94" i="24"/>
  <c r="K211" i="1"/>
  <c r="O93" i="24"/>
  <c r="AB108" i="47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107" i="47" s="1"/>
  <c r="L93" i="47"/>
  <c r="L108" i="47" s="1"/>
  <c r="L94" i="47"/>
  <c r="L109" i="47" s="1"/>
  <c r="L95" i="47"/>
  <c r="L110" i="47" s="1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AC108" i="2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AC107" i="2"/>
  <c r="AC111" i="2"/>
  <c r="AC110" i="2"/>
  <c r="AB108" i="2"/>
  <c r="Z155" i="2"/>
  <c r="AC109" i="2"/>
  <c r="Y154" i="2"/>
  <c r="Y153" i="2"/>
  <c r="Y156" i="2"/>
  <c r="L258" i="1"/>
  <c r="O93" i="1"/>
  <c r="L11" i="47"/>
  <c r="J99" i="3"/>
  <c r="N147" i="1"/>
  <c r="M149" i="1"/>
  <c r="M67" i="3"/>
  <c r="M77" i="2"/>
  <c r="M66" i="3"/>
  <c r="M69" i="3"/>
  <c r="M79" i="2"/>
  <c r="M70" i="3"/>
  <c r="M78" i="2"/>
  <c r="M81" i="2"/>
  <c r="M68" i="3"/>
  <c r="M80" i="2"/>
  <c r="P187" i="1"/>
  <c r="O79" i="3"/>
  <c r="O78" i="3"/>
  <c r="O98" i="2"/>
  <c r="O83" i="3"/>
  <c r="O77" i="3"/>
  <c r="O97" i="2"/>
  <c r="O101" i="2"/>
  <c r="O80" i="3"/>
  <c r="O81" i="3"/>
  <c r="O99" i="2"/>
  <c r="O82" i="3"/>
  <c r="O189" i="1"/>
  <c r="O100" i="2"/>
  <c r="P227" i="1"/>
  <c r="O118" i="2"/>
  <c r="O117" i="2"/>
  <c r="O229" i="1"/>
  <c r="O92" i="3"/>
  <c r="O120" i="2"/>
  <c r="O90" i="3"/>
  <c r="O93" i="3"/>
  <c r="O121" i="2"/>
  <c r="O91" i="3"/>
  <c r="O119" i="2"/>
  <c r="O94" i="3"/>
  <c r="N218" i="1"/>
  <c r="M220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78" i="1"/>
  <c r="M205" i="1" s="1"/>
  <c r="L95" i="2"/>
  <c r="L110" i="2" s="1"/>
  <c r="L92" i="2"/>
  <c r="L107" i="2" s="1"/>
  <c r="L94" i="2"/>
  <c r="L109" i="2" s="1"/>
  <c r="L93" i="2"/>
  <c r="L108" i="2" s="1"/>
  <c r="L96" i="2"/>
  <c r="L111" i="2" s="1"/>
  <c r="L73" i="3"/>
  <c r="L76" i="3"/>
  <c r="L180" i="1"/>
  <c r="L74" i="3"/>
  <c r="L72" i="3"/>
  <c r="L71" i="3"/>
  <c r="L75" i="3"/>
  <c r="N17" i="1"/>
  <c r="M9" i="3"/>
  <c r="M8" i="3"/>
  <c r="M11" i="3"/>
  <c r="M19" i="1"/>
  <c r="M7" i="3"/>
  <c r="M12" i="3"/>
  <c r="M10" i="3"/>
  <c r="P276" i="1"/>
  <c r="O107" i="3"/>
  <c r="O278" i="1"/>
  <c r="O146" i="2"/>
  <c r="K97" i="24"/>
  <c r="K96" i="24"/>
  <c r="F284" i="1"/>
  <c r="F235" i="1"/>
  <c r="F236" i="1" s="1"/>
  <c r="F186" i="1"/>
  <c r="F155" i="1"/>
  <c r="F156" i="1" s="1"/>
  <c r="F70" i="1"/>
  <c r="F71" i="1" s="1"/>
  <c r="K210" i="1" l="1"/>
  <c r="K209" i="1" s="1"/>
  <c r="K208" i="1"/>
  <c r="K207" i="1" s="1"/>
  <c r="V160" i="47"/>
  <c r="W157" i="47"/>
  <c r="F187" i="1"/>
  <c r="F99" i="47" s="1"/>
  <c r="W159" i="47"/>
  <c r="AB110" i="47"/>
  <c r="AB109" i="47"/>
  <c r="W158" i="47"/>
  <c r="V158" i="47"/>
  <c r="AB107" i="47"/>
  <c r="L128" i="3"/>
  <c r="L127" i="3"/>
  <c r="V159" i="47"/>
  <c r="Y158" i="47"/>
  <c r="Y159" i="47"/>
  <c r="Y157" i="47"/>
  <c r="Y160" i="47"/>
  <c r="AC108" i="47"/>
  <c r="AD108" i="2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AD110" i="2"/>
  <c r="N77" i="47"/>
  <c r="N78" i="47"/>
  <c r="N79" i="47"/>
  <c r="N80" i="47"/>
  <c r="N51" i="47"/>
  <c r="O121" i="47"/>
  <c r="O101" i="47"/>
  <c r="M116" i="47"/>
  <c r="L96" i="47"/>
  <c r="L111" i="47" s="1"/>
  <c r="P97" i="47"/>
  <c r="P98" i="47"/>
  <c r="P99" i="47"/>
  <c r="P100" i="47"/>
  <c r="F122" i="47"/>
  <c r="F125" i="47"/>
  <c r="F123" i="47"/>
  <c r="F124" i="47"/>
  <c r="M92" i="47"/>
  <c r="M107" i="47" s="1"/>
  <c r="M95" i="47"/>
  <c r="M110" i="47" s="1"/>
  <c r="M93" i="47"/>
  <c r="M108" i="47" s="1"/>
  <c r="M94" i="47"/>
  <c r="M109" i="47" s="1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5" i="1"/>
  <c r="L132" i="47"/>
  <c r="L133" i="47"/>
  <c r="L134" i="47"/>
  <c r="L135" i="47"/>
  <c r="AD107" i="2"/>
  <c r="AD111" i="2"/>
  <c r="AD109" i="2"/>
  <c r="M258" i="1"/>
  <c r="P93" i="1"/>
  <c r="M11" i="47"/>
  <c r="O147" i="1"/>
  <c r="N70" i="3"/>
  <c r="N78" i="2"/>
  <c r="N149" i="1"/>
  <c r="N67" i="3"/>
  <c r="N66" i="3"/>
  <c r="N80" i="2"/>
  <c r="N69" i="3"/>
  <c r="N77" i="2"/>
  <c r="N81" i="2"/>
  <c r="N68" i="3"/>
  <c r="N79" i="2"/>
  <c r="O218" i="1"/>
  <c r="N84" i="3"/>
  <c r="N112" i="2"/>
  <c r="N85" i="3"/>
  <c r="N113" i="2"/>
  <c r="N116" i="2"/>
  <c r="N220" i="1"/>
  <c r="N87" i="3"/>
  <c r="N115" i="2"/>
  <c r="N88" i="3"/>
  <c r="N86" i="3"/>
  <c r="N114" i="2"/>
  <c r="N89" i="3"/>
  <c r="Q227" i="1"/>
  <c r="P94" i="3"/>
  <c r="P93" i="3"/>
  <c r="P121" i="2"/>
  <c r="P119" i="2"/>
  <c r="P92" i="3"/>
  <c r="P229" i="1"/>
  <c r="P120" i="2"/>
  <c r="P90" i="3"/>
  <c r="P91" i="3"/>
  <c r="P117" i="2"/>
  <c r="P118" i="2"/>
  <c r="Q187" i="1"/>
  <c r="P77" i="3"/>
  <c r="P99" i="2"/>
  <c r="P101" i="2"/>
  <c r="P189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1" i="1"/>
  <c r="N178" i="1"/>
  <c r="N205" i="1" s="1"/>
  <c r="M92" i="2"/>
  <c r="M107" i="2" s="1"/>
  <c r="M96" i="2"/>
  <c r="M111" i="2" s="1"/>
  <c r="M93" i="2"/>
  <c r="M108" i="2" s="1"/>
  <c r="M95" i="2"/>
  <c r="M110" i="2" s="1"/>
  <c r="M94" i="2"/>
  <c r="M109" i="2" s="1"/>
  <c r="M71" i="3"/>
  <c r="M76" i="3"/>
  <c r="M74" i="3"/>
  <c r="M180" i="1"/>
  <c r="M75" i="3"/>
  <c r="M72" i="3"/>
  <c r="M73" i="3"/>
  <c r="O17" i="1"/>
  <c r="N10" i="3"/>
  <c r="N11" i="3"/>
  <c r="N9" i="3"/>
  <c r="N7" i="3"/>
  <c r="N8" i="3"/>
  <c r="N12" i="3"/>
  <c r="N19" i="1"/>
  <c r="Q276" i="1"/>
  <c r="P278" i="1"/>
  <c r="P107" i="3"/>
  <c r="P146" i="2"/>
  <c r="F38" i="2"/>
  <c r="F39" i="2"/>
  <c r="F23" i="24"/>
  <c r="F37" i="2"/>
  <c r="F40" i="2"/>
  <c r="F24" i="24"/>
  <c r="G188" i="1"/>
  <c r="G237" i="1"/>
  <c r="F75" i="24"/>
  <c r="F125" i="2"/>
  <c r="F124" i="2"/>
  <c r="F74" i="24"/>
  <c r="F123" i="2"/>
  <c r="F122" i="2"/>
  <c r="F126" i="2"/>
  <c r="G157" i="1"/>
  <c r="F50" i="24"/>
  <c r="F51" i="24"/>
  <c r="F82" i="2"/>
  <c r="F84" i="2"/>
  <c r="F83" i="2"/>
  <c r="F85" i="2"/>
  <c r="F86" i="2"/>
  <c r="F73" i="1"/>
  <c r="G72" i="1"/>
  <c r="F237" i="1"/>
  <c r="F238" i="1"/>
  <c r="F188" i="1"/>
  <c r="F157" i="1"/>
  <c r="F158" i="1"/>
  <c r="F72" i="1"/>
  <c r="L210" i="1" l="1"/>
  <c r="L209" i="1" s="1"/>
  <c r="L208" i="1"/>
  <c r="L207" i="1" s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AC107" i="47"/>
  <c r="AC109" i="47"/>
  <c r="AC110" i="47"/>
  <c r="AD108" i="47"/>
  <c r="M128" i="3"/>
  <c r="M127" i="3"/>
  <c r="M126" i="3"/>
  <c r="AE111" i="2"/>
  <c r="AD107" i="47"/>
  <c r="F52" i="24"/>
  <c r="F90" i="24"/>
  <c r="F149" i="2"/>
  <c r="F287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107" i="47" s="1"/>
  <c r="N95" i="47"/>
  <c r="N110" i="47" s="1"/>
  <c r="N93" i="47"/>
  <c r="N108" i="47" s="1"/>
  <c r="N94" i="47"/>
  <c r="N109" i="47" s="1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86" i="1"/>
  <c r="G286" i="1"/>
  <c r="F41" i="47"/>
  <c r="F86" i="47"/>
  <c r="N11" i="2"/>
  <c r="F25" i="24"/>
  <c r="M133" i="47"/>
  <c r="M134" i="47"/>
  <c r="M132" i="47"/>
  <c r="M135" i="47"/>
  <c r="P121" i="47"/>
  <c r="N116" i="47"/>
  <c r="M96" i="47"/>
  <c r="M111" i="47" s="1"/>
  <c r="AE107" i="2"/>
  <c r="N258" i="1"/>
  <c r="Q93" i="1"/>
  <c r="N11" i="47"/>
  <c r="P147" i="1"/>
  <c r="O66" i="3"/>
  <c r="O78" i="2"/>
  <c r="O81" i="2"/>
  <c r="O149" i="1"/>
  <c r="O70" i="3"/>
  <c r="O80" i="2"/>
  <c r="O69" i="3"/>
  <c r="O79" i="2"/>
  <c r="O68" i="3"/>
  <c r="O67" i="3"/>
  <c r="O77" i="2"/>
  <c r="R187" i="1"/>
  <c r="Q81" i="3"/>
  <c r="Q99" i="2"/>
  <c r="Q101" i="2"/>
  <c r="Q189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29" i="1"/>
  <c r="R227" i="1"/>
  <c r="Q118" i="2"/>
  <c r="Q91" i="3"/>
  <c r="Q92" i="3"/>
  <c r="P218" i="1"/>
  <c r="O87" i="3"/>
  <c r="O115" i="2"/>
  <c r="O89" i="3"/>
  <c r="O112" i="2"/>
  <c r="O85" i="3"/>
  <c r="O113" i="2"/>
  <c r="O220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1" i="1"/>
  <c r="O178" i="1"/>
  <c r="O205" i="1" s="1"/>
  <c r="N93" i="2"/>
  <c r="N108" i="2" s="1"/>
  <c r="N94" i="2"/>
  <c r="N109" i="2" s="1"/>
  <c r="N92" i="2"/>
  <c r="N107" i="2" s="1"/>
  <c r="N96" i="2"/>
  <c r="N111" i="2" s="1"/>
  <c r="N95" i="2"/>
  <c r="N110" i="2" s="1"/>
  <c r="N73" i="3"/>
  <c r="N76" i="3"/>
  <c r="N71" i="3"/>
  <c r="N75" i="3"/>
  <c r="N74" i="3"/>
  <c r="N72" i="3"/>
  <c r="N180" i="1"/>
  <c r="P17" i="1"/>
  <c r="O8" i="3"/>
  <c r="O9" i="3"/>
  <c r="O7" i="3"/>
  <c r="O12" i="3"/>
  <c r="O11" i="3"/>
  <c r="O19" i="1"/>
  <c r="O10" i="3"/>
  <c r="R276" i="1"/>
  <c r="Q107" i="3"/>
  <c r="Q146" i="2"/>
  <c r="Q278" i="1"/>
  <c r="F152" i="1"/>
  <c r="F67" i="1"/>
  <c r="D56" i="4" l="1"/>
  <c r="M208" i="1"/>
  <c r="M207" i="1" s="1"/>
  <c r="M210" i="1"/>
  <c r="M209" i="1" s="1"/>
  <c r="F101" i="47"/>
  <c r="AE108" i="2"/>
  <c r="AE110" i="2"/>
  <c r="N128" i="3"/>
  <c r="N127" i="3"/>
  <c r="AD109" i="47"/>
  <c r="N126" i="3"/>
  <c r="O126" i="3"/>
  <c r="AE109" i="2"/>
  <c r="AD110" i="47"/>
  <c r="AF109" i="2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N111" i="47" s="1"/>
  <c r="Q121" i="47"/>
  <c r="Q101" i="47"/>
  <c r="O93" i="47"/>
  <c r="O108" i="47" s="1"/>
  <c r="O94" i="47"/>
  <c r="O109" i="47" s="1"/>
  <c r="O92" i="47"/>
  <c r="O107" i="47" s="1"/>
  <c r="O95" i="47"/>
  <c r="O110" i="47" s="1"/>
  <c r="R97" i="47"/>
  <c r="R100" i="47"/>
  <c r="R98" i="47"/>
  <c r="R99" i="47"/>
  <c r="P78" i="47"/>
  <c r="P79" i="47"/>
  <c r="P77" i="47"/>
  <c r="P80" i="47"/>
  <c r="AE109" i="47"/>
  <c r="O258" i="1"/>
  <c r="R93" i="1"/>
  <c r="O11" i="47"/>
  <c r="Q147" i="1"/>
  <c r="P66" i="3"/>
  <c r="P77" i="2"/>
  <c r="P70" i="3"/>
  <c r="P78" i="2"/>
  <c r="P69" i="3"/>
  <c r="P68" i="3"/>
  <c r="P80" i="2"/>
  <c r="P149" i="1"/>
  <c r="P67" i="3"/>
  <c r="P79" i="2"/>
  <c r="P81" i="2"/>
  <c r="Q218" i="1"/>
  <c r="P84" i="3"/>
  <c r="P112" i="2"/>
  <c r="P116" i="2"/>
  <c r="P89" i="3"/>
  <c r="P220" i="1"/>
  <c r="P86" i="3"/>
  <c r="P88" i="3"/>
  <c r="P85" i="3"/>
  <c r="P114" i="2"/>
  <c r="P87" i="3"/>
  <c r="P113" i="2"/>
  <c r="P115" i="2"/>
  <c r="S227" i="1"/>
  <c r="T227" i="1" s="1"/>
  <c r="R229" i="1"/>
  <c r="R118" i="2"/>
  <c r="R92" i="3"/>
  <c r="R91" i="3"/>
  <c r="R94" i="3"/>
  <c r="R90" i="3"/>
  <c r="R119" i="2"/>
  <c r="R120" i="2"/>
  <c r="R117" i="2"/>
  <c r="R121" i="2"/>
  <c r="R93" i="3"/>
  <c r="S187" i="1"/>
  <c r="T187" i="1" s="1"/>
  <c r="R78" i="3"/>
  <c r="R77" i="3"/>
  <c r="R99" i="2"/>
  <c r="R80" i="3"/>
  <c r="R101" i="2"/>
  <c r="R79" i="3"/>
  <c r="R81" i="3"/>
  <c r="R98" i="2"/>
  <c r="R97" i="2"/>
  <c r="R189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1" i="1"/>
  <c r="P178" i="1"/>
  <c r="P205" i="1" s="1"/>
  <c r="O94" i="2"/>
  <c r="O109" i="2" s="1"/>
  <c r="O93" i="2"/>
  <c r="O108" i="2" s="1"/>
  <c r="O92" i="2"/>
  <c r="O107" i="2" s="1"/>
  <c r="O96" i="2"/>
  <c r="O111" i="2" s="1"/>
  <c r="O95" i="2"/>
  <c r="O110" i="2" s="1"/>
  <c r="O71" i="3"/>
  <c r="O180" i="1"/>
  <c r="O75" i="3"/>
  <c r="O74" i="3"/>
  <c r="O73" i="3"/>
  <c r="O72" i="3"/>
  <c r="O76" i="3"/>
  <c r="Q17" i="1"/>
  <c r="P9" i="3"/>
  <c r="P10" i="3"/>
  <c r="P8" i="3"/>
  <c r="P11" i="3"/>
  <c r="P7" i="3"/>
  <c r="P19" i="1"/>
  <c r="P12" i="3"/>
  <c r="S276" i="1"/>
  <c r="T276" i="1" s="1"/>
  <c r="R107" i="3"/>
  <c r="R146" i="2"/>
  <c r="R278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D57" i="4" l="1"/>
  <c r="N210" i="1"/>
  <c r="N209" i="1" s="1"/>
  <c r="N208" i="1"/>
  <c r="N207" i="1" s="1"/>
  <c r="AF107" i="2"/>
  <c r="AF111" i="2"/>
  <c r="AF110" i="2"/>
  <c r="AF108" i="2"/>
  <c r="O128" i="3"/>
  <c r="O127" i="3"/>
  <c r="AF108" i="47"/>
  <c r="AE108" i="47"/>
  <c r="AF109" i="47"/>
  <c r="AF107" i="47"/>
  <c r="AE110" i="47"/>
  <c r="AE107" i="47"/>
  <c r="AF110" i="47"/>
  <c r="AG107" i="2"/>
  <c r="Q51" i="47"/>
  <c r="AG109" i="2"/>
  <c r="R121" i="47"/>
  <c r="P116" i="47"/>
  <c r="R47" i="47"/>
  <c r="R50" i="47"/>
  <c r="R49" i="47"/>
  <c r="R48" i="47"/>
  <c r="P81" i="47"/>
  <c r="O96" i="47"/>
  <c r="O111" i="47" s="1"/>
  <c r="AG109" i="47" s="1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108" i="47" s="1"/>
  <c r="P94" i="47"/>
  <c r="P109" i="47" s="1"/>
  <c r="P92" i="47"/>
  <c r="P107" i="47" s="1"/>
  <c r="P95" i="47"/>
  <c r="P110" i="47" s="1"/>
  <c r="Q112" i="47"/>
  <c r="Q115" i="47"/>
  <c r="Q113" i="47"/>
  <c r="Q114" i="47"/>
  <c r="Q78" i="47"/>
  <c r="Q79" i="47"/>
  <c r="Q77" i="47"/>
  <c r="Q80" i="47"/>
  <c r="R101" i="47"/>
  <c r="P11" i="2"/>
  <c r="R146" i="47"/>
  <c r="AG111" i="2"/>
  <c r="AG108" i="2"/>
  <c r="P258" i="1"/>
  <c r="S93" i="1"/>
  <c r="T93" i="1" s="1"/>
  <c r="P11" i="47"/>
  <c r="R147" i="1"/>
  <c r="Q149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89" i="1"/>
  <c r="S81" i="3"/>
  <c r="S99" i="2"/>
  <c r="U99" i="2" s="1"/>
  <c r="S82" i="3"/>
  <c r="S79" i="3"/>
  <c r="S80" i="3"/>
  <c r="S100" i="2"/>
  <c r="U100" i="2" s="1"/>
  <c r="S83" i="3"/>
  <c r="S98" i="2"/>
  <c r="U98" i="2" s="1"/>
  <c r="S229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18" i="1"/>
  <c r="Q84" i="3"/>
  <c r="Q112" i="2"/>
  <c r="Q116" i="2"/>
  <c r="Q113" i="2"/>
  <c r="Q86" i="3"/>
  <c r="Q114" i="2"/>
  <c r="Q88" i="3"/>
  <c r="Q85" i="3"/>
  <c r="Q115" i="2"/>
  <c r="Q89" i="3"/>
  <c r="Q220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78" i="1"/>
  <c r="Q205" i="1" s="1"/>
  <c r="P95" i="2"/>
  <c r="P110" i="2" s="1"/>
  <c r="P94" i="2"/>
  <c r="P109" i="2" s="1"/>
  <c r="P92" i="2"/>
  <c r="P107" i="2" s="1"/>
  <c r="P96" i="2"/>
  <c r="P111" i="2" s="1"/>
  <c r="P93" i="2"/>
  <c r="P108" i="2" s="1"/>
  <c r="P72" i="3"/>
  <c r="P180" i="1"/>
  <c r="P74" i="3"/>
  <c r="P71" i="3"/>
  <c r="P75" i="3"/>
  <c r="P73" i="3"/>
  <c r="P76" i="3"/>
  <c r="O211" i="1"/>
  <c r="R17" i="1"/>
  <c r="Q10" i="3"/>
  <c r="Q7" i="3"/>
  <c r="Q19" i="1"/>
  <c r="Q9" i="3"/>
  <c r="Q8" i="3"/>
  <c r="Q11" i="3"/>
  <c r="Q12" i="3"/>
  <c r="S278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O210" i="1" l="1"/>
  <c r="O209" i="1" s="1"/>
  <c r="O208" i="1"/>
  <c r="O207" i="1" s="1"/>
  <c r="U100" i="47"/>
  <c r="U99" i="47"/>
  <c r="U98" i="47"/>
  <c r="AG107" i="47"/>
  <c r="AG110" i="2"/>
  <c r="AG108" i="47"/>
  <c r="P128" i="3"/>
  <c r="P127" i="3"/>
  <c r="AG110" i="47"/>
  <c r="P126" i="3"/>
  <c r="R51" i="47"/>
  <c r="Q116" i="47"/>
  <c r="O136" i="47"/>
  <c r="AH108" i="2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107" i="47" s="1"/>
  <c r="Q95" i="47"/>
  <c r="Q110" i="47" s="1"/>
  <c r="Q93" i="47"/>
  <c r="Q108" i="47" s="1"/>
  <c r="Q94" i="47"/>
  <c r="Q109" i="47" s="1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P111" i="47" s="1"/>
  <c r="U97" i="47"/>
  <c r="S101" i="47"/>
  <c r="AH111" i="2"/>
  <c r="AH107" i="2"/>
  <c r="AH109" i="2"/>
  <c r="AH110" i="2"/>
  <c r="Q258" i="1"/>
  <c r="Q11" i="47"/>
  <c r="S147" i="1"/>
  <c r="T147" i="1" s="1"/>
  <c r="R69" i="3"/>
  <c r="R77" i="2"/>
  <c r="R81" i="2"/>
  <c r="R68" i="3"/>
  <c r="R79" i="2"/>
  <c r="R149" i="1"/>
  <c r="R66" i="3"/>
  <c r="R80" i="2"/>
  <c r="R67" i="3"/>
  <c r="R70" i="3"/>
  <c r="R78" i="2"/>
  <c r="S218" i="1"/>
  <c r="T218" i="1" s="1"/>
  <c r="R84" i="3"/>
  <c r="R114" i="2"/>
  <c r="R112" i="2"/>
  <c r="R85" i="3"/>
  <c r="R113" i="2"/>
  <c r="R116" i="2"/>
  <c r="R220" i="1"/>
  <c r="R87" i="3"/>
  <c r="R115" i="2"/>
  <c r="R88" i="3"/>
  <c r="R86" i="3"/>
  <c r="R89" i="3"/>
  <c r="P211" i="1"/>
  <c r="R178" i="1"/>
  <c r="R205" i="1" s="1"/>
  <c r="Q92" i="2"/>
  <c r="Q107" i="2" s="1"/>
  <c r="Q96" i="2"/>
  <c r="Q111" i="2" s="1"/>
  <c r="Q95" i="2"/>
  <c r="Q110" i="2" s="1"/>
  <c r="Q94" i="2"/>
  <c r="Q109" i="2" s="1"/>
  <c r="Q93" i="2"/>
  <c r="Q108" i="2" s="1"/>
  <c r="Q72" i="3"/>
  <c r="Q73" i="3"/>
  <c r="Q180" i="1"/>
  <c r="Q75" i="3"/>
  <c r="Q71" i="3"/>
  <c r="Q74" i="3"/>
  <c r="Q76" i="3"/>
  <c r="S17" i="1"/>
  <c r="T17" i="1" s="1"/>
  <c r="R9" i="3"/>
  <c r="R7" i="3"/>
  <c r="R8" i="3"/>
  <c r="R12" i="3"/>
  <c r="R10" i="3"/>
  <c r="R11" i="3"/>
  <c r="R19" i="1"/>
  <c r="F58" i="1"/>
  <c r="F61" i="1"/>
  <c r="F34" i="1"/>
  <c r="F35" i="1" s="1"/>
  <c r="P208" i="1" l="1"/>
  <c r="P207" i="1" s="1"/>
  <c r="P210" i="1"/>
  <c r="P209" i="1" s="1"/>
  <c r="Q128" i="3"/>
  <c r="Q127" i="3"/>
  <c r="Q126" i="3"/>
  <c r="R11" i="2"/>
  <c r="AI108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Q111" i="47" s="1"/>
  <c r="AH107" i="47"/>
  <c r="R126" i="3"/>
  <c r="R92" i="47"/>
  <c r="R107" i="47" s="1"/>
  <c r="R95" i="47"/>
  <c r="R110" i="47" s="1"/>
  <c r="R93" i="47"/>
  <c r="R108" i="47" s="1"/>
  <c r="R94" i="47"/>
  <c r="R109" i="47" s="1"/>
  <c r="R116" i="47"/>
  <c r="P136" i="47"/>
  <c r="R258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49" i="1"/>
  <c r="F62" i="1"/>
  <c r="S84" i="3"/>
  <c r="S113" i="2"/>
  <c r="U113" i="2" s="1"/>
  <c r="S87" i="3"/>
  <c r="S116" i="2"/>
  <c r="S220" i="1"/>
  <c r="S88" i="3"/>
  <c r="S115" i="2"/>
  <c r="U115" i="2" s="1"/>
  <c r="S86" i="3"/>
  <c r="S114" i="2"/>
  <c r="U114" i="2" s="1"/>
  <c r="S89" i="3"/>
  <c r="S85" i="3"/>
  <c r="S112" i="2"/>
  <c r="U112" i="2" s="1"/>
  <c r="S11" i="3"/>
  <c r="Q211" i="1"/>
  <c r="S178" i="1"/>
  <c r="R93" i="2"/>
  <c r="R108" i="2" s="1"/>
  <c r="R92" i="2"/>
  <c r="R107" i="2" s="1"/>
  <c r="R96" i="2"/>
  <c r="R111" i="2" s="1"/>
  <c r="R95" i="2"/>
  <c r="R110" i="2" s="1"/>
  <c r="R94" i="2"/>
  <c r="R109" i="2" s="1"/>
  <c r="R71" i="3"/>
  <c r="R74" i="3"/>
  <c r="R75" i="3"/>
  <c r="R180" i="1"/>
  <c r="R72" i="3"/>
  <c r="R76" i="3"/>
  <c r="R73" i="3"/>
  <c r="S8" i="3"/>
  <c r="S9" i="3"/>
  <c r="S7" i="3"/>
  <c r="S12" i="3"/>
  <c r="S19" i="1"/>
  <c r="S10" i="3"/>
  <c r="G36" i="1"/>
  <c r="F25" i="3"/>
  <c r="F23" i="3"/>
  <c r="F22" i="3"/>
  <c r="F12" i="24"/>
  <c r="F11" i="24"/>
  <c r="F19" i="2"/>
  <c r="F18" i="2"/>
  <c r="F17" i="2"/>
  <c r="F20" i="2"/>
  <c r="F24" i="3"/>
  <c r="F37" i="1"/>
  <c r="F143" i="1"/>
  <c r="F146" i="1"/>
  <c r="F25" i="1"/>
  <c r="F26" i="1" s="1"/>
  <c r="F17" i="1"/>
  <c r="S205" i="1" l="1"/>
  <c r="T178" i="1"/>
  <c r="Q208" i="1"/>
  <c r="Q207" i="1" s="1"/>
  <c r="Q210" i="1"/>
  <c r="Q209" i="1" s="1"/>
  <c r="F39" i="3"/>
  <c r="AI111" i="2"/>
  <c r="AH110" i="47"/>
  <c r="R128" i="3"/>
  <c r="R127" i="3"/>
  <c r="AH109" i="47"/>
  <c r="AH108" i="47"/>
  <c r="AI107" i="2"/>
  <c r="AI109" i="2"/>
  <c r="AI110" i="2"/>
  <c r="AI109" i="47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107" i="47" s="1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47" i="1"/>
  <c r="F69" i="3" s="1"/>
  <c r="R96" i="47"/>
  <c r="R111" i="47" s="1"/>
  <c r="U78" i="47"/>
  <c r="F21" i="47"/>
  <c r="AJ109" i="2"/>
  <c r="AJ110" i="2"/>
  <c r="AJ107" i="2"/>
  <c r="AJ108" i="2"/>
  <c r="AJ111" i="2"/>
  <c r="S258" i="1"/>
  <c r="T258" i="1" s="1"/>
  <c r="G63" i="1"/>
  <c r="F33" i="2"/>
  <c r="F64" i="1"/>
  <c r="F36" i="3"/>
  <c r="S11" i="47"/>
  <c r="F38" i="3"/>
  <c r="F20" i="24"/>
  <c r="F21" i="24"/>
  <c r="F63" i="1"/>
  <c r="F40" i="3"/>
  <c r="F35" i="2"/>
  <c r="F41" i="3"/>
  <c r="F37" i="3"/>
  <c r="F34" i="2"/>
  <c r="R211" i="1"/>
  <c r="S94" i="2"/>
  <c r="S109" i="2" s="1"/>
  <c r="S93" i="2"/>
  <c r="S108" i="2" s="1"/>
  <c r="S95" i="2"/>
  <c r="S110" i="2" s="1"/>
  <c r="S92" i="2"/>
  <c r="S107" i="2" s="1"/>
  <c r="S96" i="2"/>
  <c r="S111" i="2" s="1"/>
  <c r="S180" i="1"/>
  <c r="S71" i="3"/>
  <c r="S74" i="3"/>
  <c r="S72" i="3"/>
  <c r="S75" i="3"/>
  <c r="S73" i="3"/>
  <c r="S76" i="3"/>
  <c r="G18" i="1"/>
  <c r="F7" i="3"/>
  <c r="F12" i="3"/>
  <c r="F10" i="3"/>
  <c r="F9" i="3"/>
  <c r="F8" i="3"/>
  <c r="F6" i="24"/>
  <c r="F5" i="24"/>
  <c r="F11" i="3"/>
  <c r="G27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36" i="1"/>
  <c r="F107" i="1"/>
  <c r="F119" i="1"/>
  <c r="F120" i="1" s="1"/>
  <c r="F177" i="1"/>
  <c r="F204" i="1" s="1"/>
  <c r="F205" i="1" s="1"/>
  <c r="F110" i="1"/>
  <c r="F111" i="1" s="1"/>
  <c r="F19" i="1"/>
  <c r="F28" i="1"/>
  <c r="R210" i="1" l="1"/>
  <c r="R209" i="1" s="1"/>
  <c r="R208" i="1"/>
  <c r="R207" i="1" s="1"/>
  <c r="F149" i="1"/>
  <c r="F80" i="2"/>
  <c r="F148" i="1"/>
  <c r="G148" i="1"/>
  <c r="F78" i="2"/>
  <c r="F77" i="2"/>
  <c r="F66" i="3"/>
  <c r="F79" i="2"/>
  <c r="F68" i="3"/>
  <c r="F81" i="2"/>
  <c r="F47" i="24"/>
  <c r="F67" i="3"/>
  <c r="F70" i="3"/>
  <c r="F48" i="24"/>
  <c r="F7" i="24"/>
  <c r="U94" i="47"/>
  <c r="S109" i="47"/>
  <c r="F10" i="24"/>
  <c r="U93" i="47"/>
  <c r="S108" i="47"/>
  <c r="U95" i="47"/>
  <c r="S110" i="47"/>
  <c r="AI108" i="47"/>
  <c r="AI110" i="47"/>
  <c r="AI107" i="47"/>
  <c r="T205" i="1"/>
  <c r="S128" i="3"/>
  <c r="S127" i="3"/>
  <c r="S126" i="3"/>
  <c r="U107" i="2"/>
  <c r="U92" i="2"/>
  <c r="U109" i="2"/>
  <c r="U94" i="2"/>
  <c r="U110" i="2"/>
  <c r="U95" i="2"/>
  <c r="U108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AJ108" i="47"/>
  <c r="S96" i="47"/>
  <c r="S111" i="47" s="1"/>
  <c r="U92" i="47"/>
  <c r="AK110" i="2"/>
  <c r="AK108" i="2"/>
  <c r="AK111" i="2"/>
  <c r="AK109" i="2"/>
  <c r="AK107" i="2"/>
  <c r="F16" i="47"/>
  <c r="F11" i="47"/>
  <c r="F178" i="1"/>
  <c r="F54" i="3"/>
  <c r="F53" i="3"/>
  <c r="F52" i="3"/>
  <c r="F55" i="3"/>
  <c r="S211" i="1"/>
  <c r="F128" i="1"/>
  <c r="F129" i="1" s="1"/>
  <c r="G112" i="1"/>
  <c r="F47" i="3"/>
  <c r="F49" i="3"/>
  <c r="F48" i="3"/>
  <c r="F36" i="24"/>
  <c r="F60" i="2"/>
  <c r="F59" i="2"/>
  <c r="F35" i="24"/>
  <c r="F58" i="2"/>
  <c r="F57" i="2"/>
  <c r="F51" i="3"/>
  <c r="F61" i="2"/>
  <c r="F50" i="3"/>
  <c r="G121" i="1"/>
  <c r="F56" i="3"/>
  <c r="F57" i="3"/>
  <c r="F39" i="24"/>
  <c r="F38" i="24"/>
  <c r="F65" i="2"/>
  <c r="F64" i="2"/>
  <c r="F63" i="2"/>
  <c r="F62" i="2"/>
  <c r="F58" i="3"/>
  <c r="F66" i="2"/>
  <c r="F59" i="3"/>
  <c r="F40" i="1"/>
  <c r="F27" i="1"/>
  <c r="F112" i="1"/>
  <c r="F290" i="1"/>
  <c r="F113" i="1"/>
  <c r="F125" i="1"/>
  <c r="F92" i="1"/>
  <c r="F134" i="1"/>
  <c r="F137" i="1"/>
  <c r="F43" i="1"/>
  <c r="F44" i="1" s="1"/>
  <c r="F18" i="1"/>
  <c r="F214" i="1"/>
  <c r="F174" i="1"/>
  <c r="F116" i="1"/>
  <c r="F89" i="1"/>
  <c r="F49" i="1"/>
  <c r="F217" i="1"/>
  <c r="F122" i="1"/>
  <c r="F52" i="1"/>
  <c r="F8" i="1"/>
  <c r="W10" i="1" s="1"/>
  <c r="W13" i="1" s="1"/>
  <c r="S210" i="1" l="1"/>
  <c r="S209" i="1" s="1"/>
  <c r="S208" i="1"/>
  <c r="F49" i="24"/>
  <c r="F40" i="24"/>
  <c r="U110" i="47"/>
  <c r="U107" i="47"/>
  <c r="U108" i="47"/>
  <c r="AJ109" i="47"/>
  <c r="AJ110" i="47"/>
  <c r="U109" i="47"/>
  <c r="AJ107" i="47"/>
  <c r="F61" i="47"/>
  <c r="F37" i="24"/>
  <c r="F92" i="47"/>
  <c r="F107" i="47" s="1"/>
  <c r="F95" i="47"/>
  <c r="F110" i="47" s="1"/>
  <c r="F93" i="47"/>
  <c r="F108" i="47" s="1"/>
  <c r="F94" i="47"/>
  <c r="F109" i="47" s="1"/>
  <c r="F67" i="47"/>
  <c r="F70" i="47"/>
  <c r="F68" i="47"/>
  <c r="F69" i="47"/>
  <c r="U132" i="47"/>
  <c r="S136" i="47"/>
  <c r="AK110" i="47"/>
  <c r="F138" i="1"/>
  <c r="F64" i="3" s="1"/>
  <c r="F164" i="1"/>
  <c r="F165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18" i="1"/>
  <c r="F244" i="1"/>
  <c r="F245" i="1" s="1"/>
  <c r="G179" i="1"/>
  <c r="F95" i="2"/>
  <c r="F110" i="2" s="1"/>
  <c r="F96" i="2"/>
  <c r="F111" i="2" s="1"/>
  <c r="F74" i="3"/>
  <c r="F56" i="24"/>
  <c r="F65" i="24" s="1"/>
  <c r="F73" i="3"/>
  <c r="F92" i="2"/>
  <c r="F107" i="2" s="1"/>
  <c r="F93" i="2"/>
  <c r="F108" i="2" s="1"/>
  <c r="F180" i="1"/>
  <c r="F76" i="3"/>
  <c r="F57" i="24"/>
  <c r="F66" i="24" s="1"/>
  <c r="F71" i="3"/>
  <c r="F94" i="2"/>
  <c r="F109" i="2" s="1"/>
  <c r="F53" i="1"/>
  <c r="F79" i="1"/>
  <c r="F80" i="1" s="1"/>
  <c r="F93" i="1"/>
  <c r="F26" i="3"/>
  <c r="F29" i="3"/>
  <c r="F28" i="3"/>
  <c r="F27" i="3"/>
  <c r="F60" i="3"/>
  <c r="F15" i="24"/>
  <c r="F14" i="24"/>
  <c r="F41" i="24"/>
  <c r="F42" i="24"/>
  <c r="F254" i="1"/>
  <c r="F70" i="2"/>
  <c r="F67" i="2"/>
  <c r="F131" i="1"/>
  <c r="F71" i="2"/>
  <c r="F69" i="2"/>
  <c r="G130" i="1"/>
  <c r="F68" i="2"/>
  <c r="G219" i="1"/>
  <c r="F24" i="2"/>
  <c r="F23" i="2"/>
  <c r="F22" i="2"/>
  <c r="F25" i="2"/>
  <c r="F76" i="2"/>
  <c r="F46" i="1"/>
  <c r="G45" i="1"/>
  <c r="F179" i="1"/>
  <c r="F121" i="1"/>
  <c r="F45" i="1"/>
  <c r="F201" i="1"/>
  <c r="F76" i="1"/>
  <c r="F130" i="1"/>
  <c r="F161" i="1"/>
  <c r="F241" i="1"/>
  <c r="F257" i="1"/>
  <c r="F293" i="1" s="1"/>
  <c r="F44" i="24" l="1"/>
  <c r="T209" i="1"/>
  <c r="S207" i="1"/>
  <c r="T207" i="1" s="1"/>
  <c r="F85" i="3"/>
  <c r="F73" i="2"/>
  <c r="F45" i="24"/>
  <c r="F74" i="2"/>
  <c r="G139" i="1"/>
  <c r="F140" i="1"/>
  <c r="F139" i="1"/>
  <c r="F72" i="2"/>
  <c r="F75" i="2"/>
  <c r="F114" i="2"/>
  <c r="F129" i="2" s="1"/>
  <c r="F62" i="3"/>
  <c r="F112" i="2"/>
  <c r="F127" i="2" s="1"/>
  <c r="F65" i="3"/>
  <c r="F84" i="3"/>
  <c r="F89" i="3"/>
  <c r="AK107" i="47"/>
  <c r="F63" i="3"/>
  <c r="AK109" i="47"/>
  <c r="AK108" i="47"/>
  <c r="F71" i="47"/>
  <c r="F26" i="2"/>
  <c r="F139" i="3"/>
  <c r="F112" i="47"/>
  <c r="F115" i="47"/>
  <c r="F130" i="47" s="1"/>
  <c r="F113" i="47"/>
  <c r="F128" i="47" s="1"/>
  <c r="F114" i="47"/>
  <c r="F129" i="47" s="1"/>
  <c r="F72" i="47"/>
  <c r="F75" i="47"/>
  <c r="F73" i="47"/>
  <c r="F74" i="47"/>
  <c r="F166" i="1"/>
  <c r="F18" i="24"/>
  <c r="F17" i="24"/>
  <c r="F27" i="47"/>
  <c r="F42" i="47" s="1"/>
  <c r="F30" i="47"/>
  <c r="F45" i="47" s="1"/>
  <c r="F28" i="47"/>
  <c r="F43" i="47" s="1"/>
  <c r="F29" i="47"/>
  <c r="F44" i="47" s="1"/>
  <c r="F43" i="24"/>
  <c r="F58" i="24"/>
  <c r="F67" i="24" s="1"/>
  <c r="F96" i="47"/>
  <c r="F111" i="47" s="1"/>
  <c r="F48" i="2"/>
  <c r="F47" i="47"/>
  <c r="F50" i="47"/>
  <c r="F48" i="47"/>
  <c r="F49" i="47"/>
  <c r="F16" i="24"/>
  <c r="F26" i="47"/>
  <c r="F220" i="1"/>
  <c r="F219" i="1"/>
  <c r="F69" i="24"/>
  <c r="F78" i="24" s="1"/>
  <c r="F30" i="2"/>
  <c r="F55" i="1"/>
  <c r="F27" i="2"/>
  <c r="F32" i="3"/>
  <c r="F34" i="3"/>
  <c r="F33" i="3"/>
  <c r="F29" i="2"/>
  <c r="F28" i="2"/>
  <c r="F35" i="3"/>
  <c r="F54" i="1"/>
  <c r="F31" i="3"/>
  <c r="G54" i="1"/>
  <c r="F6" i="47"/>
  <c r="F258" i="1"/>
  <c r="F116" i="2"/>
  <c r="F131" i="2" s="1"/>
  <c r="X131" i="2" s="1"/>
  <c r="F115" i="2"/>
  <c r="F130" i="2" s="1"/>
  <c r="F68" i="24"/>
  <c r="F86" i="3"/>
  <c r="F88" i="3"/>
  <c r="F113" i="2"/>
  <c r="F128" i="2" s="1"/>
  <c r="F87" i="3"/>
  <c r="G94" i="1"/>
  <c r="F51" i="2"/>
  <c r="F91" i="2" s="1"/>
  <c r="F44" i="3"/>
  <c r="F30" i="24"/>
  <c r="F95" i="1"/>
  <c r="F50" i="2"/>
  <c r="F90" i="2" s="1"/>
  <c r="F49" i="2"/>
  <c r="F42" i="3"/>
  <c r="F29" i="24"/>
  <c r="F46" i="3"/>
  <c r="F45" i="3"/>
  <c r="F43" i="3"/>
  <c r="F94" i="1"/>
  <c r="F47" i="2"/>
  <c r="F30" i="3"/>
  <c r="F303" i="1"/>
  <c r="D4" i="2"/>
  <c r="D44" i="2" s="1"/>
  <c r="D5" i="2"/>
  <c r="D45" i="2" s="1"/>
  <c r="D3" i="2"/>
  <c r="F88" i="2" l="1"/>
  <c r="F46" i="24"/>
  <c r="F89" i="2"/>
  <c r="F87" i="2"/>
  <c r="F137" i="3"/>
  <c r="F133" i="3"/>
  <c r="F132" i="3"/>
  <c r="F131" i="3"/>
  <c r="F136" i="3"/>
  <c r="F134" i="3"/>
  <c r="F130" i="3"/>
  <c r="F54" i="24"/>
  <c r="F140" i="3"/>
  <c r="F141" i="3"/>
  <c r="F135" i="3"/>
  <c r="F117" i="3"/>
  <c r="F123" i="3"/>
  <c r="F119" i="3"/>
  <c r="F122" i="3"/>
  <c r="F118" i="3"/>
  <c r="F120" i="3"/>
  <c r="F121" i="3"/>
  <c r="F116" i="3"/>
  <c r="X128" i="2"/>
  <c r="X130" i="2"/>
  <c r="G246" i="1"/>
  <c r="F246" i="1"/>
  <c r="F53" i="24"/>
  <c r="F31" i="24"/>
  <c r="F55" i="24" s="1"/>
  <c r="F133" i="47"/>
  <c r="F153" i="47" s="1"/>
  <c r="F134" i="47"/>
  <c r="F154" i="47" s="1"/>
  <c r="F132" i="47"/>
  <c r="F135" i="47"/>
  <c r="F155" i="47" s="1"/>
  <c r="F143" i="3"/>
  <c r="F31" i="2"/>
  <c r="F31" i="47"/>
  <c r="F46" i="47" s="1"/>
  <c r="X43" i="47" s="1"/>
  <c r="F76" i="47"/>
  <c r="F87" i="47"/>
  <c r="F77" i="24"/>
  <c r="F70" i="24"/>
  <c r="F79" i="24" s="1"/>
  <c r="F19" i="24"/>
  <c r="F89" i="47"/>
  <c r="F116" i="47"/>
  <c r="F131" i="47" s="1"/>
  <c r="X128" i="47" s="1"/>
  <c r="F127" i="47"/>
  <c r="X129" i="2"/>
  <c r="F51" i="47"/>
  <c r="F88" i="47"/>
  <c r="F90" i="47"/>
  <c r="D43" i="2"/>
  <c r="D158" i="2" s="1"/>
  <c r="V158" i="2" s="1"/>
  <c r="D6" i="2"/>
  <c r="D46" i="2" s="1"/>
  <c r="V46" i="2" s="1"/>
  <c r="D159" i="2"/>
  <c r="V159" i="2" s="1"/>
  <c r="X127" i="2"/>
  <c r="X89" i="2"/>
  <c r="X87" i="2"/>
  <c r="F260" i="1"/>
  <c r="F97" i="3"/>
  <c r="F132" i="2"/>
  <c r="F152" i="2" s="1"/>
  <c r="F95" i="3"/>
  <c r="F133" i="2"/>
  <c r="F153" i="2" s="1"/>
  <c r="G259" i="1"/>
  <c r="F98" i="3"/>
  <c r="F134" i="2"/>
  <c r="F154" i="2" s="1"/>
  <c r="X88" i="2"/>
  <c r="F306" i="1"/>
  <c r="F135" i="2"/>
  <c r="F155" i="2" s="1"/>
  <c r="F307" i="1"/>
  <c r="F259" i="1"/>
  <c r="F136" i="2"/>
  <c r="F80" i="24"/>
  <c r="F81" i="24"/>
  <c r="F93" i="24" s="1"/>
  <c r="F96" i="3"/>
  <c r="G166" i="1"/>
  <c r="F206" i="1"/>
  <c r="G295" i="1"/>
  <c r="V127" i="2"/>
  <c r="F318" i="1" l="1"/>
  <c r="F319" i="1"/>
  <c r="F110" i="3"/>
  <c r="G314" i="1"/>
  <c r="F314" i="1"/>
  <c r="F295" i="1"/>
  <c r="F144" i="3"/>
  <c r="F145" i="3"/>
  <c r="F146" i="3"/>
  <c r="X127" i="47"/>
  <c r="M77" i="24"/>
  <c r="G206" i="1"/>
  <c r="F112" i="3"/>
  <c r="F128" i="3"/>
  <c r="F127" i="3"/>
  <c r="F126" i="3"/>
  <c r="F113" i="3"/>
  <c r="F158" i="47"/>
  <c r="X42" i="47"/>
  <c r="X129" i="47"/>
  <c r="F111" i="3"/>
  <c r="F114" i="3"/>
  <c r="X130" i="47"/>
  <c r="X45" i="47"/>
  <c r="X44" i="47"/>
  <c r="M79" i="24"/>
  <c r="M78" i="24"/>
  <c r="M53" i="24"/>
  <c r="V43" i="2"/>
  <c r="M55" i="24"/>
  <c r="M54" i="24"/>
  <c r="V42" i="2"/>
  <c r="F159" i="47"/>
  <c r="F160" i="47"/>
  <c r="X109" i="47"/>
  <c r="F136" i="47"/>
  <c r="F156" i="47" s="1"/>
  <c r="X153" i="47" s="1"/>
  <c r="F152" i="47"/>
  <c r="F92" i="24"/>
  <c r="F82" i="24"/>
  <c r="F94" i="24" s="1"/>
  <c r="M94" i="24" s="1"/>
  <c r="F91" i="47"/>
  <c r="V44" i="2"/>
  <c r="V45" i="2"/>
  <c r="X111" i="2"/>
  <c r="X108" i="2"/>
  <c r="X109" i="2"/>
  <c r="F156" i="2"/>
  <c r="X156" i="2" s="1"/>
  <c r="X107" i="2"/>
  <c r="X110" i="2"/>
  <c r="X90" i="2"/>
  <c r="X91" i="2" s="1"/>
  <c r="F99" i="3"/>
  <c r="M66" i="24"/>
  <c r="V160" i="2"/>
  <c r="X152" i="47" l="1"/>
  <c r="X107" i="47"/>
  <c r="X155" i="47"/>
  <c r="X110" i="47"/>
  <c r="X154" i="47"/>
  <c r="X108" i="47"/>
  <c r="M65" i="24"/>
  <c r="X152" i="2"/>
  <c r="X87" i="47"/>
  <c r="X88" i="47"/>
  <c r="X89" i="47"/>
  <c r="X90" i="47"/>
  <c r="X155" i="2"/>
  <c r="X153" i="2"/>
  <c r="X154" i="2"/>
  <c r="F157" i="47"/>
  <c r="F161" i="47"/>
  <c r="X158" i="47" s="1"/>
  <c r="M93" i="24"/>
  <c r="M92" i="24"/>
  <c r="V161" i="2"/>
  <c r="X160" i="47" l="1"/>
  <c r="X157" i="47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0" i="1"/>
  <c r="S96" i="3"/>
  <c r="S97" i="3"/>
  <c r="S95" i="3"/>
  <c r="S98" i="3"/>
  <c r="L97" i="3"/>
  <c r="L98" i="3"/>
  <c r="L96" i="3"/>
  <c r="L260" i="1"/>
  <c r="L95" i="3"/>
  <c r="O98" i="3"/>
  <c r="O96" i="3"/>
  <c r="O97" i="3"/>
  <c r="O95" i="3"/>
  <c r="O260" i="1"/>
  <c r="P260" i="1"/>
  <c r="P95" i="3"/>
  <c r="P97" i="3"/>
  <c r="P98" i="3"/>
  <c r="P96" i="3"/>
  <c r="R97" i="3"/>
  <c r="R96" i="3"/>
  <c r="R260" i="1"/>
  <c r="R98" i="3"/>
  <c r="R95" i="3"/>
  <c r="N98" i="3"/>
  <c r="N95" i="3"/>
  <c r="N97" i="3"/>
  <c r="N96" i="3"/>
  <c r="N260" i="1"/>
  <c r="Q97" i="3"/>
  <c r="Q95" i="3"/>
  <c r="Q260" i="1"/>
  <c r="Q98" i="3"/>
  <c r="Q96" i="3"/>
  <c r="M95" i="3"/>
  <c r="M260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0" i="1"/>
  <c r="I113" i="2"/>
  <c r="I70" i="24" l="1"/>
  <c r="I80" i="2"/>
  <c r="I81" i="2"/>
  <c r="I79" i="2"/>
  <c r="I48" i="24"/>
  <c r="I47" i="24"/>
  <c r="I78" i="2"/>
  <c r="I77" i="2"/>
  <c r="I69" i="3"/>
  <c r="I66" i="3"/>
  <c r="I149" i="1"/>
  <c r="I67" i="3"/>
  <c r="I68" i="3"/>
  <c r="I70" i="3"/>
  <c r="I84" i="2"/>
  <c r="I49" i="24" l="1"/>
  <c r="I82" i="2"/>
  <c r="I86" i="2"/>
  <c r="I51" i="24"/>
  <c r="I85" i="2"/>
  <c r="I50" i="24"/>
  <c r="I83" i="2"/>
  <c r="I158" i="1"/>
  <c r="I52" i="24" l="1"/>
  <c r="E4" i="2"/>
  <c r="E44" i="2" s="1"/>
  <c r="G4" i="2"/>
  <c r="G44" i="2" s="1"/>
  <c r="G2" i="2"/>
  <c r="H2" i="2"/>
  <c r="G3" i="2"/>
  <c r="G43" i="2" s="1"/>
  <c r="F3" i="24"/>
  <c r="F27" i="24" s="1"/>
  <c r="F2" i="2"/>
  <c r="E3" i="2"/>
  <c r="E43" i="2" s="1"/>
  <c r="F5" i="2"/>
  <c r="F45" i="2" s="1"/>
  <c r="F4" i="2"/>
  <c r="F44" i="2" s="1"/>
  <c r="G5" i="2"/>
  <c r="G45" i="2" s="1"/>
  <c r="G3" i="24"/>
  <c r="G27" i="24" s="1"/>
  <c r="H3" i="2"/>
  <c r="H43" i="2" s="1"/>
  <c r="E2" i="24"/>
  <c r="F2" i="24"/>
  <c r="F3" i="2"/>
  <c r="F43" i="2" s="1"/>
  <c r="H3" i="24"/>
  <c r="H27" i="24" s="1"/>
  <c r="H2" i="24"/>
  <c r="E2" i="2"/>
  <c r="H5" i="2"/>
  <c r="H45" i="2" s="1"/>
  <c r="E6" i="3"/>
  <c r="E2" i="3"/>
  <c r="E3" i="3"/>
  <c r="E10" i="1"/>
  <c r="E5" i="3"/>
  <c r="E4" i="3"/>
  <c r="F4" i="3"/>
  <c r="F3" i="3"/>
  <c r="F6" i="3"/>
  <c r="F5" i="3"/>
  <c r="F9" i="1"/>
  <c r="F2" i="3"/>
  <c r="F10" i="1"/>
  <c r="G2" i="24"/>
  <c r="H4" i="2"/>
  <c r="H44" i="2" s="1"/>
  <c r="H5" i="3"/>
  <c r="H6" i="3"/>
  <c r="H9" i="1"/>
  <c r="H2" i="3"/>
  <c r="H3" i="3"/>
  <c r="H4" i="3"/>
  <c r="H10" i="1"/>
  <c r="G5" i="3"/>
  <c r="G6" i="3"/>
  <c r="G4" i="3"/>
  <c r="G9" i="1"/>
  <c r="G3" i="3"/>
  <c r="G2" i="3"/>
  <c r="G10" i="1"/>
  <c r="E5" i="2"/>
  <c r="E45" i="2" s="1"/>
  <c r="E3" i="24"/>
  <c r="E27" i="24" s="1"/>
  <c r="E9" i="1"/>
  <c r="G26" i="24" l="1"/>
  <c r="G95" i="24" s="1"/>
  <c r="G4" i="24"/>
  <c r="G28" i="24" s="1"/>
  <c r="H26" i="24"/>
  <c r="H95" i="24" s="1"/>
  <c r="H4" i="24"/>
  <c r="H28" i="24" s="1"/>
  <c r="H42" i="2"/>
  <c r="H157" i="2" s="1"/>
  <c r="Z157" i="2" s="1"/>
  <c r="H6" i="2"/>
  <c r="H46" i="2" s="1"/>
  <c r="Z44" i="2" s="1"/>
  <c r="F42" i="2"/>
  <c r="F157" i="2" s="1"/>
  <c r="X157" i="2" s="1"/>
  <c r="F6" i="2"/>
  <c r="F46" i="2" s="1"/>
  <c r="X43" i="2" s="1"/>
  <c r="G42" i="2"/>
  <c r="G157" i="2" s="1"/>
  <c r="Y157" i="2" s="1"/>
  <c r="G6" i="2"/>
  <c r="G46" i="2" s="1"/>
  <c r="Y46" i="2" s="1"/>
  <c r="E42" i="2"/>
  <c r="E157" i="2" s="1"/>
  <c r="W157" i="2" s="1"/>
  <c r="E6" i="2"/>
  <c r="E46" i="2" s="1"/>
  <c r="W43" i="2" s="1"/>
  <c r="F26" i="24"/>
  <c r="F95" i="24" s="1"/>
  <c r="F4" i="24"/>
  <c r="F28" i="24" s="1"/>
  <c r="E26" i="24"/>
  <c r="E95" i="24" s="1"/>
  <c r="E4" i="24"/>
  <c r="E28" i="24" s="1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N26" i="24"/>
  <c r="E96" i="24"/>
  <c r="H96" i="24"/>
  <c r="I4" i="2"/>
  <c r="I6" i="3"/>
  <c r="H81" i="1"/>
  <c r="I3" i="3"/>
  <c r="N27" i="24"/>
  <c r="G96" i="24"/>
  <c r="N28" i="24"/>
  <c r="G97" i="24"/>
  <c r="N97" i="24" s="1"/>
  <c r="I3" i="24"/>
  <c r="I2" i="24"/>
  <c r="I2" i="2"/>
  <c r="I3" i="2"/>
  <c r="I5" i="3"/>
  <c r="I4" i="3"/>
  <c r="M28" i="24"/>
  <c r="F97" i="24"/>
  <c r="M97" i="24" s="1"/>
  <c r="J8" i="1"/>
  <c r="I5" i="2"/>
  <c r="I10" i="1"/>
  <c r="G81" i="1"/>
  <c r="F81" i="1"/>
  <c r="M26" i="24" l="1"/>
  <c r="H161" i="2"/>
  <c r="H2" i="4"/>
  <c r="Y44" i="2"/>
  <c r="Y45" i="2"/>
  <c r="G161" i="2"/>
  <c r="Z43" i="2"/>
  <c r="Z45" i="2"/>
  <c r="Z46" i="2"/>
  <c r="X42" i="2"/>
  <c r="X46" i="2"/>
  <c r="E161" i="2"/>
  <c r="X45" i="2"/>
  <c r="F161" i="2"/>
  <c r="X44" i="2"/>
  <c r="W160" i="2"/>
  <c r="W44" i="2"/>
  <c r="Y43" i="2"/>
  <c r="Z42" i="2"/>
  <c r="W45" i="2"/>
  <c r="I4" i="24"/>
  <c r="Y42" i="2"/>
  <c r="H8" i="4"/>
  <c r="E8" i="4" s="1"/>
  <c r="J5" i="47"/>
  <c r="H6" i="4"/>
  <c r="J2" i="47"/>
  <c r="H7" i="4"/>
  <c r="H5" i="4"/>
  <c r="J4" i="47"/>
  <c r="J3" i="47"/>
  <c r="H4" i="4"/>
  <c r="H3" i="4"/>
  <c r="W46" i="2"/>
  <c r="W42" i="2"/>
  <c r="I6" i="2"/>
  <c r="X160" i="2"/>
  <c r="Z160" i="2"/>
  <c r="Y160" i="2"/>
  <c r="L26" i="24"/>
  <c r="I6" i="47"/>
  <c r="I46" i="47" s="1"/>
  <c r="L28" i="24"/>
  <c r="L27" i="24"/>
  <c r="O28" i="24"/>
  <c r="L96" i="24"/>
  <c r="H97" i="24"/>
  <c r="O97" i="24" s="1"/>
  <c r="L95" i="24"/>
  <c r="O27" i="24"/>
  <c r="O26" i="24"/>
  <c r="M27" i="24"/>
  <c r="H308" i="1"/>
  <c r="F308" i="1"/>
  <c r="J2" i="2"/>
  <c r="J4" i="2"/>
  <c r="J5" i="2"/>
  <c r="J2" i="3"/>
  <c r="J6" i="3"/>
  <c r="J3" i="2"/>
  <c r="J4" i="3"/>
  <c r="K8" i="1"/>
  <c r="J5" i="3"/>
  <c r="J3" i="3"/>
  <c r="J10" i="1"/>
  <c r="M96" i="24"/>
  <c r="N96" i="24"/>
  <c r="N95" i="24"/>
  <c r="E308" i="1"/>
  <c r="G308" i="1"/>
  <c r="M95" i="24"/>
  <c r="E34" i="4" l="1"/>
  <c r="E33" i="4"/>
  <c r="E6" i="4"/>
  <c r="I161" i="47"/>
  <c r="AA44" i="47"/>
  <c r="AA45" i="47"/>
  <c r="AA42" i="47"/>
  <c r="AA43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0" i="1"/>
  <c r="K6" i="3"/>
  <c r="K5" i="3"/>
  <c r="K2" i="2"/>
  <c r="K3" i="3"/>
  <c r="L8" i="1"/>
  <c r="K3" i="2"/>
  <c r="X161" i="2"/>
  <c r="AA158" i="47" l="1"/>
  <c r="AA159" i="47"/>
  <c r="AA160" i="47"/>
  <c r="AA157" i="47"/>
  <c r="K6" i="2"/>
  <c r="L3" i="47"/>
  <c r="L4" i="47"/>
  <c r="L2" i="47"/>
  <c r="L5" i="47"/>
  <c r="K6" i="47"/>
  <c r="L4" i="2"/>
  <c r="L6" i="3"/>
  <c r="L2" i="3"/>
  <c r="L10" i="1"/>
  <c r="L3" i="3"/>
  <c r="L4" i="3"/>
  <c r="L5" i="2"/>
  <c r="L5" i="3"/>
  <c r="M8" i="1"/>
  <c r="L2" i="2"/>
  <c r="L3" i="2"/>
  <c r="L6" i="2" l="1"/>
  <c r="M4" i="47"/>
  <c r="M3" i="47"/>
  <c r="M2" i="47"/>
  <c r="M5" i="47"/>
  <c r="L6" i="47"/>
  <c r="M4" i="3"/>
  <c r="M4" i="2"/>
  <c r="M3" i="3"/>
  <c r="M5" i="3"/>
  <c r="M2" i="3"/>
  <c r="M5" i="2"/>
  <c r="M10" i="1"/>
  <c r="N8" i="1"/>
  <c r="M2" i="2"/>
  <c r="M6" i="3"/>
  <c r="M3" i="2"/>
  <c r="N4" i="47" l="1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10" i="1"/>
  <c r="N6" i="2" l="1"/>
  <c r="O5" i="47"/>
  <c r="O4" i="47"/>
  <c r="O3" i="47"/>
  <c r="O2" i="47"/>
  <c r="N6" i="47"/>
  <c r="O3" i="2"/>
  <c r="O4" i="2"/>
  <c r="O5" i="2"/>
  <c r="O4" i="3"/>
  <c r="O2" i="3"/>
  <c r="O10" i="1"/>
  <c r="O3" i="3"/>
  <c r="P8" i="1"/>
  <c r="O6" i="3"/>
  <c r="O5" i="3"/>
  <c r="O2" i="2"/>
  <c r="O6" i="2" l="1"/>
  <c r="P2" i="47"/>
  <c r="P3" i="47"/>
  <c r="P4" i="47"/>
  <c r="P5" i="47"/>
  <c r="O6" i="47"/>
  <c r="P4" i="2"/>
  <c r="P2" i="2"/>
  <c r="P3" i="2"/>
  <c r="P6" i="3"/>
  <c r="Q8" i="1"/>
  <c r="P5" i="2"/>
  <c r="P2" i="3"/>
  <c r="P4" i="3"/>
  <c r="P5" i="3"/>
  <c r="P3" i="3"/>
  <c r="P10" i="1"/>
  <c r="P6" i="2" l="1"/>
  <c r="Q4" i="47"/>
  <c r="Q2" i="47"/>
  <c r="Q5" i="47"/>
  <c r="Q3" i="47"/>
  <c r="P6" i="47"/>
  <c r="Q4" i="2"/>
  <c r="Q10" i="1"/>
  <c r="Q3" i="2"/>
  <c r="Q6" i="3"/>
  <c r="Q2" i="2"/>
  <c r="Q5" i="3"/>
  <c r="Q2" i="3"/>
  <c r="Q3" i="3"/>
  <c r="Q4" i="3"/>
  <c r="R8" i="1"/>
  <c r="Q5" i="2"/>
  <c r="R4" i="47" l="1"/>
  <c r="R2" i="47"/>
  <c r="R5" i="47"/>
  <c r="R3" i="47"/>
  <c r="Q6" i="2"/>
  <c r="Q6" i="47"/>
  <c r="R4" i="3"/>
  <c r="R6" i="3"/>
  <c r="R5" i="3"/>
  <c r="R2" i="3"/>
  <c r="R3" i="3"/>
  <c r="R2" i="2"/>
  <c r="R5" i="2"/>
  <c r="R10" i="1"/>
  <c r="S8" i="1"/>
  <c r="T8" i="1" s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0" i="1"/>
  <c r="S3" i="3"/>
  <c r="S6" i="3"/>
  <c r="S5" i="3"/>
  <c r="S2" i="2"/>
  <c r="U2" i="2" s="1"/>
  <c r="S6" i="2" l="1"/>
  <c r="S6" i="47"/>
  <c r="J26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28" i="1"/>
  <c r="I10" i="24" l="1"/>
  <c r="J12" i="47"/>
  <c r="J13" i="47"/>
  <c r="J14" i="47"/>
  <c r="J15" i="47"/>
  <c r="H18" i="4"/>
  <c r="H16" i="4"/>
  <c r="H17" i="4"/>
  <c r="I16" i="2"/>
  <c r="J28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26" i="1"/>
  <c r="E17" i="4" l="1"/>
  <c r="K12" i="47"/>
  <c r="K13" i="47"/>
  <c r="K14" i="47"/>
  <c r="K15" i="47"/>
  <c r="J16" i="2"/>
  <c r="J16" i="47"/>
  <c r="K15" i="3"/>
  <c r="K17" i="3"/>
  <c r="K28" i="1"/>
  <c r="K14" i="2"/>
  <c r="K12" i="2"/>
  <c r="K19" i="3"/>
  <c r="K14" i="3"/>
  <c r="K13" i="2"/>
  <c r="K15" i="2"/>
  <c r="K20" i="3"/>
  <c r="K18" i="3"/>
  <c r="K16" i="3"/>
  <c r="K21" i="3"/>
  <c r="K13" i="3"/>
  <c r="L26" i="1"/>
  <c r="L12" i="47" l="1"/>
  <c r="L13" i="47"/>
  <c r="L14" i="47"/>
  <c r="L15" i="47"/>
  <c r="K16" i="2"/>
  <c r="K16" i="47"/>
  <c r="L14" i="2"/>
  <c r="L28" i="1"/>
  <c r="L16" i="3"/>
  <c r="L13" i="3"/>
  <c r="L21" i="3"/>
  <c r="L17" i="3"/>
  <c r="L12" i="2"/>
  <c r="L13" i="2"/>
  <c r="L14" i="3"/>
  <c r="L15" i="3"/>
  <c r="L20" i="3"/>
  <c r="L18" i="3"/>
  <c r="L19" i="3"/>
  <c r="L15" i="2"/>
  <c r="M26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28" i="1"/>
  <c r="M13" i="3"/>
  <c r="M15" i="3"/>
  <c r="M14" i="3"/>
  <c r="M13" i="2"/>
  <c r="N26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28" i="1"/>
  <c r="N20" i="3"/>
  <c r="N13" i="2"/>
  <c r="N15" i="2"/>
  <c r="N13" i="3"/>
  <c r="N16" i="3"/>
  <c r="N12" i="2"/>
  <c r="O26" i="1"/>
  <c r="P26" i="1" s="1"/>
  <c r="O12" i="47" l="1"/>
  <c r="O13" i="47"/>
  <c r="O14" i="47"/>
  <c r="O15" i="47"/>
  <c r="N16" i="2"/>
  <c r="N16" i="47"/>
  <c r="O12" i="2"/>
  <c r="O13" i="2"/>
  <c r="O17" i="3"/>
  <c r="O21" i="3"/>
  <c r="O28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28" i="1"/>
  <c r="P15" i="3"/>
  <c r="P13" i="3"/>
  <c r="P13" i="2"/>
  <c r="Q26" i="1"/>
  <c r="Q13" i="47" l="1"/>
  <c r="Q14" i="47"/>
  <c r="Q12" i="47"/>
  <c r="Q15" i="47"/>
  <c r="P16" i="2"/>
  <c r="P16" i="47"/>
  <c r="Q17" i="3"/>
  <c r="Q28" i="1"/>
  <c r="Q19" i="3"/>
  <c r="Q14" i="2"/>
  <c r="Q21" i="3"/>
  <c r="Q20" i="3"/>
  <c r="Q16" i="3"/>
  <c r="Q14" i="3"/>
  <c r="Q15" i="3"/>
  <c r="Q13" i="3"/>
  <c r="Q18" i="3"/>
  <c r="Q12" i="2"/>
  <c r="Q13" i="2"/>
  <c r="R26" i="1"/>
  <c r="Q15" i="2"/>
  <c r="R12" i="47" l="1"/>
  <c r="R13" i="47"/>
  <c r="R14" i="47"/>
  <c r="R15" i="47"/>
  <c r="Q16" i="2"/>
  <c r="Q16" i="47"/>
  <c r="R14" i="2"/>
  <c r="R15" i="2"/>
  <c r="R13" i="2"/>
  <c r="S26" i="1"/>
  <c r="T26" i="1" s="1"/>
  <c r="R14" i="3"/>
  <c r="R17" i="3"/>
  <c r="R28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28" i="1"/>
  <c r="S14" i="3"/>
  <c r="S13" i="3"/>
  <c r="S15" i="2"/>
  <c r="U15" i="2" s="1"/>
  <c r="S16" i="2" l="1"/>
  <c r="S16" i="47"/>
  <c r="I18" i="2"/>
  <c r="I17" i="2"/>
  <c r="I11" i="24"/>
  <c r="I20" i="2"/>
  <c r="I37" i="1"/>
  <c r="I22" i="3"/>
  <c r="I25" i="3"/>
  <c r="I12" i="24"/>
  <c r="I23" i="3"/>
  <c r="I19" i="2"/>
  <c r="J35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37" i="1"/>
  <c r="J24" i="3"/>
  <c r="K35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37" i="1"/>
  <c r="K19" i="2"/>
  <c r="L35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37" i="1"/>
  <c r="L23" i="3"/>
  <c r="M35" i="1"/>
  <c r="L19" i="2"/>
  <c r="L21" i="47" l="1"/>
  <c r="L21" i="2"/>
  <c r="M18" i="47"/>
  <c r="M19" i="47"/>
  <c r="M17" i="47"/>
  <c r="M20" i="47"/>
  <c r="M18" i="2"/>
  <c r="M24" i="3"/>
  <c r="M19" i="2"/>
  <c r="M25" i="3"/>
  <c r="M37" i="1"/>
  <c r="M22" i="3"/>
  <c r="M23" i="3"/>
  <c r="N35" i="1"/>
  <c r="M20" i="2"/>
  <c r="M17" i="2"/>
  <c r="M21" i="2" l="1"/>
  <c r="N17" i="47"/>
  <c r="N20" i="47"/>
  <c r="N18" i="47"/>
  <c r="N19" i="47"/>
  <c r="M21" i="47"/>
  <c r="N37" i="1"/>
  <c r="N22" i="3"/>
  <c r="N23" i="3"/>
  <c r="N25" i="3"/>
  <c r="N18" i="2"/>
  <c r="N24" i="3"/>
  <c r="N19" i="2"/>
  <c r="N20" i="2"/>
  <c r="N17" i="2"/>
  <c r="O35" i="1"/>
  <c r="O17" i="47" l="1"/>
  <c r="O20" i="47"/>
  <c r="O18" i="47"/>
  <c r="O19" i="47"/>
  <c r="N21" i="47"/>
  <c r="N21" i="2"/>
  <c r="O20" i="2"/>
  <c r="O19" i="2"/>
  <c r="O22" i="3"/>
  <c r="O37" i="1"/>
  <c r="O23" i="3"/>
  <c r="O18" i="2"/>
  <c r="O25" i="3"/>
  <c r="O24" i="3"/>
  <c r="P35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5" i="1"/>
  <c r="P25" i="3"/>
  <c r="P37" i="1"/>
  <c r="P24" i="3"/>
  <c r="Q18" i="47" l="1"/>
  <c r="Q19" i="47"/>
  <c r="Q20" i="47"/>
  <c r="Q17" i="47"/>
  <c r="P21" i="2"/>
  <c r="P21" i="47"/>
  <c r="Q37" i="1"/>
  <c r="Q24" i="3"/>
  <c r="Q17" i="2"/>
  <c r="Q22" i="3"/>
  <c r="Q19" i="2"/>
  <c r="Q23" i="3"/>
  <c r="Q25" i="3"/>
  <c r="Q20" i="2"/>
  <c r="Q18" i="2"/>
  <c r="R35" i="1"/>
  <c r="R17" i="47" l="1"/>
  <c r="R20" i="47"/>
  <c r="R18" i="47"/>
  <c r="R19" i="47"/>
  <c r="Q21" i="47"/>
  <c r="Q21" i="2"/>
  <c r="R37" i="1"/>
  <c r="R24" i="3"/>
  <c r="R23" i="3"/>
  <c r="R20" i="2"/>
  <c r="R22" i="3"/>
  <c r="R17" i="2"/>
  <c r="R25" i="3"/>
  <c r="R19" i="2"/>
  <c r="R18" i="2"/>
  <c r="S35" i="1"/>
  <c r="T35" i="1" s="1"/>
  <c r="R21" i="47" l="1"/>
  <c r="S17" i="47"/>
  <c r="S20" i="47"/>
  <c r="U20" i="47" s="1"/>
  <c r="S18" i="47"/>
  <c r="U18" i="47" s="1"/>
  <c r="S19" i="47"/>
  <c r="U19" i="47" s="1"/>
  <c r="R21" i="2"/>
  <c r="S37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4" i="1"/>
  <c r="I25" i="2"/>
  <c r="I46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4" i="1"/>
  <c r="J22" i="2"/>
  <c r="J46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46" i="1"/>
  <c r="K22" i="2"/>
  <c r="K25" i="2"/>
  <c r="L44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4" i="1"/>
  <c r="L22" i="2"/>
  <c r="L23" i="2"/>
  <c r="L24" i="2"/>
  <c r="L25" i="2"/>
  <c r="L46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4" i="1"/>
  <c r="M46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4" i="1"/>
  <c r="N24" i="2"/>
  <c r="N23" i="2"/>
  <c r="N46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46" i="1"/>
  <c r="O22" i="2"/>
  <c r="O24" i="2"/>
  <c r="P44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46" i="1"/>
  <c r="P22" i="2"/>
  <c r="Q44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4" i="1"/>
  <c r="Q46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4" i="1"/>
  <c r="T44" i="1" s="1"/>
  <c r="R23" i="2"/>
  <c r="R46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3" i="1"/>
  <c r="S25" i="2"/>
  <c r="U25" i="2" s="1"/>
  <c r="S24" i="2"/>
  <c r="U24" i="2" s="1"/>
  <c r="S22" i="2"/>
  <c r="U22" i="2" s="1"/>
  <c r="S46" i="1"/>
  <c r="I32" i="3"/>
  <c r="I35" i="3"/>
  <c r="I55" i="1"/>
  <c r="I28" i="2"/>
  <c r="I33" i="3"/>
  <c r="I27" i="2"/>
  <c r="I29" i="2"/>
  <c r="I30" i="2"/>
  <c r="I31" i="3"/>
  <c r="I34" i="3"/>
  <c r="I31" i="2" l="1"/>
  <c r="J55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3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5" i="1"/>
  <c r="K29" i="2"/>
  <c r="K35" i="3"/>
  <c r="K30" i="2"/>
  <c r="K31" i="3"/>
  <c r="K27" i="2"/>
  <c r="K34" i="3"/>
  <c r="L53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3" i="1"/>
  <c r="L35" i="3"/>
  <c r="L34" i="3"/>
  <c r="L28" i="2"/>
  <c r="L30" i="2"/>
  <c r="L32" i="3"/>
  <c r="L55" i="1"/>
  <c r="L31" i="47" l="1"/>
  <c r="M29" i="2"/>
  <c r="M28" i="47"/>
  <c r="M29" i="47"/>
  <c r="M27" i="47"/>
  <c r="M30" i="47"/>
  <c r="L31" i="2"/>
  <c r="M30" i="2"/>
  <c r="M34" i="3"/>
  <c r="M27" i="2"/>
  <c r="N53" i="1"/>
  <c r="M28" i="2"/>
  <c r="M31" i="3"/>
  <c r="M33" i="3"/>
  <c r="M35" i="3"/>
  <c r="M55" i="1"/>
  <c r="M32" i="3"/>
  <c r="M31" i="2" l="1"/>
  <c r="M31" i="47"/>
  <c r="N55" i="1"/>
  <c r="N27" i="47"/>
  <c r="N30" i="47"/>
  <c r="N28" i="47"/>
  <c r="N29" i="47"/>
  <c r="N30" i="2"/>
  <c r="N28" i="2"/>
  <c r="N27" i="2"/>
  <c r="N35" i="3"/>
  <c r="N33" i="3"/>
  <c r="N34" i="3"/>
  <c r="O53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5" i="1"/>
  <c r="P53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5" i="1"/>
  <c r="P31" i="3"/>
  <c r="P30" i="2"/>
  <c r="Q53" i="1"/>
  <c r="P27" i="2"/>
  <c r="P31" i="2" l="1"/>
  <c r="Q27" i="2"/>
  <c r="Q28" i="47"/>
  <c r="Q29" i="47"/>
  <c r="Q27" i="47"/>
  <c r="Q30" i="47"/>
  <c r="P31" i="47"/>
  <c r="Q35" i="3"/>
  <c r="R53" i="1"/>
  <c r="Q33" i="3"/>
  <c r="Q34" i="3"/>
  <c r="Q55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5" i="1"/>
  <c r="S53" i="1"/>
  <c r="T53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5" i="1"/>
  <c r="S33" i="3"/>
  <c r="S35" i="3"/>
  <c r="S27" i="2"/>
  <c r="U27" i="2" s="1"/>
  <c r="S29" i="2"/>
  <c r="U29" i="2" s="1"/>
  <c r="I35" i="2"/>
  <c r="I32" i="2"/>
  <c r="I37" i="3"/>
  <c r="I38" i="3"/>
  <c r="J62" i="1"/>
  <c r="I64" i="1"/>
  <c r="I41" i="3"/>
  <c r="I36" i="3"/>
  <c r="I40" i="3"/>
  <c r="I39" i="3"/>
  <c r="I33" i="2"/>
  <c r="I34" i="2"/>
  <c r="I36" i="2" l="1"/>
  <c r="J80" i="1"/>
  <c r="J32" i="47"/>
  <c r="J35" i="47"/>
  <c r="J45" i="47" s="1"/>
  <c r="J33" i="47"/>
  <c r="J43" i="47" s="1"/>
  <c r="J34" i="47"/>
  <c r="J44" i="47" s="1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4" i="1"/>
  <c r="K62" i="1"/>
  <c r="E5" i="4" l="1"/>
  <c r="J137" i="3"/>
  <c r="J131" i="3"/>
  <c r="J130" i="3"/>
  <c r="J132" i="3"/>
  <c r="J133" i="3"/>
  <c r="J134" i="3"/>
  <c r="J135" i="3"/>
  <c r="J136" i="3"/>
  <c r="J36" i="2"/>
  <c r="E27" i="4"/>
  <c r="J36" i="47"/>
  <c r="J46" i="47" s="1"/>
  <c r="J42" i="47"/>
  <c r="K80" i="1"/>
  <c r="K32" i="47"/>
  <c r="K35" i="47"/>
  <c r="K45" i="47" s="1"/>
  <c r="K33" i="47"/>
  <c r="K43" i="47" s="1"/>
  <c r="K34" i="47"/>
  <c r="K44" i="47" s="1"/>
  <c r="K32" i="2"/>
  <c r="K33" i="2"/>
  <c r="K34" i="2"/>
  <c r="K37" i="3"/>
  <c r="K41" i="3"/>
  <c r="K35" i="2"/>
  <c r="L62" i="1"/>
  <c r="K64" i="1"/>
  <c r="K40" i="3"/>
  <c r="K38" i="3"/>
  <c r="K36" i="3"/>
  <c r="K39" i="3"/>
  <c r="K136" i="3" l="1"/>
  <c r="K137" i="3"/>
  <c r="K131" i="3"/>
  <c r="K130" i="3"/>
  <c r="K132" i="3"/>
  <c r="K133" i="3"/>
  <c r="K134" i="3"/>
  <c r="K135" i="3"/>
  <c r="AB42" i="47"/>
  <c r="AB44" i="47"/>
  <c r="AB43" i="47"/>
  <c r="AB45" i="47"/>
  <c r="L80" i="1"/>
  <c r="L32" i="47"/>
  <c r="L35" i="47"/>
  <c r="L45" i="47" s="1"/>
  <c r="L33" i="47"/>
  <c r="L43" i="47" s="1"/>
  <c r="L34" i="47"/>
  <c r="L44" i="47" s="1"/>
  <c r="K36" i="47"/>
  <c r="K46" i="47" s="1"/>
  <c r="K42" i="47"/>
  <c r="K36" i="2"/>
  <c r="L38" i="3"/>
  <c r="L41" i="3"/>
  <c r="L34" i="2"/>
  <c r="L35" i="2"/>
  <c r="L39" i="3"/>
  <c r="L36" i="3"/>
  <c r="L64" i="1"/>
  <c r="L40" i="3"/>
  <c r="L37" i="3"/>
  <c r="M62" i="1"/>
  <c r="L33" i="2"/>
  <c r="L32" i="2"/>
  <c r="L136" i="3" l="1"/>
  <c r="L137" i="3"/>
  <c r="L131" i="3"/>
  <c r="L130" i="3"/>
  <c r="L132" i="3"/>
  <c r="L133" i="3"/>
  <c r="L134" i="3"/>
  <c r="L135" i="3"/>
  <c r="L36" i="2"/>
  <c r="AC42" i="47"/>
  <c r="AC43" i="47"/>
  <c r="AC44" i="47"/>
  <c r="AC45" i="47"/>
  <c r="M80" i="1"/>
  <c r="M33" i="47"/>
  <c r="M43" i="47" s="1"/>
  <c r="M34" i="47"/>
  <c r="M44" i="47" s="1"/>
  <c r="M32" i="47"/>
  <c r="M35" i="47"/>
  <c r="M45" i="47" s="1"/>
  <c r="L36" i="47"/>
  <c r="L46" i="47" s="1"/>
  <c r="L42" i="47"/>
  <c r="M41" i="3"/>
  <c r="M40" i="3"/>
  <c r="M39" i="3"/>
  <c r="M33" i="2"/>
  <c r="M38" i="3"/>
  <c r="M64" i="1"/>
  <c r="M35" i="2"/>
  <c r="M36" i="3"/>
  <c r="M37" i="3"/>
  <c r="M34" i="2"/>
  <c r="N62" i="1"/>
  <c r="M32" i="2"/>
  <c r="M136" i="3" l="1"/>
  <c r="M137" i="3"/>
  <c r="M131" i="3"/>
  <c r="M130" i="3"/>
  <c r="M132" i="3"/>
  <c r="M133" i="3"/>
  <c r="M134" i="3"/>
  <c r="M135" i="3"/>
  <c r="AD42" i="47"/>
  <c r="AD43" i="47"/>
  <c r="AD44" i="47"/>
  <c r="AD45" i="47"/>
  <c r="M36" i="47"/>
  <c r="M46" i="47" s="1"/>
  <c r="AE45" i="47" s="1"/>
  <c r="M42" i="47"/>
  <c r="M36" i="2"/>
  <c r="N80" i="1"/>
  <c r="N32" i="47"/>
  <c r="N35" i="47"/>
  <c r="N45" i="47" s="1"/>
  <c r="N33" i="47"/>
  <c r="N43" i="47" s="1"/>
  <c r="N34" i="47"/>
  <c r="N44" i="47" s="1"/>
  <c r="N34" i="2"/>
  <c r="N32" i="2"/>
  <c r="N41" i="3"/>
  <c r="N36" i="3"/>
  <c r="N33" i="2"/>
  <c r="N39" i="3"/>
  <c r="N40" i="3"/>
  <c r="N35" i="2"/>
  <c r="N64" i="1"/>
  <c r="N38" i="3"/>
  <c r="N37" i="3"/>
  <c r="O62" i="1"/>
  <c r="N136" i="3" l="1"/>
  <c r="N137" i="3"/>
  <c r="N131" i="3"/>
  <c r="N130" i="3"/>
  <c r="N132" i="3"/>
  <c r="N133" i="3"/>
  <c r="N134" i="3"/>
  <c r="N135" i="3"/>
  <c r="AE42" i="47"/>
  <c r="AE43" i="47"/>
  <c r="AE44" i="47"/>
  <c r="N36" i="2"/>
  <c r="N36" i="47"/>
  <c r="N46" i="47" s="1"/>
  <c r="N42" i="47"/>
  <c r="O80" i="1"/>
  <c r="O32" i="47"/>
  <c r="O35" i="47"/>
  <c r="O45" i="47" s="1"/>
  <c r="O33" i="47"/>
  <c r="O43" i="47" s="1"/>
  <c r="O34" i="47"/>
  <c r="O44" i="47" s="1"/>
  <c r="O41" i="3"/>
  <c r="O40" i="3"/>
  <c r="O33" i="2"/>
  <c r="O35" i="2"/>
  <c r="O64" i="1"/>
  <c r="O37" i="3"/>
  <c r="O32" i="2"/>
  <c r="O39" i="3"/>
  <c r="O38" i="3"/>
  <c r="O36" i="3"/>
  <c r="O34" i="2"/>
  <c r="P62" i="1"/>
  <c r="O136" i="3" l="1"/>
  <c r="O137" i="3"/>
  <c r="O131" i="3"/>
  <c r="O130" i="3"/>
  <c r="O132" i="3"/>
  <c r="O133" i="3"/>
  <c r="O134" i="3"/>
  <c r="O135" i="3"/>
  <c r="AF42" i="47"/>
  <c r="AF43" i="47"/>
  <c r="AF44" i="47"/>
  <c r="AF45" i="47"/>
  <c r="O36" i="2"/>
  <c r="O36" i="47"/>
  <c r="O46" i="47" s="1"/>
  <c r="O42" i="47"/>
  <c r="P80" i="1"/>
  <c r="P32" i="47"/>
  <c r="P35" i="47"/>
  <c r="P45" i="47" s="1"/>
  <c r="P34" i="47"/>
  <c r="P44" i="47" s="1"/>
  <c r="P33" i="47"/>
  <c r="P43" i="47" s="1"/>
  <c r="P34" i="2"/>
  <c r="P33" i="2"/>
  <c r="P32" i="2"/>
  <c r="Q62" i="1"/>
  <c r="P40" i="3"/>
  <c r="P39" i="3"/>
  <c r="P38" i="3"/>
  <c r="P37" i="3"/>
  <c r="P41" i="3"/>
  <c r="P35" i="2"/>
  <c r="P64" i="1"/>
  <c r="P36" i="3"/>
  <c r="P136" i="3" l="1"/>
  <c r="P137" i="3"/>
  <c r="P131" i="3"/>
  <c r="P130" i="3"/>
  <c r="P132" i="3"/>
  <c r="P133" i="3"/>
  <c r="P134" i="3"/>
  <c r="P135" i="3"/>
  <c r="AG42" i="47"/>
  <c r="AG43" i="47"/>
  <c r="AG44" i="47"/>
  <c r="AG45" i="47"/>
  <c r="P36" i="2"/>
  <c r="P36" i="47"/>
  <c r="P46" i="47" s="1"/>
  <c r="AH45" i="47" s="1"/>
  <c r="P42" i="47"/>
  <c r="Q80" i="1"/>
  <c r="Q33" i="47"/>
  <c r="Q43" i="47" s="1"/>
  <c r="Q34" i="47"/>
  <c r="Q44" i="47" s="1"/>
  <c r="Q32" i="47"/>
  <c r="Q35" i="47"/>
  <c r="Q45" i="47" s="1"/>
  <c r="Q38" i="3"/>
  <c r="Q32" i="2"/>
  <c r="Q41" i="3"/>
  <c r="Q64" i="1"/>
  <c r="Q36" i="3"/>
  <c r="Q40" i="3"/>
  <c r="Q34" i="2"/>
  <c r="Q39" i="3"/>
  <c r="Q37" i="3"/>
  <c r="Q33" i="2"/>
  <c r="Q35" i="2"/>
  <c r="R62" i="1"/>
  <c r="Q137" i="3" l="1"/>
  <c r="Q131" i="3"/>
  <c r="Q130" i="3"/>
  <c r="Q132" i="3"/>
  <c r="Q133" i="3"/>
  <c r="Q134" i="3"/>
  <c r="Q135" i="3"/>
  <c r="Q136" i="3"/>
  <c r="AH42" i="47"/>
  <c r="AH43" i="47"/>
  <c r="AH44" i="47"/>
  <c r="R80" i="1"/>
  <c r="R32" i="47"/>
  <c r="R35" i="47"/>
  <c r="R45" i="47" s="1"/>
  <c r="R33" i="47"/>
  <c r="R43" i="47" s="1"/>
  <c r="R34" i="47"/>
  <c r="R44" i="47" s="1"/>
  <c r="Q36" i="2"/>
  <c r="Q36" i="47"/>
  <c r="Q46" i="47" s="1"/>
  <c r="Q42" i="47"/>
  <c r="R39" i="3"/>
  <c r="R37" i="3"/>
  <c r="R35" i="2"/>
  <c r="R38" i="3"/>
  <c r="R34" i="2"/>
  <c r="R32" i="2"/>
  <c r="R64" i="1"/>
  <c r="R40" i="3"/>
  <c r="R41" i="3"/>
  <c r="R36" i="3"/>
  <c r="R33" i="2"/>
  <c r="S62" i="1"/>
  <c r="T62" i="1" s="1"/>
  <c r="R137" i="3" l="1"/>
  <c r="R131" i="3"/>
  <c r="R130" i="3"/>
  <c r="R132" i="3"/>
  <c r="R133" i="3"/>
  <c r="R134" i="3"/>
  <c r="R135" i="3"/>
  <c r="R136" i="3"/>
  <c r="AI42" i="47"/>
  <c r="AI43" i="47"/>
  <c r="AI44" i="47"/>
  <c r="AI45" i="47"/>
  <c r="R36" i="2"/>
  <c r="S80" i="1"/>
  <c r="S136" i="3" s="1"/>
  <c r="S32" i="47"/>
  <c r="S35" i="47"/>
  <c r="S33" i="47"/>
  <c r="S34" i="47"/>
  <c r="R36" i="47"/>
  <c r="R46" i="47" s="1"/>
  <c r="R42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4" i="1"/>
  <c r="S33" i="2"/>
  <c r="U33" i="2" s="1"/>
  <c r="S137" i="3" l="1"/>
  <c r="S131" i="3"/>
  <c r="S130" i="3"/>
  <c r="S132" i="3"/>
  <c r="S133" i="3"/>
  <c r="S134" i="3"/>
  <c r="S135" i="3"/>
  <c r="T80" i="1"/>
  <c r="AJ42" i="47"/>
  <c r="AJ43" i="47"/>
  <c r="AJ44" i="47"/>
  <c r="AJ45" i="47"/>
  <c r="S36" i="2"/>
  <c r="U33" i="47"/>
  <c r="S43" i="47"/>
  <c r="U43" i="47" s="1"/>
  <c r="U35" i="47"/>
  <c r="S45" i="47"/>
  <c r="U32" i="47"/>
  <c r="S36" i="47"/>
  <c r="S46" i="47" s="1"/>
  <c r="S42" i="47"/>
  <c r="U34" i="47"/>
  <c r="S44" i="47"/>
  <c r="U44" i="47" s="1"/>
  <c r="J40" i="2"/>
  <c r="J45" i="2" s="1"/>
  <c r="I40" i="2"/>
  <c r="I45" i="2" s="1"/>
  <c r="I38" i="2"/>
  <c r="I43" i="2" s="1"/>
  <c r="I24" i="24"/>
  <c r="I27" i="24" s="1"/>
  <c r="I37" i="2"/>
  <c r="I73" i="1"/>
  <c r="I23" i="24"/>
  <c r="I39" i="2"/>
  <c r="I44" i="2" s="1"/>
  <c r="U45" i="47" l="1"/>
  <c r="AK45" i="47"/>
  <c r="U42" i="47"/>
  <c r="AK42" i="47"/>
  <c r="AK43" i="47"/>
  <c r="AK44" i="47"/>
  <c r="I26" i="24"/>
  <c r="I25" i="24"/>
  <c r="I28" i="24" s="1"/>
  <c r="P28" i="24" s="1"/>
  <c r="I42" i="2"/>
  <c r="I41" i="2"/>
  <c r="I46" i="2" s="1"/>
  <c r="AA43" i="2" s="1"/>
  <c r="J38" i="2"/>
  <c r="J43" i="2" s="1"/>
  <c r="J39" i="2"/>
  <c r="J44" i="2" s="1"/>
  <c r="J73" i="1"/>
  <c r="J37" i="2"/>
  <c r="P27" i="24" l="1"/>
  <c r="P26" i="24"/>
  <c r="AA42" i="2"/>
  <c r="AA44" i="2"/>
  <c r="AA45" i="2"/>
  <c r="AA46" i="2"/>
  <c r="J42" i="2"/>
  <c r="J41" i="2"/>
  <c r="J46" i="2" s="1"/>
  <c r="AB46" i="2" s="1"/>
  <c r="K38" i="2"/>
  <c r="K43" i="2" s="1"/>
  <c r="K39" i="2"/>
  <c r="K44" i="2" s="1"/>
  <c r="K37" i="2"/>
  <c r="K40" i="2"/>
  <c r="K45" i="2" s="1"/>
  <c r="K73" i="1"/>
  <c r="L37" i="2"/>
  <c r="AB43" i="2" l="1"/>
  <c r="AB42" i="2"/>
  <c r="AB45" i="2"/>
  <c r="AB44" i="2"/>
  <c r="L42" i="2"/>
  <c r="K42" i="2"/>
  <c r="K41" i="2"/>
  <c r="K46" i="2" s="1"/>
  <c r="AC44" i="2" s="1"/>
  <c r="L38" i="2"/>
  <c r="L43" i="2" s="1"/>
  <c r="L73" i="1"/>
  <c r="L39" i="2"/>
  <c r="L44" i="2" s="1"/>
  <c r="L40" i="2"/>
  <c r="L45" i="2" s="1"/>
  <c r="K83" i="1" l="1"/>
  <c r="K85" i="1"/>
  <c r="AC45" i="2"/>
  <c r="AC43" i="2"/>
  <c r="AC42" i="2"/>
  <c r="AC46" i="2"/>
  <c r="L41" i="2"/>
  <c r="L46" i="2" s="1"/>
  <c r="AD46" i="2" s="1"/>
  <c r="M40" i="2"/>
  <c r="M45" i="2" s="1"/>
  <c r="M73" i="1"/>
  <c r="M39" i="2"/>
  <c r="M44" i="2" s="1"/>
  <c r="M38" i="2"/>
  <c r="M43" i="2" s="1"/>
  <c r="M37" i="2"/>
  <c r="L83" i="1" l="1"/>
  <c r="L85" i="1"/>
  <c r="AD43" i="2"/>
  <c r="AD45" i="2"/>
  <c r="M42" i="2"/>
  <c r="M41" i="2"/>
  <c r="M46" i="2" s="1"/>
  <c r="AE43" i="2" s="1"/>
  <c r="AD42" i="2"/>
  <c r="AD44" i="2"/>
  <c r="N38" i="2"/>
  <c r="N43" i="2" s="1"/>
  <c r="N37" i="2"/>
  <c r="N73" i="1"/>
  <c r="N39" i="2"/>
  <c r="N44" i="2" s="1"/>
  <c r="N40" i="2"/>
  <c r="N45" i="2" s="1"/>
  <c r="O40" i="2"/>
  <c r="O45" i="2" s="1"/>
  <c r="O38" i="2"/>
  <c r="O43" i="2" s="1"/>
  <c r="M83" i="1" l="1"/>
  <c r="M85" i="1"/>
  <c r="AE44" i="2"/>
  <c r="AE46" i="2"/>
  <c r="AE42" i="2"/>
  <c r="AE45" i="2"/>
  <c r="N42" i="2"/>
  <c r="N41" i="2"/>
  <c r="N46" i="2" s="1"/>
  <c r="AF44" i="2" s="1"/>
  <c r="O73" i="1"/>
  <c r="O37" i="2"/>
  <c r="O39" i="2"/>
  <c r="O44" i="2" s="1"/>
  <c r="N83" i="1" l="1"/>
  <c r="N85" i="1"/>
  <c r="AF42" i="2"/>
  <c r="AF43" i="2"/>
  <c r="O42" i="2"/>
  <c r="O41" i="2"/>
  <c r="O46" i="2" s="1"/>
  <c r="AG44" i="2" s="1"/>
  <c r="AF45" i="2"/>
  <c r="AF46" i="2"/>
  <c r="P39" i="2"/>
  <c r="P44" i="2" s="1"/>
  <c r="P37" i="2"/>
  <c r="P73" i="1"/>
  <c r="P38" i="2"/>
  <c r="P43" i="2" s="1"/>
  <c r="P40" i="2"/>
  <c r="P45" i="2" s="1"/>
  <c r="O83" i="1" l="1"/>
  <c r="O85" i="1"/>
  <c r="AG42" i="2"/>
  <c r="P42" i="2"/>
  <c r="P41" i="2"/>
  <c r="P46" i="2" s="1"/>
  <c r="AH46" i="2" s="1"/>
  <c r="AG43" i="2"/>
  <c r="AG46" i="2"/>
  <c r="AG45" i="2"/>
  <c r="Q37" i="2"/>
  <c r="Q40" i="2"/>
  <c r="Q45" i="2" s="1"/>
  <c r="Q38" i="2"/>
  <c r="Q43" i="2" s="1"/>
  <c r="Q73" i="1"/>
  <c r="Q39" i="2"/>
  <c r="Q44" i="2" s="1"/>
  <c r="P83" i="1" l="1"/>
  <c r="P85" i="1"/>
  <c r="Q83" i="1"/>
  <c r="Q85" i="1"/>
  <c r="AH43" i="2"/>
  <c r="AH44" i="2"/>
  <c r="AH42" i="2"/>
  <c r="AH45" i="2"/>
  <c r="Q42" i="2"/>
  <c r="Q41" i="2"/>
  <c r="Q46" i="2" s="1"/>
  <c r="AI45" i="2" s="1"/>
  <c r="R40" i="2"/>
  <c r="R45" i="2" s="1"/>
  <c r="R38" i="2"/>
  <c r="R43" i="2" s="1"/>
  <c r="R37" i="2"/>
  <c r="R39" i="2"/>
  <c r="R44" i="2" s="1"/>
  <c r="R73" i="1"/>
  <c r="AI42" i="2" l="1"/>
  <c r="AI43" i="2"/>
  <c r="AI44" i="2"/>
  <c r="AI46" i="2"/>
  <c r="R42" i="2"/>
  <c r="R41" i="2"/>
  <c r="R46" i="2" s="1"/>
  <c r="AJ44" i="2" s="1"/>
  <c r="S39" i="2"/>
  <c r="S73" i="1"/>
  <c r="S38" i="2"/>
  <c r="S37" i="2"/>
  <c r="U37" i="2" s="1"/>
  <c r="S40" i="2"/>
  <c r="R83" i="1" l="1"/>
  <c r="R85" i="1"/>
  <c r="S43" i="2"/>
  <c r="U43" i="2" s="1"/>
  <c r="U38" i="2"/>
  <c r="S45" i="2"/>
  <c r="U45" i="2" s="1"/>
  <c r="U40" i="2"/>
  <c r="S44" i="2"/>
  <c r="U44" i="2" s="1"/>
  <c r="U39" i="2"/>
  <c r="AJ45" i="2"/>
  <c r="AJ43" i="2"/>
  <c r="AJ42" i="2"/>
  <c r="AJ46" i="2"/>
  <c r="S42" i="2"/>
  <c r="U42" i="2" s="1"/>
  <c r="S41" i="2"/>
  <c r="S46" i="2" s="1"/>
  <c r="S83" i="1" l="1"/>
  <c r="S85" i="1"/>
  <c r="AK45" i="2"/>
  <c r="AK42" i="2"/>
  <c r="AK43" i="2"/>
  <c r="AK46" i="2"/>
  <c r="AK44" i="2"/>
  <c r="I44" i="3"/>
  <c r="E32" i="4"/>
  <c r="E31" i="4"/>
  <c r="E29" i="4"/>
  <c r="I45" i="3"/>
  <c r="I95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5" i="1"/>
  <c r="J51" i="2"/>
  <c r="K42" i="3" l="1"/>
  <c r="K43" i="3"/>
  <c r="K95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5" i="1"/>
  <c r="L44" i="3"/>
  <c r="L45" i="3"/>
  <c r="L50" i="2"/>
  <c r="L46" i="3"/>
  <c r="M51" i="2" l="1"/>
  <c r="M46" i="3"/>
  <c r="M50" i="2"/>
  <c r="M44" i="3"/>
  <c r="M95" i="1"/>
  <c r="M42" i="3"/>
  <c r="M43" i="3"/>
  <c r="M48" i="2"/>
  <c r="M45" i="3"/>
  <c r="M49" i="2"/>
  <c r="M47" i="2"/>
  <c r="N49" i="2" l="1"/>
  <c r="N95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5" i="1"/>
  <c r="O51" i="2"/>
  <c r="O45" i="3"/>
  <c r="O42" i="3"/>
  <c r="P50" i="2" l="1"/>
  <c r="P42" i="3"/>
  <c r="P44" i="3"/>
  <c r="P45" i="3"/>
  <c r="P95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5" i="1"/>
  <c r="R46" i="3" l="1"/>
  <c r="R48" i="2"/>
  <c r="R49" i="2"/>
  <c r="R95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5" i="1"/>
  <c r="S48" i="2"/>
  <c r="U48" i="2" s="1"/>
  <c r="S46" i="3"/>
  <c r="S43" i="3"/>
  <c r="J111" i="1" l="1"/>
  <c r="E35" i="4"/>
  <c r="I49" i="3"/>
  <c r="I51" i="3"/>
  <c r="I50" i="3"/>
  <c r="I113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1" i="1"/>
  <c r="J58" i="2"/>
  <c r="J50" i="3"/>
  <c r="J48" i="3"/>
  <c r="J60" i="2"/>
  <c r="J47" i="3"/>
  <c r="J113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3" i="1"/>
  <c r="L111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1" i="1"/>
  <c r="L49" i="3"/>
  <c r="L113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1" i="1"/>
  <c r="M51" i="3"/>
  <c r="M59" i="2"/>
  <c r="M50" i="3"/>
  <c r="M57" i="2"/>
  <c r="M47" i="3"/>
  <c r="M113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1" i="1"/>
  <c r="N60" i="2"/>
  <c r="N51" i="3"/>
  <c r="N113" i="1"/>
  <c r="N58" i="2"/>
  <c r="N59" i="2"/>
  <c r="N47" i="3"/>
  <c r="N50" i="3"/>
  <c r="O58" i="47" l="1"/>
  <c r="O59" i="47"/>
  <c r="O57" i="47"/>
  <c r="O60" i="47"/>
  <c r="N61" i="47"/>
  <c r="O57" i="2"/>
  <c r="O61" i="2"/>
  <c r="P111" i="1"/>
  <c r="O113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3" i="1"/>
  <c r="P49" i="3"/>
  <c r="P59" i="2"/>
  <c r="P51" i="3"/>
  <c r="Q111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3" i="1"/>
  <c r="Q59" i="2"/>
  <c r="Q47" i="3"/>
  <c r="R111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1" i="1"/>
  <c r="T111" i="1" s="1"/>
  <c r="R58" i="2"/>
  <c r="R113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3" i="1"/>
  <c r="E37" i="4"/>
  <c r="I54" i="3"/>
  <c r="I53" i="3"/>
  <c r="I52" i="3"/>
  <c r="I55" i="3"/>
  <c r="I58" i="3"/>
  <c r="I122" i="1"/>
  <c r="I57" i="3"/>
  <c r="I66" i="2"/>
  <c r="I62" i="2"/>
  <c r="I39" i="24"/>
  <c r="I65" i="2"/>
  <c r="I64" i="2"/>
  <c r="I38" i="24"/>
  <c r="I56" i="3"/>
  <c r="J120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2" i="1"/>
  <c r="J57" i="3"/>
  <c r="K120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2" i="1"/>
  <c r="K56" i="3"/>
  <c r="K59" i="3"/>
  <c r="K62" i="2"/>
  <c r="K66" i="2"/>
  <c r="L120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0" i="1"/>
  <c r="L59" i="3"/>
  <c r="L122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2" i="1"/>
  <c r="M62" i="2"/>
  <c r="N120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2" i="1"/>
  <c r="N63" i="2"/>
  <c r="N62" i="2"/>
  <c r="N56" i="3"/>
  <c r="N66" i="2"/>
  <c r="N64" i="2"/>
  <c r="N58" i="3"/>
  <c r="N59" i="3"/>
  <c r="N65" i="2"/>
  <c r="O120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0" i="1"/>
  <c r="O122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2" i="1"/>
  <c r="Q120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2" i="1"/>
  <c r="Q56" i="3"/>
  <c r="Q57" i="3"/>
  <c r="Q62" i="2"/>
  <c r="Q58" i="3"/>
  <c r="Q66" i="2"/>
  <c r="R120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2" i="1"/>
  <c r="R64" i="2"/>
  <c r="R62" i="2"/>
  <c r="R65" i="2"/>
  <c r="S120" i="1"/>
  <c r="T120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2" i="1"/>
  <c r="S62" i="2"/>
  <c r="U62" i="2" s="1"/>
  <c r="S66" i="47" l="1"/>
  <c r="U62" i="47"/>
  <c r="E40" i="4"/>
  <c r="E39" i="4"/>
  <c r="S60" i="3"/>
  <c r="I42" i="24"/>
  <c r="I131" i="1"/>
  <c r="I70" i="2"/>
  <c r="I41" i="24"/>
  <c r="I69" i="2"/>
  <c r="I68" i="2"/>
  <c r="I67" i="2"/>
  <c r="I71" i="2"/>
  <c r="J129" i="1"/>
  <c r="I43" i="24" l="1"/>
  <c r="J67" i="47"/>
  <c r="J70" i="47"/>
  <c r="J68" i="47"/>
  <c r="J69" i="47"/>
  <c r="J71" i="2"/>
  <c r="J69" i="2"/>
  <c r="J70" i="2"/>
  <c r="J67" i="2"/>
  <c r="J68" i="2"/>
  <c r="J131" i="1"/>
  <c r="K129" i="1"/>
  <c r="K68" i="47" l="1"/>
  <c r="K69" i="47"/>
  <c r="K67" i="47"/>
  <c r="K70" i="47"/>
  <c r="J71" i="47"/>
  <c r="K69" i="2"/>
  <c r="K67" i="2"/>
  <c r="K131" i="1"/>
  <c r="K71" i="2"/>
  <c r="K68" i="2"/>
  <c r="L129" i="1"/>
  <c r="K70" i="2"/>
  <c r="K71" i="47" l="1"/>
  <c r="L67" i="47"/>
  <c r="L70" i="47"/>
  <c r="L68" i="47"/>
  <c r="L69" i="47"/>
  <c r="L71" i="2"/>
  <c r="L68" i="2"/>
  <c r="L70" i="2"/>
  <c r="L67" i="2"/>
  <c r="L131" i="1"/>
  <c r="M129" i="1"/>
  <c r="L69" i="2"/>
  <c r="M67" i="47" l="1"/>
  <c r="M70" i="47"/>
  <c r="M68" i="47"/>
  <c r="M69" i="47"/>
  <c r="L71" i="47"/>
  <c r="M71" i="2"/>
  <c r="M69" i="2"/>
  <c r="M70" i="2"/>
  <c r="M131" i="1"/>
  <c r="M68" i="2"/>
  <c r="M67" i="2"/>
  <c r="N129" i="1"/>
  <c r="N67" i="47" l="1"/>
  <c r="N70" i="47"/>
  <c r="N68" i="47"/>
  <c r="N69" i="47"/>
  <c r="M71" i="47"/>
  <c r="N67" i="2"/>
  <c r="N69" i="2"/>
  <c r="N68" i="2"/>
  <c r="N131" i="1"/>
  <c r="N70" i="2"/>
  <c r="N71" i="2"/>
  <c r="O129" i="1"/>
  <c r="O68" i="47" l="1"/>
  <c r="O69" i="47"/>
  <c r="O67" i="47"/>
  <c r="O70" i="47"/>
  <c r="N71" i="47"/>
  <c r="O67" i="2"/>
  <c r="O69" i="2"/>
  <c r="O68" i="2"/>
  <c r="O70" i="2"/>
  <c r="O131" i="1"/>
  <c r="O71" i="2"/>
  <c r="P129" i="1"/>
  <c r="O71" i="47" l="1"/>
  <c r="P67" i="47"/>
  <c r="P70" i="47"/>
  <c r="P68" i="47"/>
  <c r="P69" i="47"/>
  <c r="P131" i="1"/>
  <c r="P70" i="2"/>
  <c r="P71" i="2"/>
  <c r="P69" i="2"/>
  <c r="P68" i="2"/>
  <c r="P67" i="2"/>
  <c r="Q129" i="1"/>
  <c r="Q67" i="47" l="1"/>
  <c r="Q70" i="47"/>
  <c r="Q68" i="47"/>
  <c r="Q69" i="47"/>
  <c r="P71" i="47"/>
  <c r="Q68" i="2"/>
  <c r="Q67" i="2"/>
  <c r="Q70" i="2"/>
  <c r="Q131" i="1"/>
  <c r="Q71" i="2"/>
  <c r="Q69" i="2"/>
  <c r="R129" i="1"/>
  <c r="R67" i="47" l="1"/>
  <c r="R70" i="47"/>
  <c r="R69" i="47"/>
  <c r="R68" i="47"/>
  <c r="Q71" i="47"/>
  <c r="R67" i="2"/>
  <c r="R70" i="2"/>
  <c r="R71" i="2"/>
  <c r="R69" i="2"/>
  <c r="S129" i="1"/>
  <c r="T129" i="1" s="1"/>
  <c r="R131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1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38" i="1"/>
  <c r="E42" i="4"/>
  <c r="E41" i="4"/>
  <c r="I76" i="2"/>
  <c r="I91" i="2" s="1"/>
  <c r="I75" i="2"/>
  <c r="I90" i="2" s="1"/>
  <c r="I73" i="2"/>
  <c r="I74" i="2"/>
  <c r="I89" i="2" s="1"/>
  <c r="I72" i="2"/>
  <c r="I87" i="2" s="1"/>
  <c r="I140" i="1"/>
  <c r="I45" i="24"/>
  <c r="I54" i="24" s="1"/>
  <c r="I44" i="24"/>
  <c r="J165" i="1" l="1"/>
  <c r="J171" i="1" s="1"/>
  <c r="J72" i="47"/>
  <c r="J75" i="47"/>
  <c r="J90" i="47" s="1"/>
  <c r="J73" i="47"/>
  <c r="J88" i="47" s="1"/>
  <c r="J74" i="47"/>
  <c r="J89" i="47" s="1"/>
  <c r="H43" i="4"/>
  <c r="E11" i="4" s="1"/>
  <c r="I53" i="24"/>
  <c r="I46" i="24"/>
  <c r="I55" i="24" s="1"/>
  <c r="P54" i="24" s="1"/>
  <c r="I88" i="2"/>
  <c r="AA88" i="2" s="1"/>
  <c r="J61" i="3"/>
  <c r="J65" i="3"/>
  <c r="J62" i="3"/>
  <c r="J63" i="3"/>
  <c r="J64" i="3"/>
  <c r="AA87" i="2"/>
  <c r="AA89" i="2"/>
  <c r="J72" i="2"/>
  <c r="J87" i="2" s="1"/>
  <c r="J75" i="2"/>
  <c r="J90" i="2" s="1"/>
  <c r="J74" i="2"/>
  <c r="J89" i="2" s="1"/>
  <c r="J73" i="2"/>
  <c r="J88" i="2" s="1"/>
  <c r="J76" i="2"/>
  <c r="J91" i="2" s="1"/>
  <c r="J140" i="1"/>
  <c r="K138" i="1"/>
  <c r="I166" i="1"/>
  <c r="E43" i="4" l="1"/>
  <c r="E7" i="4"/>
  <c r="J117" i="3"/>
  <c r="J123" i="3"/>
  <c r="J116" i="3"/>
  <c r="J122" i="3"/>
  <c r="J118" i="3"/>
  <c r="J119" i="3"/>
  <c r="J120" i="3"/>
  <c r="J121" i="3"/>
  <c r="P55" i="24"/>
  <c r="P53" i="24"/>
  <c r="K165" i="1"/>
  <c r="K73" i="47"/>
  <c r="K88" i="47" s="1"/>
  <c r="K74" i="47"/>
  <c r="K89" i="47" s="1"/>
  <c r="K72" i="47"/>
  <c r="K75" i="47"/>
  <c r="K90" i="47" s="1"/>
  <c r="J76" i="47"/>
  <c r="J91" i="47" s="1"/>
  <c r="J87" i="47"/>
  <c r="AB88" i="2"/>
  <c r="AA90" i="2"/>
  <c r="AA91" i="2" s="1"/>
  <c r="K61" i="3"/>
  <c r="K65" i="3"/>
  <c r="K62" i="3"/>
  <c r="K63" i="3"/>
  <c r="K64" i="3"/>
  <c r="AB89" i="2"/>
  <c r="AB87" i="2"/>
  <c r="K140" i="1"/>
  <c r="K74" i="2"/>
  <c r="K89" i="2" s="1"/>
  <c r="K76" i="2"/>
  <c r="K91" i="2" s="1"/>
  <c r="K75" i="2"/>
  <c r="K90" i="2" s="1"/>
  <c r="K73" i="2"/>
  <c r="K88" i="2" s="1"/>
  <c r="K72" i="2"/>
  <c r="K87" i="2" s="1"/>
  <c r="L138" i="1"/>
  <c r="J170" i="1" l="1"/>
  <c r="J169" i="1" s="1"/>
  <c r="J168" i="1"/>
  <c r="J167" i="1" s="1"/>
  <c r="K171" i="1"/>
  <c r="K117" i="3"/>
  <c r="K123" i="3"/>
  <c r="K116" i="3"/>
  <c r="K122" i="3"/>
  <c r="K118" i="3"/>
  <c r="K119" i="3"/>
  <c r="K120" i="3"/>
  <c r="K121" i="3"/>
  <c r="AB87" i="47"/>
  <c r="AB88" i="47"/>
  <c r="AB89" i="47"/>
  <c r="AB90" i="47"/>
  <c r="K76" i="47"/>
  <c r="K91" i="47" s="1"/>
  <c r="K87" i="47"/>
  <c r="L165" i="1"/>
  <c r="L171" i="1" s="1"/>
  <c r="L72" i="47"/>
  <c r="L75" i="47"/>
  <c r="L90" i="47" s="1"/>
  <c r="L73" i="47"/>
  <c r="L88" i="47" s="1"/>
  <c r="L74" i="47"/>
  <c r="L89" i="47" s="1"/>
  <c r="AC88" i="2"/>
  <c r="AB90" i="2"/>
  <c r="AB91" i="2" s="1"/>
  <c r="L65" i="3"/>
  <c r="L62" i="3"/>
  <c r="L63" i="3"/>
  <c r="L61" i="3"/>
  <c r="L64" i="3"/>
  <c r="AC89" i="2"/>
  <c r="AC87" i="2"/>
  <c r="L73" i="2"/>
  <c r="L88" i="2" s="1"/>
  <c r="M138" i="1"/>
  <c r="L72" i="2"/>
  <c r="L87" i="2" s="1"/>
  <c r="L140" i="1"/>
  <c r="L76" i="2"/>
  <c r="L91" i="2" s="1"/>
  <c r="L74" i="2"/>
  <c r="L89" i="2" s="1"/>
  <c r="L75" i="2"/>
  <c r="L90" i="2" s="1"/>
  <c r="K170" i="1" l="1"/>
  <c r="K169" i="1" s="1"/>
  <c r="K168" i="1"/>
  <c r="K167" i="1" s="1"/>
  <c r="L117" i="3"/>
  <c r="L123" i="3"/>
  <c r="L116" i="3"/>
  <c r="L122" i="3"/>
  <c r="L118" i="3"/>
  <c r="L119" i="3"/>
  <c r="L120" i="3"/>
  <c r="L121" i="3"/>
  <c r="AC88" i="47"/>
  <c r="AC89" i="47"/>
  <c r="AC87" i="47"/>
  <c r="AC90" i="47"/>
  <c r="L76" i="47"/>
  <c r="L91" i="47" s="1"/>
  <c r="L87" i="47"/>
  <c r="M165" i="1"/>
  <c r="M72" i="47"/>
  <c r="M75" i="47"/>
  <c r="M90" i="47" s="1"/>
  <c r="M73" i="47"/>
  <c r="M88" i="47" s="1"/>
  <c r="M74" i="47"/>
  <c r="M89" i="47" s="1"/>
  <c r="AD88" i="2"/>
  <c r="M65" i="3"/>
  <c r="M62" i="3"/>
  <c r="M63" i="3"/>
  <c r="M61" i="3"/>
  <c r="M64" i="3"/>
  <c r="AD89" i="2"/>
  <c r="AD87" i="2"/>
  <c r="AC90" i="2"/>
  <c r="AC91" i="2" s="1"/>
  <c r="M76" i="2"/>
  <c r="M91" i="2" s="1"/>
  <c r="M72" i="2"/>
  <c r="M87" i="2" s="1"/>
  <c r="M75" i="2"/>
  <c r="M90" i="2" s="1"/>
  <c r="N138" i="1"/>
  <c r="M73" i="2"/>
  <c r="M88" i="2" s="1"/>
  <c r="M74" i="2"/>
  <c r="M89" i="2" s="1"/>
  <c r="M140" i="1"/>
  <c r="H15" i="4" l="1"/>
  <c r="E15" i="4" s="1"/>
  <c r="L170" i="1"/>
  <c r="L169" i="1" s="1"/>
  <c r="L168" i="1"/>
  <c r="L167" i="1" s="1"/>
  <c r="M171" i="1"/>
  <c r="M117" i="3"/>
  <c r="M123" i="3"/>
  <c r="M116" i="3"/>
  <c r="M122" i="3"/>
  <c r="M118" i="3"/>
  <c r="M119" i="3"/>
  <c r="M120" i="3"/>
  <c r="M121" i="3"/>
  <c r="AD88" i="47"/>
  <c r="AD89" i="47"/>
  <c r="AD87" i="47"/>
  <c r="AD90" i="47"/>
  <c r="M76" i="47"/>
  <c r="M91" i="47" s="1"/>
  <c r="AE90" i="47" s="1"/>
  <c r="M87" i="47"/>
  <c r="N165" i="1"/>
  <c r="N72" i="47"/>
  <c r="N75" i="47"/>
  <c r="N90" i="47" s="1"/>
  <c r="N73" i="47"/>
  <c r="N88" i="47" s="1"/>
  <c r="N74" i="47"/>
  <c r="N89" i="47" s="1"/>
  <c r="AE88" i="2"/>
  <c r="N61" i="3"/>
  <c r="N65" i="3"/>
  <c r="N62" i="3"/>
  <c r="N63" i="3"/>
  <c r="N64" i="3"/>
  <c r="AE89" i="2"/>
  <c r="AD90" i="2"/>
  <c r="AD91" i="2" s="1"/>
  <c r="AE87" i="2"/>
  <c r="N76" i="2"/>
  <c r="N91" i="2" s="1"/>
  <c r="N73" i="2"/>
  <c r="N88" i="2" s="1"/>
  <c r="N72" i="2"/>
  <c r="N87" i="2" s="1"/>
  <c r="O138" i="1"/>
  <c r="N140" i="1"/>
  <c r="N75" i="2"/>
  <c r="N90" i="2" s="1"/>
  <c r="N74" i="2"/>
  <c r="N89" i="2" s="1"/>
  <c r="E47" i="4" l="1"/>
  <c r="H22" i="4"/>
  <c r="E56" i="4"/>
  <c r="M168" i="1"/>
  <c r="M167" i="1" s="1"/>
  <c r="M170" i="1"/>
  <c r="M169" i="1" s="1"/>
  <c r="N117" i="3"/>
  <c r="N123" i="3"/>
  <c r="N116" i="3"/>
  <c r="N122" i="3"/>
  <c r="N118" i="3"/>
  <c r="N119" i="3"/>
  <c r="N120" i="3"/>
  <c r="N121" i="3"/>
  <c r="AE87" i="47"/>
  <c r="AE88" i="47"/>
  <c r="AE89" i="47"/>
  <c r="N76" i="47"/>
  <c r="N91" i="47" s="1"/>
  <c r="N87" i="47"/>
  <c r="O165" i="1"/>
  <c r="O171" i="1" s="1"/>
  <c r="O73" i="47"/>
  <c r="O88" i="47" s="1"/>
  <c r="O74" i="47"/>
  <c r="O89" i="47" s="1"/>
  <c r="O72" i="47"/>
  <c r="O75" i="47"/>
  <c r="O90" i="47" s="1"/>
  <c r="AF88" i="2"/>
  <c r="AE90" i="2"/>
  <c r="AE91" i="2" s="1"/>
  <c r="O62" i="3"/>
  <c r="O63" i="3"/>
  <c r="O61" i="3"/>
  <c r="O65" i="3"/>
  <c r="O64" i="3"/>
  <c r="AF87" i="2"/>
  <c r="AF89" i="2"/>
  <c r="O140" i="1"/>
  <c r="N171" i="1"/>
  <c r="O74" i="2"/>
  <c r="O89" i="2" s="1"/>
  <c r="O75" i="2"/>
  <c r="O90" i="2" s="1"/>
  <c r="O76" i="2"/>
  <c r="O91" i="2" s="1"/>
  <c r="O73" i="2"/>
  <c r="O88" i="2" s="1"/>
  <c r="P138" i="1"/>
  <c r="O72" i="2"/>
  <c r="O87" i="2" s="1"/>
  <c r="H58" i="4" l="1"/>
  <c r="E22" i="4"/>
  <c r="E49" i="4"/>
  <c r="H44" i="4"/>
  <c r="E44" i="4" s="1"/>
  <c r="E2" i="4"/>
  <c r="E48" i="4"/>
  <c r="E57" i="4"/>
  <c r="H46" i="4"/>
  <c r="E46" i="4" s="1"/>
  <c r="N170" i="1"/>
  <c r="N169" i="1" s="1"/>
  <c r="N168" i="1"/>
  <c r="N167" i="1" s="1"/>
  <c r="O117" i="3"/>
  <c r="O123" i="3"/>
  <c r="O116" i="3"/>
  <c r="O122" i="3"/>
  <c r="O118" i="3"/>
  <c r="O119" i="3"/>
  <c r="O120" i="3"/>
  <c r="O121" i="3"/>
  <c r="AF87" i="47"/>
  <c r="AF88" i="47"/>
  <c r="AF89" i="47"/>
  <c r="AF90" i="47"/>
  <c r="P165" i="1"/>
  <c r="P72" i="47"/>
  <c r="P75" i="47"/>
  <c r="P90" i="47" s="1"/>
  <c r="P73" i="47"/>
  <c r="P88" i="47" s="1"/>
  <c r="P74" i="47"/>
  <c r="P89" i="47" s="1"/>
  <c r="O76" i="47"/>
  <c r="O91" i="47" s="1"/>
  <c r="O87" i="47"/>
  <c r="AG88" i="2"/>
  <c r="AF90" i="2"/>
  <c r="AF91" i="2" s="1"/>
  <c r="P74" i="2"/>
  <c r="P89" i="2" s="1"/>
  <c r="P61" i="3"/>
  <c r="P62" i="3"/>
  <c r="P65" i="3"/>
  <c r="P63" i="3"/>
  <c r="P64" i="3"/>
  <c r="AG89" i="2"/>
  <c r="AG87" i="2"/>
  <c r="P75" i="2"/>
  <c r="P90" i="2" s="1"/>
  <c r="P72" i="2"/>
  <c r="P87" i="2" s="1"/>
  <c r="P140" i="1"/>
  <c r="P76" i="2"/>
  <c r="P91" i="2" s="1"/>
  <c r="Q138" i="1"/>
  <c r="P73" i="2"/>
  <c r="P88" i="2" s="1"/>
  <c r="E58" i="4" l="1"/>
  <c r="E51" i="4"/>
  <c r="H28" i="4"/>
  <c r="E3" i="4"/>
  <c r="E50" i="4"/>
  <c r="O168" i="1"/>
  <c r="O167" i="1" s="1"/>
  <c r="O170" i="1"/>
  <c r="O169" i="1" s="1"/>
  <c r="P170" i="1"/>
  <c r="P168" i="1"/>
  <c r="P117" i="3"/>
  <c r="P123" i="3"/>
  <c r="P116" i="3"/>
  <c r="P122" i="3"/>
  <c r="P118" i="3"/>
  <c r="P119" i="3"/>
  <c r="P120" i="3"/>
  <c r="P121" i="3"/>
  <c r="AG88" i="47"/>
  <c r="AG89" i="47"/>
  <c r="AG87" i="47"/>
  <c r="AG90" i="47"/>
  <c r="Q165" i="1"/>
  <c r="Q72" i="47"/>
  <c r="Q75" i="47"/>
  <c r="Q90" i="47" s="1"/>
  <c r="Q73" i="47"/>
  <c r="Q88" i="47" s="1"/>
  <c r="Q74" i="47"/>
  <c r="Q89" i="47" s="1"/>
  <c r="P76" i="47"/>
  <c r="P91" i="47" s="1"/>
  <c r="P87" i="47"/>
  <c r="AH88" i="2"/>
  <c r="AH89" i="2"/>
  <c r="AG90" i="2"/>
  <c r="AG91" i="2" s="1"/>
  <c r="Q65" i="3"/>
  <c r="Q62" i="3"/>
  <c r="Q63" i="3"/>
  <c r="Q61" i="3"/>
  <c r="Q64" i="3"/>
  <c r="AH87" i="2"/>
  <c r="P171" i="1"/>
  <c r="Q74" i="2"/>
  <c r="Q89" i="2" s="1"/>
  <c r="Q73" i="2"/>
  <c r="Q88" i="2" s="1"/>
  <c r="Q140" i="1"/>
  <c r="Q72" i="2"/>
  <c r="Q87" i="2" s="1"/>
  <c r="R138" i="1"/>
  <c r="Q76" i="2"/>
  <c r="Q91" i="2" s="1"/>
  <c r="Q75" i="2"/>
  <c r="Q90" i="2" s="1"/>
  <c r="H38" i="4" l="1"/>
  <c r="E28" i="4"/>
  <c r="E4" i="4"/>
  <c r="E52" i="4"/>
  <c r="P167" i="1"/>
  <c r="P169" i="1"/>
  <c r="Q171" i="1"/>
  <c r="Q117" i="3"/>
  <c r="Q123" i="3"/>
  <c r="Q116" i="3"/>
  <c r="Q122" i="3"/>
  <c r="Q118" i="3"/>
  <c r="Q119" i="3"/>
  <c r="Q120" i="3"/>
  <c r="Q121" i="3"/>
  <c r="AH88" i="47"/>
  <c r="AH89" i="47"/>
  <c r="AH87" i="47"/>
  <c r="AH90" i="47"/>
  <c r="R165" i="1"/>
  <c r="R121" i="3" s="1"/>
  <c r="R72" i="47"/>
  <c r="R75" i="47"/>
  <c r="R90" i="47" s="1"/>
  <c r="R73" i="47"/>
  <c r="R88" i="47" s="1"/>
  <c r="R74" i="47"/>
  <c r="R89" i="47" s="1"/>
  <c r="Q76" i="47"/>
  <c r="Q91" i="47" s="1"/>
  <c r="Q87" i="47"/>
  <c r="AH90" i="2"/>
  <c r="AH91" i="2" s="1"/>
  <c r="AI88" i="2"/>
  <c r="R61" i="3"/>
  <c r="R65" i="3"/>
  <c r="R62" i="3"/>
  <c r="R63" i="3"/>
  <c r="R64" i="3"/>
  <c r="AI87" i="2"/>
  <c r="AI89" i="2"/>
  <c r="R74" i="2"/>
  <c r="R89" i="2" s="1"/>
  <c r="R75" i="2"/>
  <c r="R90" i="2" s="1"/>
  <c r="S138" i="1"/>
  <c r="T138" i="1" s="1"/>
  <c r="R73" i="2"/>
  <c r="R88" i="2" s="1"/>
  <c r="R72" i="2"/>
  <c r="R87" i="2" s="1"/>
  <c r="R76" i="2"/>
  <c r="R91" i="2" s="1"/>
  <c r="R140" i="1"/>
  <c r="E53" i="4" l="1"/>
  <c r="E38" i="4"/>
  <c r="Q168" i="1"/>
  <c r="Q167" i="1" s="1"/>
  <c r="Q170" i="1"/>
  <c r="Q169" i="1" s="1"/>
  <c r="R117" i="3"/>
  <c r="R123" i="3"/>
  <c r="R116" i="3"/>
  <c r="R122" i="3"/>
  <c r="R118" i="3"/>
  <c r="R119" i="3"/>
  <c r="R120" i="3"/>
  <c r="AI87" i="47"/>
  <c r="AI88" i="47"/>
  <c r="AI89" i="47"/>
  <c r="AI90" i="47"/>
  <c r="R76" i="47"/>
  <c r="R91" i="47" s="1"/>
  <c r="R87" i="47"/>
  <c r="S165" i="1"/>
  <c r="S121" i="3" s="1"/>
  <c r="S73" i="47"/>
  <c r="S74" i="47"/>
  <c r="S75" i="47"/>
  <c r="S72" i="47"/>
  <c r="AJ88" i="2"/>
  <c r="AI90" i="2"/>
  <c r="AI91" i="2" s="1"/>
  <c r="S62" i="3"/>
  <c r="S61" i="3"/>
  <c r="S65" i="3"/>
  <c r="S63" i="3"/>
  <c r="S64" i="3"/>
  <c r="AJ89" i="2"/>
  <c r="AJ87" i="2"/>
  <c r="R171" i="1"/>
  <c r="S73" i="2"/>
  <c r="S72" i="2"/>
  <c r="S74" i="2"/>
  <c r="S140" i="1"/>
  <c r="S76" i="2"/>
  <c r="S91" i="2" s="1"/>
  <c r="S75" i="2"/>
  <c r="S170" i="1" l="1"/>
  <c r="R170" i="1"/>
  <c r="R169" i="1" s="1"/>
  <c r="R168" i="1"/>
  <c r="R167" i="1" s="1"/>
  <c r="T165" i="1"/>
  <c r="S117" i="3"/>
  <c r="S123" i="3"/>
  <c r="S116" i="3"/>
  <c r="S122" i="3"/>
  <c r="S118" i="3"/>
  <c r="S119" i="3"/>
  <c r="S120" i="3"/>
  <c r="S87" i="2"/>
  <c r="U87" i="2" s="1"/>
  <c r="U72" i="2"/>
  <c r="S88" i="2"/>
  <c r="U88" i="2" s="1"/>
  <c r="U73" i="2"/>
  <c r="S90" i="2"/>
  <c r="U90" i="2" s="1"/>
  <c r="U75" i="2"/>
  <c r="S89" i="2"/>
  <c r="U89" i="2" s="1"/>
  <c r="U74" i="2"/>
  <c r="AJ87" i="47"/>
  <c r="AJ88" i="47"/>
  <c r="AJ89" i="47"/>
  <c r="AJ90" i="47"/>
  <c r="U73" i="47"/>
  <c r="S88" i="47"/>
  <c r="U88" i="47" s="1"/>
  <c r="S76" i="47"/>
  <c r="S91" i="47" s="1"/>
  <c r="U72" i="47"/>
  <c r="S87" i="47"/>
  <c r="U87" i="47" s="1"/>
  <c r="U75" i="47"/>
  <c r="S90" i="47"/>
  <c r="U74" i="47"/>
  <c r="S89" i="47"/>
  <c r="U89" i="47" s="1"/>
  <c r="AJ90" i="2"/>
  <c r="AJ91" i="2" s="1"/>
  <c r="S171" i="1"/>
  <c r="S169" i="1" l="1"/>
  <c r="T169" i="1" s="1"/>
  <c r="S168" i="1"/>
  <c r="S167" i="1" s="1"/>
  <c r="AK87" i="2"/>
  <c r="AK88" i="2"/>
  <c r="AK89" i="2"/>
  <c r="U90" i="47"/>
  <c r="AK90" i="47"/>
  <c r="AK88" i="47"/>
  <c r="AK89" i="47"/>
  <c r="AK87" i="47"/>
  <c r="T167" i="1" l="1"/>
  <c r="AK90" i="2"/>
  <c r="AK91" i="2" s="1"/>
  <c r="I90" i="24"/>
  <c r="I93" i="24" s="1"/>
  <c r="J83" i="1" l="1"/>
  <c r="J82" i="1" s="1"/>
  <c r="K82" i="1" s="1"/>
  <c r="J85" i="1"/>
  <c r="J84" i="1" s="1"/>
  <c r="I150" i="2"/>
  <c r="I155" i="2" s="1"/>
  <c r="I149" i="2"/>
  <c r="I154" i="2" s="1"/>
  <c r="I147" i="2"/>
  <c r="I152" i="2" s="1"/>
  <c r="J285" i="1"/>
  <c r="I287" i="1"/>
  <c r="I151" i="2"/>
  <c r="I148" i="2"/>
  <c r="I153" i="2" s="1"/>
  <c r="I89" i="24"/>
  <c r="K84" i="1" l="1"/>
  <c r="L84" i="1" s="1"/>
  <c r="M84" i="1" s="1"/>
  <c r="N84" i="1" s="1"/>
  <c r="O84" i="1" s="1"/>
  <c r="P84" i="1" s="1"/>
  <c r="Q84" i="1" s="1"/>
  <c r="R84" i="1" s="1"/>
  <c r="S84" i="1" s="1"/>
  <c r="T84" i="1" s="1"/>
  <c r="L82" i="1"/>
  <c r="K86" i="1"/>
  <c r="J86" i="1"/>
  <c r="I144" i="3"/>
  <c r="I143" i="3"/>
  <c r="I145" i="3"/>
  <c r="I146" i="3"/>
  <c r="I92" i="24"/>
  <c r="I91" i="24"/>
  <c r="I94" i="24" s="1"/>
  <c r="P94" i="24" s="1"/>
  <c r="J294" i="1"/>
  <c r="J146" i="3" s="1"/>
  <c r="J147" i="47"/>
  <c r="J148" i="47"/>
  <c r="J153" i="47" s="1"/>
  <c r="J149" i="47"/>
  <c r="J154" i="47" s="1"/>
  <c r="J150" i="47"/>
  <c r="J155" i="47" s="1"/>
  <c r="I156" i="2"/>
  <c r="I295" i="1"/>
  <c r="P93" i="24"/>
  <c r="J148" i="2"/>
  <c r="J153" i="2" s="1"/>
  <c r="J150" i="2"/>
  <c r="J155" i="2" s="1"/>
  <c r="K285" i="1"/>
  <c r="J147" i="2"/>
  <c r="J152" i="2" s="1"/>
  <c r="J151" i="2"/>
  <c r="J149" i="2"/>
  <c r="J154" i="2" s="1"/>
  <c r="J287" i="1"/>
  <c r="M82" i="1" l="1"/>
  <c r="L86" i="1"/>
  <c r="J144" i="3"/>
  <c r="J145" i="3"/>
  <c r="J143" i="3"/>
  <c r="P92" i="24"/>
  <c r="AA156" i="2"/>
  <c r="J151" i="47"/>
  <c r="J156" i="47" s="1"/>
  <c r="AB155" i="47" s="1"/>
  <c r="J152" i="47"/>
  <c r="K294" i="1"/>
  <c r="K150" i="47"/>
  <c r="K155" i="47" s="1"/>
  <c r="K147" i="47"/>
  <c r="K148" i="47"/>
  <c r="K153" i="47" s="1"/>
  <c r="K149" i="47"/>
  <c r="K154" i="47" s="1"/>
  <c r="AA152" i="2"/>
  <c r="AA155" i="2"/>
  <c r="AA153" i="2"/>
  <c r="J156" i="2"/>
  <c r="AB155" i="2" s="1"/>
  <c r="AA154" i="2"/>
  <c r="J300" i="1"/>
  <c r="K149" i="2"/>
  <c r="K154" i="2" s="1"/>
  <c r="K147" i="2"/>
  <c r="K152" i="2" s="1"/>
  <c r="L285" i="1"/>
  <c r="K151" i="2"/>
  <c r="K150" i="2"/>
  <c r="K155" i="2" s="1"/>
  <c r="K287" i="1"/>
  <c r="K148" i="2"/>
  <c r="K153" i="2" s="1"/>
  <c r="N82" i="1" l="1"/>
  <c r="M86" i="1"/>
  <c r="K146" i="3"/>
  <c r="J299" i="1"/>
  <c r="J298" i="1" s="1"/>
  <c r="J297" i="1"/>
  <c r="J296" i="1" s="1"/>
  <c r="K144" i="3"/>
  <c r="K145" i="3"/>
  <c r="K143" i="3"/>
  <c r="AB152" i="47"/>
  <c r="AB154" i="47"/>
  <c r="AB153" i="47"/>
  <c r="AB152" i="2"/>
  <c r="AB153" i="2"/>
  <c r="AB156" i="2"/>
  <c r="L294" i="1"/>
  <c r="L146" i="3" s="1"/>
  <c r="L147" i="47"/>
  <c r="L148" i="47"/>
  <c r="L153" i="47" s="1"/>
  <c r="L149" i="47"/>
  <c r="L154" i="47" s="1"/>
  <c r="L150" i="47"/>
  <c r="L155" i="47" s="1"/>
  <c r="AB154" i="2"/>
  <c r="K151" i="47"/>
  <c r="K156" i="47" s="1"/>
  <c r="AC155" i="47" s="1"/>
  <c r="K152" i="47"/>
  <c r="K156" i="2"/>
  <c r="K300" i="1"/>
  <c r="L150" i="2"/>
  <c r="L155" i="2" s="1"/>
  <c r="L149" i="2"/>
  <c r="L154" i="2" s="1"/>
  <c r="L151" i="2"/>
  <c r="L287" i="1"/>
  <c r="M285" i="1"/>
  <c r="L147" i="2"/>
  <c r="L152" i="2" s="1"/>
  <c r="L148" i="2"/>
  <c r="L153" i="2" s="1"/>
  <c r="O82" i="1" l="1"/>
  <c r="N86" i="1"/>
  <c r="K297" i="1"/>
  <c r="K296" i="1" s="1"/>
  <c r="K299" i="1"/>
  <c r="K298" i="1" s="1"/>
  <c r="L144" i="3"/>
  <c r="L145" i="3"/>
  <c r="L143" i="3"/>
  <c r="AC152" i="47"/>
  <c r="AC154" i="47"/>
  <c r="AC153" i="47"/>
  <c r="L151" i="47"/>
  <c r="L156" i="47" s="1"/>
  <c r="AD153" i="47" s="1"/>
  <c r="L152" i="47"/>
  <c r="M294" i="1"/>
  <c r="M148" i="47"/>
  <c r="M153" i="47" s="1"/>
  <c r="M149" i="47"/>
  <c r="M154" i="47" s="1"/>
  <c r="M150" i="47"/>
  <c r="M155" i="47" s="1"/>
  <c r="M147" i="47"/>
  <c r="AC156" i="2"/>
  <c r="AC154" i="2"/>
  <c r="AC153" i="2"/>
  <c r="AC155" i="2"/>
  <c r="L156" i="2"/>
  <c r="AD153" i="2" s="1"/>
  <c r="AC152" i="2"/>
  <c r="L300" i="1"/>
  <c r="M149" i="2"/>
  <c r="M154" i="2" s="1"/>
  <c r="M150" i="2"/>
  <c r="M155" i="2" s="1"/>
  <c r="M147" i="2"/>
  <c r="M152" i="2" s="1"/>
  <c r="M287" i="1"/>
  <c r="M148" i="2"/>
  <c r="M153" i="2" s="1"/>
  <c r="N285" i="1"/>
  <c r="M151" i="2"/>
  <c r="P82" i="1" l="1"/>
  <c r="O86" i="1"/>
  <c r="M146" i="3"/>
  <c r="L299" i="1"/>
  <c r="L298" i="1" s="1"/>
  <c r="L297" i="1"/>
  <c r="L296" i="1" s="1"/>
  <c r="M144" i="3"/>
  <c r="M145" i="3"/>
  <c r="M143" i="3"/>
  <c r="AD155" i="47"/>
  <c r="AD152" i="47"/>
  <c r="AD154" i="47"/>
  <c r="N294" i="1"/>
  <c r="N147" i="47"/>
  <c r="N148" i="47"/>
  <c r="N153" i="47" s="1"/>
  <c r="N149" i="47"/>
  <c r="N154" i="47" s="1"/>
  <c r="N150" i="47"/>
  <c r="N155" i="47" s="1"/>
  <c r="M152" i="47"/>
  <c r="M151" i="47"/>
  <c r="M156" i="47" s="1"/>
  <c r="AE155" i="47" s="1"/>
  <c r="AD152" i="2"/>
  <c r="AD155" i="2"/>
  <c r="AD156" i="2"/>
  <c r="AD154" i="2"/>
  <c r="M156" i="2"/>
  <c r="AE152" i="2" s="1"/>
  <c r="N150" i="2"/>
  <c r="N155" i="2" s="1"/>
  <c r="N151" i="2"/>
  <c r="N148" i="2"/>
  <c r="N153" i="2" s="1"/>
  <c r="O285" i="1"/>
  <c r="N149" i="2"/>
  <c r="N154" i="2" s="1"/>
  <c r="N287" i="1"/>
  <c r="N147" i="2"/>
  <c r="N152" i="2" s="1"/>
  <c r="M300" i="1"/>
  <c r="Q82" i="1" l="1"/>
  <c r="P86" i="1"/>
  <c r="M299" i="1"/>
  <c r="M298" i="1" s="1"/>
  <c r="M297" i="1"/>
  <c r="M296" i="1" s="1"/>
  <c r="N144" i="3"/>
  <c r="N145" i="3"/>
  <c r="N143" i="3"/>
  <c r="N146" i="3"/>
  <c r="AE152" i="47"/>
  <c r="AE153" i="47"/>
  <c r="AE154" i="47"/>
  <c r="O294" i="1"/>
  <c r="O150" i="47"/>
  <c r="O155" i="47" s="1"/>
  <c r="O147" i="47"/>
  <c r="O148" i="47"/>
  <c r="O153" i="47" s="1"/>
  <c r="O149" i="47"/>
  <c r="O154" i="47" s="1"/>
  <c r="AE156" i="2"/>
  <c r="N152" i="47"/>
  <c r="N151" i="47"/>
  <c r="N156" i="47" s="1"/>
  <c r="AF153" i="47" s="1"/>
  <c r="N156" i="2"/>
  <c r="AF152" i="2" s="1"/>
  <c r="AE154" i="2"/>
  <c r="AE153" i="2"/>
  <c r="AE155" i="2"/>
  <c r="N300" i="1"/>
  <c r="O147" i="2"/>
  <c r="O152" i="2" s="1"/>
  <c r="O149" i="2"/>
  <c r="O154" i="2" s="1"/>
  <c r="O148" i="2"/>
  <c r="O153" i="2" s="1"/>
  <c r="O150" i="2"/>
  <c r="O155" i="2" s="1"/>
  <c r="O287" i="1"/>
  <c r="O151" i="2"/>
  <c r="P285" i="1"/>
  <c r="AF155" i="2"/>
  <c r="R82" i="1" l="1"/>
  <c r="Q86" i="1"/>
  <c r="O146" i="3"/>
  <c r="N299" i="1"/>
  <c r="N298" i="1" s="1"/>
  <c r="N297" i="1"/>
  <c r="N296" i="1" s="1"/>
  <c r="O144" i="3"/>
  <c r="O145" i="3"/>
  <c r="O143" i="3"/>
  <c r="AF153" i="2"/>
  <c r="AF154" i="47"/>
  <c r="AF152" i="47"/>
  <c r="AF155" i="47"/>
  <c r="P294" i="1"/>
  <c r="P146" i="3" s="1"/>
  <c r="P147" i="47"/>
  <c r="P150" i="47"/>
  <c r="P155" i="47" s="1"/>
  <c r="P148" i="47"/>
  <c r="P153" i="47" s="1"/>
  <c r="P149" i="47"/>
  <c r="P154" i="47" s="1"/>
  <c r="AF156" i="2"/>
  <c r="O152" i="47"/>
  <c r="O151" i="47"/>
  <c r="O156" i="47" s="1"/>
  <c r="AG154" i="47" s="1"/>
  <c r="O156" i="2"/>
  <c r="AG154" i="2" s="1"/>
  <c r="AF154" i="2"/>
  <c r="O300" i="1"/>
  <c r="P149" i="2"/>
  <c r="P154" i="2" s="1"/>
  <c r="Q285" i="1"/>
  <c r="P151" i="2"/>
  <c r="P148" i="2"/>
  <c r="P153" i="2" s="1"/>
  <c r="P150" i="2"/>
  <c r="P155" i="2" s="1"/>
  <c r="P147" i="2"/>
  <c r="P152" i="2" s="1"/>
  <c r="P287" i="1"/>
  <c r="S82" i="1" l="1"/>
  <c r="R86" i="1"/>
  <c r="O297" i="1"/>
  <c r="O296" i="1" s="1"/>
  <c r="O299" i="1"/>
  <c r="O298" i="1" s="1"/>
  <c r="P144" i="3"/>
  <c r="P145" i="3"/>
  <c r="P143" i="3"/>
  <c r="AG152" i="47"/>
  <c r="AG153" i="47"/>
  <c r="AG155" i="47"/>
  <c r="Q294" i="1"/>
  <c r="Q148" i="47"/>
  <c r="Q153" i="47" s="1"/>
  <c r="Q149" i="47"/>
  <c r="Q154" i="47" s="1"/>
  <c r="Q147" i="47"/>
  <c r="Q150" i="47"/>
  <c r="Q155" i="47" s="1"/>
  <c r="AG156" i="2"/>
  <c r="AG153" i="2"/>
  <c r="P151" i="47"/>
  <c r="P156" i="47" s="1"/>
  <c r="AH155" i="47" s="1"/>
  <c r="P152" i="47"/>
  <c r="AG152" i="2"/>
  <c r="P156" i="2"/>
  <c r="AH155" i="2" s="1"/>
  <c r="AG155" i="2"/>
  <c r="P300" i="1"/>
  <c r="Q149" i="2"/>
  <c r="Q154" i="2" s="1"/>
  <c r="Q148" i="2"/>
  <c r="Q153" i="2" s="1"/>
  <c r="Q151" i="2"/>
  <c r="Q150" i="2"/>
  <c r="Q155" i="2" s="1"/>
  <c r="Q287" i="1"/>
  <c r="Q147" i="2"/>
  <c r="Q152" i="2" s="1"/>
  <c r="R285" i="1"/>
  <c r="S86" i="1" l="1"/>
  <c r="T82" i="1"/>
  <c r="P299" i="1"/>
  <c r="P298" i="1" s="1"/>
  <c r="P297" i="1"/>
  <c r="P296" i="1" s="1"/>
  <c r="Q144" i="3"/>
  <c r="Q145" i="3"/>
  <c r="Q143" i="3"/>
  <c r="Q146" i="3"/>
  <c r="AH154" i="47"/>
  <c r="AH152" i="47"/>
  <c r="AH153" i="47"/>
  <c r="AH154" i="2"/>
  <c r="R294" i="1"/>
  <c r="R146" i="3" s="1"/>
  <c r="R147" i="47"/>
  <c r="R148" i="47"/>
  <c r="R153" i="47" s="1"/>
  <c r="R149" i="47"/>
  <c r="R154" i="47" s="1"/>
  <c r="R150" i="47"/>
  <c r="R155" i="47" s="1"/>
  <c r="AH153" i="2"/>
  <c r="Q152" i="47"/>
  <c r="Q151" i="47"/>
  <c r="Q156" i="47" s="1"/>
  <c r="AI153" i="47" s="1"/>
  <c r="AH152" i="2"/>
  <c r="AH156" i="2"/>
  <c r="Q156" i="2"/>
  <c r="AI155" i="2" s="1"/>
  <c r="Q300" i="1"/>
  <c r="R147" i="2"/>
  <c r="R152" i="2" s="1"/>
  <c r="R151" i="2"/>
  <c r="R150" i="2"/>
  <c r="R155" i="2" s="1"/>
  <c r="S285" i="1"/>
  <c r="T285" i="1" s="1"/>
  <c r="R287" i="1"/>
  <c r="R149" i="2"/>
  <c r="R154" i="2" s="1"/>
  <c r="R148" i="2"/>
  <c r="R153" i="2" s="1"/>
  <c r="Q299" i="1" l="1"/>
  <c r="Q298" i="1" s="1"/>
  <c r="Q297" i="1"/>
  <c r="Q296" i="1" s="1"/>
  <c r="R144" i="3"/>
  <c r="R145" i="3"/>
  <c r="R143" i="3"/>
  <c r="AI154" i="47"/>
  <c r="AI155" i="47"/>
  <c r="AI152" i="47"/>
  <c r="R152" i="47"/>
  <c r="R151" i="47"/>
  <c r="R156" i="47" s="1"/>
  <c r="AJ155" i="47" s="1"/>
  <c r="S294" i="1"/>
  <c r="S146" i="3" s="1"/>
  <c r="S147" i="47"/>
  <c r="S148" i="47"/>
  <c r="S149" i="47"/>
  <c r="S150" i="47"/>
  <c r="AI156" i="2"/>
  <c r="AI153" i="2"/>
  <c r="AI152" i="2"/>
  <c r="R156" i="2"/>
  <c r="AI154" i="2"/>
  <c r="S150" i="2"/>
  <c r="S287" i="1"/>
  <c r="S147" i="2"/>
  <c r="S148" i="2"/>
  <c r="S151" i="2"/>
  <c r="S149" i="2"/>
  <c r="R300" i="1"/>
  <c r="R299" i="1" l="1"/>
  <c r="R298" i="1" s="1"/>
  <c r="R297" i="1"/>
  <c r="R296" i="1" s="1"/>
  <c r="T294" i="1"/>
  <c r="S144" i="3"/>
  <c r="S145" i="3"/>
  <c r="S143" i="3"/>
  <c r="AJ152" i="47"/>
  <c r="AJ153" i="47"/>
  <c r="AJ154" i="47"/>
  <c r="S154" i="2"/>
  <c r="U154" i="2" s="1"/>
  <c r="U149" i="2"/>
  <c r="S152" i="2"/>
  <c r="U152" i="2" s="1"/>
  <c r="U147" i="2"/>
  <c r="S153" i="2"/>
  <c r="U153" i="2" s="1"/>
  <c r="U148" i="2"/>
  <c r="S155" i="2"/>
  <c r="U155" i="2" s="1"/>
  <c r="U150" i="2"/>
  <c r="S154" i="47"/>
  <c r="U149" i="47"/>
  <c r="S153" i="47"/>
  <c r="U148" i="47"/>
  <c r="U147" i="47"/>
  <c r="S151" i="47"/>
  <c r="S156" i="47" s="1"/>
  <c r="S152" i="47"/>
  <c r="AJ152" i="2"/>
  <c r="U150" i="47"/>
  <c r="S155" i="47"/>
  <c r="AJ154" i="2"/>
  <c r="AJ155" i="2"/>
  <c r="AJ153" i="2"/>
  <c r="AJ156" i="2"/>
  <c r="S156" i="2"/>
  <c r="AK152" i="2" s="1"/>
  <c r="S300" i="1"/>
  <c r="I123" i="2"/>
  <c r="I128" i="2" s="1"/>
  <c r="I158" i="2" s="1"/>
  <c r="J236" i="1"/>
  <c r="I125" i="2"/>
  <c r="I238" i="1"/>
  <c r="AK155" i="47" l="1"/>
  <c r="S297" i="1"/>
  <c r="S299" i="1"/>
  <c r="I141" i="3"/>
  <c r="I140" i="3"/>
  <c r="I139" i="3"/>
  <c r="AK152" i="47"/>
  <c r="AK153" i="47"/>
  <c r="AK154" i="47"/>
  <c r="AK155" i="2"/>
  <c r="K236" i="1"/>
  <c r="K238" i="1" s="1"/>
  <c r="J122" i="47"/>
  <c r="J125" i="47"/>
  <c r="J130" i="47" s="1"/>
  <c r="J123" i="47"/>
  <c r="J128" i="47" s="1"/>
  <c r="J158" i="47" s="1"/>
  <c r="J124" i="47"/>
  <c r="J129" i="47" s="1"/>
  <c r="J159" i="47" s="1"/>
  <c r="U152" i="47"/>
  <c r="AK154" i="2"/>
  <c r="U153" i="47"/>
  <c r="U154" i="47"/>
  <c r="U155" i="47"/>
  <c r="AK153" i="2"/>
  <c r="AK156" i="2"/>
  <c r="I130" i="2"/>
  <c r="I160" i="2" s="1"/>
  <c r="J126" i="2"/>
  <c r="J131" i="2" s="1"/>
  <c r="I307" i="1"/>
  <c r="I246" i="1"/>
  <c r="J125" i="2"/>
  <c r="J122" i="2"/>
  <c r="J127" i="2" s="1"/>
  <c r="J157" i="2" s="1"/>
  <c r="J245" i="1"/>
  <c r="J123" i="2"/>
  <c r="J128" i="2" s="1"/>
  <c r="J124" i="2"/>
  <c r="J129" i="2" s="1"/>
  <c r="J159" i="2" s="1"/>
  <c r="I75" i="24"/>
  <c r="I78" i="24" s="1"/>
  <c r="I122" i="2"/>
  <c r="I127" i="2" s="1"/>
  <c r="I157" i="2" s="1"/>
  <c r="I124" i="2"/>
  <c r="I129" i="2" s="1"/>
  <c r="I126" i="2"/>
  <c r="I131" i="2" s="1"/>
  <c r="I74" i="24"/>
  <c r="J238" i="1"/>
  <c r="J308" i="1" l="1"/>
  <c r="U307" i="1"/>
  <c r="I318" i="1"/>
  <c r="I319" i="1"/>
  <c r="D315" i="1"/>
  <c r="I314" i="1"/>
  <c r="S298" i="1"/>
  <c r="T298" i="1" s="1"/>
  <c r="S296" i="1"/>
  <c r="T296" i="1" s="1"/>
  <c r="K245" i="1"/>
  <c r="K141" i="3" s="1"/>
  <c r="L236" i="1"/>
  <c r="L123" i="47" s="1"/>
  <c r="L128" i="47" s="1"/>
  <c r="L158" i="47" s="1"/>
  <c r="K124" i="2"/>
  <c r="K129" i="2" s="1"/>
  <c r="K159" i="2" s="1"/>
  <c r="K126" i="2"/>
  <c r="K131" i="2" s="1"/>
  <c r="AC131" i="2" s="1"/>
  <c r="K123" i="2"/>
  <c r="K128" i="2" s="1"/>
  <c r="K158" i="2" s="1"/>
  <c r="J140" i="3"/>
  <c r="J139" i="3"/>
  <c r="K122" i="2"/>
  <c r="K127" i="2" s="1"/>
  <c r="K157" i="2" s="1"/>
  <c r="J141" i="3"/>
  <c r="I308" i="1"/>
  <c r="I110" i="3"/>
  <c r="I111" i="3"/>
  <c r="I112" i="3"/>
  <c r="I114" i="3"/>
  <c r="I113" i="3"/>
  <c r="J160" i="47"/>
  <c r="K125" i="2"/>
  <c r="K130" i="2" s="1"/>
  <c r="L122" i="47"/>
  <c r="L125" i="47"/>
  <c r="L130" i="47" s="1"/>
  <c r="AB131" i="2"/>
  <c r="J161" i="2"/>
  <c r="AA129" i="2"/>
  <c r="I159" i="2"/>
  <c r="AA159" i="2" s="1"/>
  <c r="AB128" i="2"/>
  <c r="J158" i="2"/>
  <c r="I77" i="24"/>
  <c r="I95" i="24" s="1"/>
  <c r="I76" i="24"/>
  <c r="I79" i="24" s="1"/>
  <c r="P78" i="24" s="1"/>
  <c r="J127" i="47"/>
  <c r="J126" i="47"/>
  <c r="J131" i="47" s="1"/>
  <c r="AB130" i="47" s="1"/>
  <c r="AA131" i="2"/>
  <c r="I161" i="2"/>
  <c r="K123" i="47"/>
  <c r="K128" i="47" s="1"/>
  <c r="K158" i="47" s="1"/>
  <c r="K124" i="47"/>
  <c r="K129" i="47" s="1"/>
  <c r="K159" i="47" s="1"/>
  <c r="K122" i="47"/>
  <c r="K125" i="47"/>
  <c r="K130" i="47" s="1"/>
  <c r="AA127" i="2"/>
  <c r="AA130" i="2"/>
  <c r="AB127" i="2"/>
  <c r="AB129" i="2"/>
  <c r="J130" i="2"/>
  <c r="AA128" i="2"/>
  <c r="L125" i="2"/>
  <c r="L245" i="1"/>
  <c r="L122" i="2"/>
  <c r="L127" i="2" s="1"/>
  <c r="L157" i="2" s="1"/>
  <c r="L238" i="1"/>
  <c r="M236" i="1"/>
  <c r="L126" i="2"/>
  <c r="L131" i="2" s="1"/>
  <c r="I96" i="24"/>
  <c r="J251" i="1"/>
  <c r="J314" i="1"/>
  <c r="AA158" i="2"/>
  <c r="K314" i="1" l="1"/>
  <c r="K139" i="3"/>
  <c r="L123" i="2"/>
  <c r="L128" i="2" s="1"/>
  <c r="L158" i="2" s="1"/>
  <c r="L124" i="2"/>
  <c r="L129" i="2" s="1"/>
  <c r="L159" i="2" s="1"/>
  <c r="L124" i="47"/>
  <c r="L129" i="47" s="1"/>
  <c r="L159" i="47" s="1"/>
  <c r="K140" i="3"/>
  <c r="K251" i="1"/>
  <c r="J248" i="1"/>
  <c r="J247" i="1" s="1"/>
  <c r="K247" i="1" s="1"/>
  <c r="J250" i="1"/>
  <c r="J249" i="1" s="1"/>
  <c r="K250" i="1"/>
  <c r="K248" i="1"/>
  <c r="AC129" i="2"/>
  <c r="K161" i="2"/>
  <c r="AC128" i="2"/>
  <c r="I97" i="24"/>
  <c r="P97" i="24" s="1"/>
  <c r="AC127" i="2"/>
  <c r="L140" i="3"/>
  <c r="L139" i="3"/>
  <c r="L141" i="3"/>
  <c r="J112" i="3"/>
  <c r="J110" i="3"/>
  <c r="J111" i="3"/>
  <c r="J114" i="3"/>
  <c r="J113" i="3"/>
  <c r="AC159" i="2"/>
  <c r="K112" i="3"/>
  <c r="K110" i="3"/>
  <c r="K111" i="3"/>
  <c r="K114" i="3"/>
  <c r="K113" i="3"/>
  <c r="J157" i="47"/>
  <c r="AB127" i="47"/>
  <c r="J161" i="47"/>
  <c r="AB129" i="47"/>
  <c r="AB128" i="47"/>
  <c r="K160" i="47"/>
  <c r="L160" i="47"/>
  <c r="AB158" i="2"/>
  <c r="P79" i="24"/>
  <c r="P77" i="24"/>
  <c r="K127" i="47"/>
  <c r="K126" i="47"/>
  <c r="K131" i="47" s="1"/>
  <c r="AC130" i="47" s="1"/>
  <c r="AD131" i="2"/>
  <c r="L161" i="2"/>
  <c r="AC130" i="2"/>
  <c r="K160" i="2"/>
  <c r="M122" i="47"/>
  <c r="M125" i="47"/>
  <c r="M130" i="47" s="1"/>
  <c r="M123" i="47"/>
  <c r="M128" i="47" s="1"/>
  <c r="M158" i="47" s="1"/>
  <c r="M124" i="47"/>
  <c r="M129" i="47" s="1"/>
  <c r="M159" i="47" s="1"/>
  <c r="AB130" i="2"/>
  <c r="J160" i="2"/>
  <c r="L127" i="47"/>
  <c r="L126" i="47"/>
  <c r="L131" i="47" s="1"/>
  <c r="AD130" i="47" s="1"/>
  <c r="AD127" i="2"/>
  <c r="AD129" i="2"/>
  <c r="AD128" i="2"/>
  <c r="L130" i="2"/>
  <c r="AB159" i="2"/>
  <c r="AC158" i="2"/>
  <c r="K313" i="1"/>
  <c r="AA157" i="2"/>
  <c r="J313" i="1"/>
  <c r="AC157" i="2"/>
  <c r="AB157" i="2"/>
  <c r="M245" i="1"/>
  <c r="M125" i="2"/>
  <c r="M124" i="2"/>
  <c r="M129" i="2" s="1"/>
  <c r="M159" i="2" s="1"/>
  <c r="M122" i="2"/>
  <c r="M127" i="2" s="1"/>
  <c r="M123" i="2"/>
  <c r="M128" i="2" s="1"/>
  <c r="M158" i="2" s="1"/>
  <c r="M126" i="2"/>
  <c r="M131" i="2" s="1"/>
  <c r="N236" i="1"/>
  <c r="M238" i="1"/>
  <c r="L314" i="1"/>
  <c r="L251" i="1"/>
  <c r="K249" i="1" l="1"/>
  <c r="K310" i="1"/>
  <c r="K312" i="1"/>
  <c r="J312" i="1"/>
  <c r="J311" i="1" s="1"/>
  <c r="J310" i="1"/>
  <c r="J309" i="1" s="1"/>
  <c r="L250" i="1"/>
  <c r="L248" i="1"/>
  <c r="L247" i="1" s="1"/>
  <c r="P95" i="24"/>
  <c r="P96" i="24"/>
  <c r="M140" i="3"/>
  <c r="M139" i="3"/>
  <c r="M141" i="3"/>
  <c r="AB157" i="47"/>
  <c r="L112" i="3"/>
  <c r="L110" i="3"/>
  <c r="L111" i="3"/>
  <c r="L114" i="3"/>
  <c r="L113" i="3"/>
  <c r="AB158" i="47"/>
  <c r="AB159" i="47"/>
  <c r="AB160" i="47"/>
  <c r="K161" i="47"/>
  <c r="AC128" i="47"/>
  <c r="AC129" i="47"/>
  <c r="L157" i="47"/>
  <c r="AD127" i="47"/>
  <c r="K157" i="47"/>
  <c r="AC127" i="47"/>
  <c r="L161" i="47"/>
  <c r="AD128" i="47"/>
  <c r="AD129" i="47"/>
  <c r="M160" i="47"/>
  <c r="N122" i="47"/>
  <c r="N125" i="47"/>
  <c r="N130" i="47" s="1"/>
  <c r="N123" i="47"/>
  <c r="N128" i="47" s="1"/>
  <c r="N158" i="47" s="1"/>
  <c r="N124" i="47"/>
  <c r="N129" i="47" s="1"/>
  <c r="N159" i="47" s="1"/>
  <c r="AE131" i="2"/>
  <c r="M161" i="2"/>
  <c r="M126" i="47"/>
  <c r="M131" i="47" s="1"/>
  <c r="AE130" i="47" s="1"/>
  <c r="M127" i="47"/>
  <c r="AD130" i="2"/>
  <c r="L160" i="2"/>
  <c r="AE127" i="2"/>
  <c r="M157" i="2"/>
  <c r="AE129" i="2"/>
  <c r="M130" i="2"/>
  <c r="AE128" i="2"/>
  <c r="M251" i="1"/>
  <c r="M314" i="1"/>
  <c r="AC160" i="2"/>
  <c r="AC161" i="2" s="1"/>
  <c r="AA160" i="2"/>
  <c r="AA161" i="2" s="1"/>
  <c r="AD157" i="2"/>
  <c r="L313" i="1"/>
  <c r="AD159" i="2"/>
  <c r="AB160" i="2"/>
  <c r="AB161" i="2" s="1"/>
  <c r="N124" i="2"/>
  <c r="N129" i="2" s="1"/>
  <c r="N159" i="2" s="1"/>
  <c r="N245" i="1"/>
  <c r="N125" i="2"/>
  <c r="N122" i="2"/>
  <c r="N127" i="2" s="1"/>
  <c r="N157" i="2" s="1"/>
  <c r="N238" i="1"/>
  <c r="N123" i="2"/>
  <c r="N128" i="2" s="1"/>
  <c r="N158" i="2" s="1"/>
  <c r="N126" i="2"/>
  <c r="N131" i="2" s="1"/>
  <c r="O236" i="1"/>
  <c r="AD158" i="2"/>
  <c r="K309" i="1" l="1"/>
  <c r="K311" i="1"/>
  <c r="L249" i="1"/>
  <c r="L312" i="1"/>
  <c r="L310" i="1"/>
  <c r="L309" i="1" s="1"/>
  <c r="M248" i="1"/>
  <c r="M247" i="1" s="1"/>
  <c r="M250" i="1"/>
  <c r="N140" i="3"/>
  <c r="N139" i="3"/>
  <c r="N141" i="3"/>
  <c r="M112" i="3"/>
  <c r="M110" i="3"/>
  <c r="M111" i="3"/>
  <c r="M114" i="3"/>
  <c r="M113" i="3"/>
  <c r="AC157" i="47"/>
  <c r="AC159" i="47"/>
  <c r="AC158" i="47"/>
  <c r="AD158" i="47"/>
  <c r="AD159" i="47"/>
  <c r="AD157" i="47"/>
  <c r="AC160" i="47"/>
  <c r="AD160" i="47"/>
  <c r="N160" i="47"/>
  <c r="M157" i="47"/>
  <c r="AE127" i="47"/>
  <c r="M161" i="47"/>
  <c r="AE160" i="47" s="1"/>
  <c r="AE128" i="47"/>
  <c r="AE129" i="47"/>
  <c r="AF131" i="2"/>
  <c r="N161" i="2"/>
  <c r="AE130" i="2"/>
  <c r="M160" i="2"/>
  <c r="O123" i="47"/>
  <c r="O128" i="47" s="1"/>
  <c r="O158" i="47" s="1"/>
  <c r="O124" i="47"/>
  <c r="O129" i="47" s="1"/>
  <c r="O159" i="47" s="1"/>
  <c r="O122" i="47"/>
  <c r="O125" i="47"/>
  <c r="O130" i="47" s="1"/>
  <c r="N127" i="47"/>
  <c r="N126" i="47"/>
  <c r="N131" i="47" s="1"/>
  <c r="AF130" i="47" s="1"/>
  <c r="AF128" i="2"/>
  <c r="N130" i="2"/>
  <c r="AF129" i="2"/>
  <c r="AF127" i="2"/>
  <c r="M313" i="1"/>
  <c r="AD160" i="2"/>
  <c r="AD161" i="2" s="1"/>
  <c r="O122" i="2"/>
  <c r="O127" i="2" s="1"/>
  <c r="O157" i="2" s="1"/>
  <c r="O123" i="2"/>
  <c r="O128" i="2" s="1"/>
  <c r="O158" i="2" s="1"/>
  <c r="O124" i="2"/>
  <c r="O129" i="2" s="1"/>
  <c r="O159" i="2" s="1"/>
  <c r="O245" i="1"/>
  <c r="O238" i="1"/>
  <c r="P236" i="1"/>
  <c r="O125" i="2"/>
  <c r="O126" i="2"/>
  <c r="O131" i="2" s="1"/>
  <c r="N314" i="1"/>
  <c r="N251" i="1"/>
  <c r="AE159" i="2"/>
  <c r="AE157" i="2"/>
  <c r="AE158" i="2"/>
  <c r="L311" i="1" l="1"/>
  <c r="M249" i="1"/>
  <c r="M310" i="1"/>
  <c r="M309" i="1" s="1"/>
  <c r="M312" i="1"/>
  <c r="N250" i="1"/>
  <c r="N248" i="1"/>
  <c r="N247" i="1" s="1"/>
  <c r="O140" i="3"/>
  <c r="O139" i="3"/>
  <c r="O141" i="3"/>
  <c r="N112" i="3"/>
  <c r="N110" i="3"/>
  <c r="N111" i="3"/>
  <c r="N114" i="3"/>
  <c r="N113" i="3"/>
  <c r="AE157" i="47"/>
  <c r="AE158" i="47"/>
  <c r="AE159" i="47"/>
  <c r="N161" i="47"/>
  <c r="AF160" i="47" s="1"/>
  <c r="AF128" i="47"/>
  <c r="AF129" i="47"/>
  <c r="N157" i="47"/>
  <c r="AF127" i="47"/>
  <c r="O160" i="47"/>
  <c r="AF130" i="2"/>
  <c r="N160" i="2"/>
  <c r="P122" i="47"/>
  <c r="P125" i="47"/>
  <c r="P130" i="47" s="1"/>
  <c r="P123" i="47"/>
  <c r="P128" i="47" s="1"/>
  <c r="P158" i="47" s="1"/>
  <c r="P124" i="47"/>
  <c r="P129" i="47" s="1"/>
  <c r="P159" i="47" s="1"/>
  <c r="O126" i="47"/>
  <c r="O131" i="47" s="1"/>
  <c r="O127" i="47"/>
  <c r="AG131" i="2"/>
  <c r="O161" i="2"/>
  <c r="O130" i="2"/>
  <c r="AG128" i="2"/>
  <c r="AG127" i="2"/>
  <c r="AG129" i="2"/>
  <c r="P123" i="2"/>
  <c r="P128" i="2" s="1"/>
  <c r="P245" i="1"/>
  <c r="P141" i="3" s="1"/>
  <c r="P124" i="2"/>
  <c r="P129" i="2" s="1"/>
  <c r="P238" i="1"/>
  <c r="P125" i="2"/>
  <c r="P122" i="2"/>
  <c r="P127" i="2" s="1"/>
  <c r="Q236" i="1"/>
  <c r="P126" i="2"/>
  <c r="P131" i="2" s="1"/>
  <c r="AF159" i="2"/>
  <c r="AF157" i="2"/>
  <c r="O251" i="1"/>
  <c r="O314" i="1"/>
  <c r="AF158" i="2"/>
  <c r="AE160" i="2"/>
  <c r="AE161" i="2" s="1"/>
  <c r="N313" i="1"/>
  <c r="M311" i="1" l="1"/>
  <c r="N249" i="1"/>
  <c r="N310" i="1"/>
  <c r="N309" i="1" s="1"/>
  <c r="N312" i="1"/>
  <c r="O250" i="1"/>
  <c r="O248" i="1"/>
  <c r="O247" i="1" s="1"/>
  <c r="P140" i="3"/>
  <c r="P139" i="3"/>
  <c r="O112" i="3"/>
  <c r="O110" i="3"/>
  <c r="O111" i="3"/>
  <c r="O114" i="3"/>
  <c r="O113" i="3"/>
  <c r="AF157" i="47"/>
  <c r="AF159" i="47"/>
  <c r="AF158" i="47"/>
  <c r="O161" i="47"/>
  <c r="AG128" i="47"/>
  <c r="AG129" i="47"/>
  <c r="O157" i="47"/>
  <c r="AG127" i="47"/>
  <c r="P160" i="47"/>
  <c r="AG130" i="47"/>
  <c r="AH127" i="2"/>
  <c r="P157" i="2"/>
  <c r="AH128" i="2"/>
  <c r="P158" i="2"/>
  <c r="AG130" i="2"/>
  <c r="O160" i="2"/>
  <c r="P126" i="47"/>
  <c r="P131" i="47" s="1"/>
  <c r="P127" i="47"/>
  <c r="AH131" i="2"/>
  <c r="P161" i="2"/>
  <c r="Q122" i="47"/>
  <c r="Q125" i="47"/>
  <c r="Q130" i="47" s="1"/>
  <c r="Q123" i="47"/>
  <c r="Q128" i="47" s="1"/>
  <c r="Q158" i="47" s="1"/>
  <c r="Q124" i="47"/>
  <c r="Q129" i="47" s="1"/>
  <c r="Q159" i="47" s="1"/>
  <c r="AH129" i="2"/>
  <c r="P159" i="2"/>
  <c r="P130" i="2"/>
  <c r="AG159" i="2"/>
  <c r="AG158" i="2"/>
  <c r="AF160" i="2"/>
  <c r="AF161" i="2" s="1"/>
  <c r="Q245" i="1"/>
  <c r="Q122" i="2"/>
  <c r="Q127" i="2" s="1"/>
  <c r="Q123" i="2"/>
  <c r="Q128" i="2" s="1"/>
  <c r="Q158" i="2" s="1"/>
  <c r="Q124" i="2"/>
  <c r="Q129" i="2" s="1"/>
  <c r="Q125" i="2"/>
  <c r="Q238" i="1"/>
  <c r="Q126" i="2"/>
  <c r="Q131" i="2" s="1"/>
  <c r="R236" i="1"/>
  <c r="AG157" i="2"/>
  <c r="P314" i="1"/>
  <c r="P251" i="1"/>
  <c r="O313" i="1"/>
  <c r="N311" i="1" l="1"/>
  <c r="O249" i="1"/>
  <c r="O310" i="1"/>
  <c r="O309" i="1" s="1"/>
  <c r="O312" i="1"/>
  <c r="P248" i="1"/>
  <c r="P247" i="1" s="1"/>
  <c r="P250" i="1"/>
  <c r="Q140" i="3"/>
  <c r="Q139" i="3"/>
  <c r="Q141" i="3"/>
  <c r="P112" i="3"/>
  <c r="P110" i="3"/>
  <c r="P111" i="3"/>
  <c r="P114" i="3"/>
  <c r="P113" i="3"/>
  <c r="AG157" i="47"/>
  <c r="AG159" i="47"/>
  <c r="AG158" i="47"/>
  <c r="AG160" i="47"/>
  <c r="Q160" i="47"/>
  <c r="P157" i="47"/>
  <c r="AH127" i="47"/>
  <c r="P161" i="47"/>
  <c r="AH160" i="47" s="1"/>
  <c r="AH128" i="47"/>
  <c r="AH129" i="47"/>
  <c r="AH130" i="47"/>
  <c r="R122" i="47"/>
  <c r="R125" i="47"/>
  <c r="R130" i="47" s="1"/>
  <c r="R124" i="47"/>
  <c r="R129" i="47" s="1"/>
  <c r="R159" i="47" s="1"/>
  <c r="R123" i="47"/>
  <c r="R128" i="47" s="1"/>
  <c r="R158" i="47" s="1"/>
  <c r="AI129" i="2"/>
  <c r="Q159" i="2"/>
  <c r="Q127" i="47"/>
  <c r="Q126" i="47"/>
  <c r="Q131" i="47" s="1"/>
  <c r="AI130" i="47" s="1"/>
  <c r="AI131" i="2"/>
  <c r="Q161" i="2"/>
  <c r="AI127" i="2"/>
  <c r="Q157" i="2"/>
  <c r="AH130" i="2"/>
  <c r="P160" i="2"/>
  <c r="Q130" i="2"/>
  <c r="AI128" i="2"/>
  <c r="AH158" i="2"/>
  <c r="AG160" i="2"/>
  <c r="AG161" i="2" s="1"/>
  <c r="AH159" i="2"/>
  <c r="P313" i="1"/>
  <c r="R122" i="2"/>
  <c r="R127" i="2" s="1"/>
  <c r="R157" i="2" s="1"/>
  <c r="R124" i="2"/>
  <c r="R129" i="2" s="1"/>
  <c r="R159" i="2" s="1"/>
  <c r="R125" i="2"/>
  <c r="R123" i="2"/>
  <c r="R128" i="2" s="1"/>
  <c r="S236" i="1"/>
  <c r="T236" i="1" s="1"/>
  <c r="R126" i="2"/>
  <c r="R131" i="2" s="1"/>
  <c r="R245" i="1"/>
  <c r="R238" i="1"/>
  <c r="AH157" i="2"/>
  <c r="Q251" i="1"/>
  <c r="Q314" i="1"/>
  <c r="O311" i="1" l="1"/>
  <c r="P249" i="1"/>
  <c r="P312" i="1"/>
  <c r="P310" i="1"/>
  <c r="P309" i="1" s="1"/>
  <c r="Q248" i="1"/>
  <c r="Q247" i="1" s="1"/>
  <c r="Q250" i="1"/>
  <c r="R140" i="3"/>
  <c r="R139" i="3"/>
  <c r="R141" i="3"/>
  <c r="Q112" i="3"/>
  <c r="Q110" i="3"/>
  <c r="Q111" i="3"/>
  <c r="Q114" i="3"/>
  <c r="Q113" i="3"/>
  <c r="AH157" i="47"/>
  <c r="AH158" i="47"/>
  <c r="AH159" i="47"/>
  <c r="Q161" i="47"/>
  <c r="AI128" i="47"/>
  <c r="AI129" i="47"/>
  <c r="R160" i="47"/>
  <c r="Q157" i="47"/>
  <c r="AI127" i="47"/>
  <c r="AI130" i="2"/>
  <c r="Q160" i="2"/>
  <c r="AJ131" i="2"/>
  <c r="R161" i="2"/>
  <c r="S123" i="47"/>
  <c r="S124" i="47"/>
  <c r="S125" i="47"/>
  <c r="S122" i="47"/>
  <c r="AJ128" i="2"/>
  <c r="R158" i="2"/>
  <c r="R127" i="47"/>
  <c r="R126" i="47"/>
  <c r="R131" i="47" s="1"/>
  <c r="AJ130" i="47" s="1"/>
  <c r="R130" i="2"/>
  <c r="AJ129" i="2"/>
  <c r="AJ127" i="2"/>
  <c r="AI158" i="2"/>
  <c r="S123" i="2"/>
  <c r="S125" i="2"/>
  <c r="U125" i="2" s="1"/>
  <c r="S124" i="2"/>
  <c r="S238" i="1"/>
  <c r="S126" i="2"/>
  <c r="S131" i="2" s="1"/>
  <c r="S122" i="2"/>
  <c r="S245" i="1"/>
  <c r="S141" i="3" s="1"/>
  <c r="AI157" i="2"/>
  <c r="R314" i="1"/>
  <c r="R251" i="1"/>
  <c r="Q313" i="1"/>
  <c r="AH160" i="2"/>
  <c r="AH161" i="2" s="1"/>
  <c r="AI159" i="2"/>
  <c r="P311" i="1" l="1"/>
  <c r="Q249" i="1"/>
  <c r="AI157" i="47"/>
  <c r="Q312" i="1"/>
  <c r="Q310" i="1"/>
  <c r="Q309" i="1" s="1"/>
  <c r="R250" i="1"/>
  <c r="R248" i="1"/>
  <c r="R247" i="1" s="1"/>
  <c r="S140" i="3"/>
  <c r="S139" i="3"/>
  <c r="R112" i="3"/>
  <c r="R110" i="3"/>
  <c r="R111" i="3"/>
  <c r="R114" i="3"/>
  <c r="R113" i="3"/>
  <c r="S128" i="2"/>
  <c r="AK128" i="2" s="1"/>
  <c r="U123" i="2"/>
  <c r="S129" i="2"/>
  <c r="U124" i="2"/>
  <c r="S127" i="2"/>
  <c r="U127" i="2" s="1"/>
  <c r="U122" i="2"/>
  <c r="AI158" i="47"/>
  <c r="AI159" i="47"/>
  <c r="AI160" i="47"/>
  <c r="R157" i="47"/>
  <c r="AJ127" i="47"/>
  <c r="R161" i="47"/>
  <c r="AJ128" i="47"/>
  <c r="AJ129" i="47"/>
  <c r="S127" i="47"/>
  <c r="U122" i="47"/>
  <c r="S126" i="47"/>
  <c r="S131" i="47" s="1"/>
  <c r="U125" i="47"/>
  <c r="S130" i="47"/>
  <c r="S129" i="47"/>
  <c r="U124" i="47"/>
  <c r="AK131" i="2"/>
  <c r="S161" i="2"/>
  <c r="AJ130" i="2"/>
  <c r="R160" i="2"/>
  <c r="U123" i="47"/>
  <c r="S128" i="47"/>
  <c r="S130" i="2"/>
  <c r="U130" i="2" s="1"/>
  <c r="AJ158" i="2"/>
  <c r="AJ159" i="2"/>
  <c r="R313" i="1"/>
  <c r="T245" i="1"/>
  <c r="S251" i="1"/>
  <c r="AJ157" i="2"/>
  <c r="AI160" i="2"/>
  <c r="AI161" i="2" s="1"/>
  <c r="Q311" i="1" l="1"/>
  <c r="S314" i="1"/>
  <c r="R249" i="1"/>
  <c r="R312" i="1"/>
  <c r="R310" i="1"/>
  <c r="R309" i="1" s="1"/>
  <c r="S250" i="1"/>
  <c r="S248" i="1"/>
  <c r="S247" i="1" s="1"/>
  <c r="S157" i="2"/>
  <c r="U157" i="2" s="1"/>
  <c r="AK127" i="2"/>
  <c r="T307" i="1"/>
  <c r="S112" i="3"/>
  <c r="S110" i="3"/>
  <c r="S114" i="3"/>
  <c r="S113" i="3"/>
  <c r="S159" i="2"/>
  <c r="U159" i="2" s="1"/>
  <c r="U129" i="2"/>
  <c r="AK129" i="2"/>
  <c r="S158" i="2"/>
  <c r="U158" i="2" s="1"/>
  <c r="U128" i="2"/>
  <c r="AJ159" i="47"/>
  <c r="AJ158" i="47"/>
  <c r="AJ157" i="47"/>
  <c r="AJ160" i="47"/>
  <c r="AK130" i="47"/>
  <c r="AK127" i="47"/>
  <c r="S161" i="47"/>
  <c r="AK128" i="47"/>
  <c r="AK129" i="47"/>
  <c r="U129" i="47"/>
  <c r="S159" i="47"/>
  <c r="U159" i="47" s="1"/>
  <c r="U128" i="47"/>
  <c r="S158" i="47"/>
  <c r="U158" i="47" s="1"/>
  <c r="AK130" i="2"/>
  <c r="S160" i="2"/>
  <c r="U160" i="2" s="1"/>
  <c r="U130" i="47"/>
  <c r="S160" i="47"/>
  <c r="U127" i="47"/>
  <c r="S157" i="47"/>
  <c r="S313" i="1"/>
  <c r="AJ160" i="2"/>
  <c r="AJ161" i="2" s="1"/>
  <c r="R311" i="1" l="1"/>
  <c r="T247" i="1"/>
  <c r="S249" i="1"/>
  <c r="T249" i="1"/>
  <c r="S310" i="1"/>
  <c r="S309" i="1" s="1"/>
  <c r="T309" i="1" s="1"/>
  <c r="S312" i="1"/>
  <c r="AK157" i="2"/>
  <c r="U160" i="47"/>
  <c r="AK160" i="47"/>
  <c r="AK159" i="2"/>
  <c r="AK158" i="2"/>
  <c r="U157" i="47"/>
  <c r="AK157" i="47"/>
  <c r="D85" i="2"/>
  <c r="D90" i="2" s="1"/>
  <c r="D160" i="2" s="1"/>
  <c r="D86" i="2"/>
  <c r="D91" i="2" s="1"/>
  <c r="D161" i="2" s="1"/>
  <c r="S311" i="1" l="1"/>
  <c r="T311" i="1" s="1"/>
  <c r="AK160" i="2"/>
  <c r="AK161" i="2" s="1"/>
  <c r="G15" i="4"/>
  <c r="D15" i="4" s="1"/>
  <c r="G22" i="4"/>
  <c r="D22" i="4" s="1"/>
  <c r="G58" i="4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8" i="4"/>
  <c r="D50" i="4"/>
  <c r="D3" i="4"/>
  <c r="D49" i="4"/>
  <c r="D48" i="4"/>
  <c r="D2" i="4"/>
  <c r="D47" i="4"/>
</calcChain>
</file>

<file path=xl/sharedStrings.xml><?xml version="1.0" encoding="utf-8"?>
<sst xmlns="http://schemas.openxmlformats.org/spreadsheetml/2006/main" count="5185" uniqueCount="431">
  <si>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</si>
  <si>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</si>
  <si>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</si>
  <si>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</si>
  <si>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</si>
  <si>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</si>
  <si>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</si>
  <si>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</si>
  <si>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</si>
  <si>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</si>
  <si>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</si>
  <si>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</si>
  <si>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</si>
  <si>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</si>
  <si>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</si>
  <si>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</si>
  <si>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</si>
  <si>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</si>
  <si>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</si>
  <si>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</si>
  <si>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</si>
  <si>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</si>
  <si>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</si>
  <si>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</si>
  <si>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</si>
  <si>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</si>
  <si>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</si>
  <si>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</si>
  <si>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</si>
  <si>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</si>
  <si>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</si>
  <si>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</si>
  <si>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</si>
  <si>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</si>
  <si>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</si>
  <si>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</si>
  <si>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</si>
  <si>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</si>
  <si>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</si>
  <si>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</si>
  <si>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</si>
  <si>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</si>
  <si>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</si>
  <si>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</si>
  <si>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</si>
  <si>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</si>
  <si>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</si>
  <si>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</si>
  <si>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</si>
  <si>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</si>
  <si>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</si>
  <si>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</si>
  <si>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</si>
  <si>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</si>
  <si>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</si>
  <si>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</si>
  <si>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</si>
  <si>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</si>
  <si>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</si>
  <si>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</si>
  <si>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</si>
  <si>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</si>
  <si>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</si>
  <si>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</si>
  <si>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</si>
  <si>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</si>
  <si>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</si>
  <si>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</si>
  <si>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</si>
  <si>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</si>
  <si>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</si>
  <si>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</si>
  <si>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</si>
  <si>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</si>
  <si>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</si>
  <si>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</si>
  <si>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</si>
  <si>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</si>
  <si>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</si>
  <si>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</si>
  <si>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</si>
  <si>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</si>
  <si>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</si>
  <si>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</si>
  <si>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</si>
  <si>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</si>
  <si>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</si>
  <si>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</si>
  <si>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</si>
  <si>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</si>
  <si>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</si>
  <si>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</si>
  <si>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</si>
  <si>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</si>
  <si>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</si>
  <si>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</si>
  <si>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</si>
  <si>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</si>
  <si>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</si>
  <si>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</si>
  <si>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</si>
  <si>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</si>
  <si>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</si>
  <si>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</si>
  <si>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</si>
  <si>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</si>
  <si>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</si>
  <si>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</si>
  <si>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</si>
  <si>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</si>
  <si>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</si>
  <si>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</si>
  <si>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</si>
  <si>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</si>
  <si>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</si>
  <si>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</si>
  <si>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</si>
  <si>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</si>
  <si>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</si>
  <si>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</si>
  <si>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</si>
  <si>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</si>
  <si>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</si>
  <si>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</si>
  <si>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</si>
  <si>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</si>
  <si>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</si>
  <si>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</si>
  <si>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</si>
  <si>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</si>
  <si>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</si>
  <si>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</si>
  <si>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</si>
  <si>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</si>
  <si>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</si>
  <si>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</si>
  <si>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</si>
  <si>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</si>
  <si>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</si>
  <si>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</si>
  <si>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</si>
  <si>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</si>
  <si>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</si>
  <si>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</si>
  <si>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</si>
  <si>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</si>
  <si>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</si>
  <si>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</si>
  <si>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</si>
  <si>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</si>
  <si>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</si>
  <si>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</si>
  <si>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</si>
  <si>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</si>
  <si>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</si>
  <si>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</si>
  <si>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</si>
  <si>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</si>
  <si>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</si>
  <si>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</si>
  <si>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</si>
  <si>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</si>
  <si>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</si>
  <si>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</si>
  <si>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</si>
  <si>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</si>
  <si>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</si>
  <si>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</si>
  <si>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</si>
  <si>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</si>
  <si>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</si>
  <si>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</si>
  <si>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</si>
  <si>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</si>
  <si>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</si>
  <si>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</si>
  <si>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</si>
  <si>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</si>
  <si>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</si>
  <si>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</si>
  <si>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</si>
  <si>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</si>
  <si>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</si>
  <si>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</si>
  <si>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</si>
  <si>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</si>
  <si>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</si>
  <si>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</si>
  <si>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</si>
  <si>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</si>
  <si>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</si>
  <si>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</si>
  <si>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</si>
  <si>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Global Epoxy Resins Market: Plant Capacity, Demand &amp; Supply, Technology, Competition, Trade, Customer &amp; Price Intelligence Market Analysis, 2030)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</si>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</sst>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32" fillId="11" borderId="33" applyNumberFormat="0" applyAlignment="0" applyProtection="0"/>
    <xf numFmtId="0" fontId="37" fillId="0" borderId="0" applyNumberFormat="0" applyFill="0" applyBorder="0" applyProtection="0">
      <alignment horizontal="center"/>
    </xf>
    <xf numFmtId="0" fontId="33" fillId="12" borderId="34" applyNumberFormat="0" applyProtection="0">
      <alignment horizontal="left"/>
    </xf>
    <xf numFmtId="0" fontId="38" fillId="11" borderId="0" applyNumberFormat="0" applyBorder="0" applyProtection="0">
      <alignment horizontal="center"/>
    </xf>
    <xf numFmtId="0" fontId="33" fillId="12" borderId="35" applyNumberFormat="0" applyProtection="0">
      <alignment horizontal="left"/>
    </xf>
    <xf numFmtId="0" fontId="34" fillId="0" borderId="0" applyNumberFormat="0" applyFill="0" applyBorder="0" applyProtection="0">
      <alignment horizontal="left"/>
    </xf>
    <xf numFmtId="0" fontId="33" fillId="12" borderId="34" applyNumberFormat="0" applyProtection="0">
      <alignment horizontal="center"/>
    </xf>
    <xf numFmtId="0" fontId="39" fillId="0" borderId="0" applyNumberFormat="0" applyFill="0" applyBorder="0" applyProtection="0">
      <alignment horizontal="left" vertical="top"/>
    </xf>
    <xf numFmtId="0" fontId="33" fillId="12" borderId="36" applyNumberFormat="0" applyProtection="0">
      <alignment horizontal="center"/>
    </xf>
    <xf numFmtId="168" fontId="34" fillId="0" borderId="37" applyFill="0" applyProtection="0">
      <alignment horizontal="right" vertical="top"/>
    </xf>
    <xf numFmtId="0" fontId="33" fillId="12" borderId="34" applyNumberFormat="0" applyProtection="0">
      <alignment horizontal="right"/>
    </xf>
    <xf numFmtId="168" fontId="39" fillId="0" borderId="0" applyFill="0" applyBorder="0" applyProtection="0">
      <alignment horizontal="right" vertical="top"/>
    </xf>
    <xf numFmtId="0" fontId="33" fillId="12" borderId="36" applyNumberFormat="0" applyProtection="0">
      <alignment horizontal="right"/>
    </xf>
    <xf numFmtId="169" fontId="39" fillId="0" borderId="0" applyFill="0" applyBorder="0" applyProtection="0">
      <alignment horizontal="right" vertical="top"/>
    </xf>
    <xf numFmtId="0" fontId="33" fillId="12" borderId="35" applyNumberFormat="0" applyProtection="0">
      <alignment horizontal="center"/>
    </xf>
    <xf numFmtId="0" fontId="34" fillId="0" borderId="28" applyNumberFormat="0" applyFill="0" applyProtection="0">
      <alignment horizontal="right"/>
    </xf>
    <xf numFmtId="0" fontId="33" fillId="12" borderId="38" applyNumberFormat="0" applyProtection="0">
      <alignment horizontal="center"/>
    </xf>
    <xf numFmtId="0" fontId="34" fillId="0" borderId="0" applyNumberFormat="0" applyFill="0" applyBorder="0" applyProtection="0">
      <alignment horizontal="center"/>
    </xf>
    <xf numFmtId="0" fontId="33" fillId="12" borderId="35" applyNumberFormat="0" applyProtection="0">
      <alignment horizontal="right"/>
    </xf>
    <xf numFmtId="0" fontId="39" fillId="0" borderId="0" applyNumberFormat="0" applyFill="0" applyBorder="0" applyProtection="0">
      <alignment horizontal="left" vertical="top"/>
    </xf>
    <xf numFmtId="0" fontId="33" fillId="12" borderId="38" applyNumberFormat="0" applyProtection="0">
      <alignment horizontal="right"/>
    </xf>
    <xf numFmtId="0" fontId="39" fillId="0" borderId="0" applyNumberFormat="0" applyFill="0" applyBorder="0" applyProtection="0">
      <alignment horizontal="center" vertical="top"/>
    </xf>
    <xf numFmtId="0" fontId="34" fillId="0" borderId="0" applyNumberFormat="0" applyFill="0" applyBorder="0" applyAlignment="0" applyProtection="0"/>
    <xf numFmtId="168" fontId="39" fillId="0" borderId="6" applyFill="0" applyProtection="0">
      <alignment horizontal="right" vertical="top"/>
    </xf>
    <xf numFmtId="0" fontId="34" fillId="13" borderId="0" applyNumberFormat="0" applyBorder="0" applyAlignment="0" applyProtection="0"/>
    <xf numFmtId="10" fontId="39" fillId="0" borderId="0" applyFill="0" applyBorder="0" applyProtection="0">
      <alignment horizontal="right"/>
    </xf>
    <xf numFmtId="10" fontId="40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35" fillId="0" borderId="0" applyFill="0" applyBorder="0" applyAlignment="0" applyProtection="0"/>
    <xf numFmtId="167" fontId="35" fillId="0" borderId="0" applyFill="0" applyBorder="0" applyAlignment="0" applyProtection="0"/>
    <xf numFmtId="3" fontId="35" fillId="13" borderId="0" applyBorder="0" applyAlignment="0" applyProtection="0"/>
    <xf numFmtId="167" fontId="35" fillId="13" borderId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3" fillId="0" borderId="0"/>
  </cellStyleXfs>
  <cellXfs count="550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2" fontId="14" fillId="3" borderId="7" xfId="0" applyNumberFormat="1" applyFont="1" applyFill="1" applyBorder="1" applyAlignment="1">
      <alignment horizontal="center"/>
    </xf>
    <xf numFmtId="0" fontId="4" fillId="0" borderId="7" xfId="0" applyFont="1" applyBorder="1"/>
    <xf numFmtId="0" fontId="29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0" fillId="3" borderId="0" xfId="0" applyNumberFormat="1" applyFill="1"/>
    <xf numFmtId="0" fontId="4" fillId="3" borderId="0" xfId="0" applyFont="1" applyFill="1"/>
    <xf numFmtId="0" fontId="31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30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30" fillId="3" borderId="7" xfId="0" applyNumberFormat="1" applyFont="1" applyFill="1" applyBorder="1" applyAlignment="1">
      <alignment horizontal="center"/>
    </xf>
    <xf numFmtId="10" fontId="30" fillId="3" borderId="7" xfId="4" applyNumberFormat="1" applyFont="1" applyFill="1" applyBorder="1" applyAlignment="1">
      <alignment horizontal="center"/>
    </xf>
    <xf numFmtId="10" fontId="30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30" fillId="0" borderId="7" xfId="13" applyFont="1" applyFill="1" applyBorder="1"/>
    <xf numFmtId="0" fontId="30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30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30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30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30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2" fontId="5" fillId="4" borderId="11" xfId="0" applyNumberFormat="1" applyFont="1" applyFill="1" applyBorder="1" applyAlignment="1">
      <alignment horizontal="center"/>
    </xf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2" xfId="0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4" borderId="42" xfId="0" applyNumberFormat="1" applyFont="1" applyFill="1" applyBorder="1" applyAlignment="1">
      <alignment horizontal="center"/>
    </xf>
    <xf numFmtId="2" fontId="5" fillId="4" borderId="20" xfId="0" applyNumberFormat="1" applyFont="1" applyFill="1" applyBorder="1" applyAlignment="1">
      <alignment horizontal="center"/>
    </xf>
    <xf numFmtId="2" fontId="5" fillId="4" borderId="21" xfId="0" applyNumberFormat="1" applyFont="1" applyFill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30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5" fillId="4" borderId="5" xfId="1" applyFont="1" applyFill="1" applyBorder="1" applyAlignment="1" applyProtection="1">
      <alignment horizontal="center" vertical="center"/>
      <protection locked="0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30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7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46" fillId="15" borderId="0" xfId="0" applyFont="1" applyFill="1" applyBorder="1" applyAlignment="1">
      <alignment horizontal="right" vertical="center" wrapText="1"/>
    </xf>
    <xf numFmtId="0" fontId="47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44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45" fillId="15" borderId="0" xfId="0" applyNumberFormat="1" applyFont="1" applyFill="1" applyBorder="1" applyAlignment="1">
      <alignment horizontal="right" vertical="center" wrapText="1"/>
    </xf>
    <xf numFmtId="0" fontId="44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46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10" fontId="48" fillId="0" borderId="0" xfId="0" applyNumberFormat="1" applyFont="1" applyFill="1"/>
    <xf numFmtId="10" fontId="48" fillId="4" borderId="7" xfId="0" applyNumberFormat="1" applyFont="1" applyFill="1" applyBorder="1" applyAlignment="1">
      <alignment horizontal="center" vertical="center"/>
    </xf>
    <xf numFmtId="2" fontId="48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8" fillId="14" borderId="7" xfId="0" applyNumberFormat="1" applyFont="1" applyFill="1" applyBorder="1" applyAlignment="1">
      <alignment horizontal="center"/>
    </xf>
    <xf numFmtId="10" fontId="48" fillId="14" borderId="7" xfId="0" applyNumberFormat="1" applyFont="1" applyFill="1" applyBorder="1" applyAlignment="1">
      <alignment horizontal="center" vertical="center"/>
    </xf>
    <xf numFmtId="0" fontId="3" fillId="3" borderId="23" xfId="13" applyFill="1" applyBorder="1"/>
    <xf numFmtId="0" fontId="14" fillId="0" borderId="7" xfId="13" applyFont="1" applyFill="1" applyBorder="1"/>
    <xf numFmtId="0" fontId="3" fillId="0" borderId="0" xfId="0" applyFont="1" applyFill="1" applyBorder="1"/>
    <xf numFmtId="0" fontId="3" fillId="0" borderId="18" xfId="0" applyFont="1" applyFill="1" applyBorder="1"/>
    <xf numFmtId="0" fontId="0" fillId="0" borderId="48" xfId="0" applyFill="1" applyBorder="1"/>
    <xf numFmtId="0" fontId="0" fillId="0" borderId="0" xfId="0" applyBorder="1"/>
    <xf numFmtId="2" fontId="0" fillId="0" borderId="0" xfId="0" applyNumberFormat="1" applyBorder="1"/>
    <xf numFmtId="10" fontId="3" fillId="3" borderId="7" xfId="4" applyNumberFormat="1" applyFont="1" applyFill="1" applyBorder="1" applyAlignment="1">
      <alignment horizontal="center"/>
    </xf>
    <xf numFmtId="10" fontId="16" fillId="3" borderId="7" xfId="4" applyNumberFormat="1" applyFont="1" applyFill="1" applyBorder="1" applyAlignment="1">
      <alignment horizontal="center"/>
    </xf>
    <xf numFmtId="10" fontId="3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 applyProtection="1">
      <alignment horizontal="center" vertical="center"/>
      <protection locked="0"/>
    </xf>
    <xf numFmtId="10" fontId="0" fillId="0" borderId="0" xfId="4" applyNumberFormat="1" applyFont="1" applyBorder="1" applyAlignment="1">
      <alignment horizont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20</xdr:col>
      <xdr:colOff>43090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topLeftCell="A3" zoomScale="85" zoomScaleNormal="85" workbookViewId="0">
      <selection activeCell="C28" sqref="C28"/>
    </sheetView>
  </sheetViews>
  <sheetFormatPr defaultColWidth="9" defaultRowHeight="14.25" x14ac:dyDescent="0.2"/>
  <cols>
    <col min="1" max="1" width="29" style="86" bestFit="1" customWidth="1"/>
    <col min="2" max="2" width="27.28515625" style="86" bestFit="1" customWidth="1"/>
    <col min="3" max="3" width="42.28515625" style="86" customWidth="1"/>
    <col min="4" max="16384" width="9" style="86"/>
  </cols>
  <sheetData>
    <row r="1" spans="1:3" ht="15" customHeight="1" x14ac:dyDescent="0.2">
      <c r="A1" s="87" t="s">
        <v>158</v>
      </c>
    </row>
    <row r="3" spans="1:3" ht="15" customHeight="1" x14ac:dyDescent="0.2">
      <c r="A3" s="87" t="s">
        <v>159</v>
      </c>
    </row>
    <row r="4" spans="1:3" ht="15" customHeight="1" x14ac:dyDescent="0.2">
      <c r="A4" s="87" t="s">
        <v>160</v>
      </c>
      <c r="B4" s="86" t="s">
        <v>193</v>
      </c>
    </row>
    <row r="5" spans="1:3" ht="15" customHeight="1" x14ac:dyDescent="0.2">
      <c r="A5" s="87" t="s">
        <v>161</v>
      </c>
      <c r="B5" s="86" t="s">
        <v>186</v>
      </c>
    </row>
    <row r="6" spans="1:3" ht="15" customHeight="1" x14ac:dyDescent="0.2">
      <c r="A6" s="87" t="s">
        <v>162</v>
      </c>
      <c r="B6" s="86" t="s">
        <v>163</v>
      </c>
    </row>
    <row r="7" spans="1:3" ht="15" customHeight="1" x14ac:dyDescent="0.2">
      <c r="A7" s="87" t="s">
        <v>164</v>
      </c>
      <c r="B7" s="88" t="s">
        <v>190</v>
      </c>
    </row>
    <row r="8" spans="1:3" ht="15" customHeight="1" x14ac:dyDescent="0.2">
      <c r="A8" s="87" t="s">
        <v>165</v>
      </c>
    </row>
    <row r="9" spans="1:3" ht="15" customHeight="1" x14ac:dyDescent="0.2">
      <c r="A9" s="87" t="s">
        <v>166</v>
      </c>
      <c r="B9" s="89"/>
    </row>
    <row r="10" spans="1:3" ht="15" customHeight="1" x14ac:dyDescent="0.2">
      <c r="A10" s="87" t="s">
        <v>167</v>
      </c>
      <c r="B10" s="90"/>
    </row>
    <row r="12" spans="1:3" ht="15" customHeight="1" x14ac:dyDescent="0.2">
      <c r="A12" s="87" t="s">
        <v>168</v>
      </c>
    </row>
    <row r="14" spans="1:3" ht="15" customHeight="1" x14ac:dyDescent="0.2">
      <c r="A14" s="87" t="s">
        <v>169</v>
      </c>
      <c r="B14" s="87" t="s">
        <v>170</v>
      </c>
      <c r="C14" s="87" t="s">
        <v>171</v>
      </c>
    </row>
    <row r="16" spans="1:3" ht="15" customHeight="1" x14ac:dyDescent="0.2">
      <c r="A16" s="91" t="s">
        <v>112</v>
      </c>
      <c r="B16" s="86" t="s">
        <v>172</v>
      </c>
      <c r="C16" s="92"/>
    </row>
    <row r="17" spans="1:9" ht="15" customHeight="1" x14ac:dyDescent="0.2">
      <c r="C17" s="91"/>
    </row>
    <row r="18" spans="1:9" ht="15" customHeight="1" x14ac:dyDescent="0.2">
      <c r="A18" s="87" t="s">
        <v>173</v>
      </c>
    </row>
    <row r="19" spans="1:9" ht="15" customHeight="1" x14ac:dyDescent="0.2">
      <c r="A19" s="87"/>
    </row>
    <row r="21" spans="1:9" ht="15" customHeight="1" x14ac:dyDescent="0.2">
      <c r="A21" s="93" t="s">
        <v>176</v>
      </c>
      <c r="B21" s="94" t="s">
        <v>177</v>
      </c>
      <c r="C21" s="87"/>
      <c r="D21" s="87"/>
      <c r="E21" s="87"/>
      <c r="F21" s="87"/>
      <c r="G21" s="87"/>
      <c r="H21" s="87"/>
      <c r="I21" s="87"/>
    </row>
    <row r="22" spans="1:9" ht="15" customHeight="1" x14ac:dyDescent="0.2">
      <c r="A22" s="93"/>
      <c r="B22" s="94" t="s">
        <v>178</v>
      </c>
      <c r="C22" s="87"/>
      <c r="D22" s="87"/>
      <c r="E22" s="87"/>
      <c r="F22" s="87"/>
      <c r="G22" s="87"/>
      <c r="H22" s="87"/>
      <c r="I22" s="87"/>
    </row>
    <row r="23" spans="1:9" ht="15" customHeight="1" x14ac:dyDescent="0.2">
      <c r="A23" s="93"/>
      <c r="B23" s="94" t="s">
        <v>179</v>
      </c>
      <c r="C23" s="87"/>
      <c r="D23" s="87"/>
      <c r="E23" s="87"/>
      <c r="F23" s="87"/>
      <c r="G23" s="87"/>
      <c r="H23" s="87"/>
      <c r="I23" s="87"/>
    </row>
    <row r="24" spans="1:9" ht="15" customHeight="1" x14ac:dyDescent="0.2">
      <c r="A24" s="93"/>
      <c r="B24" s="94" t="s">
        <v>180</v>
      </c>
      <c r="C24" s="87"/>
      <c r="D24" s="87"/>
      <c r="E24" s="87"/>
      <c r="F24" s="87"/>
      <c r="G24" s="87"/>
      <c r="H24" s="87"/>
      <c r="I24" s="87"/>
    </row>
    <row r="25" spans="1:9" ht="15" customHeight="1" x14ac:dyDescent="0.2">
      <c r="A25" s="93"/>
      <c r="B25" s="94" t="s">
        <v>181</v>
      </c>
      <c r="C25" s="87"/>
      <c r="D25" s="87"/>
      <c r="E25" s="87"/>
      <c r="F25" s="87"/>
      <c r="G25" s="87"/>
      <c r="H25" s="87"/>
      <c r="I25" s="87"/>
    </row>
    <row r="26" spans="1:9" ht="15" customHeight="1" x14ac:dyDescent="0.2">
      <c r="A26" s="93"/>
      <c r="B26" s="94" t="s">
        <v>182</v>
      </c>
      <c r="C26" s="87"/>
      <c r="D26" s="87"/>
      <c r="E26" s="87"/>
      <c r="F26" s="87"/>
      <c r="G26" s="87"/>
      <c r="H26" s="87"/>
      <c r="I26" s="87"/>
    </row>
    <row r="27" spans="1:9" ht="15" customHeight="1" x14ac:dyDescent="0.2">
      <c r="B27" s="94" t="s">
        <v>183</v>
      </c>
    </row>
    <row r="29" spans="1:9" ht="15" customHeight="1" x14ac:dyDescent="0.2">
      <c r="A29" s="87" t="s">
        <v>184</v>
      </c>
      <c r="C29" s="86" t="s">
        <v>174</v>
      </c>
    </row>
    <row r="32" spans="1:9" ht="15" customHeight="1" x14ac:dyDescent="0.2">
      <c r="A32" s="87" t="s">
        <v>185</v>
      </c>
    </row>
    <row r="35" spans="1:2" ht="15" customHeight="1" x14ac:dyDescent="0.2">
      <c r="A35" s="87" t="s">
        <v>175</v>
      </c>
    </row>
    <row r="36" spans="1:2" ht="15" customHeight="1" x14ac:dyDescent="0.2">
      <c r="B36" s="86" t="s">
        <v>191</v>
      </c>
    </row>
    <row r="37" spans="1:2" ht="15" customHeight="1" x14ac:dyDescent="0.2">
      <c r="B37" s="86" t="s">
        <v>192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3"/>
  <sheetViews>
    <sheetView showGridLines="0" zoomScaleNormal="100" zoomScaleSheetLayoutView="23" workbookViewId="0">
      <selection activeCell="C21" sqref="C21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8" customFormat="1" x14ac:dyDescent="0.25">
      <c r="A2" s="344" t="s">
        <v>30</v>
      </c>
      <c r="B2" s="344" t="s">
        <v>31</v>
      </c>
      <c r="C2" s="491" t="s">
        <v>381</v>
      </c>
      <c r="D2" s="492">
        <v>0.72</v>
      </c>
      <c r="E2" s="492">
        <v>0.72</v>
      </c>
      <c r="F2" s="492">
        <v>0.72</v>
      </c>
      <c r="G2" s="492">
        <v>0.72</v>
      </c>
      <c r="H2" s="492">
        <v>0.72</v>
      </c>
      <c r="I2" s="492">
        <v>0.72</v>
      </c>
      <c r="J2" s="492">
        <v>0.72</v>
      </c>
      <c r="K2" s="492">
        <v>0.72</v>
      </c>
      <c r="L2" s="492">
        <v>0.72</v>
      </c>
      <c r="M2" s="492">
        <v>0.72</v>
      </c>
      <c r="N2" s="492">
        <v>0.72</v>
      </c>
      <c r="O2" s="492">
        <v>0.72</v>
      </c>
      <c r="P2" s="492">
        <v>0.72</v>
      </c>
      <c r="Q2" s="492">
        <v>0.72</v>
      </c>
      <c r="R2" s="492">
        <v>0.72</v>
      </c>
      <c r="S2" s="492">
        <v>0.72</v>
      </c>
    </row>
    <row r="3" spans="1:19" x14ac:dyDescent="0.25">
      <c r="A3" s="95" t="s">
        <v>30</v>
      </c>
      <c r="B3" s="344" t="s">
        <v>31</v>
      </c>
      <c r="C3" s="130" t="s">
        <v>384</v>
      </c>
      <c r="D3" s="352">
        <v>0.36</v>
      </c>
      <c r="E3" s="352">
        <v>0.36</v>
      </c>
      <c r="F3" s="352">
        <v>0.36</v>
      </c>
      <c r="G3" s="352">
        <v>0.36</v>
      </c>
      <c r="H3" s="352">
        <v>0.36</v>
      </c>
      <c r="I3" s="352">
        <v>0.36</v>
      </c>
      <c r="J3" s="352">
        <v>0.36</v>
      </c>
      <c r="K3" s="352">
        <v>0.36</v>
      </c>
      <c r="L3" s="352">
        <v>0.36</v>
      </c>
      <c r="M3" s="352">
        <v>0.36</v>
      </c>
      <c r="N3" s="352">
        <v>0.36</v>
      </c>
      <c r="O3" s="352">
        <v>0.36</v>
      </c>
      <c r="P3" s="352">
        <v>0.36</v>
      </c>
      <c r="Q3" s="352">
        <v>0.36</v>
      </c>
      <c r="R3" s="352">
        <v>0.36</v>
      </c>
      <c r="S3" s="352">
        <v>0.36</v>
      </c>
    </row>
    <row r="4" spans="1:19" s="178" customFormat="1" x14ac:dyDescent="0.25">
      <c r="A4" s="490" t="s">
        <v>30</v>
      </c>
      <c r="B4" s="490" t="s">
        <v>31</v>
      </c>
      <c r="C4" s="130" t="s">
        <v>390</v>
      </c>
      <c r="D4" s="352">
        <v>0.36</v>
      </c>
      <c r="E4" s="352">
        <v>0.36</v>
      </c>
      <c r="F4" s="352">
        <v>0.36</v>
      </c>
      <c r="G4" s="352">
        <v>0.36</v>
      </c>
      <c r="H4" s="352">
        <v>0.36</v>
      </c>
      <c r="I4" s="352">
        <v>0.36</v>
      </c>
      <c r="J4" s="352">
        <v>0.36</v>
      </c>
      <c r="K4" s="352">
        <v>0.36</v>
      </c>
      <c r="L4" s="352">
        <v>0.36</v>
      </c>
      <c r="M4" s="352">
        <v>0.36</v>
      </c>
      <c r="N4" s="352">
        <v>0.36</v>
      </c>
      <c r="O4" s="352">
        <v>0.36</v>
      </c>
      <c r="P4" s="352">
        <v>0.36</v>
      </c>
      <c r="Q4" s="352">
        <v>0.36</v>
      </c>
      <c r="R4" s="352">
        <v>0.36</v>
      </c>
      <c r="S4" s="352">
        <v>0.36</v>
      </c>
    </row>
    <row r="5" spans="1:19" s="174" customFormat="1" x14ac:dyDescent="0.25">
      <c r="A5" s="95" t="s">
        <v>30</v>
      </c>
      <c r="B5" s="95" t="s">
        <v>31</v>
      </c>
      <c r="C5" s="130" t="s">
        <v>391</v>
      </c>
      <c r="D5" s="352">
        <v>1.8</v>
      </c>
      <c r="E5" s="352">
        <v>1.8</v>
      </c>
      <c r="F5" s="352">
        <v>1.8</v>
      </c>
      <c r="G5" s="352">
        <v>1.8</v>
      </c>
      <c r="H5" s="352">
        <v>1.8</v>
      </c>
      <c r="I5" s="352">
        <v>1.8</v>
      </c>
      <c r="J5" s="352">
        <v>1.8</v>
      </c>
      <c r="K5" s="352">
        <v>1.8</v>
      </c>
      <c r="L5" s="352">
        <v>1.8</v>
      </c>
      <c r="M5" s="352">
        <v>1.8</v>
      </c>
      <c r="N5" s="352">
        <v>1.8</v>
      </c>
      <c r="O5" s="352">
        <v>1.8</v>
      </c>
      <c r="P5" s="352">
        <v>1.8</v>
      </c>
      <c r="Q5" s="352">
        <v>1.8</v>
      </c>
      <c r="R5" s="352">
        <v>1.8</v>
      </c>
      <c r="S5" s="352">
        <v>1.8</v>
      </c>
    </row>
    <row r="6" spans="1:19" s="174" customFormat="1" x14ac:dyDescent="0.25">
      <c r="A6" s="344" t="s">
        <v>30</v>
      </c>
      <c r="B6" s="344" t="s">
        <v>31</v>
      </c>
      <c r="C6" s="130" t="s">
        <v>393</v>
      </c>
      <c r="D6" s="352">
        <v>0.4</v>
      </c>
      <c r="E6" s="352">
        <v>0.4</v>
      </c>
      <c r="F6" s="352">
        <v>0.4</v>
      </c>
      <c r="G6" s="352">
        <v>0.4</v>
      </c>
      <c r="H6" s="352">
        <v>0.4</v>
      </c>
      <c r="I6" s="352">
        <v>0.4</v>
      </c>
      <c r="J6" s="352">
        <v>0.4</v>
      </c>
      <c r="K6" s="352">
        <v>0.4</v>
      </c>
      <c r="L6" s="352">
        <v>0.4</v>
      </c>
      <c r="M6" s="352">
        <v>0.4</v>
      </c>
      <c r="N6" s="352">
        <v>0.4</v>
      </c>
      <c r="O6" s="352">
        <v>0.4</v>
      </c>
      <c r="P6" s="352">
        <v>0.4</v>
      </c>
      <c r="Q6" s="352">
        <v>0.4</v>
      </c>
      <c r="R6" s="352">
        <v>0.4</v>
      </c>
      <c r="S6" s="352">
        <v>0.4</v>
      </c>
    </row>
    <row r="7" spans="1:19" s="395" customFormat="1" x14ac:dyDescent="0.25">
      <c r="A7" s="344" t="s">
        <v>30</v>
      </c>
      <c r="B7" s="344" t="s">
        <v>31</v>
      </c>
      <c r="C7" s="130" t="s">
        <v>395</v>
      </c>
      <c r="D7" s="352">
        <v>0.6</v>
      </c>
      <c r="E7" s="352">
        <v>0.6</v>
      </c>
      <c r="F7" s="352">
        <v>0.6</v>
      </c>
      <c r="G7" s="352">
        <v>0.6</v>
      </c>
      <c r="H7" s="352">
        <v>0.6</v>
      </c>
      <c r="I7" s="352">
        <v>0.6</v>
      </c>
      <c r="J7" s="352">
        <v>0.6</v>
      </c>
      <c r="K7" s="352">
        <v>0.6</v>
      </c>
      <c r="L7" s="352">
        <v>0.6</v>
      </c>
      <c r="M7" s="352">
        <v>0.6</v>
      </c>
      <c r="N7" s="352">
        <v>0.6</v>
      </c>
      <c r="O7" s="352">
        <v>0.6</v>
      </c>
      <c r="P7" s="352">
        <v>0.6</v>
      </c>
      <c r="Q7" s="352">
        <v>0.6</v>
      </c>
      <c r="R7" s="352">
        <v>0.6</v>
      </c>
      <c r="S7" s="352">
        <v>0.6</v>
      </c>
    </row>
    <row r="8" spans="1:19" s="325" customFormat="1" x14ac:dyDescent="0.25">
      <c r="A8" s="344" t="s">
        <v>30</v>
      </c>
      <c r="B8" s="344" t="s">
        <v>31</v>
      </c>
      <c r="C8" s="130" t="s">
        <v>397</v>
      </c>
      <c r="D8" s="352">
        <v>0.6</v>
      </c>
      <c r="E8" s="352">
        <v>0.6</v>
      </c>
      <c r="F8" s="352">
        <v>0.6</v>
      </c>
      <c r="G8" s="352">
        <v>0.6</v>
      </c>
      <c r="H8" s="352">
        <v>0.6</v>
      </c>
      <c r="I8" s="352">
        <v>0.6</v>
      </c>
      <c r="J8" s="352">
        <v>0.6</v>
      </c>
      <c r="K8" s="352">
        <v>0.6</v>
      </c>
      <c r="L8" s="352">
        <v>0.6</v>
      </c>
      <c r="M8" s="352">
        <v>0.6</v>
      </c>
      <c r="N8" s="352">
        <v>0.6</v>
      </c>
      <c r="O8" s="352">
        <v>0.6</v>
      </c>
      <c r="P8" s="352">
        <v>0.6</v>
      </c>
      <c r="Q8" s="352">
        <v>0.6</v>
      </c>
      <c r="R8" s="352">
        <v>0.6</v>
      </c>
      <c r="S8" s="352">
        <v>0.6</v>
      </c>
    </row>
    <row r="9" spans="1:19" x14ac:dyDescent="0.25">
      <c r="A9" s="95" t="s">
        <v>30</v>
      </c>
      <c r="B9" s="95" t="s">
        <v>31</v>
      </c>
      <c r="C9" s="130" t="s">
        <v>12</v>
      </c>
      <c r="D9" s="122">
        <v>0</v>
      </c>
      <c r="E9" s="352">
        <v>0</v>
      </c>
      <c r="F9" s="352">
        <v>0</v>
      </c>
      <c r="G9" s="352">
        <v>0</v>
      </c>
      <c r="H9" s="352">
        <v>0</v>
      </c>
      <c r="I9" s="352">
        <v>0</v>
      </c>
      <c r="J9" s="352">
        <v>0</v>
      </c>
      <c r="K9" s="352">
        <v>0</v>
      </c>
      <c r="L9" s="352">
        <v>0</v>
      </c>
      <c r="M9" s="352">
        <v>0</v>
      </c>
      <c r="N9" s="352">
        <v>0</v>
      </c>
      <c r="O9" s="352">
        <v>0</v>
      </c>
      <c r="P9" s="352">
        <v>0</v>
      </c>
      <c r="Q9" s="352">
        <v>0</v>
      </c>
      <c r="R9" s="352">
        <v>0</v>
      </c>
      <c r="S9" s="352">
        <v>0</v>
      </c>
    </row>
    <row r="10" spans="1:19" x14ac:dyDescent="0.25">
      <c r="A10" s="309" t="s">
        <v>30</v>
      </c>
      <c r="B10" s="309" t="s">
        <v>31</v>
      </c>
      <c r="C10" s="310" t="s">
        <v>58</v>
      </c>
      <c r="D10" s="311">
        <f t="shared" ref="D10:S10" si="0">SUM(D3:D9)</f>
        <v>4.12</v>
      </c>
      <c r="E10" s="311">
        <f t="shared" si="0"/>
        <v>4.12</v>
      </c>
      <c r="F10" s="311">
        <f t="shared" si="0"/>
        <v>4.12</v>
      </c>
      <c r="G10" s="311">
        <f t="shared" si="0"/>
        <v>4.12</v>
      </c>
      <c r="H10" s="311">
        <f t="shared" si="0"/>
        <v>4.12</v>
      </c>
      <c r="I10" s="311">
        <f t="shared" si="0"/>
        <v>4.12</v>
      </c>
      <c r="J10" s="311">
        <f t="shared" si="0"/>
        <v>4.12</v>
      </c>
      <c r="K10" s="311">
        <f t="shared" si="0"/>
        <v>4.12</v>
      </c>
      <c r="L10" s="311">
        <f t="shared" si="0"/>
        <v>4.12</v>
      </c>
      <c r="M10" s="311">
        <f t="shared" si="0"/>
        <v>4.12</v>
      </c>
      <c r="N10" s="311">
        <f t="shared" si="0"/>
        <v>4.12</v>
      </c>
      <c r="O10" s="311">
        <f t="shared" si="0"/>
        <v>4.12</v>
      </c>
      <c r="P10" s="311">
        <f t="shared" si="0"/>
        <v>4.12</v>
      </c>
      <c r="Q10" s="311">
        <f t="shared" si="0"/>
        <v>4.12</v>
      </c>
      <c r="R10" s="311">
        <f t="shared" si="0"/>
        <v>4.12</v>
      </c>
      <c r="S10" s="311">
        <f t="shared" si="0"/>
        <v>4.12</v>
      </c>
    </row>
    <row r="11" spans="1:19" s="174" customFormat="1" x14ac:dyDescent="0.25">
      <c r="A11" s="95" t="s">
        <v>30</v>
      </c>
      <c r="B11" s="95" t="s">
        <v>33</v>
      </c>
      <c r="C11" s="130" t="s">
        <v>298</v>
      </c>
      <c r="D11" s="353">
        <v>40</v>
      </c>
      <c r="E11" s="353">
        <v>40</v>
      </c>
      <c r="F11" s="353">
        <v>40</v>
      </c>
      <c r="G11" s="353">
        <v>40</v>
      </c>
      <c r="H11" s="353">
        <v>40</v>
      </c>
      <c r="I11" s="353">
        <v>40</v>
      </c>
      <c r="J11" s="353">
        <v>40</v>
      </c>
      <c r="K11" s="353">
        <v>40</v>
      </c>
      <c r="L11" s="353">
        <v>40</v>
      </c>
      <c r="M11" s="353">
        <v>40</v>
      </c>
      <c r="N11" s="353">
        <v>40</v>
      </c>
      <c r="O11" s="353">
        <v>40</v>
      </c>
      <c r="P11" s="353">
        <v>40</v>
      </c>
      <c r="Q11" s="353">
        <v>40</v>
      </c>
      <c r="R11" s="353">
        <v>40</v>
      </c>
      <c r="S11" s="353">
        <v>40</v>
      </c>
    </row>
    <row r="12" spans="1:19" x14ac:dyDescent="0.25">
      <c r="A12" s="95" t="s">
        <v>30</v>
      </c>
      <c r="B12" s="95" t="s">
        <v>33</v>
      </c>
      <c r="C12" s="131" t="s">
        <v>269</v>
      </c>
      <c r="D12" s="122">
        <v>20</v>
      </c>
      <c r="E12" s="122">
        <v>20</v>
      </c>
      <c r="F12" s="122">
        <v>20</v>
      </c>
      <c r="G12" s="122">
        <v>20</v>
      </c>
      <c r="H12" s="122">
        <v>20</v>
      </c>
      <c r="I12" s="122">
        <v>20</v>
      </c>
      <c r="J12" s="122">
        <v>20</v>
      </c>
      <c r="K12" s="122">
        <v>20</v>
      </c>
      <c r="L12" s="122">
        <v>20</v>
      </c>
      <c r="M12" s="122">
        <v>20</v>
      </c>
      <c r="N12" s="122">
        <v>20</v>
      </c>
      <c r="O12" s="122">
        <v>20</v>
      </c>
      <c r="P12" s="122">
        <v>20</v>
      </c>
      <c r="Q12" s="122">
        <v>20</v>
      </c>
      <c r="R12" s="122">
        <v>20</v>
      </c>
      <c r="S12" s="122">
        <v>20</v>
      </c>
    </row>
    <row r="13" spans="1:19" x14ac:dyDescent="0.25">
      <c r="A13" s="95" t="s">
        <v>30</v>
      </c>
      <c r="B13" s="95" t="s">
        <v>33</v>
      </c>
      <c r="C13" s="131" t="s">
        <v>287</v>
      </c>
      <c r="D13" s="352">
        <v>10</v>
      </c>
      <c r="E13" s="352">
        <v>10</v>
      </c>
      <c r="F13" s="352">
        <v>10</v>
      </c>
      <c r="G13" s="352">
        <v>10</v>
      </c>
      <c r="H13" s="352">
        <v>10</v>
      </c>
      <c r="I13" s="352">
        <v>10</v>
      </c>
      <c r="J13" s="352">
        <v>10</v>
      </c>
      <c r="K13" s="352">
        <v>10</v>
      </c>
      <c r="L13" s="352">
        <v>10</v>
      </c>
      <c r="M13" s="352">
        <v>10</v>
      </c>
      <c r="N13" s="352">
        <v>10</v>
      </c>
      <c r="O13" s="352">
        <v>10</v>
      </c>
      <c r="P13" s="352">
        <v>10</v>
      </c>
      <c r="Q13" s="352">
        <v>10</v>
      </c>
      <c r="R13" s="352">
        <v>10</v>
      </c>
      <c r="S13" s="352">
        <v>10</v>
      </c>
    </row>
    <row r="14" spans="1:19" x14ac:dyDescent="0.25">
      <c r="A14" s="95" t="s">
        <v>30</v>
      </c>
      <c r="B14" s="344" t="s">
        <v>33</v>
      </c>
      <c r="C14" s="130" t="s">
        <v>290</v>
      </c>
      <c r="D14" s="352">
        <v>20</v>
      </c>
      <c r="E14" s="352">
        <v>20</v>
      </c>
      <c r="F14" s="352">
        <v>20</v>
      </c>
      <c r="G14" s="352">
        <v>20</v>
      </c>
      <c r="H14" s="352">
        <v>20</v>
      </c>
      <c r="I14" s="352">
        <v>20</v>
      </c>
      <c r="J14" s="352">
        <v>50</v>
      </c>
      <c r="K14" s="352">
        <v>50</v>
      </c>
      <c r="L14" s="352">
        <v>50</v>
      </c>
      <c r="M14" s="352">
        <v>50</v>
      </c>
      <c r="N14" s="352">
        <v>50</v>
      </c>
      <c r="O14" s="352">
        <v>50</v>
      </c>
      <c r="P14" s="352">
        <v>50</v>
      </c>
      <c r="Q14" s="352">
        <v>50</v>
      </c>
      <c r="R14" s="352">
        <v>50</v>
      </c>
      <c r="S14" s="352">
        <v>50</v>
      </c>
    </row>
    <row r="15" spans="1:19" s="325" customFormat="1" x14ac:dyDescent="0.25">
      <c r="A15" s="344" t="s">
        <v>30</v>
      </c>
      <c r="B15" s="95" t="s">
        <v>33</v>
      </c>
      <c r="C15" s="372" t="s">
        <v>375</v>
      </c>
      <c r="D15" s="352">
        <v>70</v>
      </c>
      <c r="E15" s="352">
        <v>70</v>
      </c>
      <c r="F15" s="352">
        <v>70</v>
      </c>
      <c r="G15" s="352">
        <v>70</v>
      </c>
      <c r="H15" s="352">
        <v>70</v>
      </c>
      <c r="I15" s="352">
        <v>70</v>
      </c>
      <c r="J15" s="352">
        <v>70</v>
      </c>
      <c r="K15" s="352">
        <v>70</v>
      </c>
      <c r="L15" s="352">
        <v>70</v>
      </c>
      <c r="M15" s="352">
        <v>70</v>
      </c>
      <c r="N15" s="352">
        <v>70</v>
      </c>
      <c r="O15" s="352">
        <v>70</v>
      </c>
      <c r="P15" s="352">
        <v>70</v>
      </c>
      <c r="Q15" s="352">
        <v>70</v>
      </c>
      <c r="R15" s="352">
        <v>70</v>
      </c>
      <c r="S15" s="352">
        <v>70</v>
      </c>
    </row>
    <row r="16" spans="1:19" x14ac:dyDescent="0.25">
      <c r="A16" s="95" t="s">
        <v>30</v>
      </c>
      <c r="B16" s="96" t="s">
        <v>33</v>
      </c>
      <c r="C16" s="132" t="s">
        <v>12</v>
      </c>
      <c r="D16" s="122">
        <v>25</v>
      </c>
      <c r="E16" s="352">
        <v>25</v>
      </c>
      <c r="F16" s="352">
        <v>25</v>
      </c>
      <c r="G16" s="352">
        <v>25</v>
      </c>
      <c r="H16" s="352">
        <v>25</v>
      </c>
      <c r="I16" s="352">
        <v>25</v>
      </c>
      <c r="J16" s="352">
        <v>30</v>
      </c>
      <c r="K16" s="352">
        <v>30</v>
      </c>
      <c r="L16" s="352">
        <v>30</v>
      </c>
      <c r="M16" s="352">
        <v>30</v>
      </c>
      <c r="N16" s="352">
        <v>30</v>
      </c>
      <c r="O16" s="352">
        <v>30</v>
      </c>
      <c r="P16" s="352">
        <v>35</v>
      </c>
      <c r="Q16" s="352">
        <v>35</v>
      </c>
      <c r="R16" s="352">
        <v>35</v>
      </c>
      <c r="S16" s="352">
        <v>35</v>
      </c>
    </row>
    <row r="17" spans="1:20" x14ac:dyDescent="0.25">
      <c r="A17" s="309" t="s">
        <v>30</v>
      </c>
      <c r="B17" s="312" t="s">
        <v>33</v>
      </c>
      <c r="C17" s="313" t="s">
        <v>58</v>
      </c>
      <c r="D17" s="314">
        <f t="shared" ref="D17:S17" si="1">SUM(D11:D16)</f>
        <v>185</v>
      </c>
      <c r="E17" s="314">
        <f t="shared" si="1"/>
        <v>185</v>
      </c>
      <c r="F17" s="314">
        <f t="shared" si="1"/>
        <v>185</v>
      </c>
      <c r="G17" s="314">
        <f t="shared" si="1"/>
        <v>185</v>
      </c>
      <c r="H17" s="314">
        <f t="shared" si="1"/>
        <v>185</v>
      </c>
      <c r="I17" s="314">
        <f t="shared" si="1"/>
        <v>185</v>
      </c>
      <c r="J17" s="314">
        <f t="shared" si="1"/>
        <v>220</v>
      </c>
      <c r="K17" s="314">
        <f t="shared" si="1"/>
        <v>220</v>
      </c>
      <c r="L17" s="314">
        <f t="shared" si="1"/>
        <v>220</v>
      </c>
      <c r="M17" s="314">
        <f t="shared" si="1"/>
        <v>220</v>
      </c>
      <c r="N17" s="314">
        <f t="shared" si="1"/>
        <v>220</v>
      </c>
      <c r="O17" s="314">
        <f t="shared" si="1"/>
        <v>220</v>
      </c>
      <c r="P17" s="314">
        <f t="shared" si="1"/>
        <v>225</v>
      </c>
      <c r="Q17" s="314">
        <f t="shared" si="1"/>
        <v>225</v>
      </c>
      <c r="R17" s="314">
        <f t="shared" si="1"/>
        <v>225</v>
      </c>
      <c r="S17" s="314">
        <f t="shared" si="1"/>
        <v>225</v>
      </c>
    </row>
    <row r="18" spans="1:20" x14ac:dyDescent="0.25">
      <c r="A18" s="95" t="s">
        <v>30</v>
      </c>
      <c r="B18" s="95" t="s">
        <v>41</v>
      </c>
      <c r="C18" s="133" t="s">
        <v>289</v>
      </c>
      <c r="D18" s="352">
        <v>30</v>
      </c>
      <c r="E18" s="352">
        <v>30</v>
      </c>
      <c r="F18" s="352">
        <v>30</v>
      </c>
      <c r="G18" s="352">
        <v>30</v>
      </c>
      <c r="H18" s="352">
        <v>30</v>
      </c>
      <c r="I18" s="352">
        <v>30</v>
      </c>
      <c r="J18" s="352">
        <v>30</v>
      </c>
      <c r="K18" s="352">
        <v>30</v>
      </c>
      <c r="L18" s="352">
        <v>30</v>
      </c>
      <c r="M18" s="352">
        <v>30</v>
      </c>
      <c r="N18" s="352">
        <v>30</v>
      </c>
      <c r="O18" s="352">
        <v>30</v>
      </c>
      <c r="P18" s="352">
        <v>30</v>
      </c>
      <c r="Q18" s="352">
        <v>30</v>
      </c>
      <c r="R18" s="352">
        <v>30</v>
      </c>
      <c r="S18" s="352">
        <v>30</v>
      </c>
    </row>
    <row r="19" spans="1:20" x14ac:dyDescent="0.25">
      <c r="A19" s="344" t="s">
        <v>30</v>
      </c>
      <c r="B19" s="344" t="s">
        <v>41</v>
      </c>
      <c r="C19" s="133" t="s">
        <v>290</v>
      </c>
      <c r="D19" s="352">
        <v>20</v>
      </c>
      <c r="E19" s="352">
        <v>20</v>
      </c>
      <c r="F19" s="352">
        <v>20</v>
      </c>
      <c r="G19" s="352">
        <v>20</v>
      </c>
      <c r="H19" s="352">
        <v>20</v>
      </c>
      <c r="I19" s="352">
        <v>20</v>
      </c>
      <c r="J19" s="352">
        <v>20</v>
      </c>
      <c r="K19" s="352">
        <v>20</v>
      </c>
      <c r="L19" s="352">
        <v>20</v>
      </c>
      <c r="M19" s="352">
        <v>20</v>
      </c>
      <c r="N19" s="352">
        <v>20</v>
      </c>
      <c r="O19" s="352">
        <v>20</v>
      </c>
      <c r="P19" s="352">
        <v>20</v>
      </c>
      <c r="Q19" s="352">
        <v>20</v>
      </c>
      <c r="R19" s="352">
        <v>20</v>
      </c>
      <c r="S19" s="352">
        <v>20</v>
      </c>
    </row>
    <row r="20" spans="1:20" x14ac:dyDescent="0.25">
      <c r="A20" s="95" t="s">
        <v>30</v>
      </c>
      <c r="B20" s="95" t="s">
        <v>41</v>
      </c>
      <c r="C20" s="132" t="s">
        <v>12</v>
      </c>
      <c r="D20" s="122">
        <v>10</v>
      </c>
      <c r="E20" s="352">
        <v>10</v>
      </c>
      <c r="F20" s="352">
        <v>10</v>
      </c>
      <c r="G20" s="352">
        <v>10</v>
      </c>
      <c r="H20" s="352">
        <v>10</v>
      </c>
      <c r="I20" s="352">
        <v>10</v>
      </c>
      <c r="J20" s="352">
        <v>10</v>
      </c>
      <c r="K20" s="352">
        <v>10</v>
      </c>
      <c r="L20" s="352">
        <v>10</v>
      </c>
      <c r="M20" s="352">
        <v>10</v>
      </c>
      <c r="N20" s="352">
        <v>10</v>
      </c>
      <c r="O20" s="352">
        <v>10</v>
      </c>
      <c r="P20" s="352">
        <v>10</v>
      </c>
      <c r="Q20" s="352">
        <v>10</v>
      </c>
      <c r="R20" s="352">
        <v>10</v>
      </c>
      <c r="S20" s="352">
        <v>10</v>
      </c>
    </row>
    <row r="21" spans="1:20" x14ac:dyDescent="0.25">
      <c r="A21" s="309" t="s">
        <v>30</v>
      </c>
      <c r="B21" s="309" t="s">
        <v>41</v>
      </c>
      <c r="C21" s="315" t="s">
        <v>58</v>
      </c>
      <c r="D21" s="316">
        <f t="shared" ref="D21:S21" si="2">SUM(D18:D20)</f>
        <v>60</v>
      </c>
      <c r="E21" s="316">
        <f t="shared" si="2"/>
        <v>60</v>
      </c>
      <c r="F21" s="316">
        <f t="shared" si="2"/>
        <v>60</v>
      </c>
      <c r="G21" s="316">
        <f t="shared" si="2"/>
        <v>60</v>
      </c>
      <c r="H21" s="316">
        <f t="shared" si="2"/>
        <v>60</v>
      </c>
      <c r="I21" s="316">
        <f t="shared" si="2"/>
        <v>60</v>
      </c>
      <c r="J21" s="316">
        <f t="shared" si="2"/>
        <v>60</v>
      </c>
      <c r="K21" s="316">
        <f t="shared" si="2"/>
        <v>60</v>
      </c>
      <c r="L21" s="316">
        <f t="shared" si="2"/>
        <v>60</v>
      </c>
      <c r="M21" s="316">
        <f t="shared" si="2"/>
        <v>60</v>
      </c>
      <c r="N21" s="316">
        <f t="shared" si="2"/>
        <v>60</v>
      </c>
      <c r="O21" s="316">
        <f t="shared" si="2"/>
        <v>60</v>
      </c>
      <c r="P21" s="316">
        <f t="shared" si="2"/>
        <v>60</v>
      </c>
      <c r="Q21" s="316">
        <f t="shared" si="2"/>
        <v>60</v>
      </c>
      <c r="R21" s="316">
        <f t="shared" si="2"/>
        <v>60</v>
      </c>
      <c r="S21" s="316">
        <f t="shared" si="2"/>
        <v>60</v>
      </c>
    </row>
    <row r="22" spans="1:20" x14ac:dyDescent="0.25">
      <c r="A22" s="95" t="s">
        <v>30</v>
      </c>
      <c r="B22" s="95" t="s">
        <v>49</v>
      </c>
      <c r="C22" s="135" t="s">
        <v>291</v>
      </c>
      <c r="D22" s="354">
        <v>3</v>
      </c>
      <c r="E22" s="354">
        <v>3</v>
      </c>
      <c r="F22" s="354">
        <v>3</v>
      </c>
      <c r="G22" s="354">
        <v>3</v>
      </c>
      <c r="H22" s="354">
        <v>3</v>
      </c>
      <c r="I22" s="354">
        <v>3</v>
      </c>
      <c r="J22" s="354">
        <v>3</v>
      </c>
      <c r="K22" s="354">
        <v>3</v>
      </c>
      <c r="L22" s="354">
        <v>3</v>
      </c>
      <c r="M22" s="354">
        <v>3</v>
      </c>
      <c r="N22" s="354">
        <v>3</v>
      </c>
      <c r="O22" s="354">
        <v>3</v>
      </c>
      <c r="P22" s="354">
        <v>3</v>
      </c>
      <c r="Q22" s="354">
        <v>3</v>
      </c>
      <c r="R22" s="354">
        <v>3</v>
      </c>
      <c r="S22" s="354">
        <v>3</v>
      </c>
    </row>
    <row r="23" spans="1:20" x14ac:dyDescent="0.25">
      <c r="A23" s="95" t="s">
        <v>30</v>
      </c>
      <c r="B23" s="95" t="s">
        <v>49</v>
      </c>
      <c r="C23" s="131" t="s">
        <v>12</v>
      </c>
      <c r="D23" s="124">
        <v>20</v>
      </c>
      <c r="E23" s="124">
        <v>20</v>
      </c>
      <c r="F23" s="124">
        <v>20</v>
      </c>
      <c r="G23" s="124">
        <v>20</v>
      </c>
      <c r="H23" s="124">
        <v>20</v>
      </c>
      <c r="I23" s="124">
        <v>20</v>
      </c>
      <c r="J23" s="124">
        <v>20</v>
      </c>
      <c r="K23" s="124">
        <v>20</v>
      </c>
      <c r="L23" s="124">
        <v>20</v>
      </c>
      <c r="M23" s="124">
        <v>20</v>
      </c>
      <c r="N23" s="124">
        <v>20</v>
      </c>
      <c r="O23" s="124">
        <v>20</v>
      </c>
      <c r="P23" s="124">
        <v>20</v>
      </c>
      <c r="Q23" s="124">
        <v>20</v>
      </c>
      <c r="R23" s="124">
        <v>20</v>
      </c>
      <c r="S23" s="124">
        <v>20</v>
      </c>
    </row>
    <row r="24" spans="1:20" x14ac:dyDescent="0.25">
      <c r="A24" s="309" t="s">
        <v>30</v>
      </c>
      <c r="B24" s="309" t="s">
        <v>49</v>
      </c>
      <c r="C24" s="310" t="s">
        <v>58</v>
      </c>
      <c r="D24" s="316">
        <f t="shared" ref="D24:S24" si="3">SUM(D22:D23)</f>
        <v>23</v>
      </c>
      <c r="E24" s="316">
        <f t="shared" si="3"/>
        <v>23</v>
      </c>
      <c r="F24" s="316">
        <f t="shared" si="3"/>
        <v>23</v>
      </c>
      <c r="G24" s="316">
        <f t="shared" si="3"/>
        <v>23</v>
      </c>
      <c r="H24" s="316">
        <f t="shared" si="3"/>
        <v>23</v>
      </c>
      <c r="I24" s="316">
        <f t="shared" si="3"/>
        <v>23</v>
      </c>
      <c r="J24" s="316">
        <f t="shared" si="3"/>
        <v>23</v>
      </c>
      <c r="K24" s="316">
        <f t="shared" si="3"/>
        <v>23</v>
      </c>
      <c r="L24" s="316">
        <f t="shared" si="3"/>
        <v>23</v>
      </c>
      <c r="M24" s="316">
        <f t="shared" si="3"/>
        <v>23</v>
      </c>
      <c r="N24" s="316">
        <f t="shared" si="3"/>
        <v>23</v>
      </c>
      <c r="O24" s="316">
        <f t="shared" si="3"/>
        <v>23</v>
      </c>
      <c r="P24" s="316">
        <f t="shared" si="3"/>
        <v>23</v>
      </c>
      <c r="Q24" s="316">
        <f t="shared" si="3"/>
        <v>23</v>
      </c>
      <c r="R24" s="316">
        <f t="shared" si="3"/>
        <v>23</v>
      </c>
      <c r="S24" s="316">
        <f t="shared" si="3"/>
        <v>23</v>
      </c>
    </row>
    <row r="25" spans="1:20" x14ac:dyDescent="0.25">
      <c r="A25" s="344" t="s">
        <v>30</v>
      </c>
      <c r="B25" s="344" t="s">
        <v>104</v>
      </c>
      <c r="C25" s="130" t="s">
        <v>288</v>
      </c>
      <c r="D25" s="354">
        <v>15</v>
      </c>
      <c r="E25" s="354">
        <v>15</v>
      </c>
      <c r="F25" s="354">
        <v>15</v>
      </c>
      <c r="G25" s="354">
        <v>15</v>
      </c>
      <c r="H25" s="354">
        <v>15</v>
      </c>
      <c r="I25" s="354">
        <v>15</v>
      </c>
      <c r="J25" s="354">
        <v>15</v>
      </c>
      <c r="K25" s="354">
        <v>15</v>
      </c>
      <c r="L25" s="354">
        <v>15</v>
      </c>
      <c r="M25" s="354">
        <v>15</v>
      </c>
      <c r="N25" s="354">
        <v>15</v>
      </c>
      <c r="O25" s="354">
        <v>15</v>
      </c>
      <c r="P25" s="354">
        <v>15</v>
      </c>
      <c r="Q25" s="354">
        <v>15</v>
      </c>
      <c r="R25" s="354">
        <v>15</v>
      </c>
      <c r="S25" s="354">
        <v>15</v>
      </c>
    </row>
    <row r="26" spans="1:20" x14ac:dyDescent="0.25">
      <c r="A26" s="95" t="s">
        <v>30</v>
      </c>
      <c r="B26" s="95" t="s">
        <v>104</v>
      </c>
      <c r="C26" s="130" t="s">
        <v>12</v>
      </c>
      <c r="D26" s="124">
        <v>5</v>
      </c>
      <c r="E26" s="354">
        <v>5</v>
      </c>
      <c r="F26" s="354">
        <v>5</v>
      </c>
      <c r="G26" s="354">
        <v>5</v>
      </c>
      <c r="H26" s="354">
        <v>5</v>
      </c>
      <c r="I26" s="354">
        <v>5</v>
      </c>
      <c r="J26" s="354">
        <v>5</v>
      </c>
      <c r="K26" s="354">
        <v>5</v>
      </c>
      <c r="L26" s="354">
        <v>5</v>
      </c>
      <c r="M26" s="354">
        <v>5</v>
      </c>
      <c r="N26" s="354">
        <v>5</v>
      </c>
      <c r="O26" s="354">
        <v>5</v>
      </c>
      <c r="P26" s="354">
        <v>5</v>
      </c>
      <c r="Q26" s="354">
        <v>5</v>
      </c>
      <c r="R26" s="354">
        <v>5</v>
      </c>
      <c r="S26" s="354">
        <v>5</v>
      </c>
    </row>
    <row r="27" spans="1:20" x14ac:dyDescent="0.25">
      <c r="A27" s="309" t="s">
        <v>30</v>
      </c>
      <c r="B27" s="309" t="s">
        <v>104</v>
      </c>
      <c r="C27" s="310" t="s">
        <v>58</v>
      </c>
      <c r="D27" s="316">
        <f t="shared" ref="D27:S27" si="4">SUM(D25:D26)</f>
        <v>20</v>
      </c>
      <c r="E27" s="316">
        <f t="shared" si="4"/>
        <v>20</v>
      </c>
      <c r="F27" s="316">
        <f t="shared" si="4"/>
        <v>20</v>
      </c>
      <c r="G27" s="316">
        <f t="shared" si="4"/>
        <v>20</v>
      </c>
      <c r="H27" s="316">
        <f t="shared" si="4"/>
        <v>20</v>
      </c>
      <c r="I27" s="316">
        <f t="shared" si="4"/>
        <v>20</v>
      </c>
      <c r="J27" s="316">
        <f t="shared" si="4"/>
        <v>20</v>
      </c>
      <c r="K27" s="316">
        <f t="shared" si="4"/>
        <v>20</v>
      </c>
      <c r="L27" s="316">
        <f t="shared" si="4"/>
        <v>20</v>
      </c>
      <c r="M27" s="316">
        <f t="shared" si="4"/>
        <v>20</v>
      </c>
      <c r="N27" s="316">
        <f t="shared" si="4"/>
        <v>20</v>
      </c>
      <c r="O27" s="316">
        <f t="shared" si="4"/>
        <v>20</v>
      </c>
      <c r="P27" s="316">
        <f t="shared" si="4"/>
        <v>20</v>
      </c>
      <c r="Q27" s="316">
        <f t="shared" si="4"/>
        <v>20</v>
      </c>
      <c r="R27" s="316">
        <f t="shared" si="4"/>
        <v>20</v>
      </c>
      <c r="S27" s="316">
        <f t="shared" si="4"/>
        <v>20</v>
      </c>
    </row>
    <row r="28" spans="1:20" x14ac:dyDescent="0.25">
      <c r="A28" s="95" t="s">
        <v>30</v>
      </c>
      <c r="B28" s="95" t="s">
        <v>51</v>
      </c>
      <c r="C28" s="136" t="s">
        <v>293</v>
      </c>
      <c r="D28" s="124">
        <v>20</v>
      </c>
      <c r="E28" s="124">
        <v>20</v>
      </c>
      <c r="F28" s="124">
        <v>20</v>
      </c>
      <c r="G28" s="124">
        <v>20</v>
      </c>
      <c r="H28" s="124">
        <v>20</v>
      </c>
      <c r="I28" s="124">
        <v>20</v>
      </c>
      <c r="J28" s="124">
        <v>20</v>
      </c>
      <c r="K28" s="124">
        <v>20</v>
      </c>
      <c r="L28" s="124">
        <v>20</v>
      </c>
      <c r="M28" s="124">
        <v>20</v>
      </c>
      <c r="N28" s="124">
        <v>20</v>
      </c>
      <c r="O28" s="124">
        <v>20</v>
      </c>
      <c r="P28" s="124">
        <v>20</v>
      </c>
      <c r="Q28" s="124">
        <v>20</v>
      </c>
      <c r="R28" s="124">
        <v>20</v>
      </c>
      <c r="S28" s="124">
        <v>20</v>
      </c>
      <c r="T28" s="118"/>
    </row>
    <row r="29" spans="1:20" s="325" customFormat="1" x14ac:dyDescent="0.25">
      <c r="A29" s="344" t="s">
        <v>30</v>
      </c>
      <c r="B29" s="344" t="s">
        <v>51</v>
      </c>
      <c r="C29" s="136" t="s">
        <v>363</v>
      </c>
      <c r="D29" s="354">
        <v>10</v>
      </c>
      <c r="E29" s="354">
        <v>10</v>
      </c>
      <c r="F29" s="354">
        <v>10</v>
      </c>
      <c r="G29" s="354">
        <v>10</v>
      </c>
      <c r="H29" s="354">
        <v>10</v>
      </c>
      <c r="I29" s="354">
        <v>10</v>
      </c>
      <c r="J29" s="354">
        <v>10</v>
      </c>
      <c r="K29" s="354">
        <v>10</v>
      </c>
      <c r="L29" s="354">
        <v>10</v>
      </c>
      <c r="M29" s="354">
        <v>10</v>
      </c>
      <c r="N29" s="354">
        <v>10</v>
      </c>
      <c r="O29" s="354">
        <v>10</v>
      </c>
      <c r="P29" s="354">
        <v>10</v>
      </c>
      <c r="Q29" s="354">
        <v>10</v>
      </c>
      <c r="R29" s="354">
        <v>10</v>
      </c>
      <c r="S29" s="354">
        <v>10</v>
      </c>
      <c r="T29" s="351"/>
    </row>
    <row r="30" spans="1:20" s="325" customFormat="1" x14ac:dyDescent="0.25">
      <c r="A30" s="344" t="s">
        <v>30</v>
      </c>
      <c r="B30" s="344" t="s">
        <v>51</v>
      </c>
      <c r="C30" s="136" t="s">
        <v>364</v>
      </c>
      <c r="D30" s="354">
        <v>60</v>
      </c>
      <c r="E30" s="354">
        <v>60</v>
      </c>
      <c r="F30" s="354">
        <v>60</v>
      </c>
      <c r="G30" s="354">
        <v>60</v>
      </c>
      <c r="H30" s="354">
        <v>70</v>
      </c>
      <c r="I30" s="354">
        <v>70</v>
      </c>
      <c r="J30" s="354">
        <v>70</v>
      </c>
      <c r="K30" s="354">
        <v>70</v>
      </c>
      <c r="L30" s="354">
        <v>70</v>
      </c>
      <c r="M30" s="354">
        <v>70</v>
      </c>
      <c r="N30" s="354">
        <v>70</v>
      </c>
      <c r="O30" s="354">
        <v>70</v>
      </c>
      <c r="P30" s="354">
        <v>70</v>
      </c>
      <c r="Q30" s="354">
        <v>70</v>
      </c>
      <c r="R30" s="354">
        <v>70</v>
      </c>
      <c r="S30" s="354">
        <v>70</v>
      </c>
      <c r="T30" s="351"/>
    </row>
    <row r="31" spans="1:20" x14ac:dyDescent="0.25">
      <c r="A31" s="95" t="s">
        <v>30</v>
      </c>
      <c r="B31" s="96" t="s">
        <v>51</v>
      </c>
      <c r="C31" s="131" t="s">
        <v>12</v>
      </c>
      <c r="D31" s="124">
        <v>15</v>
      </c>
      <c r="E31" s="354">
        <v>15</v>
      </c>
      <c r="F31" s="354">
        <v>15</v>
      </c>
      <c r="G31" s="354">
        <v>15</v>
      </c>
      <c r="H31" s="354">
        <v>15</v>
      </c>
      <c r="I31" s="354">
        <v>15</v>
      </c>
      <c r="J31" s="354">
        <v>15</v>
      </c>
      <c r="K31" s="354">
        <v>15</v>
      </c>
      <c r="L31" s="354">
        <v>15</v>
      </c>
      <c r="M31" s="354">
        <v>15</v>
      </c>
      <c r="N31" s="354">
        <v>15</v>
      </c>
      <c r="O31" s="354">
        <v>15</v>
      </c>
      <c r="P31" s="354">
        <v>15</v>
      </c>
      <c r="Q31" s="354">
        <v>15</v>
      </c>
      <c r="R31" s="354">
        <v>15</v>
      </c>
      <c r="S31" s="354">
        <v>15</v>
      </c>
      <c r="T31" s="118"/>
    </row>
    <row r="32" spans="1:20" x14ac:dyDescent="0.25">
      <c r="A32" s="309" t="s">
        <v>30</v>
      </c>
      <c r="B32" s="312" t="s">
        <v>51</v>
      </c>
      <c r="C32" s="310" t="s">
        <v>58</v>
      </c>
      <c r="D32" s="316">
        <f t="shared" ref="D32:S32" si="5">SUM(D28:D31)</f>
        <v>105</v>
      </c>
      <c r="E32" s="316">
        <f t="shared" si="5"/>
        <v>105</v>
      </c>
      <c r="F32" s="316">
        <f t="shared" si="5"/>
        <v>105</v>
      </c>
      <c r="G32" s="316">
        <f t="shared" si="5"/>
        <v>105</v>
      </c>
      <c r="H32" s="316">
        <f t="shared" si="5"/>
        <v>115</v>
      </c>
      <c r="I32" s="316">
        <f t="shared" si="5"/>
        <v>115</v>
      </c>
      <c r="J32" s="316">
        <f t="shared" si="5"/>
        <v>115</v>
      </c>
      <c r="K32" s="316">
        <f t="shared" si="5"/>
        <v>115</v>
      </c>
      <c r="L32" s="316">
        <f t="shared" si="5"/>
        <v>115</v>
      </c>
      <c r="M32" s="316">
        <f t="shared" si="5"/>
        <v>115</v>
      </c>
      <c r="N32" s="316">
        <f t="shared" si="5"/>
        <v>115</v>
      </c>
      <c r="O32" s="316">
        <f t="shared" si="5"/>
        <v>115</v>
      </c>
      <c r="P32" s="316">
        <f t="shared" si="5"/>
        <v>115</v>
      </c>
      <c r="Q32" s="316">
        <f t="shared" si="5"/>
        <v>115</v>
      </c>
      <c r="R32" s="316">
        <f t="shared" si="5"/>
        <v>115</v>
      </c>
      <c r="S32" s="316">
        <f t="shared" si="5"/>
        <v>115</v>
      </c>
    </row>
    <row r="33" spans="1:19" x14ac:dyDescent="0.25">
      <c r="A33" s="344" t="s">
        <v>30</v>
      </c>
      <c r="B33" s="345" t="s">
        <v>188</v>
      </c>
      <c r="C33" s="130" t="s">
        <v>295</v>
      </c>
      <c r="D33" s="354">
        <v>10</v>
      </c>
      <c r="E33" s="354">
        <v>10</v>
      </c>
      <c r="F33" s="354">
        <v>10</v>
      </c>
      <c r="G33" s="354">
        <v>10</v>
      </c>
      <c r="H33" s="354">
        <v>15</v>
      </c>
      <c r="I33" s="354">
        <v>15</v>
      </c>
      <c r="J33" s="354">
        <v>15</v>
      </c>
      <c r="K33" s="354">
        <v>15</v>
      </c>
      <c r="L33" s="354">
        <v>20</v>
      </c>
      <c r="M33" s="354">
        <v>20</v>
      </c>
      <c r="N33" s="354">
        <v>20</v>
      </c>
      <c r="O33" s="354">
        <v>20</v>
      </c>
      <c r="P33" s="354">
        <v>20</v>
      </c>
      <c r="Q33" s="354">
        <v>20</v>
      </c>
      <c r="R33" s="354">
        <v>20</v>
      </c>
      <c r="S33" s="354">
        <v>20</v>
      </c>
    </row>
    <row r="34" spans="1:19" x14ac:dyDescent="0.25">
      <c r="A34" s="95" t="s">
        <v>30</v>
      </c>
      <c r="B34" s="96" t="s">
        <v>188</v>
      </c>
      <c r="C34" s="130" t="s">
        <v>12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  <c r="Q34" s="124">
        <v>0</v>
      </c>
      <c r="R34" s="124">
        <v>0</v>
      </c>
      <c r="S34" s="124">
        <v>0</v>
      </c>
    </row>
    <row r="35" spans="1:19" x14ac:dyDescent="0.25">
      <c r="A35" s="309" t="s">
        <v>30</v>
      </c>
      <c r="B35" s="312" t="s">
        <v>188</v>
      </c>
      <c r="C35" s="310" t="s">
        <v>58</v>
      </c>
      <c r="D35" s="316">
        <f t="shared" ref="D35:S35" si="6">SUM(D33:D34)</f>
        <v>10</v>
      </c>
      <c r="E35" s="316">
        <f t="shared" si="6"/>
        <v>10</v>
      </c>
      <c r="F35" s="316">
        <f t="shared" si="6"/>
        <v>10</v>
      </c>
      <c r="G35" s="316">
        <f t="shared" si="6"/>
        <v>10</v>
      </c>
      <c r="H35" s="316">
        <f t="shared" si="6"/>
        <v>15</v>
      </c>
      <c r="I35" s="316">
        <f t="shared" si="6"/>
        <v>15</v>
      </c>
      <c r="J35" s="316">
        <f t="shared" si="6"/>
        <v>15</v>
      </c>
      <c r="K35" s="316">
        <f t="shared" si="6"/>
        <v>15</v>
      </c>
      <c r="L35" s="316">
        <f t="shared" si="6"/>
        <v>20</v>
      </c>
      <c r="M35" s="316">
        <f t="shared" si="6"/>
        <v>20</v>
      </c>
      <c r="N35" s="316">
        <f t="shared" si="6"/>
        <v>20</v>
      </c>
      <c r="O35" s="316">
        <f t="shared" si="6"/>
        <v>20</v>
      </c>
      <c r="P35" s="316">
        <f t="shared" si="6"/>
        <v>20</v>
      </c>
      <c r="Q35" s="316">
        <f t="shared" si="6"/>
        <v>20</v>
      </c>
      <c r="R35" s="316">
        <f t="shared" si="6"/>
        <v>20</v>
      </c>
      <c r="S35" s="316">
        <f t="shared" si="6"/>
        <v>20</v>
      </c>
    </row>
    <row r="36" spans="1:19" x14ac:dyDescent="0.25">
      <c r="A36" s="95" t="s">
        <v>30</v>
      </c>
      <c r="B36" s="95" t="s">
        <v>52</v>
      </c>
      <c r="C36" s="130" t="s">
        <v>58</v>
      </c>
      <c r="D36" s="124">
        <v>20</v>
      </c>
      <c r="E36" s="124">
        <v>20</v>
      </c>
      <c r="F36" s="124">
        <v>20</v>
      </c>
      <c r="G36" s="124">
        <v>20</v>
      </c>
      <c r="H36" s="124">
        <v>20</v>
      </c>
      <c r="I36" s="124">
        <v>20</v>
      </c>
      <c r="J36" s="124">
        <v>20</v>
      </c>
      <c r="K36" s="124">
        <v>20</v>
      </c>
      <c r="L36" s="124">
        <v>20</v>
      </c>
      <c r="M36" s="124">
        <v>20</v>
      </c>
      <c r="N36" s="124">
        <v>20</v>
      </c>
      <c r="O36" s="124">
        <v>20</v>
      </c>
      <c r="P36" s="124">
        <v>20</v>
      </c>
      <c r="Q36" s="124">
        <v>20</v>
      </c>
      <c r="R36" s="124">
        <v>20</v>
      </c>
      <c r="S36" s="124">
        <v>20</v>
      </c>
    </row>
    <row r="37" spans="1:19" x14ac:dyDescent="0.25">
      <c r="A37" s="309" t="s">
        <v>30</v>
      </c>
      <c r="B37" s="309" t="s">
        <v>30</v>
      </c>
      <c r="C37" s="310" t="s">
        <v>58</v>
      </c>
      <c r="D37" s="316">
        <f t="shared" ref="D37:S37" si="7">D10+D17+D21+D24+D27+D32+D35+D36</f>
        <v>427.12</v>
      </c>
      <c r="E37" s="316">
        <f t="shared" si="7"/>
        <v>427.12</v>
      </c>
      <c r="F37" s="316">
        <f t="shared" si="7"/>
        <v>427.12</v>
      </c>
      <c r="G37" s="316">
        <f t="shared" si="7"/>
        <v>427.12</v>
      </c>
      <c r="H37" s="316">
        <f t="shared" si="7"/>
        <v>442.12</v>
      </c>
      <c r="I37" s="316">
        <f t="shared" si="7"/>
        <v>442.12</v>
      </c>
      <c r="J37" s="316">
        <f t="shared" si="7"/>
        <v>477.12</v>
      </c>
      <c r="K37" s="316">
        <f t="shared" si="7"/>
        <v>477.12</v>
      </c>
      <c r="L37" s="316">
        <f t="shared" si="7"/>
        <v>482.12</v>
      </c>
      <c r="M37" s="316">
        <f t="shared" si="7"/>
        <v>482.12</v>
      </c>
      <c r="N37" s="316">
        <f t="shared" si="7"/>
        <v>482.12</v>
      </c>
      <c r="O37" s="316">
        <f t="shared" si="7"/>
        <v>482.12</v>
      </c>
      <c r="P37" s="316">
        <f t="shared" si="7"/>
        <v>487.12</v>
      </c>
      <c r="Q37" s="316">
        <f t="shared" si="7"/>
        <v>487.12</v>
      </c>
      <c r="R37" s="316">
        <f t="shared" si="7"/>
        <v>487.12</v>
      </c>
      <c r="S37" s="316">
        <f t="shared" si="7"/>
        <v>487.12</v>
      </c>
    </row>
    <row r="38" spans="1:19" x14ac:dyDescent="0.25">
      <c r="A38" s="95" t="s">
        <v>39</v>
      </c>
      <c r="B38" s="95" t="s">
        <v>36</v>
      </c>
      <c r="C38" s="130" t="s">
        <v>299</v>
      </c>
      <c r="D38" s="354">
        <v>25</v>
      </c>
      <c r="E38" s="354">
        <v>25</v>
      </c>
      <c r="F38" s="354">
        <v>25</v>
      </c>
      <c r="G38" s="354">
        <v>25</v>
      </c>
      <c r="H38" s="354">
        <v>25</v>
      </c>
      <c r="I38" s="354">
        <v>0</v>
      </c>
      <c r="J38" s="354">
        <v>0</v>
      </c>
      <c r="K38" s="354">
        <v>0</v>
      </c>
      <c r="L38" s="354">
        <v>0</v>
      </c>
      <c r="M38" s="354">
        <v>0</v>
      </c>
      <c r="N38" s="354">
        <v>0</v>
      </c>
      <c r="O38" s="354">
        <v>0</v>
      </c>
      <c r="P38" s="354">
        <v>0</v>
      </c>
      <c r="Q38" s="354">
        <v>0</v>
      </c>
      <c r="R38" s="354">
        <v>0</v>
      </c>
      <c r="S38" s="354">
        <v>0</v>
      </c>
    </row>
    <row r="39" spans="1:19" x14ac:dyDescent="0.25">
      <c r="A39" s="95" t="s">
        <v>39</v>
      </c>
      <c r="B39" s="95" t="s">
        <v>36</v>
      </c>
      <c r="C39" s="130" t="s">
        <v>298</v>
      </c>
      <c r="D39" s="124">
        <v>0</v>
      </c>
      <c r="E39" s="354">
        <v>0</v>
      </c>
      <c r="F39" s="354">
        <v>0</v>
      </c>
      <c r="G39" s="354">
        <v>0</v>
      </c>
      <c r="H39" s="354">
        <v>0</v>
      </c>
      <c r="I39" s="354">
        <v>30</v>
      </c>
      <c r="J39" s="354">
        <v>30</v>
      </c>
      <c r="K39" s="354">
        <v>30</v>
      </c>
      <c r="L39" s="354">
        <v>30</v>
      </c>
      <c r="M39" s="354">
        <v>30</v>
      </c>
      <c r="N39" s="354">
        <v>30</v>
      </c>
      <c r="O39" s="354">
        <v>30</v>
      </c>
      <c r="P39" s="354">
        <v>30</v>
      </c>
      <c r="Q39" s="354">
        <v>30</v>
      </c>
      <c r="R39" s="354">
        <v>30</v>
      </c>
      <c r="S39" s="354">
        <v>30</v>
      </c>
    </row>
    <row r="40" spans="1:19" x14ac:dyDescent="0.25">
      <c r="A40" s="95" t="s">
        <v>39</v>
      </c>
      <c r="B40" s="95" t="s">
        <v>36</v>
      </c>
      <c r="C40" s="130" t="s">
        <v>303</v>
      </c>
      <c r="D40" s="124">
        <v>20</v>
      </c>
      <c r="E40" s="124">
        <v>20</v>
      </c>
      <c r="F40" s="124">
        <v>20</v>
      </c>
      <c r="G40" s="124">
        <v>20</v>
      </c>
      <c r="H40" s="124">
        <v>20</v>
      </c>
      <c r="I40" s="124">
        <v>20</v>
      </c>
      <c r="J40" s="124">
        <v>20</v>
      </c>
      <c r="K40" s="124">
        <v>20</v>
      </c>
      <c r="L40" s="124">
        <v>20</v>
      </c>
      <c r="M40" s="124">
        <v>20</v>
      </c>
      <c r="N40" s="124">
        <v>20</v>
      </c>
      <c r="O40" s="124">
        <v>20</v>
      </c>
      <c r="P40" s="124">
        <v>20</v>
      </c>
      <c r="Q40" s="124">
        <v>20</v>
      </c>
      <c r="R40" s="124">
        <v>20</v>
      </c>
      <c r="S40" s="124">
        <v>20</v>
      </c>
    </row>
    <row r="41" spans="1:19" x14ac:dyDescent="0.25">
      <c r="A41" s="95" t="s">
        <v>39</v>
      </c>
      <c r="B41" s="95" t="s">
        <v>36</v>
      </c>
      <c r="C41" s="130" t="s">
        <v>304</v>
      </c>
      <c r="D41" s="124">
        <v>20</v>
      </c>
      <c r="E41" s="124">
        <v>20</v>
      </c>
      <c r="F41" s="124">
        <v>20</v>
      </c>
      <c r="G41" s="124">
        <v>20</v>
      </c>
      <c r="H41" s="124">
        <v>20</v>
      </c>
      <c r="I41" s="124">
        <v>20</v>
      </c>
      <c r="J41" s="124">
        <v>20</v>
      </c>
      <c r="K41" s="124">
        <v>20</v>
      </c>
      <c r="L41" s="124">
        <v>20</v>
      </c>
      <c r="M41" s="124">
        <v>20</v>
      </c>
      <c r="N41" s="124">
        <v>20</v>
      </c>
      <c r="O41" s="124">
        <v>20</v>
      </c>
      <c r="P41" s="124">
        <v>20</v>
      </c>
      <c r="Q41" s="124">
        <v>20</v>
      </c>
      <c r="R41" s="124">
        <v>20</v>
      </c>
      <c r="S41" s="124">
        <v>20</v>
      </c>
    </row>
    <row r="42" spans="1:19" x14ac:dyDescent="0.25">
      <c r="A42" s="95" t="s">
        <v>39</v>
      </c>
      <c r="B42" s="95" t="s">
        <v>36</v>
      </c>
      <c r="C42" s="131" t="s">
        <v>12</v>
      </c>
      <c r="D42" s="124">
        <v>10</v>
      </c>
      <c r="E42" s="124">
        <v>10</v>
      </c>
      <c r="F42" s="124">
        <v>10</v>
      </c>
      <c r="G42" s="124">
        <v>10</v>
      </c>
      <c r="H42" s="124">
        <v>10</v>
      </c>
      <c r="I42" s="124">
        <v>10</v>
      </c>
      <c r="J42" s="124">
        <v>10</v>
      </c>
      <c r="K42" s="124">
        <v>10</v>
      </c>
      <c r="L42" s="124">
        <v>10</v>
      </c>
      <c r="M42" s="124">
        <v>10</v>
      </c>
      <c r="N42" s="124">
        <v>10</v>
      </c>
      <c r="O42" s="124">
        <v>10</v>
      </c>
      <c r="P42" s="124">
        <v>10</v>
      </c>
      <c r="Q42" s="124">
        <v>10</v>
      </c>
      <c r="R42" s="124">
        <v>10</v>
      </c>
      <c r="S42" s="124">
        <v>10</v>
      </c>
    </row>
    <row r="43" spans="1:19" x14ac:dyDescent="0.25">
      <c r="A43" s="309" t="s">
        <v>39</v>
      </c>
      <c r="B43" s="309" t="s">
        <v>36</v>
      </c>
      <c r="C43" s="310" t="s">
        <v>58</v>
      </c>
      <c r="D43" s="311">
        <f t="shared" ref="D43:S43" si="8">SUM(D38:D42)</f>
        <v>75</v>
      </c>
      <c r="E43" s="311">
        <f t="shared" si="8"/>
        <v>75</v>
      </c>
      <c r="F43" s="311">
        <f t="shared" si="8"/>
        <v>75</v>
      </c>
      <c r="G43" s="311">
        <f t="shared" si="8"/>
        <v>75</v>
      </c>
      <c r="H43" s="311">
        <f t="shared" si="8"/>
        <v>75</v>
      </c>
      <c r="I43" s="311">
        <f t="shared" si="8"/>
        <v>80</v>
      </c>
      <c r="J43" s="311">
        <f t="shared" si="8"/>
        <v>80</v>
      </c>
      <c r="K43" s="311">
        <f t="shared" si="8"/>
        <v>80</v>
      </c>
      <c r="L43" s="311">
        <f t="shared" si="8"/>
        <v>80</v>
      </c>
      <c r="M43" s="311">
        <f t="shared" si="8"/>
        <v>80</v>
      </c>
      <c r="N43" s="311">
        <f t="shared" si="8"/>
        <v>80</v>
      </c>
      <c r="O43" s="311">
        <f t="shared" si="8"/>
        <v>80</v>
      </c>
      <c r="P43" s="311">
        <f t="shared" si="8"/>
        <v>80</v>
      </c>
      <c r="Q43" s="311">
        <f t="shared" si="8"/>
        <v>80</v>
      </c>
      <c r="R43" s="311">
        <f t="shared" si="8"/>
        <v>80</v>
      </c>
      <c r="S43" s="311">
        <f t="shared" si="8"/>
        <v>80</v>
      </c>
    </row>
    <row r="44" spans="1:19" s="325" customFormat="1" x14ac:dyDescent="0.25">
      <c r="A44" s="344" t="s">
        <v>39</v>
      </c>
      <c r="B44" s="344" t="s">
        <v>53</v>
      </c>
      <c r="C44" s="130" t="s">
        <v>302</v>
      </c>
      <c r="D44" s="353">
        <v>15</v>
      </c>
      <c r="E44" s="353">
        <v>15</v>
      </c>
      <c r="F44" s="353">
        <v>15</v>
      </c>
      <c r="G44" s="353">
        <v>15</v>
      </c>
      <c r="H44" s="353">
        <v>15</v>
      </c>
      <c r="I44" s="353">
        <v>15</v>
      </c>
      <c r="J44" s="353">
        <v>15</v>
      </c>
      <c r="K44" s="353">
        <v>15</v>
      </c>
      <c r="L44" s="353">
        <v>15</v>
      </c>
      <c r="M44" s="353">
        <v>15</v>
      </c>
      <c r="N44" s="353">
        <v>15</v>
      </c>
      <c r="O44" s="353">
        <v>15</v>
      </c>
      <c r="P44" s="353">
        <v>15</v>
      </c>
      <c r="Q44" s="353">
        <v>15</v>
      </c>
      <c r="R44" s="353">
        <v>15</v>
      </c>
      <c r="S44" s="353">
        <v>15</v>
      </c>
    </row>
    <row r="45" spans="1:19" s="325" customFormat="1" x14ac:dyDescent="0.25">
      <c r="A45" s="344" t="s">
        <v>39</v>
      </c>
      <c r="B45" s="344" t="s">
        <v>53</v>
      </c>
      <c r="C45" s="130" t="s">
        <v>379</v>
      </c>
      <c r="D45" s="353">
        <v>5</v>
      </c>
      <c r="E45" s="353">
        <v>5</v>
      </c>
      <c r="F45" s="353">
        <v>5</v>
      </c>
      <c r="G45" s="353">
        <v>5</v>
      </c>
      <c r="H45" s="353">
        <v>5</v>
      </c>
      <c r="I45" s="353">
        <v>5</v>
      </c>
      <c r="J45" s="353">
        <v>5</v>
      </c>
      <c r="K45" s="353">
        <v>5</v>
      </c>
      <c r="L45" s="353">
        <v>5</v>
      </c>
      <c r="M45" s="353">
        <v>5</v>
      </c>
      <c r="N45" s="353">
        <v>5</v>
      </c>
      <c r="O45" s="353">
        <v>5</v>
      </c>
      <c r="P45" s="353">
        <v>5</v>
      </c>
      <c r="Q45" s="353">
        <v>5</v>
      </c>
      <c r="R45" s="353">
        <v>5</v>
      </c>
      <c r="S45" s="353">
        <v>5</v>
      </c>
    </row>
    <row r="46" spans="1:19" s="325" customFormat="1" x14ac:dyDescent="0.25">
      <c r="A46" s="309" t="s">
        <v>39</v>
      </c>
      <c r="B46" s="309" t="s">
        <v>53</v>
      </c>
      <c r="C46" s="310" t="s">
        <v>58</v>
      </c>
      <c r="D46" s="311">
        <f t="shared" ref="D46:S46" si="9">SUM(D44:D45)</f>
        <v>20</v>
      </c>
      <c r="E46" s="311">
        <f t="shared" si="9"/>
        <v>20</v>
      </c>
      <c r="F46" s="311">
        <f t="shared" si="9"/>
        <v>20</v>
      </c>
      <c r="G46" s="311">
        <f t="shared" si="9"/>
        <v>20</v>
      </c>
      <c r="H46" s="311">
        <f t="shared" si="9"/>
        <v>20</v>
      </c>
      <c r="I46" s="311">
        <f t="shared" si="9"/>
        <v>20</v>
      </c>
      <c r="J46" s="311">
        <f t="shared" si="9"/>
        <v>20</v>
      </c>
      <c r="K46" s="311">
        <f t="shared" si="9"/>
        <v>20</v>
      </c>
      <c r="L46" s="311">
        <f t="shared" si="9"/>
        <v>20</v>
      </c>
      <c r="M46" s="311">
        <f t="shared" si="9"/>
        <v>20</v>
      </c>
      <c r="N46" s="311">
        <f t="shared" si="9"/>
        <v>20</v>
      </c>
      <c r="O46" s="311">
        <f t="shared" si="9"/>
        <v>20</v>
      </c>
      <c r="P46" s="311">
        <f t="shared" si="9"/>
        <v>20</v>
      </c>
      <c r="Q46" s="311">
        <f t="shared" si="9"/>
        <v>20</v>
      </c>
      <c r="R46" s="311">
        <f t="shared" si="9"/>
        <v>20</v>
      </c>
      <c r="S46" s="311">
        <f t="shared" si="9"/>
        <v>20</v>
      </c>
    </row>
    <row r="47" spans="1:19" x14ac:dyDescent="0.25">
      <c r="A47" s="95" t="s">
        <v>39</v>
      </c>
      <c r="B47" s="95" t="s">
        <v>42</v>
      </c>
      <c r="C47" s="131" t="s">
        <v>269</v>
      </c>
      <c r="D47" s="354">
        <v>18</v>
      </c>
      <c r="E47" s="354">
        <v>18</v>
      </c>
      <c r="F47" s="354">
        <v>18</v>
      </c>
      <c r="G47" s="354">
        <v>18</v>
      </c>
      <c r="H47" s="354">
        <v>18</v>
      </c>
      <c r="I47" s="354">
        <v>18</v>
      </c>
      <c r="J47" s="354">
        <v>18</v>
      </c>
      <c r="K47" s="354">
        <v>18</v>
      </c>
      <c r="L47" s="354">
        <v>18</v>
      </c>
      <c r="M47" s="354">
        <v>18</v>
      </c>
      <c r="N47" s="354">
        <v>18</v>
      </c>
      <c r="O47" s="354">
        <v>18</v>
      </c>
      <c r="P47" s="354">
        <v>18</v>
      </c>
      <c r="Q47" s="354">
        <v>18</v>
      </c>
      <c r="R47" s="354">
        <v>18</v>
      </c>
      <c r="S47" s="354">
        <v>18</v>
      </c>
    </row>
    <row r="48" spans="1:19" x14ac:dyDescent="0.25">
      <c r="A48" s="95" t="s">
        <v>39</v>
      </c>
      <c r="B48" s="95" t="s">
        <v>42</v>
      </c>
      <c r="C48" s="131" t="s">
        <v>301</v>
      </c>
      <c r="D48" s="124">
        <v>5</v>
      </c>
      <c r="E48" s="124">
        <v>5</v>
      </c>
      <c r="F48" s="124">
        <v>5</v>
      </c>
      <c r="G48" s="124">
        <v>5</v>
      </c>
      <c r="H48" s="124">
        <v>5</v>
      </c>
      <c r="I48" s="124">
        <v>5</v>
      </c>
      <c r="J48" s="124">
        <v>5</v>
      </c>
      <c r="K48" s="124">
        <v>5</v>
      </c>
      <c r="L48" s="124">
        <v>5</v>
      </c>
      <c r="M48" s="124">
        <v>5</v>
      </c>
      <c r="N48" s="124">
        <v>5</v>
      </c>
      <c r="O48" s="124">
        <v>5</v>
      </c>
      <c r="P48" s="124">
        <v>5</v>
      </c>
      <c r="Q48" s="124">
        <v>5</v>
      </c>
      <c r="R48" s="124">
        <v>5</v>
      </c>
      <c r="S48" s="124">
        <v>5</v>
      </c>
    </row>
    <row r="49" spans="1:16383" x14ac:dyDescent="0.25">
      <c r="A49" s="95" t="s">
        <v>39</v>
      </c>
      <c r="B49" s="95" t="s">
        <v>42</v>
      </c>
      <c r="C49" s="131" t="s">
        <v>12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</row>
    <row r="50" spans="1:16383" x14ac:dyDescent="0.25">
      <c r="A50" s="309" t="s">
        <v>39</v>
      </c>
      <c r="B50" s="309" t="s">
        <v>42</v>
      </c>
      <c r="C50" s="310" t="s">
        <v>58</v>
      </c>
      <c r="D50" s="316">
        <f t="shared" ref="D50:S50" si="10">SUM(D47:D49)</f>
        <v>23</v>
      </c>
      <c r="E50" s="316">
        <f t="shared" si="10"/>
        <v>23</v>
      </c>
      <c r="F50" s="316">
        <f t="shared" si="10"/>
        <v>23</v>
      </c>
      <c r="G50" s="316">
        <f t="shared" si="10"/>
        <v>23</v>
      </c>
      <c r="H50" s="316">
        <f t="shared" si="10"/>
        <v>23</v>
      </c>
      <c r="I50" s="316">
        <f t="shared" si="10"/>
        <v>23</v>
      </c>
      <c r="J50" s="316">
        <f t="shared" si="10"/>
        <v>23</v>
      </c>
      <c r="K50" s="316">
        <f t="shared" si="10"/>
        <v>23</v>
      </c>
      <c r="L50" s="316">
        <f t="shared" si="10"/>
        <v>23</v>
      </c>
      <c r="M50" s="316">
        <f t="shared" si="10"/>
        <v>23</v>
      </c>
      <c r="N50" s="316">
        <f t="shared" si="10"/>
        <v>23</v>
      </c>
      <c r="O50" s="316">
        <f t="shared" si="10"/>
        <v>23</v>
      </c>
      <c r="P50" s="316">
        <f t="shared" si="10"/>
        <v>23</v>
      </c>
      <c r="Q50" s="316">
        <f t="shared" si="10"/>
        <v>23</v>
      </c>
      <c r="R50" s="316">
        <f t="shared" si="10"/>
        <v>23</v>
      </c>
      <c r="S50" s="316">
        <f t="shared" si="10"/>
        <v>23</v>
      </c>
    </row>
    <row r="51" spans="1:16383" x14ac:dyDescent="0.25">
      <c r="A51" s="95" t="s">
        <v>39</v>
      </c>
      <c r="B51" s="114" t="s">
        <v>109</v>
      </c>
      <c r="C51" s="130" t="s">
        <v>285</v>
      </c>
      <c r="D51" s="354">
        <v>5</v>
      </c>
      <c r="E51" s="354">
        <v>5</v>
      </c>
      <c r="F51" s="354">
        <v>5</v>
      </c>
      <c r="G51" s="354">
        <v>5</v>
      </c>
      <c r="H51" s="354">
        <v>5</v>
      </c>
      <c r="I51" s="354">
        <v>5</v>
      </c>
      <c r="J51" s="354">
        <v>5</v>
      </c>
      <c r="K51" s="354">
        <v>5</v>
      </c>
      <c r="L51" s="354">
        <v>5</v>
      </c>
      <c r="M51" s="354">
        <v>5</v>
      </c>
      <c r="N51" s="354">
        <v>5</v>
      </c>
      <c r="O51" s="354">
        <v>5</v>
      </c>
      <c r="P51" s="354">
        <v>5</v>
      </c>
      <c r="Q51" s="354">
        <v>5</v>
      </c>
      <c r="R51" s="354">
        <v>5</v>
      </c>
      <c r="S51" s="354">
        <v>5</v>
      </c>
    </row>
    <row r="52" spans="1:16383" x14ac:dyDescent="0.25">
      <c r="A52" s="95" t="s">
        <v>39</v>
      </c>
      <c r="B52" s="114" t="s">
        <v>109</v>
      </c>
      <c r="C52" s="131" t="s">
        <v>12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</row>
    <row r="53" spans="1:16383" x14ac:dyDescent="0.25">
      <c r="A53" s="309" t="s">
        <v>39</v>
      </c>
      <c r="B53" s="317" t="s">
        <v>109</v>
      </c>
      <c r="C53" s="310" t="s">
        <v>58</v>
      </c>
      <c r="D53" s="311">
        <f t="shared" ref="D53:S53" si="11">SUM(D51:D52)</f>
        <v>5</v>
      </c>
      <c r="E53" s="311">
        <f t="shared" si="11"/>
        <v>5</v>
      </c>
      <c r="F53" s="311">
        <f t="shared" si="11"/>
        <v>5</v>
      </c>
      <c r="G53" s="311">
        <f t="shared" si="11"/>
        <v>5</v>
      </c>
      <c r="H53" s="311">
        <f t="shared" si="11"/>
        <v>5</v>
      </c>
      <c r="I53" s="311">
        <f t="shared" si="11"/>
        <v>5</v>
      </c>
      <c r="J53" s="311">
        <f t="shared" si="11"/>
        <v>5</v>
      </c>
      <c r="K53" s="311">
        <f t="shared" si="11"/>
        <v>5</v>
      </c>
      <c r="L53" s="311">
        <f t="shared" si="11"/>
        <v>5</v>
      </c>
      <c r="M53" s="311">
        <f t="shared" si="11"/>
        <v>5</v>
      </c>
      <c r="N53" s="311">
        <f t="shared" si="11"/>
        <v>5</v>
      </c>
      <c r="O53" s="311">
        <f t="shared" si="11"/>
        <v>5</v>
      </c>
      <c r="P53" s="311">
        <f t="shared" si="11"/>
        <v>5</v>
      </c>
      <c r="Q53" s="311">
        <f t="shared" si="11"/>
        <v>5</v>
      </c>
      <c r="R53" s="311">
        <f t="shared" si="11"/>
        <v>5</v>
      </c>
      <c r="S53" s="311">
        <f t="shared" si="11"/>
        <v>5</v>
      </c>
    </row>
    <row r="54" spans="1:16383" x14ac:dyDescent="0.25">
      <c r="A54" s="95" t="s">
        <v>39</v>
      </c>
      <c r="B54" s="95" t="s">
        <v>106</v>
      </c>
      <c r="C54" s="131" t="s">
        <v>194</v>
      </c>
      <c r="D54" s="124">
        <v>30</v>
      </c>
      <c r="E54" s="354">
        <v>30</v>
      </c>
      <c r="F54" s="354">
        <v>30</v>
      </c>
      <c r="G54" s="354">
        <v>30</v>
      </c>
      <c r="H54" s="354">
        <v>30</v>
      </c>
      <c r="I54" s="354">
        <v>30</v>
      </c>
      <c r="J54" s="354">
        <v>30</v>
      </c>
      <c r="K54" s="354">
        <v>30</v>
      </c>
      <c r="L54" s="354">
        <v>30</v>
      </c>
      <c r="M54" s="354">
        <v>30</v>
      </c>
      <c r="N54" s="354">
        <v>30</v>
      </c>
      <c r="O54" s="354">
        <v>30</v>
      </c>
      <c r="P54" s="354">
        <v>30</v>
      </c>
      <c r="Q54" s="354">
        <v>30</v>
      </c>
      <c r="R54" s="354">
        <v>30</v>
      </c>
      <c r="S54" s="354">
        <v>30</v>
      </c>
    </row>
    <row r="55" spans="1:16383" x14ac:dyDescent="0.25">
      <c r="A55" s="95" t="s">
        <v>39</v>
      </c>
      <c r="B55" s="95" t="s">
        <v>106</v>
      </c>
      <c r="C55" s="131" t="s">
        <v>12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</row>
    <row r="56" spans="1:16383" x14ac:dyDescent="0.25">
      <c r="A56" s="309" t="s">
        <v>39</v>
      </c>
      <c r="B56" s="309" t="s">
        <v>106</v>
      </c>
      <c r="C56" s="310" t="s">
        <v>58</v>
      </c>
      <c r="D56" s="316">
        <f t="shared" ref="D56:S56" si="12">SUM(D54:D55)</f>
        <v>30</v>
      </c>
      <c r="E56" s="316">
        <f t="shared" si="12"/>
        <v>30</v>
      </c>
      <c r="F56" s="316">
        <f t="shared" si="12"/>
        <v>30</v>
      </c>
      <c r="G56" s="316">
        <f t="shared" si="12"/>
        <v>30</v>
      </c>
      <c r="H56" s="316">
        <f t="shared" si="12"/>
        <v>30</v>
      </c>
      <c r="I56" s="316">
        <f t="shared" si="12"/>
        <v>30</v>
      </c>
      <c r="J56" s="316">
        <f t="shared" si="12"/>
        <v>30</v>
      </c>
      <c r="K56" s="316">
        <f t="shared" si="12"/>
        <v>30</v>
      </c>
      <c r="L56" s="316">
        <f t="shared" si="12"/>
        <v>30</v>
      </c>
      <c r="M56" s="316">
        <f t="shared" si="12"/>
        <v>30</v>
      </c>
      <c r="N56" s="316">
        <f t="shared" si="12"/>
        <v>30</v>
      </c>
      <c r="O56" s="316">
        <f t="shared" si="12"/>
        <v>30</v>
      </c>
      <c r="P56" s="316">
        <f t="shared" si="12"/>
        <v>30</v>
      </c>
      <c r="Q56" s="316">
        <f t="shared" si="12"/>
        <v>30</v>
      </c>
      <c r="R56" s="316">
        <f t="shared" si="12"/>
        <v>30</v>
      </c>
      <c r="S56" s="316">
        <f t="shared" si="12"/>
        <v>30</v>
      </c>
    </row>
    <row r="57" spans="1:16383" x14ac:dyDescent="0.25">
      <c r="A57" s="95" t="s">
        <v>39</v>
      </c>
      <c r="B57" s="95" t="s">
        <v>259</v>
      </c>
      <c r="C57" s="505" t="s">
        <v>308</v>
      </c>
      <c r="D57" s="354">
        <v>15</v>
      </c>
      <c r="E57" s="354">
        <v>15</v>
      </c>
      <c r="F57" s="354">
        <v>15</v>
      </c>
      <c r="G57" s="354">
        <v>15</v>
      </c>
      <c r="H57" s="354">
        <v>15</v>
      </c>
      <c r="I57" s="354">
        <v>15</v>
      </c>
      <c r="J57" s="354">
        <v>15</v>
      </c>
      <c r="K57" s="354">
        <v>15</v>
      </c>
      <c r="L57" s="354">
        <v>15</v>
      </c>
      <c r="M57" s="354">
        <v>15</v>
      </c>
      <c r="N57" s="354">
        <v>15</v>
      </c>
      <c r="O57" s="354">
        <v>15</v>
      </c>
      <c r="P57" s="354">
        <v>15</v>
      </c>
      <c r="Q57" s="354">
        <v>15</v>
      </c>
      <c r="R57" s="354">
        <v>15</v>
      </c>
      <c r="S57" s="354">
        <v>15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31" t="s">
        <v>12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12" t="s">
        <v>39</v>
      </c>
      <c r="B59" s="312" t="s">
        <v>259</v>
      </c>
      <c r="C59" s="315" t="s">
        <v>58</v>
      </c>
      <c r="D59" s="316">
        <f t="shared" ref="D59:S59" si="13">SUM(D57:D58)</f>
        <v>15</v>
      </c>
      <c r="E59" s="316">
        <f t="shared" si="13"/>
        <v>15</v>
      </c>
      <c r="F59" s="316">
        <f t="shared" si="13"/>
        <v>15</v>
      </c>
      <c r="G59" s="316">
        <f t="shared" si="13"/>
        <v>15</v>
      </c>
      <c r="H59" s="316">
        <f t="shared" si="13"/>
        <v>15</v>
      </c>
      <c r="I59" s="316">
        <f t="shared" si="13"/>
        <v>15</v>
      </c>
      <c r="J59" s="316">
        <f t="shared" si="13"/>
        <v>15</v>
      </c>
      <c r="K59" s="316">
        <f t="shared" si="13"/>
        <v>15</v>
      </c>
      <c r="L59" s="316">
        <f t="shared" si="13"/>
        <v>15</v>
      </c>
      <c r="M59" s="316">
        <f t="shared" si="13"/>
        <v>15</v>
      </c>
      <c r="N59" s="316">
        <f t="shared" si="13"/>
        <v>15</v>
      </c>
      <c r="O59" s="316">
        <f t="shared" si="13"/>
        <v>15</v>
      </c>
      <c r="P59" s="316">
        <f t="shared" si="13"/>
        <v>15</v>
      </c>
      <c r="Q59" s="316">
        <f t="shared" si="13"/>
        <v>15</v>
      </c>
      <c r="R59" s="316">
        <f t="shared" si="13"/>
        <v>15</v>
      </c>
      <c r="S59" s="316">
        <f t="shared" si="13"/>
        <v>15</v>
      </c>
    </row>
    <row r="60" spans="1:16383" x14ac:dyDescent="0.25">
      <c r="A60" s="96" t="s">
        <v>39</v>
      </c>
      <c r="B60" s="96" t="s">
        <v>107</v>
      </c>
      <c r="C60" s="134" t="s">
        <v>302</v>
      </c>
      <c r="D60" s="124">
        <v>20</v>
      </c>
      <c r="E60" s="124">
        <v>20</v>
      </c>
      <c r="F60" s="124">
        <v>20</v>
      </c>
      <c r="G60" s="124">
        <v>20</v>
      </c>
      <c r="H60" s="124">
        <v>20</v>
      </c>
      <c r="I60" s="124">
        <v>20</v>
      </c>
      <c r="J60" s="124">
        <v>20</v>
      </c>
      <c r="K60" s="124">
        <v>20</v>
      </c>
      <c r="L60" s="124">
        <v>20</v>
      </c>
      <c r="M60" s="124">
        <v>20</v>
      </c>
      <c r="N60" s="124">
        <v>20</v>
      </c>
      <c r="O60" s="124">
        <v>20</v>
      </c>
      <c r="P60" s="124">
        <v>20</v>
      </c>
      <c r="Q60" s="124">
        <v>20</v>
      </c>
      <c r="R60" s="124">
        <v>20</v>
      </c>
      <c r="S60" s="124">
        <v>20</v>
      </c>
    </row>
    <row r="61" spans="1:16383" x14ac:dyDescent="0.25">
      <c r="A61" s="95" t="s">
        <v>39</v>
      </c>
      <c r="B61" s="95" t="s">
        <v>107</v>
      </c>
      <c r="C61" s="131" t="s">
        <v>12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</row>
    <row r="62" spans="1:16383" x14ac:dyDescent="0.25">
      <c r="A62" s="309" t="s">
        <v>39</v>
      </c>
      <c r="B62" s="309" t="s">
        <v>107</v>
      </c>
      <c r="C62" s="310" t="s">
        <v>58</v>
      </c>
      <c r="D62" s="316">
        <f t="shared" ref="D62:S62" si="14">SUM(D60:D61)</f>
        <v>20</v>
      </c>
      <c r="E62" s="316">
        <f t="shared" si="14"/>
        <v>20</v>
      </c>
      <c r="F62" s="316">
        <f t="shared" si="14"/>
        <v>20</v>
      </c>
      <c r="G62" s="316">
        <f t="shared" si="14"/>
        <v>20</v>
      </c>
      <c r="H62" s="316">
        <f t="shared" si="14"/>
        <v>20</v>
      </c>
      <c r="I62" s="316">
        <f t="shared" si="14"/>
        <v>20</v>
      </c>
      <c r="J62" s="316">
        <f t="shared" si="14"/>
        <v>20</v>
      </c>
      <c r="K62" s="316">
        <f t="shared" si="14"/>
        <v>20</v>
      </c>
      <c r="L62" s="316">
        <f t="shared" si="14"/>
        <v>20</v>
      </c>
      <c r="M62" s="316">
        <f t="shared" si="14"/>
        <v>20</v>
      </c>
      <c r="N62" s="316">
        <f t="shared" si="14"/>
        <v>20</v>
      </c>
      <c r="O62" s="316">
        <f t="shared" si="14"/>
        <v>20</v>
      </c>
      <c r="P62" s="316">
        <f t="shared" si="14"/>
        <v>20</v>
      </c>
      <c r="Q62" s="316">
        <f t="shared" si="14"/>
        <v>20</v>
      </c>
      <c r="R62" s="316">
        <f t="shared" si="14"/>
        <v>20</v>
      </c>
      <c r="S62" s="316">
        <f t="shared" si="14"/>
        <v>20</v>
      </c>
    </row>
    <row r="63" spans="1:16383" x14ac:dyDescent="0.25">
      <c r="A63" s="309" t="s">
        <v>39</v>
      </c>
      <c r="B63" s="309" t="s">
        <v>54</v>
      </c>
      <c r="C63" s="310" t="s">
        <v>58</v>
      </c>
      <c r="D63" s="316">
        <v>40</v>
      </c>
      <c r="E63" s="316">
        <v>40</v>
      </c>
      <c r="F63" s="316">
        <v>40</v>
      </c>
      <c r="G63" s="316">
        <v>40</v>
      </c>
      <c r="H63" s="316">
        <v>40</v>
      </c>
      <c r="I63" s="316">
        <v>40</v>
      </c>
      <c r="J63" s="316">
        <v>40</v>
      </c>
      <c r="K63" s="316">
        <v>40</v>
      </c>
      <c r="L63" s="316">
        <v>40</v>
      </c>
      <c r="M63" s="316">
        <v>40</v>
      </c>
      <c r="N63" s="316">
        <v>40</v>
      </c>
      <c r="O63" s="316">
        <v>40</v>
      </c>
      <c r="P63" s="316">
        <v>40</v>
      </c>
      <c r="Q63" s="316">
        <v>40</v>
      </c>
      <c r="R63" s="316">
        <v>40</v>
      </c>
      <c r="S63" s="316">
        <v>40</v>
      </c>
    </row>
    <row r="64" spans="1:16383" x14ac:dyDescent="0.25">
      <c r="A64" s="309" t="s">
        <v>39</v>
      </c>
      <c r="B64" s="309" t="s">
        <v>39</v>
      </c>
      <c r="C64" s="310" t="s">
        <v>58</v>
      </c>
      <c r="D64" s="318">
        <f t="shared" ref="D64:S64" si="15">D43+D50+D53+D56+D59+D62+D63</f>
        <v>208</v>
      </c>
      <c r="E64" s="318">
        <f t="shared" si="15"/>
        <v>208</v>
      </c>
      <c r="F64" s="318">
        <f t="shared" si="15"/>
        <v>208</v>
      </c>
      <c r="G64" s="318">
        <f t="shared" si="15"/>
        <v>208</v>
      </c>
      <c r="H64" s="318">
        <f t="shared" si="15"/>
        <v>208</v>
      </c>
      <c r="I64" s="318">
        <f t="shared" si="15"/>
        <v>213</v>
      </c>
      <c r="J64" s="318">
        <f t="shared" si="15"/>
        <v>213</v>
      </c>
      <c r="K64" s="318">
        <f t="shared" si="15"/>
        <v>213</v>
      </c>
      <c r="L64" s="318">
        <f t="shared" si="15"/>
        <v>213</v>
      </c>
      <c r="M64" s="318">
        <f t="shared" si="15"/>
        <v>213</v>
      </c>
      <c r="N64" s="318">
        <f t="shared" si="15"/>
        <v>213</v>
      </c>
      <c r="O64" s="318">
        <f t="shared" si="15"/>
        <v>213</v>
      </c>
      <c r="P64" s="318">
        <f t="shared" si="15"/>
        <v>213</v>
      </c>
      <c r="Q64" s="318">
        <f t="shared" si="15"/>
        <v>213</v>
      </c>
      <c r="R64" s="318">
        <f t="shared" si="15"/>
        <v>213</v>
      </c>
      <c r="S64" s="318">
        <f t="shared" si="15"/>
        <v>213</v>
      </c>
    </row>
    <row r="65" spans="1:19" s="174" customFormat="1" x14ac:dyDescent="0.25">
      <c r="A65" s="95" t="s">
        <v>38</v>
      </c>
      <c r="B65" s="95" t="s">
        <v>34</v>
      </c>
      <c r="C65" s="130" t="s">
        <v>298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35</v>
      </c>
      <c r="J65" s="129">
        <v>35</v>
      </c>
      <c r="K65" s="129">
        <v>35</v>
      </c>
      <c r="L65" s="129">
        <v>35</v>
      </c>
      <c r="M65" s="129">
        <v>35</v>
      </c>
      <c r="N65" s="129">
        <v>35</v>
      </c>
      <c r="O65" s="129">
        <v>35</v>
      </c>
      <c r="P65" s="129">
        <v>35</v>
      </c>
      <c r="Q65" s="129">
        <v>35</v>
      </c>
      <c r="R65" s="129">
        <v>35</v>
      </c>
      <c r="S65" s="129">
        <v>35</v>
      </c>
    </row>
    <row r="66" spans="1:19" x14ac:dyDescent="0.25">
      <c r="A66" s="95" t="s">
        <v>38</v>
      </c>
      <c r="B66" s="95" t="s">
        <v>34</v>
      </c>
      <c r="C66" s="131" t="s">
        <v>286</v>
      </c>
      <c r="D66" s="124">
        <v>35</v>
      </c>
      <c r="E66" s="354">
        <v>35</v>
      </c>
      <c r="F66" s="354">
        <v>35</v>
      </c>
      <c r="G66" s="354">
        <v>45</v>
      </c>
      <c r="H66" s="354">
        <v>45</v>
      </c>
      <c r="I66" s="354">
        <v>45</v>
      </c>
      <c r="J66" s="354">
        <v>45</v>
      </c>
      <c r="K66" s="354">
        <v>45</v>
      </c>
      <c r="L66" s="354">
        <v>45</v>
      </c>
      <c r="M66" s="354">
        <v>45</v>
      </c>
      <c r="N66" s="354">
        <v>45</v>
      </c>
      <c r="O66" s="354">
        <v>45</v>
      </c>
      <c r="P66" s="354">
        <v>45</v>
      </c>
      <c r="Q66" s="354">
        <v>45</v>
      </c>
      <c r="R66" s="354">
        <v>45</v>
      </c>
      <c r="S66" s="354">
        <v>45</v>
      </c>
    </row>
    <row r="67" spans="1:19" x14ac:dyDescent="0.25">
      <c r="A67" s="95" t="s">
        <v>38</v>
      </c>
      <c r="B67" s="95" t="s">
        <v>34</v>
      </c>
      <c r="C67" s="131" t="s">
        <v>283</v>
      </c>
      <c r="D67" s="354">
        <v>20</v>
      </c>
      <c r="E67" s="354">
        <v>20</v>
      </c>
      <c r="F67" s="354">
        <v>20</v>
      </c>
      <c r="G67" s="354">
        <v>20</v>
      </c>
      <c r="H67" s="354">
        <v>20</v>
      </c>
      <c r="I67" s="354">
        <v>20</v>
      </c>
      <c r="J67" s="354">
        <v>20</v>
      </c>
      <c r="K67" s="354">
        <v>20</v>
      </c>
      <c r="L67" s="354">
        <v>20</v>
      </c>
      <c r="M67" s="354">
        <v>20</v>
      </c>
      <c r="N67" s="354">
        <v>20</v>
      </c>
      <c r="O67" s="354">
        <v>20</v>
      </c>
      <c r="P67" s="354">
        <v>20</v>
      </c>
      <c r="Q67" s="354">
        <v>20</v>
      </c>
      <c r="R67" s="354">
        <v>20</v>
      </c>
      <c r="S67" s="354">
        <v>20</v>
      </c>
    </row>
    <row r="68" spans="1:19" x14ac:dyDescent="0.25">
      <c r="A68" s="345" t="s">
        <v>38</v>
      </c>
      <c r="B68" s="345" t="s">
        <v>34</v>
      </c>
      <c r="C68" s="130" t="s">
        <v>285</v>
      </c>
      <c r="D68" s="354">
        <v>60</v>
      </c>
      <c r="E68" s="354">
        <v>60</v>
      </c>
      <c r="F68" s="354">
        <v>70</v>
      </c>
      <c r="G68" s="354">
        <v>70</v>
      </c>
      <c r="H68" s="354">
        <v>70</v>
      </c>
      <c r="I68" s="354">
        <v>70</v>
      </c>
      <c r="J68" s="354">
        <v>70</v>
      </c>
      <c r="K68" s="354">
        <v>70</v>
      </c>
      <c r="L68" s="354">
        <v>70</v>
      </c>
      <c r="M68" s="354">
        <v>70</v>
      </c>
      <c r="N68" s="354">
        <v>70</v>
      </c>
      <c r="O68" s="354">
        <v>70</v>
      </c>
      <c r="P68" s="354">
        <v>70</v>
      </c>
      <c r="Q68" s="354">
        <v>70</v>
      </c>
      <c r="R68" s="354">
        <v>70</v>
      </c>
      <c r="S68" s="354">
        <v>70</v>
      </c>
    </row>
    <row r="69" spans="1:19" x14ac:dyDescent="0.25">
      <c r="A69" s="345" t="s">
        <v>38</v>
      </c>
      <c r="B69" s="345" t="s">
        <v>34</v>
      </c>
      <c r="C69" s="130" t="s">
        <v>299</v>
      </c>
      <c r="D69" s="124">
        <v>30</v>
      </c>
      <c r="E69" s="354">
        <v>30</v>
      </c>
      <c r="F69" s="354">
        <v>35</v>
      </c>
      <c r="G69" s="354">
        <v>35</v>
      </c>
      <c r="H69" s="354">
        <v>35</v>
      </c>
      <c r="I69" s="354">
        <v>0</v>
      </c>
      <c r="J69" s="354">
        <v>0</v>
      </c>
      <c r="K69" s="354">
        <v>0</v>
      </c>
      <c r="L69" s="354">
        <v>0</v>
      </c>
      <c r="M69" s="354">
        <v>0</v>
      </c>
      <c r="N69" s="354">
        <v>0</v>
      </c>
      <c r="O69" s="354">
        <v>0</v>
      </c>
      <c r="P69" s="354">
        <v>0</v>
      </c>
      <c r="Q69" s="354">
        <v>0</v>
      </c>
      <c r="R69" s="354">
        <v>0</v>
      </c>
      <c r="S69" s="354">
        <v>0</v>
      </c>
    </row>
    <row r="70" spans="1:19" x14ac:dyDescent="0.25">
      <c r="A70" s="96" t="s">
        <v>38</v>
      </c>
      <c r="B70" s="96" t="s">
        <v>34</v>
      </c>
      <c r="C70" s="131" t="s">
        <v>12</v>
      </c>
      <c r="D70" s="124">
        <v>40</v>
      </c>
      <c r="E70" s="354">
        <v>40</v>
      </c>
      <c r="F70" s="354">
        <v>40</v>
      </c>
      <c r="G70" s="354">
        <v>40</v>
      </c>
      <c r="H70" s="354">
        <v>40</v>
      </c>
      <c r="I70" s="354">
        <v>40</v>
      </c>
      <c r="J70" s="354">
        <v>40</v>
      </c>
      <c r="K70" s="354">
        <v>40</v>
      </c>
      <c r="L70" s="354">
        <v>40</v>
      </c>
      <c r="M70" s="354">
        <v>40</v>
      </c>
      <c r="N70" s="354">
        <v>40</v>
      </c>
      <c r="O70" s="354">
        <v>40</v>
      </c>
      <c r="P70" s="354">
        <v>40</v>
      </c>
      <c r="Q70" s="354">
        <v>40</v>
      </c>
      <c r="R70" s="354">
        <v>40</v>
      </c>
      <c r="S70" s="354">
        <v>40</v>
      </c>
    </row>
    <row r="71" spans="1:19" x14ac:dyDescent="0.25">
      <c r="A71" s="312" t="s">
        <v>38</v>
      </c>
      <c r="B71" s="312" t="s">
        <v>34</v>
      </c>
      <c r="C71" s="310" t="s">
        <v>58</v>
      </c>
      <c r="D71" s="311">
        <f t="shared" ref="D71:S71" si="16">SUM(D65:D70)</f>
        <v>185</v>
      </c>
      <c r="E71" s="311">
        <f t="shared" si="16"/>
        <v>185</v>
      </c>
      <c r="F71" s="311">
        <f t="shared" si="16"/>
        <v>200</v>
      </c>
      <c r="G71" s="311">
        <f t="shared" si="16"/>
        <v>210</v>
      </c>
      <c r="H71" s="311">
        <f t="shared" si="16"/>
        <v>210</v>
      </c>
      <c r="I71" s="311">
        <f t="shared" si="16"/>
        <v>210</v>
      </c>
      <c r="J71" s="311">
        <f t="shared" si="16"/>
        <v>210</v>
      </c>
      <c r="K71" s="311">
        <f t="shared" si="16"/>
        <v>210</v>
      </c>
      <c r="L71" s="311">
        <f t="shared" si="16"/>
        <v>210</v>
      </c>
      <c r="M71" s="311">
        <f t="shared" si="16"/>
        <v>210</v>
      </c>
      <c r="N71" s="311">
        <f t="shared" si="16"/>
        <v>210</v>
      </c>
      <c r="O71" s="311">
        <f t="shared" si="16"/>
        <v>210</v>
      </c>
      <c r="P71" s="311">
        <f t="shared" si="16"/>
        <v>210</v>
      </c>
      <c r="Q71" s="311">
        <f t="shared" si="16"/>
        <v>210</v>
      </c>
      <c r="R71" s="311">
        <f t="shared" si="16"/>
        <v>210</v>
      </c>
      <c r="S71" s="311">
        <f t="shared" si="16"/>
        <v>210</v>
      </c>
    </row>
    <row r="72" spans="1:19" x14ac:dyDescent="0.25">
      <c r="A72" s="96" t="s">
        <v>38</v>
      </c>
      <c r="B72" s="95" t="s">
        <v>105</v>
      </c>
      <c r="C72" s="131" t="s">
        <v>12</v>
      </c>
      <c r="D72" s="124">
        <v>5</v>
      </c>
      <c r="E72" s="124">
        <v>5</v>
      </c>
      <c r="F72" s="124">
        <v>5</v>
      </c>
      <c r="G72" s="124">
        <v>5</v>
      </c>
      <c r="H72" s="124">
        <v>5</v>
      </c>
      <c r="I72" s="124">
        <v>5</v>
      </c>
      <c r="J72" s="124">
        <v>5</v>
      </c>
      <c r="K72" s="124">
        <v>5</v>
      </c>
      <c r="L72" s="124">
        <v>5</v>
      </c>
      <c r="M72" s="124">
        <v>5</v>
      </c>
      <c r="N72" s="124">
        <v>5</v>
      </c>
      <c r="O72" s="124">
        <v>5</v>
      </c>
      <c r="P72" s="124">
        <v>5</v>
      </c>
      <c r="Q72" s="124">
        <v>5</v>
      </c>
      <c r="R72" s="124">
        <v>5</v>
      </c>
      <c r="S72" s="124">
        <v>5</v>
      </c>
    </row>
    <row r="73" spans="1:19" x14ac:dyDescent="0.25">
      <c r="A73" s="312" t="s">
        <v>38</v>
      </c>
      <c r="B73" s="309" t="s">
        <v>105</v>
      </c>
      <c r="C73" s="310" t="s">
        <v>58</v>
      </c>
      <c r="D73" s="311">
        <f t="shared" ref="D73:S73" si="17">SUM(D72:D72)</f>
        <v>5</v>
      </c>
      <c r="E73" s="311">
        <f t="shared" si="17"/>
        <v>5</v>
      </c>
      <c r="F73" s="311">
        <f t="shared" si="17"/>
        <v>5</v>
      </c>
      <c r="G73" s="311">
        <f t="shared" si="17"/>
        <v>5</v>
      </c>
      <c r="H73" s="311">
        <f t="shared" si="17"/>
        <v>5</v>
      </c>
      <c r="I73" s="311">
        <f t="shared" si="17"/>
        <v>5</v>
      </c>
      <c r="J73" s="311">
        <f t="shared" si="17"/>
        <v>5</v>
      </c>
      <c r="K73" s="311">
        <f t="shared" si="17"/>
        <v>5</v>
      </c>
      <c r="L73" s="311">
        <f t="shared" si="17"/>
        <v>5</v>
      </c>
      <c r="M73" s="311">
        <f t="shared" si="17"/>
        <v>5</v>
      </c>
      <c r="N73" s="311">
        <f t="shared" si="17"/>
        <v>5</v>
      </c>
      <c r="O73" s="311">
        <f t="shared" si="17"/>
        <v>5</v>
      </c>
      <c r="P73" s="311">
        <f t="shared" si="17"/>
        <v>5</v>
      </c>
      <c r="Q73" s="311">
        <f t="shared" si="17"/>
        <v>5</v>
      </c>
      <c r="R73" s="311">
        <f t="shared" si="17"/>
        <v>5</v>
      </c>
      <c r="S73" s="311">
        <f t="shared" si="17"/>
        <v>5</v>
      </c>
    </row>
    <row r="74" spans="1:19" s="395" customFormat="1" x14ac:dyDescent="0.25">
      <c r="A74" s="345" t="s">
        <v>38</v>
      </c>
      <c r="B74" s="344" t="s">
        <v>110</v>
      </c>
      <c r="C74" s="130" t="s">
        <v>12</v>
      </c>
      <c r="D74" s="353">
        <v>10</v>
      </c>
      <c r="E74" s="353">
        <v>10</v>
      </c>
      <c r="F74" s="353">
        <v>10</v>
      </c>
      <c r="G74" s="353">
        <v>10</v>
      </c>
      <c r="H74" s="353">
        <v>10</v>
      </c>
      <c r="I74" s="353">
        <v>10</v>
      </c>
      <c r="J74" s="353">
        <v>10</v>
      </c>
      <c r="K74" s="353">
        <v>10</v>
      </c>
      <c r="L74" s="353">
        <v>10</v>
      </c>
      <c r="M74" s="353">
        <v>10</v>
      </c>
      <c r="N74" s="353">
        <v>10</v>
      </c>
      <c r="O74" s="353">
        <v>10</v>
      </c>
      <c r="P74" s="353">
        <v>10</v>
      </c>
      <c r="Q74" s="353">
        <v>10</v>
      </c>
      <c r="R74" s="353">
        <v>10</v>
      </c>
      <c r="S74" s="353">
        <v>10</v>
      </c>
    </row>
    <row r="75" spans="1:19" s="395" customFormat="1" x14ac:dyDescent="0.25">
      <c r="A75" s="345" t="s">
        <v>38</v>
      </c>
      <c r="B75" s="309" t="s">
        <v>110</v>
      </c>
      <c r="C75" s="310" t="s">
        <v>58</v>
      </c>
      <c r="D75" s="311">
        <f t="shared" ref="D75:S75" si="18">SUM(D74)</f>
        <v>10</v>
      </c>
      <c r="E75" s="311">
        <f t="shared" si="18"/>
        <v>10</v>
      </c>
      <c r="F75" s="311">
        <f t="shared" si="18"/>
        <v>10</v>
      </c>
      <c r="G75" s="311">
        <f t="shared" si="18"/>
        <v>10</v>
      </c>
      <c r="H75" s="311">
        <f t="shared" si="18"/>
        <v>10</v>
      </c>
      <c r="I75" s="311">
        <f t="shared" si="18"/>
        <v>10</v>
      </c>
      <c r="J75" s="311">
        <f t="shared" si="18"/>
        <v>10</v>
      </c>
      <c r="K75" s="311">
        <f t="shared" si="18"/>
        <v>10</v>
      </c>
      <c r="L75" s="311">
        <f t="shared" si="18"/>
        <v>10</v>
      </c>
      <c r="M75" s="311">
        <f t="shared" si="18"/>
        <v>10</v>
      </c>
      <c r="N75" s="311">
        <f t="shared" si="18"/>
        <v>10</v>
      </c>
      <c r="O75" s="311">
        <f t="shared" si="18"/>
        <v>10</v>
      </c>
      <c r="P75" s="311">
        <f t="shared" si="18"/>
        <v>10</v>
      </c>
      <c r="Q75" s="311">
        <f t="shared" si="18"/>
        <v>10</v>
      </c>
      <c r="R75" s="311">
        <f t="shared" si="18"/>
        <v>10</v>
      </c>
      <c r="S75" s="311">
        <f t="shared" si="18"/>
        <v>10</v>
      </c>
    </row>
    <row r="76" spans="1:19" x14ac:dyDescent="0.25">
      <c r="A76" s="312" t="s">
        <v>38</v>
      </c>
      <c r="B76" s="309" t="s">
        <v>38</v>
      </c>
      <c r="C76" s="310" t="s">
        <v>58</v>
      </c>
      <c r="D76" s="318">
        <f t="shared" ref="D76:S76" si="19">D71+D73+D75</f>
        <v>200</v>
      </c>
      <c r="E76" s="318">
        <f t="shared" si="19"/>
        <v>200</v>
      </c>
      <c r="F76" s="318">
        <f t="shared" si="19"/>
        <v>215</v>
      </c>
      <c r="G76" s="318">
        <f t="shared" si="19"/>
        <v>225</v>
      </c>
      <c r="H76" s="318">
        <f t="shared" si="19"/>
        <v>225</v>
      </c>
      <c r="I76" s="318">
        <f t="shared" si="19"/>
        <v>225</v>
      </c>
      <c r="J76" s="318">
        <f t="shared" si="19"/>
        <v>225</v>
      </c>
      <c r="K76" s="318">
        <f t="shared" si="19"/>
        <v>225</v>
      </c>
      <c r="L76" s="318">
        <f t="shared" si="19"/>
        <v>225</v>
      </c>
      <c r="M76" s="318">
        <f t="shared" si="19"/>
        <v>225</v>
      </c>
      <c r="N76" s="318">
        <f t="shared" si="19"/>
        <v>225</v>
      </c>
      <c r="O76" s="318">
        <f t="shared" si="19"/>
        <v>225</v>
      </c>
      <c r="P76" s="318">
        <f t="shared" si="19"/>
        <v>225</v>
      </c>
      <c r="Q76" s="318">
        <f t="shared" si="19"/>
        <v>225</v>
      </c>
      <c r="R76" s="318">
        <f t="shared" si="19"/>
        <v>225</v>
      </c>
      <c r="S76" s="318">
        <f t="shared" si="19"/>
        <v>225</v>
      </c>
    </row>
    <row r="77" spans="1:19" x14ac:dyDescent="0.25">
      <c r="A77" s="95" t="s">
        <v>40</v>
      </c>
      <c r="B77" s="95" t="s">
        <v>18</v>
      </c>
      <c r="C77" s="131" t="s">
        <v>12</v>
      </c>
      <c r="D77" s="124">
        <v>15</v>
      </c>
      <c r="E77" s="354">
        <v>15</v>
      </c>
      <c r="F77" s="354">
        <v>15</v>
      </c>
      <c r="G77" s="354">
        <v>15</v>
      </c>
      <c r="H77" s="354">
        <v>15</v>
      </c>
      <c r="I77" s="354">
        <v>15</v>
      </c>
      <c r="J77" s="354">
        <v>15</v>
      </c>
      <c r="K77" s="354">
        <v>15</v>
      </c>
      <c r="L77" s="354">
        <v>15</v>
      </c>
      <c r="M77" s="354">
        <v>15</v>
      </c>
      <c r="N77" s="354">
        <v>15</v>
      </c>
      <c r="O77" s="354">
        <v>15</v>
      </c>
      <c r="P77" s="354">
        <v>15</v>
      </c>
      <c r="Q77" s="354">
        <v>15</v>
      </c>
      <c r="R77" s="354">
        <v>15</v>
      </c>
      <c r="S77" s="354">
        <v>15</v>
      </c>
    </row>
    <row r="78" spans="1:19" x14ac:dyDescent="0.25">
      <c r="A78" s="309" t="s">
        <v>40</v>
      </c>
      <c r="B78" s="309" t="s">
        <v>18</v>
      </c>
      <c r="C78" s="310" t="s">
        <v>58</v>
      </c>
      <c r="D78" s="316">
        <f t="shared" ref="D78:S78" si="20">SUM(D77:D77)</f>
        <v>15</v>
      </c>
      <c r="E78" s="316">
        <f t="shared" si="20"/>
        <v>15</v>
      </c>
      <c r="F78" s="316">
        <f t="shared" si="20"/>
        <v>15</v>
      </c>
      <c r="G78" s="316">
        <f t="shared" si="20"/>
        <v>15</v>
      </c>
      <c r="H78" s="316">
        <f t="shared" si="20"/>
        <v>15</v>
      </c>
      <c r="I78" s="316">
        <f t="shared" si="20"/>
        <v>15</v>
      </c>
      <c r="J78" s="316">
        <f t="shared" si="20"/>
        <v>15</v>
      </c>
      <c r="K78" s="316">
        <f t="shared" si="20"/>
        <v>15</v>
      </c>
      <c r="L78" s="316">
        <f t="shared" si="20"/>
        <v>15</v>
      </c>
      <c r="M78" s="316">
        <f t="shared" si="20"/>
        <v>15</v>
      </c>
      <c r="N78" s="316">
        <f t="shared" si="20"/>
        <v>15</v>
      </c>
      <c r="O78" s="316">
        <f t="shared" si="20"/>
        <v>15</v>
      </c>
      <c r="P78" s="316">
        <f t="shared" si="20"/>
        <v>15</v>
      </c>
      <c r="Q78" s="316">
        <f t="shared" si="20"/>
        <v>15</v>
      </c>
      <c r="R78" s="316">
        <f t="shared" si="20"/>
        <v>15</v>
      </c>
      <c r="S78" s="316">
        <f t="shared" si="20"/>
        <v>15</v>
      </c>
    </row>
    <row r="79" spans="1:19" x14ac:dyDescent="0.25">
      <c r="A79" s="309" t="s">
        <v>40</v>
      </c>
      <c r="B79" s="309" t="s">
        <v>103</v>
      </c>
      <c r="C79" s="310" t="s">
        <v>58</v>
      </c>
      <c r="D79" s="316">
        <v>0</v>
      </c>
      <c r="E79" s="316">
        <v>0</v>
      </c>
      <c r="F79" s="316">
        <v>0</v>
      </c>
      <c r="G79" s="316">
        <v>2</v>
      </c>
      <c r="H79" s="316">
        <v>2</v>
      </c>
      <c r="I79" s="316">
        <v>2</v>
      </c>
      <c r="J79" s="316">
        <v>2</v>
      </c>
      <c r="K79" s="316">
        <v>2</v>
      </c>
      <c r="L79" s="316">
        <v>2</v>
      </c>
      <c r="M79" s="316">
        <v>2</v>
      </c>
      <c r="N79" s="316">
        <v>2</v>
      </c>
      <c r="O79" s="316">
        <v>2</v>
      </c>
      <c r="P79" s="316">
        <v>2</v>
      </c>
      <c r="Q79" s="316">
        <v>2</v>
      </c>
      <c r="R79" s="316">
        <v>2</v>
      </c>
      <c r="S79" s="316">
        <v>2</v>
      </c>
    </row>
    <row r="80" spans="1:19" x14ac:dyDescent="0.25">
      <c r="A80" s="309" t="s">
        <v>40</v>
      </c>
      <c r="B80" s="309" t="s">
        <v>59</v>
      </c>
      <c r="C80" s="310" t="s">
        <v>58</v>
      </c>
      <c r="D80" s="316">
        <v>5</v>
      </c>
      <c r="E80" s="316">
        <v>5</v>
      </c>
      <c r="F80" s="316">
        <v>5</v>
      </c>
      <c r="G80" s="316">
        <v>5</v>
      </c>
      <c r="H80" s="316">
        <v>5</v>
      </c>
      <c r="I80" s="316">
        <v>5</v>
      </c>
      <c r="J80" s="316">
        <v>5</v>
      </c>
      <c r="K80" s="316">
        <v>5</v>
      </c>
      <c r="L80" s="316">
        <v>5</v>
      </c>
      <c r="M80" s="316">
        <v>5</v>
      </c>
      <c r="N80" s="316">
        <v>5</v>
      </c>
      <c r="O80" s="316">
        <v>5</v>
      </c>
      <c r="P80" s="316">
        <v>5</v>
      </c>
      <c r="Q80" s="316">
        <v>5</v>
      </c>
      <c r="R80" s="316">
        <v>5</v>
      </c>
      <c r="S80" s="316">
        <v>5</v>
      </c>
    </row>
    <row r="81" spans="1:19" x14ac:dyDescent="0.25">
      <c r="A81" s="309" t="s">
        <v>40</v>
      </c>
      <c r="B81" s="309" t="s">
        <v>40</v>
      </c>
      <c r="C81" s="310" t="s">
        <v>58</v>
      </c>
      <c r="D81" s="316">
        <f t="shared" ref="D81:S81" si="21">SUM(D78:D80)</f>
        <v>20</v>
      </c>
      <c r="E81" s="316">
        <f t="shared" si="21"/>
        <v>20</v>
      </c>
      <c r="F81" s="316">
        <f t="shared" si="21"/>
        <v>20</v>
      </c>
      <c r="G81" s="316">
        <f t="shared" si="21"/>
        <v>22</v>
      </c>
      <c r="H81" s="316">
        <f t="shared" si="21"/>
        <v>22</v>
      </c>
      <c r="I81" s="316">
        <f t="shared" si="21"/>
        <v>22</v>
      </c>
      <c r="J81" s="316">
        <f t="shared" si="21"/>
        <v>22</v>
      </c>
      <c r="K81" s="316">
        <f t="shared" si="21"/>
        <v>22</v>
      </c>
      <c r="L81" s="316">
        <f t="shared" si="21"/>
        <v>22</v>
      </c>
      <c r="M81" s="316">
        <f t="shared" si="21"/>
        <v>22</v>
      </c>
      <c r="N81" s="316">
        <f t="shared" si="21"/>
        <v>22</v>
      </c>
      <c r="O81" s="316">
        <f t="shared" si="21"/>
        <v>22</v>
      </c>
      <c r="P81" s="316">
        <f t="shared" si="21"/>
        <v>22</v>
      </c>
      <c r="Q81" s="316">
        <f t="shared" si="21"/>
        <v>22</v>
      </c>
      <c r="R81" s="316">
        <f t="shared" si="21"/>
        <v>22</v>
      </c>
      <c r="S81" s="316">
        <f t="shared" si="21"/>
        <v>22</v>
      </c>
    </row>
    <row r="82" spans="1:19" x14ac:dyDescent="0.25">
      <c r="A82" s="95" t="s">
        <v>37</v>
      </c>
      <c r="B82" s="95" t="s">
        <v>312</v>
      </c>
      <c r="C82" s="134" t="s">
        <v>302</v>
      </c>
      <c r="D82" s="354">
        <v>20</v>
      </c>
      <c r="E82" s="354">
        <v>20</v>
      </c>
      <c r="F82" s="354">
        <v>20</v>
      </c>
      <c r="G82" s="354">
        <v>20</v>
      </c>
      <c r="H82" s="354">
        <v>20</v>
      </c>
      <c r="I82" s="354">
        <v>20</v>
      </c>
      <c r="J82" s="354">
        <v>20</v>
      </c>
      <c r="K82" s="354">
        <v>20</v>
      </c>
      <c r="L82" s="354">
        <v>20</v>
      </c>
      <c r="M82" s="354">
        <v>20</v>
      </c>
      <c r="N82" s="354">
        <v>20</v>
      </c>
      <c r="O82" s="354">
        <v>20</v>
      </c>
      <c r="P82" s="354">
        <v>20</v>
      </c>
      <c r="Q82" s="354">
        <v>20</v>
      </c>
      <c r="R82" s="354">
        <v>20</v>
      </c>
      <c r="S82" s="354">
        <v>20</v>
      </c>
    </row>
    <row r="83" spans="1:19" x14ac:dyDescent="0.25">
      <c r="A83" s="95" t="s">
        <v>37</v>
      </c>
      <c r="B83" s="95" t="s">
        <v>312</v>
      </c>
      <c r="C83" s="131" t="s">
        <v>12</v>
      </c>
      <c r="D83" s="124">
        <v>0</v>
      </c>
      <c r="E83" s="124">
        <v>0</v>
      </c>
      <c r="F83" s="124">
        <v>0</v>
      </c>
      <c r="G83" s="124">
        <v>0</v>
      </c>
      <c r="H83" s="124">
        <v>0</v>
      </c>
      <c r="I83" s="124">
        <v>0</v>
      </c>
      <c r="J83" s="124">
        <v>0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24">
        <v>0</v>
      </c>
      <c r="Q83" s="124">
        <v>0</v>
      </c>
      <c r="R83" s="124">
        <v>0</v>
      </c>
      <c r="S83" s="124">
        <v>0</v>
      </c>
    </row>
    <row r="84" spans="1:19" x14ac:dyDescent="0.25">
      <c r="A84" s="309" t="s">
        <v>37</v>
      </c>
      <c r="B84" s="309" t="s">
        <v>312</v>
      </c>
      <c r="C84" s="310" t="s">
        <v>58</v>
      </c>
      <c r="D84" s="316">
        <f t="shared" ref="D84:S84" si="22">SUM(D82:D83)</f>
        <v>20</v>
      </c>
      <c r="E84" s="316">
        <f t="shared" si="22"/>
        <v>20</v>
      </c>
      <c r="F84" s="316">
        <f t="shared" si="22"/>
        <v>20</v>
      </c>
      <c r="G84" s="316">
        <f t="shared" si="22"/>
        <v>20</v>
      </c>
      <c r="H84" s="316">
        <f t="shared" si="22"/>
        <v>20</v>
      </c>
      <c r="I84" s="316">
        <f t="shared" si="22"/>
        <v>20</v>
      </c>
      <c r="J84" s="316">
        <f t="shared" si="22"/>
        <v>20</v>
      </c>
      <c r="K84" s="316">
        <f t="shared" si="22"/>
        <v>20</v>
      </c>
      <c r="L84" s="316">
        <f t="shared" si="22"/>
        <v>20</v>
      </c>
      <c r="M84" s="316">
        <f t="shared" si="22"/>
        <v>20</v>
      </c>
      <c r="N84" s="316">
        <f t="shared" si="22"/>
        <v>20</v>
      </c>
      <c r="O84" s="316">
        <f t="shared" si="22"/>
        <v>20</v>
      </c>
      <c r="P84" s="316">
        <f t="shared" si="22"/>
        <v>20</v>
      </c>
      <c r="Q84" s="316">
        <f t="shared" si="22"/>
        <v>20</v>
      </c>
      <c r="R84" s="316">
        <f t="shared" si="22"/>
        <v>20</v>
      </c>
      <c r="S84" s="316">
        <f t="shared" si="22"/>
        <v>20</v>
      </c>
    </row>
    <row r="85" spans="1:19" s="325" customFormat="1" x14ac:dyDescent="0.25">
      <c r="A85" s="344" t="s">
        <v>37</v>
      </c>
      <c r="B85" s="344" t="s">
        <v>32</v>
      </c>
      <c r="C85" s="134" t="s">
        <v>427</v>
      </c>
      <c r="D85" s="354">
        <v>20</v>
      </c>
      <c r="E85" s="354">
        <v>20</v>
      </c>
      <c r="F85" s="354">
        <v>20</v>
      </c>
      <c r="G85" s="354">
        <v>20</v>
      </c>
      <c r="H85" s="354">
        <v>20</v>
      </c>
      <c r="I85" s="354">
        <v>20</v>
      </c>
      <c r="J85" s="354">
        <v>20</v>
      </c>
      <c r="K85" s="354">
        <v>20</v>
      </c>
      <c r="L85" s="354">
        <v>20</v>
      </c>
      <c r="M85" s="354">
        <v>20</v>
      </c>
      <c r="N85" s="354">
        <v>20</v>
      </c>
      <c r="O85" s="354">
        <v>20</v>
      </c>
      <c r="P85" s="354">
        <v>20</v>
      </c>
      <c r="Q85" s="354">
        <v>20</v>
      </c>
      <c r="R85" s="354">
        <v>20</v>
      </c>
      <c r="S85" s="354">
        <v>20</v>
      </c>
    </row>
    <row r="86" spans="1:19" s="325" customFormat="1" x14ac:dyDescent="0.25">
      <c r="A86" s="344" t="s">
        <v>37</v>
      </c>
      <c r="B86" s="344" t="s">
        <v>32</v>
      </c>
      <c r="C86" s="310" t="s">
        <v>12</v>
      </c>
      <c r="D86" s="354">
        <v>8</v>
      </c>
      <c r="E86" s="354">
        <v>8</v>
      </c>
      <c r="F86" s="354">
        <v>8</v>
      </c>
      <c r="G86" s="354">
        <v>8</v>
      </c>
      <c r="H86" s="354">
        <v>8</v>
      </c>
      <c r="I86" s="354">
        <v>8</v>
      </c>
      <c r="J86" s="354">
        <v>8</v>
      </c>
      <c r="K86" s="354">
        <v>8</v>
      </c>
      <c r="L86" s="354">
        <v>8</v>
      </c>
      <c r="M86" s="354">
        <v>8</v>
      </c>
      <c r="N86" s="354">
        <v>8</v>
      </c>
      <c r="O86" s="354">
        <v>8</v>
      </c>
      <c r="P86" s="354">
        <v>8</v>
      </c>
      <c r="Q86" s="354">
        <v>8</v>
      </c>
      <c r="R86" s="354">
        <v>8</v>
      </c>
      <c r="S86" s="354">
        <v>8</v>
      </c>
    </row>
    <row r="87" spans="1:19" s="325" customFormat="1" x14ac:dyDescent="0.25">
      <c r="A87" s="344" t="s">
        <v>37</v>
      </c>
      <c r="B87" s="344" t="s">
        <v>32</v>
      </c>
      <c r="C87" s="310" t="s">
        <v>58</v>
      </c>
      <c r="D87" s="316">
        <f t="shared" ref="D87:S87" si="23">SUM(D85:D86)</f>
        <v>28</v>
      </c>
      <c r="E87" s="316">
        <f t="shared" si="23"/>
        <v>28</v>
      </c>
      <c r="F87" s="316">
        <f t="shared" si="23"/>
        <v>28</v>
      </c>
      <c r="G87" s="316">
        <f t="shared" si="23"/>
        <v>28</v>
      </c>
      <c r="H87" s="316">
        <f t="shared" si="23"/>
        <v>28</v>
      </c>
      <c r="I87" s="316">
        <f t="shared" si="23"/>
        <v>28</v>
      </c>
      <c r="J87" s="316">
        <f t="shared" si="23"/>
        <v>28</v>
      </c>
      <c r="K87" s="316">
        <f t="shared" si="23"/>
        <v>28</v>
      </c>
      <c r="L87" s="316">
        <f t="shared" si="23"/>
        <v>28</v>
      </c>
      <c r="M87" s="316">
        <f t="shared" si="23"/>
        <v>28</v>
      </c>
      <c r="N87" s="316">
        <f t="shared" si="23"/>
        <v>28</v>
      </c>
      <c r="O87" s="316">
        <f t="shared" si="23"/>
        <v>28</v>
      </c>
      <c r="P87" s="316">
        <f t="shared" si="23"/>
        <v>28</v>
      </c>
      <c r="Q87" s="316">
        <f t="shared" si="23"/>
        <v>28</v>
      </c>
      <c r="R87" s="316">
        <f t="shared" si="23"/>
        <v>28</v>
      </c>
      <c r="S87" s="316">
        <f t="shared" si="23"/>
        <v>28</v>
      </c>
    </row>
    <row r="88" spans="1:19" x14ac:dyDescent="0.25">
      <c r="A88" s="95" t="s">
        <v>37</v>
      </c>
      <c r="B88" s="95" t="s">
        <v>189</v>
      </c>
      <c r="C88" s="133" t="s">
        <v>308</v>
      </c>
      <c r="D88" s="124">
        <v>15</v>
      </c>
      <c r="E88" s="124">
        <v>15</v>
      </c>
      <c r="F88" s="124">
        <v>15</v>
      </c>
      <c r="G88" s="124">
        <v>15</v>
      </c>
      <c r="H88" s="124">
        <v>15</v>
      </c>
      <c r="I88" s="124">
        <v>15</v>
      </c>
      <c r="J88" s="124">
        <v>15</v>
      </c>
      <c r="K88" s="124">
        <v>15</v>
      </c>
      <c r="L88" s="124">
        <v>15</v>
      </c>
      <c r="M88" s="124">
        <v>15</v>
      </c>
      <c r="N88" s="124">
        <v>15</v>
      </c>
      <c r="O88" s="124">
        <v>15</v>
      </c>
      <c r="P88" s="124">
        <v>15</v>
      </c>
      <c r="Q88" s="124">
        <v>15</v>
      </c>
      <c r="R88" s="124">
        <v>15</v>
      </c>
      <c r="S88" s="124">
        <v>15</v>
      </c>
    </row>
    <row r="89" spans="1:19" x14ac:dyDescent="0.25">
      <c r="A89" s="95" t="s">
        <v>37</v>
      </c>
      <c r="B89" s="95" t="s">
        <v>189</v>
      </c>
      <c r="C89" s="133" t="s">
        <v>12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</row>
    <row r="90" spans="1:19" x14ac:dyDescent="0.25">
      <c r="A90" s="309" t="s">
        <v>37</v>
      </c>
      <c r="B90" s="309" t="s">
        <v>189</v>
      </c>
      <c r="C90" s="310" t="s">
        <v>58</v>
      </c>
      <c r="D90" s="316">
        <f>SUM(D88:D89)</f>
        <v>15</v>
      </c>
      <c r="E90" s="316">
        <f t="shared" ref="E90:S90" si="24">SUM(E88:E89)</f>
        <v>15</v>
      </c>
      <c r="F90" s="316">
        <f t="shared" si="24"/>
        <v>15</v>
      </c>
      <c r="G90" s="316">
        <f t="shared" si="24"/>
        <v>15</v>
      </c>
      <c r="H90" s="316">
        <f t="shared" si="24"/>
        <v>15</v>
      </c>
      <c r="I90" s="316">
        <f t="shared" si="24"/>
        <v>15</v>
      </c>
      <c r="J90" s="316">
        <f t="shared" si="24"/>
        <v>15</v>
      </c>
      <c r="K90" s="316">
        <f t="shared" si="24"/>
        <v>15</v>
      </c>
      <c r="L90" s="316">
        <f t="shared" si="24"/>
        <v>15</v>
      </c>
      <c r="M90" s="316">
        <f t="shared" si="24"/>
        <v>15</v>
      </c>
      <c r="N90" s="316">
        <f t="shared" si="24"/>
        <v>15</v>
      </c>
      <c r="O90" s="316">
        <f t="shared" si="24"/>
        <v>15</v>
      </c>
      <c r="P90" s="316">
        <f t="shared" si="24"/>
        <v>15</v>
      </c>
      <c r="Q90" s="316">
        <f t="shared" si="24"/>
        <v>15</v>
      </c>
      <c r="R90" s="316">
        <f t="shared" si="24"/>
        <v>15</v>
      </c>
      <c r="S90" s="316">
        <f t="shared" si="24"/>
        <v>15</v>
      </c>
    </row>
    <row r="91" spans="1:19" x14ac:dyDescent="0.25">
      <c r="A91" s="309" t="s">
        <v>37</v>
      </c>
      <c r="B91" s="309" t="s">
        <v>55</v>
      </c>
      <c r="C91" s="319" t="s">
        <v>58</v>
      </c>
      <c r="D91" s="316">
        <v>20</v>
      </c>
      <c r="E91" s="316">
        <v>20</v>
      </c>
      <c r="F91" s="316">
        <v>20</v>
      </c>
      <c r="G91" s="316">
        <v>20</v>
      </c>
      <c r="H91" s="316">
        <v>20</v>
      </c>
      <c r="I91" s="316">
        <v>20</v>
      </c>
      <c r="J91" s="316">
        <v>20</v>
      </c>
      <c r="K91" s="316">
        <v>20</v>
      </c>
      <c r="L91" s="316">
        <v>20</v>
      </c>
      <c r="M91" s="316">
        <v>20</v>
      </c>
      <c r="N91" s="316">
        <v>20</v>
      </c>
      <c r="O91" s="316">
        <v>20</v>
      </c>
      <c r="P91" s="316">
        <v>20</v>
      </c>
      <c r="Q91" s="316">
        <v>20</v>
      </c>
      <c r="R91" s="316">
        <v>20</v>
      </c>
      <c r="S91" s="316">
        <v>20</v>
      </c>
    </row>
    <row r="92" spans="1:19" x14ac:dyDescent="0.25">
      <c r="A92" s="309" t="s">
        <v>37</v>
      </c>
      <c r="B92" s="309" t="s">
        <v>37</v>
      </c>
      <c r="C92" s="138" t="s">
        <v>58</v>
      </c>
      <c r="D92" s="316">
        <f>SUM(D91,D90,D87,D84)</f>
        <v>83</v>
      </c>
      <c r="E92" s="316">
        <f t="shared" ref="E92:S92" si="25">SUM(E91,E90,E87,E84)</f>
        <v>83</v>
      </c>
      <c r="F92" s="316">
        <f t="shared" si="25"/>
        <v>83</v>
      </c>
      <c r="G92" s="316">
        <f t="shared" si="25"/>
        <v>83</v>
      </c>
      <c r="H92" s="316">
        <f t="shared" si="25"/>
        <v>83</v>
      </c>
      <c r="I92" s="316">
        <f t="shared" si="25"/>
        <v>83</v>
      </c>
      <c r="J92" s="316">
        <f t="shared" si="25"/>
        <v>83</v>
      </c>
      <c r="K92" s="316">
        <f t="shared" si="25"/>
        <v>83</v>
      </c>
      <c r="L92" s="316">
        <f t="shared" si="25"/>
        <v>83</v>
      </c>
      <c r="M92" s="316">
        <f t="shared" si="25"/>
        <v>83</v>
      </c>
      <c r="N92" s="316">
        <f t="shared" si="25"/>
        <v>83</v>
      </c>
      <c r="O92" s="316">
        <f t="shared" si="25"/>
        <v>83</v>
      </c>
      <c r="P92" s="316">
        <f t="shared" si="25"/>
        <v>83</v>
      </c>
      <c r="Q92" s="316">
        <f t="shared" si="25"/>
        <v>83</v>
      </c>
      <c r="R92" s="316">
        <f t="shared" si="25"/>
        <v>83</v>
      </c>
      <c r="S92" s="316">
        <f t="shared" si="25"/>
        <v>83</v>
      </c>
    </row>
    <row r="93" spans="1:19" x14ac:dyDescent="0.25">
      <c r="A93" s="326" t="s">
        <v>57</v>
      </c>
      <c r="B93" s="326" t="s">
        <v>57</v>
      </c>
      <c r="C93" s="155" t="s">
        <v>58</v>
      </c>
      <c r="D93" s="170">
        <f t="shared" ref="D93:S93" si="26">SUM(D92,D81,D76,D64,D37)</f>
        <v>938.12</v>
      </c>
      <c r="E93" s="170">
        <f t="shared" si="26"/>
        <v>938.12</v>
      </c>
      <c r="F93" s="170">
        <f t="shared" si="26"/>
        <v>953.12</v>
      </c>
      <c r="G93" s="170">
        <f t="shared" si="26"/>
        <v>965.12</v>
      </c>
      <c r="H93" s="170">
        <f t="shared" si="26"/>
        <v>980.12</v>
      </c>
      <c r="I93" s="170">
        <f t="shared" si="26"/>
        <v>985.12</v>
      </c>
      <c r="J93" s="170">
        <f t="shared" si="26"/>
        <v>1020.12</v>
      </c>
      <c r="K93" s="170">
        <f t="shared" si="26"/>
        <v>1020.12</v>
      </c>
      <c r="L93" s="170">
        <f t="shared" si="26"/>
        <v>1025.1199999999999</v>
      </c>
      <c r="M93" s="170">
        <f t="shared" si="26"/>
        <v>1025.1199999999999</v>
      </c>
      <c r="N93" s="170">
        <f t="shared" si="26"/>
        <v>1025.1199999999999</v>
      </c>
      <c r="O93" s="170">
        <f t="shared" si="26"/>
        <v>1025.1199999999999</v>
      </c>
      <c r="P93" s="170">
        <f t="shared" si="26"/>
        <v>1030.1199999999999</v>
      </c>
      <c r="Q93" s="170">
        <f t="shared" si="26"/>
        <v>1030.1199999999999</v>
      </c>
      <c r="R93" s="170">
        <f t="shared" si="26"/>
        <v>1030.1199999999999</v>
      </c>
      <c r="S93" s="170">
        <f t="shared" si="26"/>
        <v>1030.1199999999999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3344-2DF9-473E-B090-59BECC62E562}">
  <dimension ref="A1:S80"/>
  <sheetViews>
    <sheetView tabSelected="1" workbookViewId="0">
      <selection activeCell="U76" sqref="U76"/>
    </sheetView>
  </sheetViews>
  <sheetFormatPr defaultRowHeight="15" x14ac:dyDescent="0.25"/>
  <cols>
    <col min="1" max="1" width="14.5703125" bestFit="1" customWidth="1"/>
    <col min="2" max="2" width="15.7109375" bestFit="1" customWidth="1"/>
    <col min="3" max="3" width="43.5703125" bestFit="1" customWidth="1"/>
    <col min="11" max="13" width="0" hidden="1" customWidth="1"/>
    <col min="15" max="18" width="0" hidden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44"/>
      <c r="B2" s="344"/>
      <c r="C2" s="130" t="s">
        <v>285</v>
      </c>
      <c r="D2" s="354">
        <v>135</v>
      </c>
      <c r="E2" s="354">
        <v>135</v>
      </c>
      <c r="F2" s="354">
        <v>145</v>
      </c>
      <c r="G2" s="354">
        <v>145</v>
      </c>
      <c r="H2" s="354">
        <v>145</v>
      </c>
      <c r="I2" s="354">
        <v>145</v>
      </c>
      <c r="J2" s="354">
        <v>145</v>
      </c>
      <c r="K2" s="354">
        <v>145</v>
      </c>
      <c r="L2" s="354">
        <v>145</v>
      </c>
      <c r="M2" s="354">
        <v>145</v>
      </c>
      <c r="N2" s="354">
        <v>145</v>
      </c>
      <c r="O2" s="354">
        <v>145</v>
      </c>
      <c r="P2" s="354">
        <v>145</v>
      </c>
      <c r="Q2" s="354">
        <v>145</v>
      </c>
      <c r="R2" s="354">
        <v>145</v>
      </c>
      <c r="S2" s="354">
        <v>145</v>
      </c>
    </row>
    <row r="3" spans="1:19" s="462" customFormat="1" x14ac:dyDescent="0.25">
      <c r="A3" s="309"/>
      <c r="B3" s="309"/>
      <c r="C3" s="130" t="s">
        <v>298</v>
      </c>
      <c r="D3" s="316">
        <v>40</v>
      </c>
      <c r="E3" s="316">
        <v>40</v>
      </c>
      <c r="F3" s="316">
        <v>40</v>
      </c>
      <c r="G3" s="316">
        <v>40</v>
      </c>
      <c r="H3" s="316">
        <v>40</v>
      </c>
      <c r="I3" s="316">
        <v>105</v>
      </c>
      <c r="J3" s="316">
        <v>105</v>
      </c>
      <c r="K3" s="316">
        <v>105</v>
      </c>
      <c r="L3" s="316">
        <v>105</v>
      </c>
      <c r="M3" s="316">
        <v>105</v>
      </c>
      <c r="N3" s="316">
        <v>105</v>
      </c>
      <c r="O3" s="316">
        <v>105</v>
      </c>
      <c r="P3" s="316">
        <v>105</v>
      </c>
      <c r="Q3" s="316">
        <v>105</v>
      </c>
      <c r="R3" s="316">
        <v>105</v>
      </c>
      <c r="S3" s="316">
        <v>105</v>
      </c>
    </row>
    <row r="4" spans="1:19" s="462" customFormat="1" x14ac:dyDescent="0.25">
      <c r="A4" s="344" t="s">
        <v>30</v>
      </c>
      <c r="B4" s="344" t="s">
        <v>51</v>
      </c>
      <c r="C4" s="136" t="s">
        <v>364</v>
      </c>
      <c r="D4" s="354">
        <v>60</v>
      </c>
      <c r="E4" s="354">
        <v>60</v>
      </c>
      <c r="F4" s="354">
        <v>60</v>
      </c>
      <c r="G4" s="354">
        <v>60</v>
      </c>
      <c r="H4" s="354">
        <v>70</v>
      </c>
      <c r="I4" s="354">
        <v>70</v>
      </c>
      <c r="J4" s="354">
        <v>70</v>
      </c>
      <c r="K4" s="354">
        <v>70</v>
      </c>
      <c r="L4" s="354">
        <v>70</v>
      </c>
      <c r="M4" s="354">
        <v>70</v>
      </c>
      <c r="N4" s="354">
        <v>70</v>
      </c>
      <c r="O4" s="354">
        <v>70</v>
      </c>
      <c r="P4" s="354">
        <v>70</v>
      </c>
      <c r="Q4" s="354">
        <v>70</v>
      </c>
      <c r="R4" s="354">
        <v>70</v>
      </c>
      <c r="S4" s="354">
        <v>70</v>
      </c>
    </row>
    <row r="5" spans="1:19" x14ac:dyDescent="0.25">
      <c r="A5" s="344"/>
      <c r="B5" s="344"/>
      <c r="C5" s="130" t="s">
        <v>302</v>
      </c>
      <c r="D5" s="354">
        <v>55</v>
      </c>
      <c r="E5" s="354">
        <v>55</v>
      </c>
      <c r="F5" s="354">
        <v>55</v>
      </c>
      <c r="G5" s="354">
        <v>55</v>
      </c>
      <c r="H5" s="354">
        <v>55</v>
      </c>
      <c r="I5" s="354">
        <v>55</v>
      </c>
      <c r="J5" s="354">
        <v>55</v>
      </c>
      <c r="K5" s="354">
        <v>55</v>
      </c>
      <c r="L5" s="354">
        <v>55</v>
      </c>
      <c r="M5" s="354">
        <v>55</v>
      </c>
      <c r="N5" s="354">
        <v>55</v>
      </c>
      <c r="O5" s="354">
        <v>55</v>
      </c>
      <c r="P5" s="354">
        <v>55</v>
      </c>
      <c r="Q5" s="354">
        <v>55</v>
      </c>
      <c r="R5" s="354">
        <v>55</v>
      </c>
      <c r="S5" s="354">
        <v>55</v>
      </c>
    </row>
    <row r="6" spans="1:19" x14ac:dyDescent="0.25">
      <c r="A6" s="309"/>
      <c r="B6" s="309"/>
      <c r="C6" s="135" t="s">
        <v>290</v>
      </c>
      <c r="D6" s="316">
        <v>55</v>
      </c>
      <c r="E6" s="316">
        <v>55</v>
      </c>
      <c r="F6" s="316">
        <v>55</v>
      </c>
      <c r="G6" s="316">
        <v>55</v>
      </c>
      <c r="H6" s="316">
        <v>55</v>
      </c>
      <c r="I6" s="316">
        <v>55</v>
      </c>
      <c r="J6" s="316">
        <v>85</v>
      </c>
      <c r="K6" s="316">
        <v>85</v>
      </c>
      <c r="L6" s="316">
        <v>85</v>
      </c>
      <c r="M6" s="316">
        <v>85</v>
      </c>
      <c r="N6" s="316">
        <v>85</v>
      </c>
      <c r="O6" s="316">
        <v>85</v>
      </c>
      <c r="P6" s="316">
        <v>85</v>
      </c>
      <c r="Q6" s="316">
        <v>85</v>
      </c>
      <c r="R6" s="316">
        <v>85</v>
      </c>
      <c r="S6" s="316">
        <v>85</v>
      </c>
    </row>
    <row r="7" spans="1:19" x14ac:dyDescent="0.25">
      <c r="A7" s="344" t="s">
        <v>30</v>
      </c>
      <c r="B7" s="344" t="s">
        <v>31</v>
      </c>
      <c r="C7" s="130" t="s">
        <v>12</v>
      </c>
      <c r="D7" s="352">
        <v>0</v>
      </c>
      <c r="E7" s="352">
        <v>0</v>
      </c>
      <c r="F7" s="352">
        <v>0</v>
      </c>
      <c r="G7" s="352">
        <v>0</v>
      </c>
      <c r="H7" s="352">
        <v>0</v>
      </c>
      <c r="I7" s="352">
        <v>0</v>
      </c>
      <c r="J7" s="352">
        <v>0</v>
      </c>
      <c r="K7" s="352">
        <v>0</v>
      </c>
      <c r="L7" s="352">
        <v>0</v>
      </c>
      <c r="M7" s="352">
        <v>0</v>
      </c>
      <c r="N7" s="352">
        <v>0</v>
      </c>
      <c r="O7" s="352">
        <v>0</v>
      </c>
      <c r="P7" s="352">
        <v>0</v>
      </c>
      <c r="Q7" s="352">
        <v>0</v>
      </c>
      <c r="R7" s="352">
        <v>0</v>
      </c>
      <c r="S7" s="352">
        <v>0</v>
      </c>
    </row>
    <row r="8" spans="1:19" x14ac:dyDescent="0.25">
      <c r="A8" s="309" t="s">
        <v>30</v>
      </c>
      <c r="B8" s="309" t="s">
        <v>31</v>
      </c>
      <c r="C8" s="310" t="s">
        <v>58</v>
      </c>
      <c r="D8" s="311">
        <f t="shared" ref="D8:S8" si="0">SUM(D3:D7)</f>
        <v>210</v>
      </c>
      <c r="E8" s="311">
        <f t="shared" si="0"/>
        <v>210</v>
      </c>
      <c r="F8" s="311">
        <f t="shared" si="0"/>
        <v>210</v>
      </c>
      <c r="G8" s="311">
        <f t="shared" si="0"/>
        <v>210</v>
      </c>
      <c r="H8" s="311">
        <f t="shared" si="0"/>
        <v>220</v>
      </c>
      <c r="I8" s="311">
        <f t="shared" si="0"/>
        <v>285</v>
      </c>
      <c r="J8" s="311">
        <f t="shared" si="0"/>
        <v>315</v>
      </c>
      <c r="K8" s="311">
        <f t="shared" si="0"/>
        <v>315</v>
      </c>
      <c r="L8" s="311">
        <f t="shared" si="0"/>
        <v>315</v>
      </c>
      <c r="M8" s="311">
        <f t="shared" si="0"/>
        <v>315</v>
      </c>
      <c r="N8" s="311">
        <f t="shared" si="0"/>
        <v>315</v>
      </c>
      <c r="O8" s="311">
        <f t="shared" si="0"/>
        <v>315</v>
      </c>
      <c r="P8" s="311">
        <f t="shared" si="0"/>
        <v>315</v>
      </c>
      <c r="Q8" s="311">
        <f t="shared" si="0"/>
        <v>315</v>
      </c>
      <c r="R8" s="311">
        <f t="shared" si="0"/>
        <v>315</v>
      </c>
      <c r="S8" s="311">
        <f t="shared" si="0"/>
        <v>315</v>
      </c>
    </row>
    <row r="9" spans="1:19" x14ac:dyDescent="0.25">
      <c r="A9" s="344"/>
      <c r="B9" s="344"/>
      <c r="C9" s="131" t="s">
        <v>286</v>
      </c>
      <c r="D9" s="352">
        <v>40.36</v>
      </c>
      <c r="E9" s="352">
        <v>40.36</v>
      </c>
      <c r="F9" s="352">
        <v>40.36</v>
      </c>
      <c r="G9" s="352">
        <v>50.36</v>
      </c>
      <c r="H9" s="352">
        <v>50.36</v>
      </c>
      <c r="I9" s="352">
        <v>50.36</v>
      </c>
      <c r="J9" s="352">
        <v>50.36</v>
      </c>
      <c r="K9" s="352">
        <v>50.36</v>
      </c>
      <c r="L9" s="352">
        <v>50.36</v>
      </c>
      <c r="M9" s="352">
        <v>50.36</v>
      </c>
      <c r="N9" s="352">
        <v>50.36</v>
      </c>
      <c r="O9" s="352">
        <v>50.36</v>
      </c>
      <c r="P9" s="352">
        <v>50.36</v>
      </c>
      <c r="Q9" s="352">
        <v>50.36</v>
      </c>
      <c r="R9" s="352">
        <v>50.36</v>
      </c>
      <c r="S9" s="352">
        <v>50.36</v>
      </c>
    </row>
    <row r="10" spans="1:19" s="462" customFormat="1" x14ac:dyDescent="0.25">
      <c r="A10" s="344"/>
      <c r="B10" s="344"/>
      <c r="C10" s="131" t="s">
        <v>287</v>
      </c>
      <c r="D10" s="354">
        <v>40</v>
      </c>
      <c r="E10" s="354">
        <v>40</v>
      </c>
      <c r="F10" s="354">
        <v>40</v>
      </c>
      <c r="G10" s="354">
        <v>40</v>
      </c>
      <c r="H10" s="354">
        <v>45</v>
      </c>
      <c r="I10" s="354">
        <v>45</v>
      </c>
      <c r="J10" s="354">
        <v>45</v>
      </c>
      <c r="K10" s="354">
        <v>45</v>
      </c>
      <c r="L10" s="354">
        <v>50</v>
      </c>
      <c r="M10" s="354">
        <v>50</v>
      </c>
      <c r="N10" s="354">
        <v>50</v>
      </c>
      <c r="O10" s="354">
        <v>50</v>
      </c>
      <c r="P10" s="354">
        <v>50</v>
      </c>
      <c r="Q10" s="354">
        <v>50</v>
      </c>
      <c r="R10" s="354">
        <v>50</v>
      </c>
      <c r="S10" s="354">
        <v>50</v>
      </c>
    </row>
    <row r="11" spans="1:19" x14ac:dyDescent="0.25">
      <c r="A11" s="344"/>
      <c r="B11" s="344"/>
      <c r="C11" s="131" t="s">
        <v>269</v>
      </c>
      <c r="D11" s="316">
        <v>38</v>
      </c>
      <c r="E11" s="316">
        <v>38</v>
      </c>
      <c r="F11" s="316">
        <v>38</v>
      </c>
      <c r="G11" s="316">
        <v>38</v>
      </c>
      <c r="H11" s="316">
        <v>38</v>
      </c>
      <c r="I11" s="316">
        <v>38</v>
      </c>
      <c r="J11" s="316">
        <v>38</v>
      </c>
      <c r="K11" s="316">
        <v>38</v>
      </c>
      <c r="L11" s="316">
        <v>38</v>
      </c>
      <c r="M11" s="316">
        <v>38</v>
      </c>
      <c r="N11" s="316">
        <v>38</v>
      </c>
      <c r="O11" s="316">
        <v>38</v>
      </c>
      <c r="P11" s="316">
        <v>38</v>
      </c>
      <c r="Q11" s="316">
        <v>38</v>
      </c>
      <c r="R11" s="316">
        <v>38</v>
      </c>
      <c r="S11" s="316">
        <v>38</v>
      </c>
    </row>
    <row r="12" spans="1:19" x14ac:dyDescent="0.25">
      <c r="A12" s="344" t="s">
        <v>30</v>
      </c>
      <c r="B12" s="345" t="s">
        <v>33</v>
      </c>
      <c r="C12" s="132" t="s">
        <v>12</v>
      </c>
      <c r="D12" s="352">
        <v>25</v>
      </c>
      <c r="E12" s="352">
        <v>25</v>
      </c>
      <c r="F12" s="352">
        <v>25</v>
      </c>
      <c r="G12" s="352">
        <v>25</v>
      </c>
      <c r="H12" s="352">
        <v>25</v>
      </c>
      <c r="I12" s="352">
        <v>25</v>
      </c>
      <c r="J12" s="352">
        <v>30</v>
      </c>
      <c r="K12" s="352">
        <v>30</v>
      </c>
      <c r="L12" s="352">
        <v>30</v>
      </c>
      <c r="M12" s="352">
        <v>30</v>
      </c>
      <c r="N12" s="352">
        <v>30</v>
      </c>
      <c r="O12" s="352">
        <v>30</v>
      </c>
      <c r="P12" s="352">
        <v>35</v>
      </c>
      <c r="Q12" s="352">
        <v>35</v>
      </c>
      <c r="R12" s="352">
        <v>35</v>
      </c>
      <c r="S12" s="352">
        <v>35</v>
      </c>
    </row>
    <row r="13" spans="1:19" x14ac:dyDescent="0.25">
      <c r="A13" s="309" t="s">
        <v>30</v>
      </c>
      <c r="B13" s="312" t="s">
        <v>33</v>
      </c>
      <c r="C13" s="313" t="s">
        <v>58</v>
      </c>
      <c r="D13" s="314">
        <f t="shared" ref="D13:S13" si="1">SUM(D9:D12)</f>
        <v>143.36000000000001</v>
      </c>
      <c r="E13" s="314">
        <f t="shared" si="1"/>
        <v>143.36000000000001</v>
      </c>
      <c r="F13" s="314">
        <f t="shared" si="1"/>
        <v>143.36000000000001</v>
      </c>
      <c r="G13" s="314">
        <f t="shared" si="1"/>
        <v>153.36000000000001</v>
      </c>
      <c r="H13" s="314">
        <f t="shared" si="1"/>
        <v>158.36000000000001</v>
      </c>
      <c r="I13" s="314">
        <f t="shared" si="1"/>
        <v>158.36000000000001</v>
      </c>
      <c r="J13" s="314">
        <f t="shared" si="1"/>
        <v>163.36000000000001</v>
      </c>
      <c r="K13" s="314">
        <f t="shared" si="1"/>
        <v>163.36000000000001</v>
      </c>
      <c r="L13" s="314">
        <f t="shared" si="1"/>
        <v>168.36</v>
      </c>
      <c r="M13" s="314">
        <f t="shared" si="1"/>
        <v>168.36</v>
      </c>
      <c r="N13" s="314">
        <f t="shared" si="1"/>
        <v>168.36</v>
      </c>
      <c r="O13" s="314">
        <f t="shared" si="1"/>
        <v>168.36</v>
      </c>
      <c r="P13" s="314">
        <f t="shared" si="1"/>
        <v>173.36</v>
      </c>
      <c r="Q13" s="314">
        <f t="shared" si="1"/>
        <v>173.36</v>
      </c>
      <c r="R13" s="314">
        <f t="shared" si="1"/>
        <v>173.36</v>
      </c>
      <c r="S13" s="314">
        <f t="shared" si="1"/>
        <v>173.36</v>
      </c>
    </row>
    <row r="14" spans="1:19" x14ac:dyDescent="0.25">
      <c r="A14" s="344" t="s">
        <v>30</v>
      </c>
      <c r="B14" s="344" t="s">
        <v>41</v>
      </c>
      <c r="C14" s="132" t="s">
        <v>12</v>
      </c>
      <c r="D14" s="352">
        <v>10</v>
      </c>
      <c r="E14" s="352">
        <v>10</v>
      </c>
      <c r="F14" s="352">
        <v>10</v>
      </c>
      <c r="G14" s="352">
        <v>10</v>
      </c>
      <c r="H14" s="352">
        <v>10</v>
      </c>
      <c r="I14" s="352">
        <v>10</v>
      </c>
      <c r="J14" s="352">
        <v>10</v>
      </c>
      <c r="K14" s="352">
        <v>10</v>
      </c>
      <c r="L14" s="352">
        <v>10</v>
      </c>
      <c r="M14" s="352">
        <v>10</v>
      </c>
      <c r="N14" s="352">
        <v>10</v>
      </c>
      <c r="O14" s="352">
        <v>10</v>
      </c>
      <c r="P14" s="352">
        <v>10</v>
      </c>
      <c r="Q14" s="352">
        <v>10</v>
      </c>
      <c r="R14" s="352">
        <v>10</v>
      </c>
      <c r="S14" s="352">
        <v>10</v>
      </c>
    </row>
    <row r="15" spans="1:19" x14ac:dyDescent="0.25">
      <c r="A15" s="309" t="s">
        <v>30</v>
      </c>
      <c r="B15" s="309" t="s">
        <v>41</v>
      </c>
      <c r="C15" s="315" t="s">
        <v>58</v>
      </c>
      <c r="D15" s="316">
        <f t="shared" ref="D15:S15" si="2">SUM(D14:D14)</f>
        <v>10</v>
      </c>
      <c r="E15" s="316">
        <f t="shared" si="2"/>
        <v>10</v>
      </c>
      <c r="F15" s="316">
        <f t="shared" si="2"/>
        <v>10</v>
      </c>
      <c r="G15" s="316">
        <f t="shared" si="2"/>
        <v>10</v>
      </c>
      <c r="H15" s="316">
        <f t="shared" si="2"/>
        <v>10</v>
      </c>
      <c r="I15" s="316">
        <f t="shared" si="2"/>
        <v>10</v>
      </c>
      <c r="J15" s="316">
        <f t="shared" si="2"/>
        <v>10</v>
      </c>
      <c r="K15" s="316">
        <f t="shared" si="2"/>
        <v>10</v>
      </c>
      <c r="L15" s="316">
        <f t="shared" si="2"/>
        <v>10</v>
      </c>
      <c r="M15" s="316">
        <f t="shared" si="2"/>
        <v>10</v>
      </c>
      <c r="N15" s="316">
        <f t="shared" si="2"/>
        <v>10</v>
      </c>
      <c r="O15" s="316">
        <f t="shared" si="2"/>
        <v>10</v>
      </c>
      <c r="P15" s="316">
        <f t="shared" si="2"/>
        <v>10</v>
      </c>
      <c r="Q15" s="316">
        <f t="shared" si="2"/>
        <v>10</v>
      </c>
      <c r="R15" s="316">
        <f t="shared" si="2"/>
        <v>10</v>
      </c>
      <c r="S15" s="316">
        <f t="shared" si="2"/>
        <v>10</v>
      </c>
    </row>
    <row r="16" spans="1:19" x14ac:dyDescent="0.25">
      <c r="A16" s="344" t="s">
        <v>30</v>
      </c>
      <c r="B16" s="344" t="s">
        <v>49</v>
      </c>
      <c r="C16" s="131" t="s">
        <v>12</v>
      </c>
      <c r="D16" s="354">
        <v>20</v>
      </c>
      <c r="E16" s="354">
        <v>20</v>
      </c>
      <c r="F16" s="354">
        <v>20</v>
      </c>
      <c r="G16" s="354">
        <v>20</v>
      </c>
      <c r="H16" s="354">
        <v>20</v>
      </c>
      <c r="I16" s="354">
        <v>20</v>
      </c>
      <c r="J16" s="354">
        <v>20</v>
      </c>
      <c r="K16" s="354">
        <v>20</v>
      </c>
      <c r="L16" s="354">
        <v>20</v>
      </c>
      <c r="M16" s="354">
        <v>20</v>
      </c>
      <c r="N16" s="354">
        <v>20</v>
      </c>
      <c r="O16" s="354">
        <v>20</v>
      </c>
      <c r="P16" s="354">
        <v>20</v>
      </c>
      <c r="Q16" s="354">
        <v>20</v>
      </c>
      <c r="R16" s="354">
        <v>20</v>
      </c>
      <c r="S16" s="354">
        <v>20</v>
      </c>
    </row>
    <row r="17" spans="1:19" x14ac:dyDescent="0.25">
      <c r="A17" s="309" t="s">
        <v>30</v>
      </c>
      <c r="B17" s="309" t="s">
        <v>49</v>
      </c>
      <c r="C17" s="310" t="s">
        <v>58</v>
      </c>
      <c r="D17" s="316">
        <f t="shared" ref="D17:S17" si="3">SUM(D16:D16)</f>
        <v>20</v>
      </c>
      <c r="E17" s="316">
        <f t="shared" si="3"/>
        <v>20</v>
      </c>
      <c r="F17" s="316">
        <f t="shared" si="3"/>
        <v>20</v>
      </c>
      <c r="G17" s="316">
        <f t="shared" si="3"/>
        <v>20</v>
      </c>
      <c r="H17" s="316">
        <f t="shared" si="3"/>
        <v>20</v>
      </c>
      <c r="I17" s="316">
        <f t="shared" si="3"/>
        <v>20</v>
      </c>
      <c r="J17" s="316">
        <f t="shared" si="3"/>
        <v>20</v>
      </c>
      <c r="K17" s="316">
        <f t="shared" si="3"/>
        <v>20</v>
      </c>
      <c r="L17" s="316">
        <f t="shared" si="3"/>
        <v>20</v>
      </c>
      <c r="M17" s="316">
        <f t="shared" si="3"/>
        <v>20</v>
      </c>
      <c r="N17" s="316">
        <f t="shared" si="3"/>
        <v>20</v>
      </c>
      <c r="O17" s="316">
        <f t="shared" si="3"/>
        <v>20</v>
      </c>
      <c r="P17" s="316">
        <f t="shared" si="3"/>
        <v>20</v>
      </c>
      <c r="Q17" s="316">
        <f t="shared" si="3"/>
        <v>20</v>
      </c>
      <c r="R17" s="316">
        <f t="shared" si="3"/>
        <v>20</v>
      </c>
      <c r="S17" s="316">
        <f t="shared" si="3"/>
        <v>20</v>
      </c>
    </row>
    <row r="18" spans="1:19" s="462" customFormat="1" x14ac:dyDescent="0.25">
      <c r="A18" s="344" t="s">
        <v>30</v>
      </c>
      <c r="B18" s="344" t="s">
        <v>41</v>
      </c>
      <c r="C18" s="135" t="s">
        <v>289</v>
      </c>
      <c r="D18" s="352">
        <v>30</v>
      </c>
      <c r="E18" s="352">
        <v>30</v>
      </c>
      <c r="F18" s="352">
        <v>30</v>
      </c>
      <c r="G18" s="352">
        <v>30</v>
      </c>
      <c r="H18" s="352">
        <v>30</v>
      </c>
      <c r="I18" s="352">
        <v>30</v>
      </c>
      <c r="J18" s="352">
        <v>30</v>
      </c>
      <c r="K18" s="352">
        <v>30</v>
      </c>
      <c r="L18" s="352">
        <v>30</v>
      </c>
      <c r="M18" s="352">
        <v>30</v>
      </c>
      <c r="N18" s="352">
        <v>30</v>
      </c>
      <c r="O18" s="352">
        <v>30</v>
      </c>
      <c r="P18" s="352">
        <v>30</v>
      </c>
      <c r="Q18" s="352">
        <v>30</v>
      </c>
      <c r="R18" s="352">
        <v>30</v>
      </c>
      <c r="S18" s="352">
        <v>30</v>
      </c>
    </row>
    <row r="19" spans="1:19" x14ac:dyDescent="0.25">
      <c r="A19" s="344" t="s">
        <v>39</v>
      </c>
      <c r="B19" s="344" t="s">
        <v>106</v>
      </c>
      <c r="C19" s="131" t="s">
        <v>194</v>
      </c>
      <c r="D19" s="354">
        <v>30</v>
      </c>
      <c r="E19" s="354">
        <v>30</v>
      </c>
      <c r="F19" s="354">
        <v>30</v>
      </c>
      <c r="G19" s="354">
        <v>30</v>
      </c>
      <c r="H19" s="354">
        <v>30</v>
      </c>
      <c r="I19" s="354">
        <v>30</v>
      </c>
      <c r="J19" s="354">
        <v>30</v>
      </c>
      <c r="K19" s="354">
        <v>30</v>
      </c>
      <c r="L19" s="354">
        <v>30</v>
      </c>
      <c r="M19" s="354">
        <v>30</v>
      </c>
      <c r="N19" s="354">
        <v>30</v>
      </c>
      <c r="O19" s="354">
        <v>30</v>
      </c>
      <c r="P19" s="354">
        <v>30</v>
      </c>
      <c r="Q19" s="354">
        <v>30</v>
      </c>
      <c r="R19" s="354">
        <v>30</v>
      </c>
      <c r="S19" s="354">
        <v>30</v>
      </c>
    </row>
    <row r="20" spans="1:19" x14ac:dyDescent="0.25">
      <c r="A20" s="344" t="s">
        <v>30</v>
      </c>
      <c r="B20" s="344" t="s">
        <v>104</v>
      </c>
      <c r="C20" s="130" t="s">
        <v>12</v>
      </c>
      <c r="D20" s="354">
        <v>5</v>
      </c>
      <c r="E20" s="354">
        <v>5</v>
      </c>
      <c r="F20" s="354">
        <v>5</v>
      </c>
      <c r="G20" s="354">
        <v>5</v>
      </c>
      <c r="H20" s="354">
        <v>5</v>
      </c>
      <c r="I20" s="354">
        <v>5</v>
      </c>
      <c r="J20" s="354">
        <v>5</v>
      </c>
      <c r="K20" s="354">
        <v>5</v>
      </c>
      <c r="L20" s="354">
        <v>5</v>
      </c>
      <c r="M20" s="354">
        <v>5</v>
      </c>
      <c r="N20" s="354">
        <v>5</v>
      </c>
      <c r="O20" s="354">
        <v>5</v>
      </c>
      <c r="P20" s="354">
        <v>5</v>
      </c>
      <c r="Q20" s="354">
        <v>5</v>
      </c>
      <c r="R20" s="354">
        <v>5</v>
      </c>
      <c r="S20" s="354">
        <v>5</v>
      </c>
    </row>
    <row r="21" spans="1:19" x14ac:dyDescent="0.25">
      <c r="A21" s="309" t="s">
        <v>30</v>
      </c>
      <c r="B21" s="309" t="s">
        <v>104</v>
      </c>
      <c r="C21" s="310" t="s">
        <v>58</v>
      </c>
      <c r="D21" s="316">
        <f t="shared" ref="D21:S21" si="4">SUM(D19:D20)</f>
        <v>35</v>
      </c>
      <c r="E21" s="316">
        <f t="shared" si="4"/>
        <v>35</v>
      </c>
      <c r="F21" s="316">
        <f t="shared" si="4"/>
        <v>35</v>
      </c>
      <c r="G21" s="316">
        <f t="shared" si="4"/>
        <v>35</v>
      </c>
      <c r="H21" s="316">
        <f t="shared" si="4"/>
        <v>35</v>
      </c>
      <c r="I21" s="316">
        <f t="shared" si="4"/>
        <v>35</v>
      </c>
      <c r="J21" s="316">
        <f t="shared" si="4"/>
        <v>35</v>
      </c>
      <c r="K21" s="316">
        <f t="shared" si="4"/>
        <v>35</v>
      </c>
      <c r="L21" s="316">
        <f t="shared" si="4"/>
        <v>35</v>
      </c>
      <c r="M21" s="316">
        <f t="shared" si="4"/>
        <v>35</v>
      </c>
      <c r="N21" s="316">
        <f t="shared" si="4"/>
        <v>35</v>
      </c>
      <c r="O21" s="316">
        <f t="shared" si="4"/>
        <v>35</v>
      </c>
      <c r="P21" s="316">
        <f t="shared" si="4"/>
        <v>35</v>
      </c>
      <c r="Q21" s="316">
        <f t="shared" si="4"/>
        <v>35</v>
      </c>
      <c r="R21" s="316">
        <f t="shared" si="4"/>
        <v>35</v>
      </c>
      <c r="S21" s="316">
        <f t="shared" si="4"/>
        <v>35</v>
      </c>
    </row>
    <row r="22" spans="1:19" x14ac:dyDescent="0.25">
      <c r="A22" s="344"/>
      <c r="B22" s="344"/>
      <c r="C22" s="135" t="s">
        <v>308</v>
      </c>
      <c r="D22" s="354">
        <v>30</v>
      </c>
      <c r="E22" s="354">
        <v>30</v>
      </c>
      <c r="F22" s="354">
        <v>30</v>
      </c>
      <c r="G22" s="354">
        <v>30</v>
      </c>
      <c r="H22" s="354">
        <v>30</v>
      </c>
      <c r="I22" s="354">
        <v>30</v>
      </c>
      <c r="J22" s="354">
        <v>30</v>
      </c>
      <c r="K22" s="354">
        <v>30</v>
      </c>
      <c r="L22" s="354">
        <v>30</v>
      </c>
      <c r="M22" s="354">
        <v>30</v>
      </c>
      <c r="N22" s="354">
        <v>30</v>
      </c>
      <c r="O22" s="354">
        <v>30</v>
      </c>
      <c r="P22" s="354">
        <v>30</v>
      </c>
      <c r="Q22" s="354">
        <v>30</v>
      </c>
      <c r="R22" s="354">
        <v>30</v>
      </c>
      <c r="S22" s="354">
        <v>30</v>
      </c>
    </row>
    <row r="23" spans="1:19" x14ac:dyDescent="0.25">
      <c r="A23" s="344" t="s">
        <v>39</v>
      </c>
      <c r="B23" s="344" t="s">
        <v>36</v>
      </c>
      <c r="C23" s="130" t="s">
        <v>303</v>
      </c>
      <c r="D23" s="354">
        <v>20</v>
      </c>
      <c r="E23" s="354">
        <v>20</v>
      </c>
      <c r="F23" s="354">
        <v>20</v>
      </c>
      <c r="G23" s="354">
        <v>20</v>
      </c>
      <c r="H23" s="354">
        <v>20</v>
      </c>
      <c r="I23" s="354">
        <v>20</v>
      </c>
      <c r="J23" s="354">
        <v>20</v>
      </c>
      <c r="K23" s="354">
        <v>20</v>
      </c>
      <c r="L23" s="354">
        <v>20</v>
      </c>
      <c r="M23" s="354">
        <v>20</v>
      </c>
      <c r="N23" s="354">
        <v>20</v>
      </c>
      <c r="O23" s="354">
        <v>20</v>
      </c>
      <c r="P23" s="354">
        <v>20</v>
      </c>
      <c r="Q23" s="354">
        <v>20</v>
      </c>
      <c r="R23" s="354">
        <v>20</v>
      </c>
      <c r="S23" s="354">
        <v>20</v>
      </c>
    </row>
    <row r="24" spans="1:19" x14ac:dyDescent="0.25">
      <c r="A24" s="344" t="s">
        <v>30</v>
      </c>
      <c r="B24" s="345" t="s">
        <v>51</v>
      </c>
      <c r="C24" s="131" t="s">
        <v>12</v>
      </c>
      <c r="D24" s="354">
        <v>15</v>
      </c>
      <c r="E24" s="354">
        <v>15</v>
      </c>
      <c r="F24" s="354">
        <v>15</v>
      </c>
      <c r="G24" s="354">
        <v>15</v>
      </c>
      <c r="H24" s="354">
        <v>15</v>
      </c>
      <c r="I24" s="354">
        <v>15</v>
      </c>
      <c r="J24" s="354">
        <v>15</v>
      </c>
      <c r="K24" s="354">
        <v>15</v>
      </c>
      <c r="L24" s="354">
        <v>15</v>
      </c>
      <c r="M24" s="354">
        <v>15</v>
      </c>
      <c r="N24" s="354">
        <v>15</v>
      </c>
      <c r="O24" s="354">
        <v>15</v>
      </c>
      <c r="P24" s="354">
        <v>15</v>
      </c>
      <c r="Q24" s="354">
        <v>15</v>
      </c>
      <c r="R24" s="354">
        <v>15</v>
      </c>
      <c r="S24" s="354">
        <v>15</v>
      </c>
    </row>
    <row r="25" spans="1:19" x14ac:dyDescent="0.25">
      <c r="A25" s="309" t="s">
        <v>30</v>
      </c>
      <c r="B25" s="312" t="s">
        <v>51</v>
      </c>
      <c r="C25" s="310" t="s">
        <v>58</v>
      </c>
      <c r="D25" s="316">
        <f t="shared" ref="D25:S25" si="5">SUM(D22:D24)</f>
        <v>65</v>
      </c>
      <c r="E25" s="316">
        <f t="shared" si="5"/>
        <v>65</v>
      </c>
      <c r="F25" s="316">
        <f t="shared" si="5"/>
        <v>65</v>
      </c>
      <c r="G25" s="316">
        <f t="shared" si="5"/>
        <v>65</v>
      </c>
      <c r="H25" s="316">
        <f t="shared" si="5"/>
        <v>65</v>
      </c>
      <c r="I25" s="316">
        <f t="shared" si="5"/>
        <v>65</v>
      </c>
      <c r="J25" s="316">
        <f t="shared" si="5"/>
        <v>65</v>
      </c>
      <c r="K25" s="316">
        <f t="shared" si="5"/>
        <v>65</v>
      </c>
      <c r="L25" s="316">
        <f t="shared" si="5"/>
        <v>65</v>
      </c>
      <c r="M25" s="316">
        <f t="shared" si="5"/>
        <v>65</v>
      </c>
      <c r="N25" s="316">
        <f t="shared" si="5"/>
        <v>65</v>
      </c>
      <c r="O25" s="316">
        <f t="shared" si="5"/>
        <v>65</v>
      </c>
      <c r="P25" s="316">
        <f t="shared" si="5"/>
        <v>65</v>
      </c>
      <c r="Q25" s="316">
        <f t="shared" si="5"/>
        <v>65</v>
      </c>
      <c r="R25" s="316">
        <f t="shared" si="5"/>
        <v>65</v>
      </c>
      <c r="S25" s="316">
        <f t="shared" si="5"/>
        <v>65</v>
      </c>
    </row>
    <row r="26" spans="1:19" x14ac:dyDescent="0.25">
      <c r="A26" s="344" t="s">
        <v>38</v>
      </c>
      <c r="B26" s="345" t="s">
        <v>34</v>
      </c>
      <c r="C26" s="131" t="s">
        <v>283</v>
      </c>
      <c r="D26" s="354">
        <v>20</v>
      </c>
      <c r="E26" s="354">
        <v>20</v>
      </c>
      <c r="F26" s="354">
        <v>20</v>
      </c>
      <c r="G26" s="354">
        <v>20</v>
      </c>
      <c r="H26" s="354">
        <v>20</v>
      </c>
      <c r="I26" s="354">
        <v>20</v>
      </c>
      <c r="J26" s="354">
        <v>20</v>
      </c>
      <c r="K26" s="354">
        <v>20</v>
      </c>
      <c r="L26" s="354">
        <v>20</v>
      </c>
      <c r="M26" s="354">
        <v>20</v>
      </c>
      <c r="N26" s="354">
        <v>20</v>
      </c>
      <c r="O26" s="354">
        <v>20</v>
      </c>
      <c r="P26" s="354">
        <v>20</v>
      </c>
      <c r="Q26" s="354">
        <v>20</v>
      </c>
      <c r="R26" s="354">
        <v>20</v>
      </c>
      <c r="S26" s="354">
        <v>20</v>
      </c>
    </row>
    <row r="27" spans="1:19" x14ac:dyDescent="0.25">
      <c r="A27" s="344" t="s">
        <v>30</v>
      </c>
      <c r="B27" s="345" t="s">
        <v>188</v>
      </c>
      <c r="C27" s="130" t="s">
        <v>12</v>
      </c>
      <c r="D27" s="354">
        <v>0</v>
      </c>
      <c r="E27" s="354">
        <v>0</v>
      </c>
      <c r="F27" s="354">
        <v>0</v>
      </c>
      <c r="G27" s="354">
        <v>0</v>
      </c>
      <c r="H27" s="354">
        <v>0</v>
      </c>
      <c r="I27" s="354">
        <v>0</v>
      </c>
      <c r="J27" s="354">
        <v>0</v>
      </c>
      <c r="K27" s="354">
        <v>0</v>
      </c>
      <c r="L27" s="354">
        <v>0</v>
      </c>
      <c r="M27" s="354">
        <v>0</v>
      </c>
      <c r="N27" s="354">
        <v>0</v>
      </c>
      <c r="O27" s="354">
        <v>0</v>
      </c>
      <c r="P27" s="354">
        <v>0</v>
      </c>
      <c r="Q27" s="354">
        <v>0</v>
      </c>
      <c r="R27" s="354">
        <v>0</v>
      </c>
      <c r="S27" s="354">
        <v>0</v>
      </c>
    </row>
    <row r="28" spans="1:19" x14ac:dyDescent="0.25">
      <c r="A28" s="309" t="s">
        <v>30</v>
      </c>
      <c r="B28" s="312" t="s">
        <v>188</v>
      </c>
      <c r="C28" s="310" t="s">
        <v>58</v>
      </c>
      <c r="D28" s="316">
        <f t="shared" ref="D28:S28" si="6">SUM(D26:D27)</f>
        <v>20</v>
      </c>
      <c r="E28" s="316">
        <f t="shared" si="6"/>
        <v>20</v>
      </c>
      <c r="F28" s="316">
        <f t="shared" si="6"/>
        <v>20</v>
      </c>
      <c r="G28" s="316">
        <f t="shared" si="6"/>
        <v>20</v>
      </c>
      <c r="H28" s="316">
        <f t="shared" si="6"/>
        <v>20</v>
      </c>
      <c r="I28" s="316">
        <f t="shared" si="6"/>
        <v>20</v>
      </c>
      <c r="J28" s="316">
        <f t="shared" si="6"/>
        <v>20</v>
      </c>
      <c r="K28" s="316">
        <f t="shared" si="6"/>
        <v>20</v>
      </c>
      <c r="L28" s="316">
        <f t="shared" si="6"/>
        <v>20</v>
      </c>
      <c r="M28" s="316">
        <f t="shared" si="6"/>
        <v>20</v>
      </c>
      <c r="N28" s="316">
        <f t="shared" si="6"/>
        <v>20</v>
      </c>
      <c r="O28" s="316">
        <f t="shared" si="6"/>
        <v>20</v>
      </c>
      <c r="P28" s="316">
        <f t="shared" si="6"/>
        <v>20</v>
      </c>
      <c r="Q28" s="316">
        <f t="shared" si="6"/>
        <v>20</v>
      </c>
      <c r="R28" s="316">
        <f t="shared" si="6"/>
        <v>20</v>
      </c>
      <c r="S28" s="316">
        <f t="shared" si="6"/>
        <v>20</v>
      </c>
    </row>
    <row r="29" spans="1:19" x14ac:dyDescent="0.25">
      <c r="A29" s="344" t="s">
        <v>30</v>
      </c>
      <c r="B29" s="344" t="s">
        <v>52</v>
      </c>
      <c r="C29" s="130" t="s">
        <v>58</v>
      </c>
      <c r="D29" s="354">
        <v>20</v>
      </c>
      <c r="E29" s="354">
        <v>20</v>
      </c>
      <c r="F29" s="354">
        <v>20</v>
      </c>
      <c r="G29" s="354">
        <v>20</v>
      </c>
      <c r="H29" s="354">
        <v>20</v>
      </c>
      <c r="I29" s="354">
        <v>20</v>
      </c>
      <c r="J29" s="354">
        <v>20</v>
      </c>
      <c r="K29" s="354">
        <v>20</v>
      </c>
      <c r="L29" s="354">
        <v>20</v>
      </c>
      <c r="M29" s="354">
        <v>20</v>
      </c>
      <c r="N29" s="354">
        <v>20</v>
      </c>
      <c r="O29" s="354">
        <v>20</v>
      </c>
      <c r="P29" s="354">
        <v>20</v>
      </c>
      <c r="Q29" s="354">
        <v>20</v>
      </c>
      <c r="R29" s="354">
        <v>20</v>
      </c>
      <c r="S29" s="354">
        <v>20</v>
      </c>
    </row>
    <row r="30" spans="1:19" x14ac:dyDescent="0.25">
      <c r="A30" s="309" t="s">
        <v>30</v>
      </c>
      <c r="B30" s="309" t="s">
        <v>30</v>
      </c>
      <c r="C30" s="310" t="s">
        <v>58</v>
      </c>
      <c r="D30" s="316">
        <f t="shared" ref="D30:S30" si="7">D8+D13+D15+D17+D21+D25+D28+D29</f>
        <v>523.36</v>
      </c>
      <c r="E30" s="316">
        <f t="shared" si="7"/>
        <v>523.36</v>
      </c>
      <c r="F30" s="316">
        <f t="shared" si="7"/>
        <v>523.36</v>
      </c>
      <c r="G30" s="316">
        <f t="shared" si="7"/>
        <v>533.36</v>
      </c>
      <c r="H30" s="316">
        <f t="shared" si="7"/>
        <v>548.36</v>
      </c>
      <c r="I30" s="316">
        <f t="shared" si="7"/>
        <v>613.36</v>
      </c>
      <c r="J30" s="316">
        <f t="shared" si="7"/>
        <v>648.36</v>
      </c>
      <c r="K30" s="316">
        <f t="shared" si="7"/>
        <v>648.36</v>
      </c>
      <c r="L30" s="316">
        <f t="shared" si="7"/>
        <v>653.36</v>
      </c>
      <c r="M30" s="316">
        <f t="shared" si="7"/>
        <v>653.36</v>
      </c>
      <c r="N30" s="316">
        <f t="shared" si="7"/>
        <v>653.36</v>
      </c>
      <c r="O30" s="316">
        <f t="shared" si="7"/>
        <v>653.36</v>
      </c>
      <c r="P30" s="316">
        <f t="shared" si="7"/>
        <v>658.36</v>
      </c>
      <c r="Q30" s="316">
        <f t="shared" si="7"/>
        <v>658.36</v>
      </c>
      <c r="R30" s="316">
        <f t="shared" si="7"/>
        <v>658.36</v>
      </c>
      <c r="S30" s="316">
        <f t="shared" si="7"/>
        <v>658.36</v>
      </c>
    </row>
    <row r="31" spans="1:19" x14ac:dyDescent="0.25">
      <c r="A31" s="344" t="s">
        <v>39</v>
      </c>
      <c r="B31" s="344" t="s">
        <v>36</v>
      </c>
      <c r="C31" s="130" t="s">
        <v>304</v>
      </c>
      <c r="D31" s="354">
        <v>20</v>
      </c>
      <c r="E31" s="354">
        <v>20</v>
      </c>
      <c r="F31" s="354">
        <v>20</v>
      </c>
      <c r="G31" s="354">
        <v>20</v>
      </c>
      <c r="H31" s="354">
        <v>20</v>
      </c>
      <c r="I31" s="354">
        <v>20</v>
      </c>
      <c r="J31" s="354">
        <v>20</v>
      </c>
      <c r="K31" s="354">
        <v>20</v>
      </c>
      <c r="L31" s="354">
        <v>20</v>
      </c>
      <c r="M31" s="354">
        <v>20</v>
      </c>
      <c r="N31" s="354">
        <v>20</v>
      </c>
      <c r="O31" s="354">
        <v>20</v>
      </c>
      <c r="P31" s="354">
        <v>20</v>
      </c>
      <c r="Q31" s="354">
        <v>20</v>
      </c>
      <c r="R31" s="354">
        <v>20</v>
      </c>
      <c r="S31" s="354">
        <v>20</v>
      </c>
    </row>
    <row r="32" spans="1:19" s="462" customFormat="1" x14ac:dyDescent="0.25">
      <c r="A32" s="344" t="s">
        <v>37</v>
      </c>
      <c r="B32" s="344" t="s">
        <v>32</v>
      </c>
      <c r="C32" s="130" t="s">
        <v>427</v>
      </c>
      <c r="D32" s="354">
        <v>20</v>
      </c>
      <c r="E32" s="354">
        <v>20</v>
      </c>
      <c r="F32" s="354">
        <v>20</v>
      </c>
      <c r="G32" s="354">
        <v>20</v>
      </c>
      <c r="H32" s="354">
        <v>20</v>
      </c>
      <c r="I32" s="354">
        <v>20</v>
      </c>
      <c r="J32" s="354">
        <v>20</v>
      </c>
      <c r="K32" s="354">
        <v>20</v>
      </c>
      <c r="L32" s="354">
        <v>20</v>
      </c>
      <c r="M32" s="354">
        <v>20</v>
      </c>
      <c r="N32" s="354">
        <v>20</v>
      </c>
      <c r="O32" s="354">
        <v>20</v>
      </c>
      <c r="P32" s="354">
        <v>20</v>
      </c>
      <c r="Q32" s="354">
        <v>20</v>
      </c>
      <c r="R32" s="354">
        <v>20</v>
      </c>
      <c r="S32" s="354">
        <v>20</v>
      </c>
    </row>
    <row r="33" spans="1:19" x14ac:dyDescent="0.25">
      <c r="A33" s="344" t="s">
        <v>39</v>
      </c>
      <c r="B33" s="344" t="s">
        <v>36</v>
      </c>
      <c r="C33" s="131" t="s">
        <v>12</v>
      </c>
      <c r="D33" s="354">
        <v>10</v>
      </c>
      <c r="E33" s="354">
        <v>10</v>
      </c>
      <c r="F33" s="354">
        <v>10</v>
      </c>
      <c r="G33" s="354">
        <v>10</v>
      </c>
      <c r="H33" s="354">
        <v>10</v>
      </c>
      <c r="I33" s="354">
        <v>10</v>
      </c>
      <c r="J33" s="354">
        <v>10</v>
      </c>
      <c r="K33" s="354">
        <v>10</v>
      </c>
      <c r="L33" s="354">
        <v>10</v>
      </c>
      <c r="M33" s="354">
        <v>10</v>
      </c>
      <c r="N33" s="354">
        <v>10</v>
      </c>
      <c r="O33" s="354">
        <v>10</v>
      </c>
      <c r="P33" s="354">
        <v>10</v>
      </c>
      <c r="Q33" s="354">
        <v>10</v>
      </c>
      <c r="R33" s="354">
        <v>10</v>
      </c>
      <c r="S33" s="354">
        <v>10</v>
      </c>
    </row>
    <row r="34" spans="1:19" x14ac:dyDescent="0.25">
      <c r="A34" s="309" t="s">
        <v>39</v>
      </c>
      <c r="B34" s="309" t="s">
        <v>36</v>
      </c>
      <c r="C34" s="310" t="s">
        <v>58</v>
      </c>
      <c r="D34" s="311">
        <f t="shared" ref="D34:S34" si="8">SUM(D31:D33)</f>
        <v>50</v>
      </c>
      <c r="E34" s="311">
        <f t="shared" si="8"/>
        <v>50</v>
      </c>
      <c r="F34" s="311">
        <f t="shared" si="8"/>
        <v>50</v>
      </c>
      <c r="G34" s="311">
        <f t="shared" si="8"/>
        <v>50</v>
      </c>
      <c r="H34" s="311">
        <f t="shared" si="8"/>
        <v>50</v>
      </c>
      <c r="I34" s="311">
        <f t="shared" si="8"/>
        <v>50</v>
      </c>
      <c r="J34" s="311">
        <f t="shared" si="8"/>
        <v>50</v>
      </c>
      <c r="K34" s="311">
        <f t="shared" si="8"/>
        <v>50</v>
      </c>
      <c r="L34" s="311">
        <f t="shared" si="8"/>
        <v>50</v>
      </c>
      <c r="M34" s="311">
        <f t="shared" si="8"/>
        <v>50</v>
      </c>
      <c r="N34" s="311">
        <f t="shared" si="8"/>
        <v>50</v>
      </c>
      <c r="O34" s="311">
        <f t="shared" si="8"/>
        <v>50</v>
      </c>
      <c r="P34" s="311">
        <f t="shared" si="8"/>
        <v>50</v>
      </c>
      <c r="Q34" s="311">
        <f t="shared" si="8"/>
        <v>50</v>
      </c>
      <c r="R34" s="311">
        <f t="shared" si="8"/>
        <v>50</v>
      </c>
      <c r="S34" s="311">
        <f t="shared" si="8"/>
        <v>50</v>
      </c>
    </row>
    <row r="35" spans="1:19" x14ac:dyDescent="0.25">
      <c r="A35" s="344" t="s">
        <v>39</v>
      </c>
      <c r="B35" s="344" t="s">
        <v>53</v>
      </c>
      <c r="C35" s="130" t="s">
        <v>379</v>
      </c>
      <c r="D35" s="353">
        <v>5</v>
      </c>
      <c r="E35" s="353">
        <v>5</v>
      </c>
      <c r="F35" s="353">
        <v>5</v>
      </c>
      <c r="G35" s="353">
        <v>5</v>
      </c>
      <c r="H35" s="353">
        <v>5</v>
      </c>
      <c r="I35" s="353">
        <v>5</v>
      </c>
      <c r="J35" s="353">
        <v>5</v>
      </c>
      <c r="K35" s="353">
        <v>5</v>
      </c>
      <c r="L35" s="353">
        <v>5</v>
      </c>
      <c r="M35" s="353">
        <v>5</v>
      </c>
      <c r="N35" s="353">
        <v>5</v>
      </c>
      <c r="O35" s="353">
        <v>5</v>
      </c>
      <c r="P35" s="353">
        <v>5</v>
      </c>
      <c r="Q35" s="353">
        <v>5</v>
      </c>
      <c r="R35" s="353">
        <v>5</v>
      </c>
      <c r="S35" s="353">
        <v>5</v>
      </c>
    </row>
    <row r="36" spans="1:19" x14ac:dyDescent="0.25">
      <c r="A36" s="309" t="s">
        <v>39</v>
      </c>
      <c r="B36" s="309" t="s">
        <v>53</v>
      </c>
      <c r="C36" s="310" t="s">
        <v>58</v>
      </c>
      <c r="D36" s="311">
        <f t="shared" ref="D36:S36" si="9">SUM(D35:D35)</f>
        <v>5</v>
      </c>
      <c r="E36" s="311">
        <f t="shared" si="9"/>
        <v>5</v>
      </c>
      <c r="F36" s="311">
        <f t="shared" si="9"/>
        <v>5</v>
      </c>
      <c r="G36" s="311">
        <f t="shared" si="9"/>
        <v>5</v>
      </c>
      <c r="H36" s="311">
        <f t="shared" si="9"/>
        <v>5</v>
      </c>
      <c r="I36" s="311">
        <f t="shared" si="9"/>
        <v>5</v>
      </c>
      <c r="J36" s="311">
        <f t="shared" si="9"/>
        <v>5</v>
      </c>
      <c r="K36" s="311">
        <f t="shared" si="9"/>
        <v>5</v>
      </c>
      <c r="L36" s="311">
        <f t="shared" si="9"/>
        <v>5</v>
      </c>
      <c r="M36" s="311">
        <f t="shared" si="9"/>
        <v>5</v>
      </c>
      <c r="N36" s="311">
        <f t="shared" si="9"/>
        <v>5</v>
      </c>
      <c r="O36" s="311">
        <f t="shared" si="9"/>
        <v>5</v>
      </c>
      <c r="P36" s="311">
        <f t="shared" si="9"/>
        <v>5</v>
      </c>
      <c r="Q36" s="311">
        <f t="shared" si="9"/>
        <v>5</v>
      </c>
      <c r="R36" s="311">
        <f t="shared" si="9"/>
        <v>5</v>
      </c>
      <c r="S36" s="311">
        <f t="shared" si="9"/>
        <v>5</v>
      </c>
    </row>
    <row r="37" spans="1:19" s="462" customFormat="1" x14ac:dyDescent="0.25">
      <c r="A37" s="344" t="s">
        <v>30</v>
      </c>
      <c r="B37" s="344" t="s">
        <v>51</v>
      </c>
      <c r="C37" s="136" t="s">
        <v>363</v>
      </c>
      <c r="D37" s="354">
        <v>10</v>
      </c>
      <c r="E37" s="354">
        <v>10</v>
      </c>
      <c r="F37" s="354">
        <v>10</v>
      </c>
      <c r="G37" s="354">
        <v>10</v>
      </c>
      <c r="H37" s="354">
        <v>10</v>
      </c>
      <c r="I37" s="354">
        <v>10</v>
      </c>
      <c r="J37" s="354">
        <v>10</v>
      </c>
      <c r="K37" s="354">
        <v>10</v>
      </c>
      <c r="L37" s="354">
        <v>10</v>
      </c>
      <c r="M37" s="354">
        <v>10</v>
      </c>
      <c r="N37" s="354">
        <v>10</v>
      </c>
      <c r="O37" s="354">
        <v>10</v>
      </c>
      <c r="P37" s="354">
        <v>10</v>
      </c>
      <c r="Q37" s="354">
        <v>10</v>
      </c>
      <c r="R37" s="354">
        <v>10</v>
      </c>
      <c r="S37" s="354">
        <v>10</v>
      </c>
    </row>
    <row r="38" spans="1:19" x14ac:dyDescent="0.25">
      <c r="A38" s="344" t="s">
        <v>30</v>
      </c>
      <c r="B38" s="344" t="s">
        <v>49</v>
      </c>
      <c r="C38" s="135" t="s">
        <v>291</v>
      </c>
      <c r="D38" s="354">
        <v>3</v>
      </c>
      <c r="E38" s="354">
        <v>3</v>
      </c>
      <c r="F38" s="354">
        <v>3</v>
      </c>
      <c r="G38" s="354">
        <v>3</v>
      </c>
      <c r="H38" s="354">
        <v>3</v>
      </c>
      <c r="I38" s="354">
        <v>3</v>
      </c>
      <c r="J38" s="354">
        <v>3</v>
      </c>
      <c r="K38" s="354">
        <v>3</v>
      </c>
      <c r="L38" s="354">
        <v>3</v>
      </c>
      <c r="M38" s="354">
        <v>3</v>
      </c>
      <c r="N38" s="354">
        <v>3</v>
      </c>
      <c r="O38" s="354">
        <v>3</v>
      </c>
      <c r="P38" s="354">
        <v>3</v>
      </c>
      <c r="Q38" s="354">
        <v>3</v>
      </c>
      <c r="R38" s="354">
        <v>3</v>
      </c>
      <c r="S38" s="354">
        <v>3</v>
      </c>
    </row>
    <row r="39" spans="1:19" x14ac:dyDescent="0.25">
      <c r="A39" s="344" t="s">
        <v>39</v>
      </c>
      <c r="B39" s="344" t="s">
        <v>42</v>
      </c>
      <c r="C39" s="131" t="s">
        <v>12</v>
      </c>
      <c r="D39" s="354">
        <v>0</v>
      </c>
      <c r="E39" s="354">
        <v>0</v>
      </c>
      <c r="F39" s="354">
        <v>0</v>
      </c>
      <c r="G39" s="354">
        <v>0</v>
      </c>
      <c r="H39" s="354">
        <v>0</v>
      </c>
      <c r="I39" s="354">
        <v>0</v>
      </c>
      <c r="J39" s="354">
        <v>0</v>
      </c>
      <c r="K39" s="354">
        <v>0</v>
      </c>
      <c r="L39" s="354">
        <v>0</v>
      </c>
      <c r="M39" s="354">
        <v>0</v>
      </c>
      <c r="N39" s="354">
        <v>0</v>
      </c>
      <c r="O39" s="354">
        <v>0</v>
      </c>
      <c r="P39" s="354">
        <v>0</v>
      </c>
      <c r="Q39" s="354">
        <v>0</v>
      </c>
      <c r="R39" s="354">
        <v>0</v>
      </c>
      <c r="S39" s="354">
        <v>0</v>
      </c>
    </row>
    <row r="40" spans="1:19" x14ac:dyDescent="0.25">
      <c r="A40" s="309" t="s">
        <v>39</v>
      </c>
      <c r="B40" s="309" t="s">
        <v>42</v>
      </c>
      <c r="C40" s="310" t="s">
        <v>58</v>
      </c>
      <c r="D40" s="316">
        <f t="shared" ref="D40:S40" si="10">SUM(D37:D39)</f>
        <v>13</v>
      </c>
      <c r="E40" s="316">
        <f t="shared" si="10"/>
        <v>13</v>
      </c>
      <c r="F40" s="316">
        <f t="shared" si="10"/>
        <v>13</v>
      </c>
      <c r="G40" s="316">
        <f t="shared" si="10"/>
        <v>13</v>
      </c>
      <c r="H40" s="316">
        <f t="shared" si="10"/>
        <v>13</v>
      </c>
      <c r="I40" s="316">
        <f t="shared" si="10"/>
        <v>13</v>
      </c>
      <c r="J40" s="316">
        <f t="shared" si="10"/>
        <v>13</v>
      </c>
      <c r="K40" s="316">
        <f t="shared" si="10"/>
        <v>13</v>
      </c>
      <c r="L40" s="316">
        <f t="shared" si="10"/>
        <v>13</v>
      </c>
      <c r="M40" s="316">
        <f t="shared" si="10"/>
        <v>13</v>
      </c>
      <c r="N40" s="316">
        <f t="shared" si="10"/>
        <v>13</v>
      </c>
      <c r="O40" s="316">
        <f t="shared" si="10"/>
        <v>13</v>
      </c>
      <c r="P40" s="316">
        <f t="shared" si="10"/>
        <v>13</v>
      </c>
      <c r="Q40" s="316">
        <f t="shared" si="10"/>
        <v>13</v>
      </c>
      <c r="R40" s="316">
        <f t="shared" si="10"/>
        <v>13</v>
      </c>
      <c r="S40" s="316">
        <f t="shared" si="10"/>
        <v>13</v>
      </c>
    </row>
    <row r="41" spans="1:19" x14ac:dyDescent="0.25">
      <c r="A41" s="344" t="s">
        <v>30</v>
      </c>
      <c r="B41" s="345" t="s">
        <v>31</v>
      </c>
      <c r="C41" s="130" t="s">
        <v>391</v>
      </c>
      <c r="D41" s="352">
        <v>1.8</v>
      </c>
      <c r="E41" s="352">
        <v>1.8</v>
      </c>
      <c r="F41" s="352">
        <v>1.8</v>
      </c>
      <c r="G41" s="352">
        <v>1.8</v>
      </c>
      <c r="H41" s="352">
        <v>1.8</v>
      </c>
      <c r="I41" s="352">
        <v>1.8</v>
      </c>
      <c r="J41" s="352">
        <v>1.8</v>
      </c>
      <c r="K41" s="352">
        <v>1.8</v>
      </c>
      <c r="L41" s="352">
        <v>1.8</v>
      </c>
      <c r="M41" s="352">
        <v>1.8</v>
      </c>
      <c r="N41" s="352">
        <v>1.8</v>
      </c>
      <c r="O41" s="352">
        <v>1.8</v>
      </c>
      <c r="P41" s="352">
        <v>1.8</v>
      </c>
      <c r="Q41" s="352">
        <v>1.8</v>
      </c>
      <c r="R41" s="352">
        <v>1.8</v>
      </c>
      <c r="S41" s="352">
        <v>1.8</v>
      </c>
    </row>
    <row r="42" spans="1:19" x14ac:dyDescent="0.25">
      <c r="A42" s="344" t="s">
        <v>39</v>
      </c>
      <c r="B42" s="114" t="s">
        <v>109</v>
      </c>
      <c r="C42" s="131" t="s">
        <v>12</v>
      </c>
      <c r="D42" s="354">
        <v>0</v>
      </c>
      <c r="E42" s="354">
        <v>0</v>
      </c>
      <c r="F42" s="354">
        <v>0</v>
      </c>
      <c r="G42" s="354">
        <v>0</v>
      </c>
      <c r="H42" s="354">
        <v>0</v>
      </c>
      <c r="I42" s="354">
        <v>0</v>
      </c>
      <c r="J42" s="354">
        <v>0</v>
      </c>
      <c r="K42" s="354">
        <v>0</v>
      </c>
      <c r="L42" s="354">
        <v>0</v>
      </c>
      <c r="M42" s="354">
        <v>0</v>
      </c>
      <c r="N42" s="354">
        <v>0</v>
      </c>
      <c r="O42" s="354">
        <v>0</v>
      </c>
      <c r="P42" s="354">
        <v>0</v>
      </c>
      <c r="Q42" s="354">
        <v>0</v>
      </c>
      <c r="R42" s="354">
        <v>0</v>
      </c>
      <c r="S42" s="354">
        <v>0</v>
      </c>
    </row>
    <row r="43" spans="1:19" x14ac:dyDescent="0.25">
      <c r="A43" s="309" t="s">
        <v>39</v>
      </c>
      <c r="B43" s="317" t="s">
        <v>109</v>
      </c>
      <c r="C43" s="310" t="s">
        <v>58</v>
      </c>
      <c r="D43" s="311">
        <f t="shared" ref="D43:S43" si="11">SUM(D41:D42)</f>
        <v>1.8</v>
      </c>
      <c r="E43" s="311">
        <f t="shared" si="11"/>
        <v>1.8</v>
      </c>
      <c r="F43" s="311">
        <f t="shared" si="11"/>
        <v>1.8</v>
      </c>
      <c r="G43" s="311">
        <f t="shared" si="11"/>
        <v>1.8</v>
      </c>
      <c r="H43" s="311">
        <f t="shared" si="11"/>
        <v>1.8</v>
      </c>
      <c r="I43" s="311">
        <f t="shared" si="11"/>
        <v>1.8</v>
      </c>
      <c r="J43" s="311">
        <f t="shared" si="11"/>
        <v>1.8</v>
      </c>
      <c r="K43" s="311">
        <f t="shared" si="11"/>
        <v>1.8</v>
      </c>
      <c r="L43" s="311">
        <f t="shared" si="11"/>
        <v>1.8</v>
      </c>
      <c r="M43" s="311">
        <f t="shared" si="11"/>
        <v>1.8</v>
      </c>
      <c r="N43" s="311">
        <f t="shared" si="11"/>
        <v>1.8</v>
      </c>
      <c r="O43" s="311">
        <f t="shared" si="11"/>
        <v>1.8</v>
      </c>
      <c r="P43" s="311">
        <f t="shared" si="11"/>
        <v>1.8</v>
      </c>
      <c r="Q43" s="311">
        <f t="shared" si="11"/>
        <v>1.8</v>
      </c>
      <c r="R43" s="311">
        <f t="shared" si="11"/>
        <v>1.8</v>
      </c>
      <c r="S43" s="311">
        <f t="shared" si="11"/>
        <v>1.8</v>
      </c>
    </row>
    <row r="44" spans="1:19" x14ac:dyDescent="0.25">
      <c r="A44" s="344" t="s">
        <v>30</v>
      </c>
      <c r="B44" s="344" t="s">
        <v>31</v>
      </c>
      <c r="C44" s="491" t="s">
        <v>381</v>
      </c>
      <c r="D44" s="492">
        <v>0.72</v>
      </c>
      <c r="E44" s="492">
        <v>0.72</v>
      </c>
      <c r="F44" s="492">
        <v>0.72</v>
      </c>
      <c r="G44" s="492">
        <v>0.72</v>
      </c>
      <c r="H44" s="492">
        <v>0.72</v>
      </c>
      <c r="I44" s="492">
        <v>0.72</v>
      </c>
      <c r="J44" s="492">
        <v>0.72</v>
      </c>
      <c r="K44" s="492">
        <v>0.72</v>
      </c>
      <c r="L44" s="492">
        <v>0.72</v>
      </c>
      <c r="M44" s="492">
        <v>0.72</v>
      </c>
      <c r="N44" s="492">
        <v>0.72</v>
      </c>
      <c r="O44" s="492">
        <v>0.72</v>
      </c>
      <c r="P44" s="492">
        <v>0.72</v>
      </c>
      <c r="Q44" s="492">
        <v>0.72</v>
      </c>
      <c r="R44" s="492">
        <v>0.72</v>
      </c>
      <c r="S44" s="492">
        <v>0.72</v>
      </c>
    </row>
    <row r="45" spans="1:19" x14ac:dyDescent="0.25">
      <c r="A45" s="344" t="s">
        <v>39</v>
      </c>
      <c r="B45" s="344" t="s">
        <v>106</v>
      </c>
      <c r="C45" s="131" t="s">
        <v>12</v>
      </c>
      <c r="D45" s="354">
        <v>0</v>
      </c>
      <c r="E45" s="354">
        <v>0</v>
      </c>
      <c r="F45" s="354">
        <v>0</v>
      </c>
      <c r="G45" s="354">
        <v>0</v>
      </c>
      <c r="H45" s="354">
        <v>0</v>
      </c>
      <c r="I45" s="354">
        <v>0</v>
      </c>
      <c r="J45" s="354">
        <v>0</v>
      </c>
      <c r="K45" s="354">
        <v>0</v>
      </c>
      <c r="L45" s="354">
        <v>0</v>
      </c>
      <c r="M45" s="354">
        <v>0</v>
      </c>
      <c r="N45" s="354">
        <v>0</v>
      </c>
      <c r="O45" s="354">
        <v>0</v>
      </c>
      <c r="P45" s="354">
        <v>0</v>
      </c>
      <c r="Q45" s="354">
        <v>0</v>
      </c>
      <c r="R45" s="354">
        <v>0</v>
      </c>
      <c r="S45" s="354">
        <v>0</v>
      </c>
    </row>
    <row r="46" spans="1:19" x14ac:dyDescent="0.25">
      <c r="A46" s="309" t="s">
        <v>39</v>
      </c>
      <c r="B46" s="309" t="s">
        <v>106</v>
      </c>
      <c r="C46" s="310" t="s">
        <v>58</v>
      </c>
      <c r="D46" s="316">
        <f t="shared" ref="D46:S46" si="12">SUM(D44:D45)</f>
        <v>0.72</v>
      </c>
      <c r="E46" s="316">
        <f t="shared" si="12"/>
        <v>0.72</v>
      </c>
      <c r="F46" s="316">
        <f t="shared" si="12"/>
        <v>0.72</v>
      </c>
      <c r="G46" s="316">
        <f t="shared" si="12"/>
        <v>0.72</v>
      </c>
      <c r="H46" s="316">
        <f t="shared" si="12"/>
        <v>0.72</v>
      </c>
      <c r="I46" s="316">
        <f t="shared" si="12"/>
        <v>0.72</v>
      </c>
      <c r="J46" s="316">
        <f t="shared" si="12"/>
        <v>0.72</v>
      </c>
      <c r="K46" s="316">
        <f t="shared" si="12"/>
        <v>0.72</v>
      </c>
      <c r="L46" s="316">
        <f t="shared" si="12"/>
        <v>0.72</v>
      </c>
      <c r="M46" s="316">
        <f t="shared" si="12"/>
        <v>0.72</v>
      </c>
      <c r="N46" s="316">
        <f t="shared" si="12"/>
        <v>0.72</v>
      </c>
      <c r="O46" s="316">
        <f t="shared" si="12"/>
        <v>0.72</v>
      </c>
      <c r="P46" s="316">
        <f t="shared" si="12"/>
        <v>0.72</v>
      </c>
      <c r="Q46" s="316">
        <f t="shared" si="12"/>
        <v>0.72</v>
      </c>
      <c r="R46" s="316">
        <f t="shared" si="12"/>
        <v>0.72</v>
      </c>
      <c r="S46" s="316">
        <f t="shared" si="12"/>
        <v>0.72</v>
      </c>
    </row>
    <row r="47" spans="1:19" x14ac:dyDescent="0.25">
      <c r="A47" s="344" t="s">
        <v>39</v>
      </c>
      <c r="B47" s="344" t="s">
        <v>259</v>
      </c>
      <c r="C47" s="131" t="s">
        <v>12</v>
      </c>
      <c r="D47" s="354">
        <v>0</v>
      </c>
      <c r="E47" s="354">
        <v>0</v>
      </c>
      <c r="F47" s="354">
        <v>0</v>
      </c>
      <c r="G47" s="354">
        <v>0</v>
      </c>
      <c r="H47" s="354">
        <v>0</v>
      </c>
      <c r="I47" s="354">
        <v>0</v>
      </c>
      <c r="J47" s="354">
        <v>0</v>
      </c>
      <c r="K47" s="354">
        <v>0</v>
      </c>
      <c r="L47" s="354">
        <v>0</v>
      </c>
      <c r="M47" s="354">
        <v>0</v>
      </c>
      <c r="N47" s="354">
        <v>0</v>
      </c>
      <c r="O47" s="354">
        <v>0</v>
      </c>
      <c r="P47" s="354">
        <v>0</v>
      </c>
      <c r="Q47" s="354">
        <v>0</v>
      </c>
      <c r="R47" s="354">
        <v>0</v>
      </c>
      <c r="S47" s="354">
        <v>0</v>
      </c>
    </row>
    <row r="48" spans="1:19" x14ac:dyDescent="0.25">
      <c r="A48" s="312" t="s">
        <v>39</v>
      </c>
      <c r="B48" s="312" t="s">
        <v>259</v>
      </c>
      <c r="C48" s="315" t="s">
        <v>58</v>
      </c>
      <c r="D48" s="316">
        <f t="shared" ref="D48:S48" si="13">SUM(D47:D47)</f>
        <v>0</v>
      </c>
      <c r="E48" s="316">
        <f t="shared" si="13"/>
        <v>0</v>
      </c>
      <c r="F48" s="316">
        <f t="shared" si="13"/>
        <v>0</v>
      </c>
      <c r="G48" s="316">
        <f t="shared" si="13"/>
        <v>0</v>
      </c>
      <c r="H48" s="316">
        <f t="shared" si="13"/>
        <v>0</v>
      </c>
      <c r="I48" s="316">
        <f t="shared" si="13"/>
        <v>0</v>
      </c>
      <c r="J48" s="316">
        <f t="shared" si="13"/>
        <v>0</v>
      </c>
      <c r="K48" s="316">
        <f t="shared" si="13"/>
        <v>0</v>
      </c>
      <c r="L48" s="316">
        <f t="shared" si="13"/>
        <v>0</v>
      </c>
      <c r="M48" s="316">
        <f t="shared" si="13"/>
        <v>0</v>
      </c>
      <c r="N48" s="316">
        <f t="shared" si="13"/>
        <v>0</v>
      </c>
      <c r="O48" s="316">
        <f t="shared" si="13"/>
        <v>0</v>
      </c>
      <c r="P48" s="316">
        <f t="shared" si="13"/>
        <v>0</v>
      </c>
      <c r="Q48" s="316">
        <f t="shared" si="13"/>
        <v>0</v>
      </c>
      <c r="R48" s="316">
        <f t="shared" si="13"/>
        <v>0</v>
      </c>
      <c r="S48" s="316">
        <f t="shared" si="13"/>
        <v>0</v>
      </c>
    </row>
    <row r="49" spans="1:19" x14ac:dyDescent="0.25">
      <c r="A49" s="344" t="s">
        <v>39</v>
      </c>
      <c r="B49" s="344" t="s">
        <v>107</v>
      </c>
      <c r="C49" s="131" t="s">
        <v>12</v>
      </c>
      <c r="D49" s="354">
        <v>0</v>
      </c>
      <c r="E49" s="354">
        <v>0</v>
      </c>
      <c r="F49" s="354">
        <v>0</v>
      </c>
      <c r="G49" s="354">
        <v>0</v>
      </c>
      <c r="H49" s="354">
        <v>0</v>
      </c>
      <c r="I49" s="354">
        <v>0</v>
      </c>
      <c r="J49" s="354">
        <v>0</v>
      </c>
      <c r="K49" s="354">
        <v>0</v>
      </c>
      <c r="L49" s="354">
        <v>0</v>
      </c>
      <c r="M49" s="354">
        <v>0</v>
      </c>
      <c r="N49" s="354">
        <v>0</v>
      </c>
      <c r="O49" s="354">
        <v>0</v>
      </c>
      <c r="P49" s="354">
        <v>0</v>
      </c>
      <c r="Q49" s="354">
        <v>0</v>
      </c>
      <c r="R49" s="354">
        <v>0</v>
      </c>
      <c r="S49" s="354">
        <v>0</v>
      </c>
    </row>
    <row r="50" spans="1:19" x14ac:dyDescent="0.25">
      <c r="A50" s="309" t="s">
        <v>39</v>
      </c>
      <c r="B50" s="309" t="s">
        <v>107</v>
      </c>
      <c r="C50" s="310" t="s">
        <v>58</v>
      </c>
      <c r="D50" s="316">
        <f t="shared" ref="D50:S50" si="14">SUM(D49:D49)</f>
        <v>0</v>
      </c>
      <c r="E50" s="316">
        <f t="shared" si="14"/>
        <v>0</v>
      </c>
      <c r="F50" s="316">
        <f t="shared" si="14"/>
        <v>0</v>
      </c>
      <c r="G50" s="316">
        <f t="shared" si="14"/>
        <v>0</v>
      </c>
      <c r="H50" s="316">
        <f t="shared" si="14"/>
        <v>0</v>
      </c>
      <c r="I50" s="316">
        <f t="shared" si="14"/>
        <v>0</v>
      </c>
      <c r="J50" s="316">
        <f t="shared" si="14"/>
        <v>0</v>
      </c>
      <c r="K50" s="316">
        <f t="shared" si="14"/>
        <v>0</v>
      </c>
      <c r="L50" s="316">
        <f t="shared" si="14"/>
        <v>0</v>
      </c>
      <c r="M50" s="316">
        <f t="shared" si="14"/>
        <v>0</v>
      </c>
      <c r="N50" s="316">
        <f t="shared" si="14"/>
        <v>0</v>
      </c>
      <c r="O50" s="316">
        <f t="shared" si="14"/>
        <v>0</v>
      </c>
      <c r="P50" s="316">
        <f t="shared" si="14"/>
        <v>0</v>
      </c>
      <c r="Q50" s="316">
        <f t="shared" si="14"/>
        <v>0</v>
      </c>
      <c r="R50" s="316">
        <f t="shared" si="14"/>
        <v>0</v>
      </c>
      <c r="S50" s="316">
        <f t="shared" si="14"/>
        <v>0</v>
      </c>
    </row>
    <row r="51" spans="1:19" x14ac:dyDescent="0.25">
      <c r="A51" s="309" t="s">
        <v>39</v>
      </c>
      <c r="B51" s="309" t="s">
        <v>54</v>
      </c>
      <c r="C51" s="310" t="s">
        <v>58</v>
      </c>
      <c r="D51" s="316">
        <v>40</v>
      </c>
      <c r="E51" s="316">
        <v>40</v>
      </c>
      <c r="F51" s="316">
        <v>40</v>
      </c>
      <c r="G51" s="316">
        <v>40</v>
      </c>
      <c r="H51" s="316">
        <v>40</v>
      </c>
      <c r="I51" s="316">
        <v>40</v>
      </c>
      <c r="J51" s="316">
        <v>40</v>
      </c>
      <c r="K51" s="316">
        <v>40</v>
      </c>
      <c r="L51" s="316">
        <v>40</v>
      </c>
      <c r="M51" s="316">
        <v>40</v>
      </c>
      <c r="N51" s="316">
        <v>40</v>
      </c>
      <c r="O51" s="316">
        <v>40</v>
      </c>
      <c r="P51" s="316">
        <v>40</v>
      </c>
      <c r="Q51" s="316">
        <v>40</v>
      </c>
      <c r="R51" s="316">
        <v>40</v>
      </c>
      <c r="S51" s="316">
        <v>40</v>
      </c>
    </row>
    <row r="52" spans="1:19" x14ac:dyDescent="0.25">
      <c r="A52" s="309" t="s">
        <v>39</v>
      </c>
      <c r="B52" s="309" t="s">
        <v>39</v>
      </c>
      <c r="C52" s="310" t="s">
        <v>58</v>
      </c>
      <c r="D52" s="318">
        <f t="shared" ref="D52:S52" si="15">D34+D40+D43+D46+D48+D50+D51</f>
        <v>105.52</v>
      </c>
      <c r="E52" s="318">
        <f t="shared" si="15"/>
        <v>105.52</v>
      </c>
      <c r="F52" s="318">
        <f t="shared" si="15"/>
        <v>105.52</v>
      </c>
      <c r="G52" s="318">
        <f t="shared" si="15"/>
        <v>105.52</v>
      </c>
      <c r="H52" s="318">
        <f t="shared" si="15"/>
        <v>105.52</v>
      </c>
      <c r="I52" s="318">
        <f t="shared" si="15"/>
        <v>105.52</v>
      </c>
      <c r="J52" s="318">
        <f t="shared" si="15"/>
        <v>105.52</v>
      </c>
      <c r="K52" s="318">
        <f t="shared" si="15"/>
        <v>105.52</v>
      </c>
      <c r="L52" s="318">
        <f t="shared" si="15"/>
        <v>105.52</v>
      </c>
      <c r="M52" s="318">
        <f t="shared" si="15"/>
        <v>105.52</v>
      </c>
      <c r="N52" s="318">
        <f t="shared" si="15"/>
        <v>105.52</v>
      </c>
      <c r="O52" s="318">
        <f t="shared" si="15"/>
        <v>105.52</v>
      </c>
      <c r="P52" s="318">
        <f t="shared" si="15"/>
        <v>105.52</v>
      </c>
      <c r="Q52" s="318">
        <f t="shared" si="15"/>
        <v>105.52</v>
      </c>
      <c r="R52" s="318">
        <f t="shared" si="15"/>
        <v>105.52</v>
      </c>
      <c r="S52" s="318">
        <f t="shared" si="15"/>
        <v>105.52</v>
      </c>
    </row>
    <row r="53" spans="1:19" s="462" customFormat="1" x14ac:dyDescent="0.25">
      <c r="A53" s="344" t="s">
        <v>30</v>
      </c>
      <c r="B53" s="344" t="s">
        <v>31</v>
      </c>
      <c r="C53" s="130" t="s">
        <v>397</v>
      </c>
      <c r="D53" s="352">
        <v>0.6</v>
      </c>
      <c r="E53" s="352">
        <v>0.6</v>
      </c>
      <c r="F53" s="352">
        <v>0.6</v>
      </c>
      <c r="G53" s="352">
        <v>0.6</v>
      </c>
      <c r="H53" s="352">
        <v>0.6</v>
      </c>
      <c r="I53" s="352">
        <v>0.6</v>
      </c>
      <c r="J53" s="352">
        <v>0.6</v>
      </c>
      <c r="K53" s="352">
        <v>0.6</v>
      </c>
      <c r="L53" s="352">
        <v>0.6</v>
      </c>
      <c r="M53" s="352">
        <v>0.6</v>
      </c>
      <c r="N53" s="352">
        <v>0.6</v>
      </c>
      <c r="O53" s="352">
        <v>0.6</v>
      </c>
      <c r="P53" s="352">
        <v>0.6</v>
      </c>
      <c r="Q53" s="352">
        <v>0.6</v>
      </c>
      <c r="R53" s="352">
        <v>0.6</v>
      </c>
      <c r="S53" s="352">
        <v>0.6</v>
      </c>
    </row>
    <row r="54" spans="1:19" x14ac:dyDescent="0.25">
      <c r="A54" s="344" t="s">
        <v>30</v>
      </c>
      <c r="B54" s="344" t="s">
        <v>31</v>
      </c>
      <c r="C54" s="130" t="s">
        <v>395</v>
      </c>
      <c r="D54" s="352">
        <v>0.6</v>
      </c>
      <c r="E54" s="352">
        <v>0.6</v>
      </c>
      <c r="F54" s="352">
        <v>0.6</v>
      </c>
      <c r="G54" s="352">
        <v>0.6</v>
      </c>
      <c r="H54" s="352">
        <v>0.6</v>
      </c>
      <c r="I54" s="352">
        <v>0.6</v>
      </c>
      <c r="J54" s="352">
        <v>0.6</v>
      </c>
      <c r="K54" s="352">
        <v>0.6</v>
      </c>
      <c r="L54" s="352">
        <v>0.6</v>
      </c>
      <c r="M54" s="352">
        <v>0.6</v>
      </c>
      <c r="N54" s="352">
        <v>0.6</v>
      </c>
      <c r="O54" s="352">
        <v>0.6</v>
      </c>
      <c r="P54" s="352">
        <v>0.6</v>
      </c>
      <c r="Q54" s="352">
        <v>0.6</v>
      </c>
      <c r="R54" s="352">
        <v>0.6</v>
      </c>
      <c r="S54" s="352">
        <v>0.6</v>
      </c>
    </row>
    <row r="55" spans="1:19" x14ac:dyDescent="0.25">
      <c r="A55" s="345" t="s">
        <v>38</v>
      </c>
      <c r="B55" s="345" t="s">
        <v>34</v>
      </c>
      <c r="C55" s="131" t="s">
        <v>12</v>
      </c>
      <c r="D55" s="354">
        <v>40</v>
      </c>
      <c r="E55" s="354">
        <v>40</v>
      </c>
      <c r="F55" s="354">
        <v>40</v>
      </c>
      <c r="G55" s="354">
        <v>40</v>
      </c>
      <c r="H55" s="354">
        <v>40</v>
      </c>
      <c r="I55" s="354">
        <v>40</v>
      </c>
      <c r="J55" s="354">
        <v>40</v>
      </c>
      <c r="K55" s="354">
        <v>40</v>
      </c>
      <c r="L55" s="354">
        <v>40</v>
      </c>
      <c r="M55" s="354">
        <v>40</v>
      </c>
      <c r="N55" s="354">
        <v>40</v>
      </c>
      <c r="O55" s="354">
        <v>40</v>
      </c>
      <c r="P55" s="354">
        <v>40</v>
      </c>
      <c r="Q55" s="354">
        <v>40</v>
      </c>
      <c r="R55" s="354">
        <v>40</v>
      </c>
      <c r="S55" s="354">
        <v>40</v>
      </c>
    </row>
    <row r="56" spans="1:19" x14ac:dyDescent="0.25">
      <c r="A56" s="312" t="s">
        <v>38</v>
      </c>
      <c r="B56" s="312" t="s">
        <v>34</v>
      </c>
      <c r="C56" s="310" t="s">
        <v>58</v>
      </c>
      <c r="D56" s="311">
        <f t="shared" ref="D56:S56" si="16">SUM(D53:D55)</f>
        <v>41.2</v>
      </c>
      <c r="E56" s="311">
        <f t="shared" si="16"/>
        <v>41.2</v>
      </c>
      <c r="F56" s="311">
        <f t="shared" si="16"/>
        <v>41.2</v>
      </c>
      <c r="G56" s="311">
        <f t="shared" si="16"/>
        <v>41.2</v>
      </c>
      <c r="H56" s="311">
        <f t="shared" si="16"/>
        <v>41.2</v>
      </c>
      <c r="I56" s="311">
        <f t="shared" si="16"/>
        <v>41.2</v>
      </c>
      <c r="J56" s="311">
        <f t="shared" si="16"/>
        <v>41.2</v>
      </c>
      <c r="K56" s="311">
        <f t="shared" si="16"/>
        <v>41.2</v>
      </c>
      <c r="L56" s="311">
        <f t="shared" si="16"/>
        <v>41.2</v>
      </c>
      <c r="M56" s="311">
        <f t="shared" si="16"/>
        <v>41.2</v>
      </c>
      <c r="N56" s="311">
        <f t="shared" si="16"/>
        <v>41.2</v>
      </c>
      <c r="O56" s="311">
        <f t="shared" si="16"/>
        <v>41.2</v>
      </c>
      <c r="P56" s="311">
        <f t="shared" si="16"/>
        <v>41.2</v>
      </c>
      <c r="Q56" s="311">
        <f t="shared" si="16"/>
        <v>41.2</v>
      </c>
      <c r="R56" s="311">
        <f t="shared" si="16"/>
        <v>41.2</v>
      </c>
      <c r="S56" s="311">
        <f t="shared" si="16"/>
        <v>41.2</v>
      </c>
    </row>
    <row r="57" spans="1:19" x14ac:dyDescent="0.25">
      <c r="A57" s="345" t="s">
        <v>38</v>
      </c>
      <c r="B57" s="344" t="s">
        <v>105</v>
      </c>
      <c r="C57" s="131" t="s">
        <v>12</v>
      </c>
      <c r="D57" s="354">
        <v>5</v>
      </c>
      <c r="E57" s="354">
        <v>5</v>
      </c>
      <c r="F57" s="354">
        <v>5</v>
      </c>
      <c r="G57" s="354">
        <v>5</v>
      </c>
      <c r="H57" s="354">
        <v>5</v>
      </c>
      <c r="I57" s="354">
        <v>5</v>
      </c>
      <c r="J57" s="354">
        <v>5</v>
      </c>
      <c r="K57" s="354">
        <v>5</v>
      </c>
      <c r="L57" s="354">
        <v>5</v>
      </c>
      <c r="M57" s="354">
        <v>5</v>
      </c>
      <c r="N57" s="354">
        <v>5</v>
      </c>
      <c r="O57" s="354">
        <v>5</v>
      </c>
      <c r="P57" s="354">
        <v>5</v>
      </c>
      <c r="Q57" s="354">
        <v>5</v>
      </c>
      <c r="R57" s="354">
        <v>5</v>
      </c>
      <c r="S57" s="354">
        <v>5</v>
      </c>
    </row>
    <row r="58" spans="1:19" x14ac:dyDescent="0.25">
      <c r="A58" s="312" t="s">
        <v>38</v>
      </c>
      <c r="B58" s="309" t="s">
        <v>105</v>
      </c>
      <c r="C58" s="310" t="s">
        <v>58</v>
      </c>
      <c r="D58" s="311">
        <f t="shared" ref="D58:S58" si="17">SUM(D57:D57)</f>
        <v>5</v>
      </c>
      <c r="E58" s="311">
        <f t="shared" si="17"/>
        <v>5</v>
      </c>
      <c r="F58" s="311">
        <f t="shared" si="17"/>
        <v>5</v>
      </c>
      <c r="G58" s="311">
        <f t="shared" si="17"/>
        <v>5</v>
      </c>
      <c r="H58" s="311">
        <f t="shared" si="17"/>
        <v>5</v>
      </c>
      <c r="I58" s="311">
        <f t="shared" si="17"/>
        <v>5</v>
      </c>
      <c r="J58" s="311">
        <f t="shared" si="17"/>
        <v>5</v>
      </c>
      <c r="K58" s="311">
        <f t="shared" si="17"/>
        <v>5</v>
      </c>
      <c r="L58" s="311">
        <f t="shared" si="17"/>
        <v>5</v>
      </c>
      <c r="M58" s="311">
        <f t="shared" si="17"/>
        <v>5</v>
      </c>
      <c r="N58" s="311">
        <f t="shared" si="17"/>
        <v>5</v>
      </c>
      <c r="O58" s="311">
        <f t="shared" si="17"/>
        <v>5</v>
      </c>
      <c r="P58" s="311">
        <f t="shared" si="17"/>
        <v>5</v>
      </c>
      <c r="Q58" s="311">
        <f t="shared" si="17"/>
        <v>5</v>
      </c>
      <c r="R58" s="311">
        <f t="shared" si="17"/>
        <v>5</v>
      </c>
      <c r="S58" s="311">
        <f t="shared" si="17"/>
        <v>5</v>
      </c>
    </row>
    <row r="59" spans="1:19" x14ac:dyDescent="0.25">
      <c r="A59" s="345" t="s">
        <v>38</v>
      </c>
      <c r="B59" s="344" t="s">
        <v>110</v>
      </c>
      <c r="C59" s="130" t="s">
        <v>12</v>
      </c>
      <c r="D59" s="353">
        <v>10</v>
      </c>
      <c r="E59" s="353">
        <v>10</v>
      </c>
      <c r="F59" s="353">
        <v>10</v>
      </c>
      <c r="G59" s="353">
        <v>10</v>
      </c>
      <c r="H59" s="353">
        <v>10</v>
      </c>
      <c r="I59" s="353">
        <v>10</v>
      </c>
      <c r="J59" s="353">
        <v>10</v>
      </c>
      <c r="K59" s="353">
        <v>10</v>
      </c>
      <c r="L59" s="353">
        <v>10</v>
      </c>
      <c r="M59" s="353">
        <v>10</v>
      </c>
      <c r="N59" s="353">
        <v>10</v>
      </c>
      <c r="O59" s="353">
        <v>10</v>
      </c>
      <c r="P59" s="353">
        <v>10</v>
      </c>
      <c r="Q59" s="353">
        <v>10</v>
      </c>
      <c r="R59" s="353">
        <v>10</v>
      </c>
      <c r="S59" s="353">
        <v>10</v>
      </c>
    </row>
    <row r="60" spans="1:19" x14ac:dyDescent="0.25">
      <c r="A60" s="345" t="s">
        <v>38</v>
      </c>
      <c r="B60" s="309" t="s">
        <v>110</v>
      </c>
      <c r="C60" s="310" t="s">
        <v>58</v>
      </c>
      <c r="D60" s="311">
        <f t="shared" ref="D60:S60" si="18">SUM(D59)</f>
        <v>10</v>
      </c>
      <c r="E60" s="311">
        <f t="shared" si="18"/>
        <v>10</v>
      </c>
      <c r="F60" s="311">
        <f t="shared" si="18"/>
        <v>10</v>
      </c>
      <c r="G60" s="311">
        <f t="shared" si="18"/>
        <v>10</v>
      </c>
      <c r="H60" s="311">
        <f t="shared" si="18"/>
        <v>10</v>
      </c>
      <c r="I60" s="311">
        <f t="shared" si="18"/>
        <v>10</v>
      </c>
      <c r="J60" s="311">
        <f t="shared" si="18"/>
        <v>10</v>
      </c>
      <c r="K60" s="311">
        <f t="shared" si="18"/>
        <v>10</v>
      </c>
      <c r="L60" s="311">
        <f t="shared" si="18"/>
        <v>10</v>
      </c>
      <c r="M60" s="311">
        <f t="shared" si="18"/>
        <v>10</v>
      </c>
      <c r="N60" s="311">
        <f t="shared" si="18"/>
        <v>10</v>
      </c>
      <c r="O60" s="311">
        <f t="shared" si="18"/>
        <v>10</v>
      </c>
      <c r="P60" s="311">
        <f t="shared" si="18"/>
        <v>10</v>
      </c>
      <c r="Q60" s="311">
        <f t="shared" si="18"/>
        <v>10</v>
      </c>
      <c r="R60" s="311">
        <f t="shared" si="18"/>
        <v>10</v>
      </c>
      <c r="S60" s="311">
        <f t="shared" si="18"/>
        <v>10</v>
      </c>
    </row>
    <row r="61" spans="1:19" x14ac:dyDescent="0.25">
      <c r="A61" s="312" t="s">
        <v>38</v>
      </c>
      <c r="B61" s="309" t="s">
        <v>38</v>
      </c>
      <c r="C61" s="310" t="s">
        <v>58</v>
      </c>
      <c r="D61" s="318">
        <f t="shared" ref="D61:S61" si="19">D56+D58+D60</f>
        <v>56.2</v>
      </c>
      <c r="E61" s="318">
        <f t="shared" si="19"/>
        <v>56.2</v>
      </c>
      <c r="F61" s="318">
        <f t="shared" si="19"/>
        <v>56.2</v>
      </c>
      <c r="G61" s="318">
        <f t="shared" si="19"/>
        <v>56.2</v>
      </c>
      <c r="H61" s="318">
        <f t="shared" si="19"/>
        <v>56.2</v>
      </c>
      <c r="I61" s="318">
        <f t="shared" si="19"/>
        <v>56.2</v>
      </c>
      <c r="J61" s="318">
        <f t="shared" si="19"/>
        <v>56.2</v>
      </c>
      <c r="K61" s="318">
        <f t="shared" si="19"/>
        <v>56.2</v>
      </c>
      <c r="L61" s="318">
        <f t="shared" si="19"/>
        <v>56.2</v>
      </c>
      <c r="M61" s="318">
        <f t="shared" si="19"/>
        <v>56.2</v>
      </c>
      <c r="N61" s="318">
        <f t="shared" si="19"/>
        <v>56.2</v>
      </c>
      <c r="O61" s="318">
        <f t="shared" si="19"/>
        <v>56.2</v>
      </c>
      <c r="P61" s="318">
        <f t="shared" si="19"/>
        <v>56.2</v>
      </c>
      <c r="Q61" s="318">
        <f t="shared" si="19"/>
        <v>56.2</v>
      </c>
      <c r="R61" s="318">
        <f t="shared" si="19"/>
        <v>56.2</v>
      </c>
      <c r="S61" s="318">
        <f t="shared" si="19"/>
        <v>56.2</v>
      </c>
    </row>
    <row r="62" spans="1:19" x14ac:dyDescent="0.25">
      <c r="A62" s="344" t="s">
        <v>40</v>
      </c>
      <c r="B62" s="344" t="s">
        <v>18</v>
      </c>
      <c r="C62" s="131" t="s">
        <v>12</v>
      </c>
      <c r="D62" s="354">
        <v>15</v>
      </c>
      <c r="E62" s="354">
        <v>15</v>
      </c>
      <c r="F62" s="354">
        <v>15</v>
      </c>
      <c r="G62" s="354">
        <v>15</v>
      </c>
      <c r="H62" s="354">
        <v>15</v>
      </c>
      <c r="I62" s="354">
        <v>15</v>
      </c>
      <c r="J62" s="354">
        <v>15</v>
      </c>
      <c r="K62" s="354">
        <v>15</v>
      </c>
      <c r="L62" s="354">
        <v>15</v>
      </c>
      <c r="M62" s="354">
        <v>15</v>
      </c>
      <c r="N62" s="354">
        <v>15</v>
      </c>
      <c r="O62" s="354">
        <v>15</v>
      </c>
      <c r="P62" s="354">
        <v>15</v>
      </c>
      <c r="Q62" s="354">
        <v>15</v>
      </c>
      <c r="R62" s="354">
        <v>15</v>
      </c>
      <c r="S62" s="354">
        <v>15</v>
      </c>
    </row>
    <row r="63" spans="1:19" x14ac:dyDescent="0.25">
      <c r="A63" s="309" t="s">
        <v>40</v>
      </c>
      <c r="B63" s="309" t="s">
        <v>18</v>
      </c>
      <c r="C63" s="310" t="s">
        <v>58</v>
      </c>
      <c r="D63" s="316">
        <f t="shared" ref="D63:S63" si="20">SUM(D62:D62)</f>
        <v>15</v>
      </c>
      <c r="E63" s="316">
        <f t="shared" si="20"/>
        <v>15</v>
      </c>
      <c r="F63" s="316">
        <f t="shared" si="20"/>
        <v>15</v>
      </c>
      <c r="G63" s="316">
        <f t="shared" si="20"/>
        <v>15</v>
      </c>
      <c r="H63" s="316">
        <f t="shared" si="20"/>
        <v>15</v>
      </c>
      <c r="I63" s="316">
        <f t="shared" si="20"/>
        <v>15</v>
      </c>
      <c r="J63" s="316">
        <f t="shared" si="20"/>
        <v>15</v>
      </c>
      <c r="K63" s="316">
        <f t="shared" si="20"/>
        <v>15</v>
      </c>
      <c r="L63" s="316">
        <f t="shared" si="20"/>
        <v>15</v>
      </c>
      <c r="M63" s="316">
        <f t="shared" si="20"/>
        <v>15</v>
      </c>
      <c r="N63" s="316">
        <f t="shared" si="20"/>
        <v>15</v>
      </c>
      <c r="O63" s="316">
        <f t="shared" si="20"/>
        <v>15</v>
      </c>
      <c r="P63" s="316">
        <f t="shared" si="20"/>
        <v>15</v>
      </c>
      <c r="Q63" s="316">
        <f t="shared" si="20"/>
        <v>15</v>
      </c>
      <c r="R63" s="316">
        <f t="shared" si="20"/>
        <v>15</v>
      </c>
      <c r="S63" s="316">
        <f t="shared" si="20"/>
        <v>15</v>
      </c>
    </row>
    <row r="64" spans="1:19" x14ac:dyDescent="0.25">
      <c r="A64" s="309" t="s">
        <v>40</v>
      </c>
      <c r="B64" s="309" t="s">
        <v>103</v>
      </c>
      <c r="C64" s="310" t="s">
        <v>58</v>
      </c>
      <c r="D64" s="316">
        <v>0</v>
      </c>
      <c r="E64" s="316">
        <v>0</v>
      </c>
      <c r="F64" s="316">
        <v>0</v>
      </c>
      <c r="G64" s="316">
        <v>2</v>
      </c>
      <c r="H64" s="316">
        <v>2</v>
      </c>
      <c r="I64" s="316">
        <v>2</v>
      </c>
      <c r="J64" s="316">
        <v>2</v>
      </c>
      <c r="K64" s="316">
        <v>2</v>
      </c>
      <c r="L64" s="316">
        <v>2</v>
      </c>
      <c r="M64" s="316">
        <v>2</v>
      </c>
      <c r="N64" s="316">
        <v>2</v>
      </c>
      <c r="O64" s="316">
        <v>2</v>
      </c>
      <c r="P64" s="316">
        <v>2</v>
      </c>
      <c r="Q64" s="316">
        <v>2</v>
      </c>
      <c r="R64" s="316">
        <v>2</v>
      </c>
      <c r="S64" s="316">
        <v>2</v>
      </c>
    </row>
    <row r="65" spans="1:19" x14ac:dyDescent="0.25">
      <c r="A65" s="309" t="s">
        <v>40</v>
      </c>
      <c r="B65" s="309" t="s">
        <v>59</v>
      </c>
      <c r="C65" s="310" t="s">
        <v>58</v>
      </c>
      <c r="D65" s="316">
        <v>5</v>
      </c>
      <c r="E65" s="316">
        <v>5</v>
      </c>
      <c r="F65" s="316">
        <v>5</v>
      </c>
      <c r="G65" s="316">
        <v>5</v>
      </c>
      <c r="H65" s="316">
        <v>5</v>
      </c>
      <c r="I65" s="316">
        <v>5</v>
      </c>
      <c r="J65" s="316">
        <v>5</v>
      </c>
      <c r="K65" s="316">
        <v>5</v>
      </c>
      <c r="L65" s="316">
        <v>5</v>
      </c>
      <c r="M65" s="316">
        <v>5</v>
      </c>
      <c r="N65" s="316">
        <v>5</v>
      </c>
      <c r="O65" s="316">
        <v>5</v>
      </c>
      <c r="P65" s="316">
        <v>5</v>
      </c>
      <c r="Q65" s="316">
        <v>5</v>
      </c>
      <c r="R65" s="316">
        <v>5</v>
      </c>
      <c r="S65" s="316">
        <v>5</v>
      </c>
    </row>
    <row r="66" spans="1:19" x14ac:dyDescent="0.25">
      <c r="A66" s="309" t="s">
        <v>40</v>
      </c>
      <c r="B66" s="309" t="s">
        <v>40</v>
      </c>
      <c r="C66" s="310" t="s">
        <v>58</v>
      </c>
      <c r="D66" s="316">
        <f t="shared" ref="D66:S66" si="21">SUM(D63:D65)</f>
        <v>20</v>
      </c>
      <c r="E66" s="316">
        <f t="shared" si="21"/>
        <v>20</v>
      </c>
      <c r="F66" s="316">
        <f t="shared" si="21"/>
        <v>20</v>
      </c>
      <c r="G66" s="316">
        <f t="shared" si="21"/>
        <v>22</v>
      </c>
      <c r="H66" s="316">
        <f t="shared" si="21"/>
        <v>22</v>
      </c>
      <c r="I66" s="316">
        <f t="shared" si="21"/>
        <v>22</v>
      </c>
      <c r="J66" s="316">
        <f t="shared" si="21"/>
        <v>22</v>
      </c>
      <c r="K66" s="316">
        <f t="shared" si="21"/>
        <v>22</v>
      </c>
      <c r="L66" s="316">
        <f t="shared" si="21"/>
        <v>22</v>
      </c>
      <c r="M66" s="316">
        <f t="shared" si="21"/>
        <v>22</v>
      </c>
      <c r="N66" s="316">
        <f t="shared" si="21"/>
        <v>22</v>
      </c>
      <c r="O66" s="316">
        <f t="shared" si="21"/>
        <v>22</v>
      </c>
      <c r="P66" s="316">
        <f t="shared" si="21"/>
        <v>22</v>
      </c>
      <c r="Q66" s="316">
        <f t="shared" si="21"/>
        <v>22</v>
      </c>
      <c r="R66" s="316">
        <f t="shared" si="21"/>
        <v>22</v>
      </c>
      <c r="S66" s="316">
        <f t="shared" si="21"/>
        <v>22</v>
      </c>
    </row>
    <row r="67" spans="1:19" s="462" customFormat="1" x14ac:dyDescent="0.25">
      <c r="A67" s="344" t="s">
        <v>30</v>
      </c>
      <c r="B67" s="344" t="s">
        <v>31</v>
      </c>
      <c r="C67" s="130" t="s">
        <v>393</v>
      </c>
      <c r="D67" s="352">
        <v>0.4</v>
      </c>
      <c r="E67" s="352">
        <v>0.4</v>
      </c>
      <c r="F67" s="352">
        <v>0.4</v>
      </c>
      <c r="G67" s="352">
        <v>0.4</v>
      </c>
      <c r="H67" s="352">
        <v>0.4</v>
      </c>
      <c r="I67" s="352">
        <v>0.4</v>
      </c>
      <c r="J67" s="352">
        <v>0.4</v>
      </c>
      <c r="K67" s="352">
        <v>0.4</v>
      </c>
      <c r="L67" s="352">
        <v>0.4</v>
      </c>
      <c r="M67" s="352">
        <v>0.4</v>
      </c>
      <c r="N67" s="352">
        <v>0.4</v>
      </c>
      <c r="O67" s="352">
        <v>0.4</v>
      </c>
      <c r="P67" s="352">
        <v>0.4</v>
      </c>
      <c r="Q67" s="352">
        <v>0.4</v>
      </c>
      <c r="R67" s="352">
        <v>0.4</v>
      </c>
      <c r="S67" s="352">
        <v>0.4</v>
      </c>
    </row>
    <row r="68" spans="1:19" x14ac:dyDescent="0.25">
      <c r="A68" s="344" t="s">
        <v>37</v>
      </c>
      <c r="B68" s="344" t="s">
        <v>312</v>
      </c>
      <c r="C68" s="131" t="s">
        <v>12</v>
      </c>
      <c r="D68" s="354">
        <v>0</v>
      </c>
      <c r="E68" s="354">
        <v>0</v>
      </c>
      <c r="F68" s="354">
        <v>0</v>
      </c>
      <c r="G68" s="354">
        <v>0</v>
      </c>
      <c r="H68" s="354">
        <v>0</v>
      </c>
      <c r="I68" s="354">
        <v>0</v>
      </c>
      <c r="J68" s="354">
        <v>0</v>
      </c>
      <c r="K68" s="354">
        <v>0</v>
      </c>
      <c r="L68" s="354">
        <v>0</v>
      </c>
      <c r="M68" s="354">
        <v>0</v>
      </c>
      <c r="N68" s="354">
        <v>0</v>
      </c>
      <c r="O68" s="354">
        <v>0</v>
      </c>
      <c r="P68" s="354">
        <v>0</v>
      </c>
      <c r="Q68" s="354">
        <v>0</v>
      </c>
      <c r="R68" s="354">
        <v>0</v>
      </c>
      <c r="S68" s="354">
        <v>0</v>
      </c>
    </row>
    <row r="69" spans="1:19" x14ac:dyDescent="0.25">
      <c r="A69" s="309" t="s">
        <v>37</v>
      </c>
      <c r="B69" s="309" t="s">
        <v>312</v>
      </c>
      <c r="C69" s="310" t="s">
        <v>58</v>
      </c>
      <c r="D69" s="316">
        <f t="shared" ref="D69:S69" si="22">SUM(D68:D68)</f>
        <v>0</v>
      </c>
      <c r="E69" s="316">
        <f t="shared" si="22"/>
        <v>0</v>
      </c>
      <c r="F69" s="316">
        <f t="shared" si="22"/>
        <v>0</v>
      </c>
      <c r="G69" s="316">
        <f t="shared" si="22"/>
        <v>0</v>
      </c>
      <c r="H69" s="316">
        <f t="shared" si="22"/>
        <v>0</v>
      </c>
      <c r="I69" s="316">
        <f t="shared" si="22"/>
        <v>0</v>
      </c>
      <c r="J69" s="316">
        <f t="shared" si="22"/>
        <v>0</v>
      </c>
      <c r="K69" s="316">
        <f t="shared" si="22"/>
        <v>0</v>
      </c>
      <c r="L69" s="316">
        <f t="shared" si="22"/>
        <v>0</v>
      </c>
      <c r="M69" s="316">
        <f t="shared" si="22"/>
        <v>0</v>
      </c>
      <c r="N69" s="316">
        <f t="shared" si="22"/>
        <v>0</v>
      </c>
      <c r="O69" s="316">
        <f t="shared" si="22"/>
        <v>0</v>
      </c>
      <c r="P69" s="316">
        <f t="shared" si="22"/>
        <v>0</v>
      </c>
      <c r="Q69" s="316">
        <f t="shared" si="22"/>
        <v>0</v>
      </c>
      <c r="R69" s="316">
        <f t="shared" si="22"/>
        <v>0</v>
      </c>
      <c r="S69" s="316">
        <f t="shared" si="22"/>
        <v>0</v>
      </c>
    </row>
    <row r="70" spans="1:19" x14ac:dyDescent="0.25">
      <c r="A70" s="344" t="s">
        <v>37</v>
      </c>
      <c r="B70" s="344" t="s">
        <v>32</v>
      </c>
      <c r="C70" s="310" t="s">
        <v>12</v>
      </c>
      <c r="D70" s="354">
        <v>8</v>
      </c>
      <c r="E70" s="354">
        <v>8</v>
      </c>
      <c r="F70" s="354">
        <v>8</v>
      </c>
      <c r="G70" s="354">
        <v>8</v>
      </c>
      <c r="H70" s="354">
        <v>8</v>
      </c>
      <c r="I70" s="354">
        <v>8</v>
      </c>
      <c r="J70" s="354">
        <v>8</v>
      </c>
      <c r="K70" s="354">
        <v>8</v>
      </c>
      <c r="L70" s="354">
        <v>8</v>
      </c>
      <c r="M70" s="354">
        <v>8</v>
      </c>
      <c r="N70" s="354">
        <v>8</v>
      </c>
      <c r="O70" s="354">
        <v>8</v>
      </c>
      <c r="P70" s="354">
        <v>8</v>
      </c>
      <c r="Q70" s="354">
        <v>8</v>
      </c>
      <c r="R70" s="354">
        <v>8</v>
      </c>
      <c r="S70" s="354">
        <v>8</v>
      </c>
    </row>
    <row r="71" spans="1:19" x14ac:dyDescent="0.25">
      <c r="A71" s="344" t="s">
        <v>37</v>
      </c>
      <c r="B71" s="344" t="s">
        <v>32</v>
      </c>
      <c r="C71" s="310" t="s">
        <v>58</v>
      </c>
      <c r="D71" s="316">
        <f t="shared" ref="D71:S71" si="23">SUM(D70:D70)</f>
        <v>8</v>
      </c>
      <c r="E71" s="316">
        <f t="shared" si="23"/>
        <v>8</v>
      </c>
      <c r="F71" s="316">
        <f t="shared" si="23"/>
        <v>8</v>
      </c>
      <c r="G71" s="316">
        <f t="shared" si="23"/>
        <v>8</v>
      </c>
      <c r="H71" s="316">
        <f t="shared" si="23"/>
        <v>8</v>
      </c>
      <c r="I71" s="316">
        <f t="shared" si="23"/>
        <v>8</v>
      </c>
      <c r="J71" s="316">
        <f t="shared" si="23"/>
        <v>8</v>
      </c>
      <c r="K71" s="316">
        <f t="shared" si="23"/>
        <v>8</v>
      </c>
      <c r="L71" s="316">
        <f t="shared" si="23"/>
        <v>8</v>
      </c>
      <c r="M71" s="316">
        <f t="shared" si="23"/>
        <v>8</v>
      </c>
      <c r="N71" s="316">
        <f t="shared" si="23"/>
        <v>8</v>
      </c>
      <c r="O71" s="316">
        <f t="shared" si="23"/>
        <v>8</v>
      </c>
      <c r="P71" s="316">
        <f t="shared" si="23"/>
        <v>8</v>
      </c>
      <c r="Q71" s="316">
        <f t="shared" si="23"/>
        <v>8</v>
      </c>
      <c r="R71" s="316">
        <f t="shared" si="23"/>
        <v>8</v>
      </c>
      <c r="S71" s="316">
        <f t="shared" si="23"/>
        <v>8</v>
      </c>
    </row>
    <row r="72" spans="1:19" s="462" customFormat="1" x14ac:dyDescent="0.25">
      <c r="A72" s="490" t="s">
        <v>30</v>
      </c>
      <c r="B72" s="490" t="s">
        <v>31</v>
      </c>
      <c r="C72" s="134" t="s">
        <v>390</v>
      </c>
      <c r="D72" s="352">
        <v>0.36</v>
      </c>
      <c r="E72" s="352">
        <v>0.36</v>
      </c>
      <c r="F72" s="352">
        <v>0.36</v>
      </c>
      <c r="G72" s="352">
        <v>0.36</v>
      </c>
      <c r="H72" s="352">
        <v>0.36</v>
      </c>
      <c r="I72" s="352">
        <v>0.36</v>
      </c>
      <c r="J72" s="352">
        <v>0.36</v>
      </c>
      <c r="K72" s="352">
        <v>0.36</v>
      </c>
      <c r="L72" s="352">
        <v>0.36</v>
      </c>
      <c r="M72" s="352">
        <v>0.36</v>
      </c>
      <c r="N72" s="352">
        <v>0.36</v>
      </c>
      <c r="O72" s="352">
        <v>0.36</v>
      </c>
      <c r="P72" s="352">
        <v>0.36</v>
      </c>
      <c r="Q72" s="352">
        <v>0.36</v>
      </c>
      <c r="R72" s="352">
        <v>0.36</v>
      </c>
      <c r="S72" s="352">
        <v>0.36</v>
      </c>
    </row>
    <row r="73" spans="1:19" x14ac:dyDescent="0.25">
      <c r="A73" s="344"/>
      <c r="B73" s="344"/>
      <c r="C73" s="134" t="s">
        <v>299</v>
      </c>
      <c r="D73" s="354">
        <v>55</v>
      </c>
      <c r="E73" s="354">
        <v>55</v>
      </c>
      <c r="F73" s="354">
        <v>60</v>
      </c>
      <c r="G73" s="354">
        <v>60</v>
      </c>
      <c r="H73" s="354">
        <v>60</v>
      </c>
      <c r="I73" s="354">
        <v>0</v>
      </c>
      <c r="J73" s="354">
        <v>0</v>
      </c>
      <c r="K73" s="354">
        <v>0</v>
      </c>
      <c r="L73" s="354">
        <v>0</v>
      </c>
      <c r="M73" s="354">
        <v>0</v>
      </c>
      <c r="N73" s="354">
        <v>0</v>
      </c>
      <c r="O73" s="354">
        <v>0</v>
      </c>
      <c r="P73" s="354">
        <v>0</v>
      </c>
      <c r="Q73" s="354">
        <v>0</v>
      </c>
      <c r="R73" s="354">
        <v>0</v>
      </c>
      <c r="S73" s="354">
        <v>0</v>
      </c>
    </row>
    <row r="74" spans="1:19" x14ac:dyDescent="0.25">
      <c r="A74" s="344" t="s">
        <v>37</v>
      </c>
      <c r="B74" s="344" t="s">
        <v>189</v>
      </c>
      <c r="C74" s="133" t="s">
        <v>12</v>
      </c>
      <c r="D74" s="354">
        <v>0</v>
      </c>
      <c r="E74" s="354">
        <v>0</v>
      </c>
      <c r="F74" s="354">
        <v>0</v>
      </c>
      <c r="G74" s="354">
        <v>0</v>
      </c>
      <c r="H74" s="354">
        <v>0</v>
      </c>
      <c r="I74" s="354">
        <v>0</v>
      </c>
      <c r="J74" s="354">
        <v>0</v>
      </c>
      <c r="K74" s="354">
        <v>0</v>
      </c>
      <c r="L74" s="354">
        <v>0</v>
      </c>
      <c r="M74" s="354">
        <v>0</v>
      </c>
      <c r="N74" s="354">
        <v>0</v>
      </c>
      <c r="O74" s="354">
        <v>0</v>
      </c>
      <c r="P74" s="354">
        <v>0</v>
      </c>
      <c r="Q74" s="354">
        <v>0</v>
      </c>
      <c r="R74" s="354">
        <v>0</v>
      </c>
      <c r="S74" s="354">
        <v>0</v>
      </c>
    </row>
    <row r="75" spans="1:19" x14ac:dyDescent="0.25">
      <c r="A75" s="309" t="s">
        <v>37</v>
      </c>
      <c r="B75" s="309" t="s">
        <v>189</v>
      </c>
      <c r="C75" s="310" t="s">
        <v>58</v>
      </c>
      <c r="D75" s="316">
        <f>SUM(D73:D74)</f>
        <v>55</v>
      </c>
      <c r="E75" s="316">
        <f t="shared" ref="E75:S75" si="24">SUM(E73:E74)</f>
        <v>55</v>
      </c>
      <c r="F75" s="316">
        <f t="shared" si="24"/>
        <v>60</v>
      </c>
      <c r="G75" s="316">
        <f t="shared" si="24"/>
        <v>60</v>
      </c>
      <c r="H75" s="316">
        <f t="shared" si="24"/>
        <v>60</v>
      </c>
      <c r="I75" s="316">
        <f t="shared" si="24"/>
        <v>0</v>
      </c>
      <c r="J75" s="316">
        <f t="shared" si="24"/>
        <v>0</v>
      </c>
      <c r="K75" s="316">
        <f t="shared" si="24"/>
        <v>0</v>
      </c>
      <c r="L75" s="316">
        <f t="shared" si="24"/>
        <v>0</v>
      </c>
      <c r="M75" s="316">
        <f t="shared" si="24"/>
        <v>0</v>
      </c>
      <c r="N75" s="316">
        <f t="shared" si="24"/>
        <v>0</v>
      </c>
      <c r="O75" s="316">
        <f t="shared" si="24"/>
        <v>0</v>
      </c>
      <c r="P75" s="316">
        <f t="shared" si="24"/>
        <v>0</v>
      </c>
      <c r="Q75" s="316">
        <f t="shared" si="24"/>
        <v>0</v>
      </c>
      <c r="R75" s="316">
        <f t="shared" si="24"/>
        <v>0</v>
      </c>
      <c r="S75" s="316">
        <f t="shared" si="24"/>
        <v>0</v>
      </c>
    </row>
    <row r="76" spans="1:19" x14ac:dyDescent="0.25">
      <c r="A76" s="309" t="s">
        <v>37</v>
      </c>
      <c r="B76" s="309" t="s">
        <v>55</v>
      </c>
      <c r="C76" s="319" t="s">
        <v>58</v>
      </c>
      <c r="D76" s="316">
        <v>20</v>
      </c>
      <c r="E76" s="316">
        <v>20</v>
      </c>
      <c r="F76" s="316">
        <v>20</v>
      </c>
      <c r="G76" s="316">
        <v>20</v>
      </c>
      <c r="H76" s="316">
        <v>20</v>
      </c>
      <c r="I76" s="316">
        <v>20</v>
      </c>
      <c r="J76" s="316">
        <v>20</v>
      </c>
      <c r="K76" s="316">
        <v>20</v>
      </c>
      <c r="L76" s="316">
        <v>20</v>
      </c>
      <c r="M76" s="316">
        <v>20</v>
      </c>
      <c r="N76" s="316">
        <v>20</v>
      </c>
      <c r="O76" s="316">
        <v>20</v>
      </c>
      <c r="P76" s="316">
        <v>20</v>
      </c>
      <c r="Q76" s="316">
        <v>20</v>
      </c>
      <c r="R76" s="316">
        <v>20</v>
      </c>
      <c r="S76" s="316">
        <v>20</v>
      </c>
    </row>
    <row r="77" spans="1:19" x14ac:dyDescent="0.25">
      <c r="A77" s="309" t="s">
        <v>37</v>
      </c>
      <c r="B77" s="309" t="s">
        <v>37</v>
      </c>
      <c r="C77" s="138" t="s">
        <v>58</v>
      </c>
      <c r="D77" s="316">
        <f t="shared" ref="D77:S77" si="25">SUM(D76,D75,D71,D69)</f>
        <v>83</v>
      </c>
      <c r="E77" s="316">
        <f t="shared" si="25"/>
        <v>83</v>
      </c>
      <c r="F77" s="316">
        <f t="shared" si="25"/>
        <v>88</v>
      </c>
      <c r="G77" s="316">
        <f t="shared" si="25"/>
        <v>88</v>
      </c>
      <c r="H77" s="316">
        <f t="shared" si="25"/>
        <v>88</v>
      </c>
      <c r="I77" s="316">
        <f t="shared" si="25"/>
        <v>28</v>
      </c>
      <c r="J77" s="316">
        <f t="shared" si="25"/>
        <v>28</v>
      </c>
      <c r="K77" s="316">
        <f t="shared" si="25"/>
        <v>28</v>
      </c>
      <c r="L77" s="316">
        <f t="shared" si="25"/>
        <v>28</v>
      </c>
      <c r="M77" s="316">
        <f t="shared" si="25"/>
        <v>28</v>
      </c>
      <c r="N77" s="316">
        <f t="shared" si="25"/>
        <v>28</v>
      </c>
      <c r="O77" s="316">
        <f t="shared" si="25"/>
        <v>28</v>
      </c>
      <c r="P77" s="316">
        <f t="shared" si="25"/>
        <v>28</v>
      </c>
      <c r="Q77" s="316">
        <f t="shared" si="25"/>
        <v>28</v>
      </c>
      <c r="R77" s="316">
        <f t="shared" si="25"/>
        <v>28</v>
      </c>
      <c r="S77" s="316">
        <f t="shared" si="25"/>
        <v>28</v>
      </c>
    </row>
    <row r="78" spans="1:19" x14ac:dyDescent="0.25">
      <c r="A78" s="326" t="s">
        <v>57</v>
      </c>
      <c r="B78" s="326" t="s">
        <v>57</v>
      </c>
      <c r="C78" s="155" t="s">
        <v>58</v>
      </c>
      <c r="D78" s="170">
        <f t="shared" ref="D78:S78" si="26">SUM(D77,D66,D61,D52,D30)</f>
        <v>788.07999999999993</v>
      </c>
      <c r="E78" s="170">
        <f t="shared" si="26"/>
        <v>788.07999999999993</v>
      </c>
      <c r="F78" s="170">
        <f t="shared" si="26"/>
        <v>793.07999999999993</v>
      </c>
      <c r="G78" s="170">
        <f t="shared" si="26"/>
        <v>805.07999999999993</v>
      </c>
      <c r="H78" s="170">
        <f t="shared" si="26"/>
        <v>820.07999999999993</v>
      </c>
      <c r="I78" s="170">
        <f t="shared" si="26"/>
        <v>825.08</v>
      </c>
      <c r="J78" s="170">
        <f t="shared" si="26"/>
        <v>860.08</v>
      </c>
      <c r="K78" s="170">
        <f t="shared" si="26"/>
        <v>860.08</v>
      </c>
      <c r="L78" s="170">
        <f t="shared" si="26"/>
        <v>865.08</v>
      </c>
      <c r="M78" s="170">
        <f t="shared" si="26"/>
        <v>865.08</v>
      </c>
      <c r="N78" s="170">
        <f t="shared" si="26"/>
        <v>865.08</v>
      </c>
      <c r="O78" s="170">
        <f t="shared" si="26"/>
        <v>865.08</v>
      </c>
      <c r="P78" s="170">
        <f t="shared" si="26"/>
        <v>870.08</v>
      </c>
      <c r="Q78" s="170">
        <f t="shared" si="26"/>
        <v>870.08</v>
      </c>
      <c r="R78" s="170">
        <f t="shared" si="26"/>
        <v>870.08</v>
      </c>
      <c r="S78" s="170">
        <f t="shared" si="26"/>
        <v>870.08</v>
      </c>
    </row>
    <row r="79" spans="1:19" x14ac:dyDescent="0.25">
      <c r="C79" s="529" t="s">
        <v>12</v>
      </c>
      <c r="D79">
        <f>D80-SUBTOTAL(9,D2:D73)</f>
        <v>-1358.8799999999997</v>
      </c>
      <c r="E79" s="462">
        <f t="shared" ref="E79:S79" si="27">E80-SUBTOTAL(9,E2:E73)</f>
        <v>-1358.8799999999997</v>
      </c>
      <c r="F79" s="462">
        <f t="shared" si="27"/>
        <v>-1358.8799999999997</v>
      </c>
      <c r="G79" s="462">
        <f t="shared" si="27"/>
        <v>-1380.8799999999997</v>
      </c>
      <c r="H79" s="462">
        <f t="shared" si="27"/>
        <v>-1410.8799999999997</v>
      </c>
      <c r="I79" s="462">
        <f t="shared" si="27"/>
        <v>-1540.8799999999997</v>
      </c>
      <c r="J79" s="462">
        <f t="shared" si="27"/>
        <v>-1610.8799999999997</v>
      </c>
      <c r="K79" s="462">
        <f t="shared" si="27"/>
        <v>-1610.8799999999997</v>
      </c>
      <c r="L79" s="462">
        <f t="shared" si="27"/>
        <v>-1620.8799999999997</v>
      </c>
      <c r="M79" s="462">
        <f t="shared" si="27"/>
        <v>-1620.8799999999997</v>
      </c>
      <c r="N79" s="462">
        <f t="shared" si="27"/>
        <v>-1620.8799999999997</v>
      </c>
      <c r="O79" s="462">
        <f t="shared" si="27"/>
        <v>-1620.8799999999997</v>
      </c>
      <c r="P79" s="462">
        <f t="shared" si="27"/>
        <v>-1630.8799999999997</v>
      </c>
      <c r="Q79" s="462">
        <f t="shared" si="27"/>
        <v>-1630.8799999999997</v>
      </c>
      <c r="R79" s="462">
        <f t="shared" si="27"/>
        <v>-1630.8799999999997</v>
      </c>
      <c r="S79" s="462">
        <f t="shared" si="27"/>
        <v>-1630.8799999999997</v>
      </c>
    </row>
    <row r="80" spans="1:19" x14ac:dyDescent="0.25">
      <c r="C80" s="529" t="s">
        <v>58</v>
      </c>
      <c r="D80">
        <v>938.12</v>
      </c>
      <c r="E80">
        <v>938.12</v>
      </c>
      <c r="F80">
        <v>953.12</v>
      </c>
      <c r="G80">
        <v>965.12</v>
      </c>
      <c r="H80">
        <v>980.12</v>
      </c>
      <c r="I80">
        <v>985.12</v>
      </c>
      <c r="J80">
        <v>1020.12</v>
      </c>
      <c r="K80">
        <v>1020.12</v>
      </c>
      <c r="L80">
        <v>1025.1199999999999</v>
      </c>
      <c r="M80">
        <v>1025.1199999999999</v>
      </c>
      <c r="N80">
        <v>1025.1199999999999</v>
      </c>
      <c r="O80">
        <v>1025.1199999999999</v>
      </c>
      <c r="P80">
        <v>1030.1199999999999</v>
      </c>
      <c r="Q80">
        <v>1030.1199999999999</v>
      </c>
      <c r="R80">
        <v>1030.1199999999999</v>
      </c>
      <c r="S80">
        <v>1030.1199999999999</v>
      </c>
    </row>
  </sheetData>
  <autoFilter ref="A1:S80" xr:uid="{0EE63344-2DF9-473E-B090-59BECC62E562}">
    <sortState xmlns:xlrd2="http://schemas.microsoft.com/office/spreadsheetml/2017/richdata2" ref="A2:S73">
      <sortCondition descending="1" ref="I1:I7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E491-D9FC-4523-9705-757BA79C9131}">
  <sheetPr filterMode="1"/>
  <dimension ref="A1:S93"/>
  <sheetViews>
    <sheetView workbookViewId="0">
      <selection activeCell="C85" sqref="C85"/>
    </sheetView>
  </sheetViews>
  <sheetFormatPr defaultRowHeight="15" x14ac:dyDescent="0.25"/>
  <cols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44" t="s">
        <v>39</v>
      </c>
      <c r="B2" s="344" t="s">
        <v>36</v>
      </c>
      <c r="C2" s="130" t="s">
        <v>303</v>
      </c>
      <c r="D2" s="354">
        <v>20</v>
      </c>
      <c r="E2" s="354">
        <v>20</v>
      </c>
      <c r="F2" s="354">
        <v>20</v>
      </c>
      <c r="G2" s="354">
        <v>20</v>
      </c>
      <c r="H2" s="354">
        <v>20</v>
      </c>
      <c r="I2" s="354">
        <v>20</v>
      </c>
      <c r="J2" s="354">
        <v>20</v>
      </c>
      <c r="K2" s="354">
        <v>20</v>
      </c>
      <c r="L2" s="354">
        <v>20</v>
      </c>
      <c r="M2" s="354">
        <v>20</v>
      </c>
      <c r="N2" s="354">
        <v>20</v>
      </c>
      <c r="O2" s="354">
        <v>20</v>
      </c>
      <c r="P2" s="354">
        <v>20</v>
      </c>
      <c r="Q2" s="354">
        <v>20</v>
      </c>
      <c r="R2" s="354">
        <v>20</v>
      </c>
      <c r="S2" s="354">
        <v>20</v>
      </c>
    </row>
    <row r="3" spans="1:19" x14ac:dyDescent="0.25">
      <c r="A3" s="344" t="s">
        <v>39</v>
      </c>
      <c r="B3" s="526" t="s">
        <v>109</v>
      </c>
      <c r="C3" s="130" t="s">
        <v>285</v>
      </c>
      <c r="D3" s="354">
        <v>5</v>
      </c>
      <c r="E3" s="354">
        <v>5</v>
      </c>
      <c r="F3" s="354">
        <v>5</v>
      </c>
      <c r="G3" s="354">
        <v>5</v>
      </c>
      <c r="H3" s="354">
        <v>5</v>
      </c>
      <c r="I3" s="354">
        <v>5</v>
      </c>
      <c r="J3" s="354">
        <v>5</v>
      </c>
      <c r="K3" s="354">
        <v>5</v>
      </c>
      <c r="L3" s="354">
        <v>5</v>
      </c>
      <c r="M3" s="354">
        <v>5</v>
      </c>
      <c r="N3" s="354">
        <v>5</v>
      </c>
      <c r="O3" s="354">
        <v>5</v>
      </c>
      <c r="P3" s="354">
        <v>5</v>
      </c>
      <c r="Q3" s="354">
        <v>5</v>
      </c>
      <c r="R3" s="354">
        <v>5</v>
      </c>
      <c r="S3" s="354">
        <v>5</v>
      </c>
    </row>
    <row r="4" spans="1:19" x14ac:dyDescent="0.25">
      <c r="A4" s="344" t="s">
        <v>38</v>
      </c>
      <c r="B4" s="344" t="s">
        <v>34</v>
      </c>
      <c r="C4" s="130" t="s">
        <v>285</v>
      </c>
      <c r="D4" s="354">
        <v>60</v>
      </c>
      <c r="E4" s="354">
        <v>60</v>
      </c>
      <c r="F4" s="354">
        <v>70</v>
      </c>
      <c r="G4" s="354">
        <v>70</v>
      </c>
      <c r="H4" s="354">
        <v>70</v>
      </c>
      <c r="I4" s="354">
        <v>70</v>
      </c>
      <c r="J4" s="354">
        <v>70</v>
      </c>
      <c r="K4" s="354">
        <v>70</v>
      </c>
      <c r="L4" s="354">
        <v>70</v>
      </c>
      <c r="M4" s="354">
        <v>70</v>
      </c>
      <c r="N4" s="354">
        <v>70</v>
      </c>
      <c r="O4" s="354">
        <v>70</v>
      </c>
      <c r="P4" s="354">
        <v>70</v>
      </c>
      <c r="Q4" s="354">
        <v>70</v>
      </c>
      <c r="R4" s="354">
        <v>70</v>
      </c>
      <c r="S4" s="354">
        <v>70</v>
      </c>
    </row>
    <row r="5" spans="1:19" x14ac:dyDescent="0.25">
      <c r="A5" s="344" t="s">
        <v>39</v>
      </c>
      <c r="B5" s="344" t="s">
        <v>36</v>
      </c>
      <c r="C5" s="130" t="s">
        <v>299</v>
      </c>
      <c r="D5" s="354">
        <v>25</v>
      </c>
      <c r="E5" s="354">
        <v>25</v>
      </c>
      <c r="F5" s="354">
        <v>25</v>
      </c>
      <c r="G5" s="354">
        <v>25</v>
      </c>
      <c r="H5" s="354">
        <v>25</v>
      </c>
      <c r="I5" s="354">
        <v>0</v>
      </c>
      <c r="J5" s="354">
        <v>0</v>
      </c>
      <c r="K5" s="354">
        <v>0</v>
      </c>
      <c r="L5" s="354">
        <v>0</v>
      </c>
      <c r="M5" s="354">
        <v>0</v>
      </c>
      <c r="N5" s="354">
        <v>0</v>
      </c>
      <c r="O5" s="354">
        <v>0</v>
      </c>
      <c r="P5" s="354">
        <v>0</v>
      </c>
      <c r="Q5" s="354">
        <v>0</v>
      </c>
      <c r="R5" s="354">
        <v>0</v>
      </c>
      <c r="S5" s="354">
        <v>0</v>
      </c>
    </row>
    <row r="6" spans="1:19" x14ac:dyDescent="0.25">
      <c r="A6" s="344" t="s">
        <v>38</v>
      </c>
      <c r="B6" s="344" t="s">
        <v>34</v>
      </c>
      <c r="C6" s="130" t="s">
        <v>299</v>
      </c>
      <c r="D6" s="354">
        <v>30</v>
      </c>
      <c r="E6" s="354">
        <v>30</v>
      </c>
      <c r="F6" s="354">
        <v>35</v>
      </c>
      <c r="G6" s="354">
        <v>35</v>
      </c>
      <c r="H6" s="354">
        <v>35</v>
      </c>
      <c r="I6" s="354">
        <v>0</v>
      </c>
      <c r="J6" s="354">
        <v>0</v>
      </c>
      <c r="K6" s="354">
        <v>0</v>
      </c>
      <c r="L6" s="354">
        <v>0</v>
      </c>
      <c r="M6" s="354">
        <v>0</v>
      </c>
      <c r="N6" s="354">
        <v>0</v>
      </c>
      <c r="O6" s="354">
        <v>0</v>
      </c>
      <c r="P6" s="354">
        <v>0</v>
      </c>
      <c r="Q6" s="354">
        <v>0</v>
      </c>
      <c r="R6" s="354">
        <v>0</v>
      </c>
      <c r="S6" s="354">
        <v>0</v>
      </c>
    </row>
    <row r="7" spans="1:19" x14ac:dyDescent="0.25">
      <c r="A7" s="344" t="s">
        <v>30</v>
      </c>
      <c r="B7" s="344" t="s">
        <v>31</v>
      </c>
      <c r="C7" s="130" t="s">
        <v>397</v>
      </c>
      <c r="D7" s="352">
        <v>0.6</v>
      </c>
      <c r="E7" s="352">
        <v>0.6</v>
      </c>
      <c r="F7" s="352">
        <v>0.6</v>
      </c>
      <c r="G7" s="352">
        <v>0.6</v>
      </c>
      <c r="H7" s="352">
        <v>0.6</v>
      </c>
      <c r="I7" s="352">
        <v>0.6</v>
      </c>
      <c r="J7" s="352">
        <v>0.6</v>
      </c>
      <c r="K7" s="352">
        <v>0.6</v>
      </c>
      <c r="L7" s="352">
        <v>0.6</v>
      </c>
      <c r="M7" s="352">
        <v>0.6</v>
      </c>
      <c r="N7" s="352">
        <v>0.6</v>
      </c>
      <c r="O7" s="352">
        <v>0.6</v>
      </c>
      <c r="P7" s="352">
        <v>0.6</v>
      </c>
      <c r="Q7" s="352">
        <v>0.6</v>
      </c>
      <c r="R7" s="352">
        <v>0.6</v>
      </c>
      <c r="S7" s="352">
        <v>0.6</v>
      </c>
    </row>
    <row r="8" spans="1:19" x14ac:dyDescent="0.25">
      <c r="A8" s="344" t="s">
        <v>30</v>
      </c>
      <c r="B8" s="344" t="s">
        <v>41</v>
      </c>
      <c r="C8" s="135" t="s">
        <v>289</v>
      </c>
      <c r="D8" s="352">
        <v>30</v>
      </c>
      <c r="E8" s="352">
        <v>30</v>
      </c>
      <c r="F8" s="352">
        <v>30</v>
      </c>
      <c r="G8" s="352">
        <v>30</v>
      </c>
      <c r="H8" s="352">
        <v>30</v>
      </c>
      <c r="I8" s="352">
        <v>30</v>
      </c>
      <c r="J8" s="352">
        <v>30</v>
      </c>
      <c r="K8" s="352">
        <v>30</v>
      </c>
      <c r="L8" s="352">
        <v>30</v>
      </c>
      <c r="M8" s="352">
        <v>30</v>
      </c>
      <c r="N8" s="352">
        <v>30</v>
      </c>
      <c r="O8" s="352">
        <v>30</v>
      </c>
      <c r="P8" s="352">
        <v>30</v>
      </c>
      <c r="Q8" s="352">
        <v>30</v>
      </c>
      <c r="R8" s="352">
        <v>30</v>
      </c>
      <c r="S8" s="352">
        <v>30</v>
      </c>
    </row>
    <row r="9" spans="1:19" hidden="1" x14ac:dyDescent="0.25">
      <c r="A9" s="344" t="s">
        <v>30</v>
      </c>
      <c r="B9" s="344" t="s">
        <v>31</v>
      </c>
      <c r="C9" s="130" t="s">
        <v>12</v>
      </c>
      <c r="D9" s="352">
        <v>0</v>
      </c>
      <c r="E9" s="352">
        <v>0</v>
      </c>
      <c r="F9" s="352">
        <v>0</v>
      </c>
      <c r="G9" s="352">
        <v>0</v>
      </c>
      <c r="H9" s="352">
        <v>0</v>
      </c>
      <c r="I9" s="352">
        <v>0</v>
      </c>
      <c r="J9" s="352">
        <v>0</v>
      </c>
      <c r="K9" s="352">
        <v>0</v>
      </c>
      <c r="L9" s="352">
        <v>0</v>
      </c>
      <c r="M9" s="352">
        <v>0</v>
      </c>
      <c r="N9" s="352">
        <v>0</v>
      </c>
      <c r="O9" s="352">
        <v>0</v>
      </c>
      <c r="P9" s="352">
        <v>0</v>
      </c>
      <c r="Q9" s="352">
        <v>0</v>
      </c>
      <c r="R9" s="352">
        <v>0</v>
      </c>
      <c r="S9" s="352">
        <v>0</v>
      </c>
    </row>
    <row r="10" spans="1:19" hidden="1" x14ac:dyDescent="0.25">
      <c r="A10" s="309" t="s">
        <v>30</v>
      </c>
      <c r="B10" s="309" t="s">
        <v>31</v>
      </c>
      <c r="C10" s="310" t="s">
        <v>58</v>
      </c>
      <c r="D10" s="311">
        <f t="shared" ref="D10:S10" si="0">SUM(D3:D9)</f>
        <v>150.6</v>
      </c>
      <c r="E10" s="311">
        <f t="shared" si="0"/>
        <v>150.6</v>
      </c>
      <c r="F10" s="311">
        <f t="shared" si="0"/>
        <v>165.6</v>
      </c>
      <c r="G10" s="311">
        <f t="shared" si="0"/>
        <v>165.6</v>
      </c>
      <c r="H10" s="311">
        <f t="shared" si="0"/>
        <v>165.6</v>
      </c>
      <c r="I10" s="311">
        <f t="shared" si="0"/>
        <v>105.6</v>
      </c>
      <c r="J10" s="311">
        <f t="shared" si="0"/>
        <v>105.6</v>
      </c>
      <c r="K10" s="311">
        <f t="shared" si="0"/>
        <v>105.6</v>
      </c>
      <c r="L10" s="311">
        <f t="shared" si="0"/>
        <v>105.6</v>
      </c>
      <c r="M10" s="311">
        <f t="shared" si="0"/>
        <v>105.6</v>
      </c>
      <c r="N10" s="311">
        <f t="shared" si="0"/>
        <v>105.6</v>
      </c>
      <c r="O10" s="311">
        <f t="shared" si="0"/>
        <v>105.6</v>
      </c>
      <c r="P10" s="311">
        <f t="shared" si="0"/>
        <v>105.6</v>
      </c>
      <c r="Q10" s="311">
        <f t="shared" si="0"/>
        <v>105.6</v>
      </c>
      <c r="R10" s="311">
        <f t="shared" si="0"/>
        <v>105.6</v>
      </c>
      <c r="S10" s="311">
        <f t="shared" si="0"/>
        <v>105.6</v>
      </c>
    </row>
    <row r="11" spans="1:19" x14ac:dyDescent="0.25">
      <c r="A11" s="344" t="s">
        <v>30</v>
      </c>
      <c r="B11" s="344" t="s">
        <v>51</v>
      </c>
      <c r="C11" s="136" t="s">
        <v>363</v>
      </c>
      <c r="D11" s="354">
        <v>10</v>
      </c>
      <c r="E11" s="354">
        <v>10</v>
      </c>
      <c r="F11" s="354">
        <v>10</v>
      </c>
      <c r="G11" s="354">
        <v>10</v>
      </c>
      <c r="H11" s="354">
        <v>10</v>
      </c>
      <c r="I11" s="354">
        <v>10</v>
      </c>
      <c r="J11" s="354">
        <v>10</v>
      </c>
      <c r="K11" s="354">
        <v>10</v>
      </c>
      <c r="L11" s="354">
        <v>10</v>
      </c>
      <c r="M11" s="354">
        <v>10</v>
      </c>
      <c r="N11" s="354">
        <v>10</v>
      </c>
      <c r="O11" s="354">
        <v>10</v>
      </c>
      <c r="P11" s="354">
        <v>10</v>
      </c>
      <c r="Q11" s="354">
        <v>10</v>
      </c>
      <c r="R11" s="354">
        <v>10</v>
      </c>
      <c r="S11" s="354">
        <v>10</v>
      </c>
    </row>
    <row r="12" spans="1:19" x14ac:dyDescent="0.25">
      <c r="A12" s="344" t="s">
        <v>30</v>
      </c>
      <c r="B12" s="344" t="s">
        <v>33</v>
      </c>
      <c r="C12" s="131" t="s">
        <v>287</v>
      </c>
      <c r="D12" s="352">
        <v>10</v>
      </c>
      <c r="E12" s="352">
        <v>10</v>
      </c>
      <c r="F12" s="352">
        <v>10</v>
      </c>
      <c r="G12" s="352">
        <v>10</v>
      </c>
      <c r="H12" s="352">
        <v>10</v>
      </c>
      <c r="I12" s="352">
        <v>10</v>
      </c>
      <c r="J12" s="352">
        <v>10</v>
      </c>
      <c r="K12" s="352">
        <v>10</v>
      </c>
      <c r="L12" s="352">
        <v>10</v>
      </c>
      <c r="M12" s="352">
        <v>10</v>
      </c>
      <c r="N12" s="352">
        <v>10</v>
      </c>
      <c r="O12" s="352">
        <v>10</v>
      </c>
      <c r="P12" s="352">
        <v>10</v>
      </c>
      <c r="Q12" s="352">
        <v>10</v>
      </c>
      <c r="R12" s="352">
        <v>10</v>
      </c>
      <c r="S12" s="352">
        <v>10</v>
      </c>
    </row>
    <row r="13" spans="1:19" x14ac:dyDescent="0.25">
      <c r="A13" s="344" t="s">
        <v>30</v>
      </c>
      <c r="B13" s="344" t="s">
        <v>51</v>
      </c>
      <c r="C13" s="136" t="s">
        <v>293</v>
      </c>
      <c r="D13" s="354">
        <v>20</v>
      </c>
      <c r="E13" s="354">
        <v>20</v>
      </c>
      <c r="F13" s="354">
        <v>20</v>
      </c>
      <c r="G13" s="354">
        <v>20</v>
      </c>
      <c r="H13" s="354">
        <v>20</v>
      </c>
      <c r="I13" s="354">
        <v>20</v>
      </c>
      <c r="J13" s="354">
        <v>20</v>
      </c>
      <c r="K13" s="354">
        <v>20</v>
      </c>
      <c r="L13" s="354">
        <v>20</v>
      </c>
      <c r="M13" s="354">
        <v>20</v>
      </c>
      <c r="N13" s="354">
        <v>20</v>
      </c>
      <c r="O13" s="354">
        <v>20</v>
      </c>
      <c r="P13" s="354">
        <v>20</v>
      </c>
      <c r="Q13" s="354">
        <v>20</v>
      </c>
      <c r="R13" s="354">
        <v>20</v>
      </c>
      <c r="S13" s="354">
        <v>20</v>
      </c>
    </row>
    <row r="14" spans="1:19" x14ac:dyDescent="0.25">
      <c r="A14" s="344" t="s">
        <v>30</v>
      </c>
      <c r="B14" s="344" t="s">
        <v>188</v>
      </c>
      <c r="C14" s="130" t="s">
        <v>295</v>
      </c>
      <c r="D14" s="354">
        <v>10</v>
      </c>
      <c r="E14" s="354">
        <v>10</v>
      </c>
      <c r="F14" s="354">
        <v>10</v>
      </c>
      <c r="G14" s="354">
        <v>10</v>
      </c>
      <c r="H14" s="354">
        <v>15</v>
      </c>
      <c r="I14" s="354">
        <v>15</v>
      </c>
      <c r="J14" s="354">
        <v>15</v>
      </c>
      <c r="K14" s="354">
        <v>15</v>
      </c>
      <c r="L14" s="354">
        <v>20</v>
      </c>
      <c r="M14" s="354">
        <v>20</v>
      </c>
      <c r="N14" s="354">
        <v>20</v>
      </c>
      <c r="O14" s="354">
        <v>20</v>
      </c>
      <c r="P14" s="354">
        <v>20</v>
      </c>
      <c r="Q14" s="354">
        <v>20</v>
      </c>
      <c r="R14" s="354">
        <v>20</v>
      </c>
      <c r="S14" s="354">
        <v>20</v>
      </c>
    </row>
    <row r="15" spans="1:19" x14ac:dyDescent="0.25">
      <c r="A15" s="344" t="s">
        <v>39</v>
      </c>
      <c r="B15" s="344" t="s">
        <v>106</v>
      </c>
      <c r="C15" s="131" t="s">
        <v>194</v>
      </c>
      <c r="D15" s="354">
        <v>30</v>
      </c>
      <c r="E15" s="354">
        <v>30</v>
      </c>
      <c r="F15" s="354">
        <v>30</v>
      </c>
      <c r="G15" s="354">
        <v>30</v>
      </c>
      <c r="H15" s="354">
        <v>30</v>
      </c>
      <c r="I15" s="354">
        <v>30</v>
      </c>
      <c r="J15" s="354">
        <v>30</v>
      </c>
      <c r="K15" s="354">
        <v>30</v>
      </c>
      <c r="L15" s="354">
        <v>30</v>
      </c>
      <c r="M15" s="354">
        <v>30</v>
      </c>
      <c r="N15" s="354">
        <v>30</v>
      </c>
      <c r="O15" s="354">
        <v>30</v>
      </c>
      <c r="P15" s="354">
        <v>30</v>
      </c>
      <c r="Q15" s="354">
        <v>30</v>
      </c>
      <c r="R15" s="354">
        <v>30</v>
      </c>
      <c r="S15" s="354">
        <v>30</v>
      </c>
    </row>
    <row r="16" spans="1:19" hidden="1" x14ac:dyDescent="0.25">
      <c r="A16" s="344" t="s">
        <v>30</v>
      </c>
      <c r="B16" s="345" t="s">
        <v>33</v>
      </c>
      <c r="C16" s="132" t="s">
        <v>12</v>
      </c>
      <c r="D16" s="352">
        <v>25</v>
      </c>
      <c r="E16" s="352">
        <v>25</v>
      </c>
      <c r="F16" s="352">
        <v>25</v>
      </c>
      <c r="G16" s="352">
        <v>25</v>
      </c>
      <c r="H16" s="352">
        <v>25</v>
      </c>
      <c r="I16" s="352">
        <v>25</v>
      </c>
      <c r="J16" s="352">
        <v>30</v>
      </c>
      <c r="K16" s="352">
        <v>30</v>
      </c>
      <c r="L16" s="352">
        <v>30</v>
      </c>
      <c r="M16" s="352">
        <v>30</v>
      </c>
      <c r="N16" s="352">
        <v>30</v>
      </c>
      <c r="O16" s="352">
        <v>30</v>
      </c>
      <c r="P16" s="352">
        <v>35</v>
      </c>
      <c r="Q16" s="352">
        <v>35</v>
      </c>
      <c r="R16" s="352">
        <v>35</v>
      </c>
      <c r="S16" s="352">
        <v>35</v>
      </c>
    </row>
    <row r="17" spans="1:19" hidden="1" x14ac:dyDescent="0.25">
      <c r="A17" s="309" t="s">
        <v>30</v>
      </c>
      <c r="B17" s="312" t="s">
        <v>33</v>
      </c>
      <c r="C17" s="313" t="s">
        <v>58</v>
      </c>
      <c r="D17" s="314">
        <f t="shared" ref="D17:S17" si="1">SUM(D11:D16)</f>
        <v>105</v>
      </c>
      <c r="E17" s="314">
        <f t="shared" si="1"/>
        <v>105</v>
      </c>
      <c r="F17" s="314">
        <f t="shared" si="1"/>
        <v>105</v>
      </c>
      <c r="G17" s="314">
        <f t="shared" si="1"/>
        <v>105</v>
      </c>
      <c r="H17" s="314">
        <f t="shared" si="1"/>
        <v>110</v>
      </c>
      <c r="I17" s="314">
        <f t="shared" si="1"/>
        <v>110</v>
      </c>
      <c r="J17" s="314">
        <f t="shared" si="1"/>
        <v>115</v>
      </c>
      <c r="K17" s="314">
        <f t="shared" si="1"/>
        <v>115</v>
      </c>
      <c r="L17" s="314">
        <f t="shared" si="1"/>
        <v>120</v>
      </c>
      <c r="M17" s="314">
        <f t="shared" si="1"/>
        <v>120</v>
      </c>
      <c r="N17" s="314">
        <f t="shared" si="1"/>
        <v>120</v>
      </c>
      <c r="O17" s="314">
        <f t="shared" si="1"/>
        <v>120</v>
      </c>
      <c r="P17" s="314">
        <f t="shared" si="1"/>
        <v>125</v>
      </c>
      <c r="Q17" s="314">
        <f t="shared" si="1"/>
        <v>125</v>
      </c>
      <c r="R17" s="314">
        <f t="shared" si="1"/>
        <v>125</v>
      </c>
      <c r="S17" s="314">
        <f t="shared" si="1"/>
        <v>125</v>
      </c>
    </row>
    <row r="18" spans="1:19" x14ac:dyDescent="0.25">
      <c r="A18" s="344" t="s">
        <v>30</v>
      </c>
      <c r="B18" s="344" t="s">
        <v>33</v>
      </c>
      <c r="C18" s="134" t="s">
        <v>298</v>
      </c>
      <c r="D18" s="353">
        <v>40</v>
      </c>
      <c r="E18" s="353">
        <v>40</v>
      </c>
      <c r="F18" s="353">
        <v>40</v>
      </c>
      <c r="G18" s="353">
        <v>40</v>
      </c>
      <c r="H18" s="353">
        <v>40</v>
      </c>
      <c r="I18" s="353">
        <v>40</v>
      </c>
      <c r="J18" s="353">
        <v>40</v>
      </c>
      <c r="K18" s="353">
        <v>40</v>
      </c>
      <c r="L18" s="353">
        <v>40</v>
      </c>
      <c r="M18" s="353">
        <v>40</v>
      </c>
      <c r="N18" s="353">
        <v>40</v>
      </c>
      <c r="O18" s="353">
        <v>40</v>
      </c>
      <c r="P18" s="353">
        <v>40</v>
      </c>
      <c r="Q18" s="353">
        <v>40</v>
      </c>
      <c r="R18" s="353">
        <v>40</v>
      </c>
      <c r="S18" s="353">
        <v>40</v>
      </c>
    </row>
    <row r="19" spans="1:19" x14ac:dyDescent="0.25">
      <c r="A19" s="344" t="s">
        <v>39</v>
      </c>
      <c r="B19" s="344" t="s">
        <v>36</v>
      </c>
      <c r="C19" s="134" t="s">
        <v>298</v>
      </c>
      <c r="D19" s="354">
        <v>0</v>
      </c>
      <c r="E19" s="354">
        <v>0</v>
      </c>
      <c r="F19" s="354">
        <v>0</v>
      </c>
      <c r="G19" s="354">
        <v>0</v>
      </c>
      <c r="H19" s="354">
        <v>0</v>
      </c>
      <c r="I19" s="354">
        <v>30</v>
      </c>
      <c r="J19" s="354">
        <v>30</v>
      </c>
      <c r="K19" s="354">
        <v>30</v>
      </c>
      <c r="L19" s="354">
        <v>30</v>
      </c>
      <c r="M19" s="354">
        <v>30</v>
      </c>
      <c r="N19" s="354">
        <v>30</v>
      </c>
      <c r="O19" s="354">
        <v>30</v>
      </c>
      <c r="P19" s="354">
        <v>30</v>
      </c>
      <c r="Q19" s="354">
        <v>30</v>
      </c>
      <c r="R19" s="354">
        <v>30</v>
      </c>
      <c r="S19" s="354">
        <v>30</v>
      </c>
    </row>
    <row r="20" spans="1:19" hidden="1" x14ac:dyDescent="0.25">
      <c r="A20" s="344" t="s">
        <v>30</v>
      </c>
      <c r="B20" s="344" t="s">
        <v>41</v>
      </c>
      <c r="C20" s="132" t="s">
        <v>12</v>
      </c>
      <c r="D20" s="352">
        <v>10</v>
      </c>
      <c r="E20" s="352">
        <v>10</v>
      </c>
      <c r="F20" s="352">
        <v>10</v>
      </c>
      <c r="G20" s="352">
        <v>10</v>
      </c>
      <c r="H20" s="352">
        <v>10</v>
      </c>
      <c r="I20" s="352">
        <v>10</v>
      </c>
      <c r="J20" s="352">
        <v>10</v>
      </c>
      <c r="K20" s="352">
        <v>10</v>
      </c>
      <c r="L20" s="352">
        <v>10</v>
      </c>
      <c r="M20" s="352">
        <v>10</v>
      </c>
      <c r="N20" s="352">
        <v>10</v>
      </c>
      <c r="O20" s="352">
        <v>10</v>
      </c>
      <c r="P20" s="352">
        <v>10</v>
      </c>
      <c r="Q20" s="352">
        <v>10</v>
      </c>
      <c r="R20" s="352">
        <v>10</v>
      </c>
      <c r="S20" s="352">
        <v>10</v>
      </c>
    </row>
    <row r="21" spans="1:19" hidden="1" x14ac:dyDescent="0.25">
      <c r="A21" s="309" t="s">
        <v>30</v>
      </c>
      <c r="B21" s="309" t="s">
        <v>41</v>
      </c>
      <c r="C21" s="315" t="s">
        <v>58</v>
      </c>
      <c r="D21" s="316">
        <f t="shared" ref="D21:S21" si="2">SUM(D18:D20)</f>
        <v>50</v>
      </c>
      <c r="E21" s="316">
        <f t="shared" si="2"/>
        <v>50</v>
      </c>
      <c r="F21" s="316">
        <f t="shared" si="2"/>
        <v>50</v>
      </c>
      <c r="G21" s="316">
        <f t="shared" si="2"/>
        <v>50</v>
      </c>
      <c r="H21" s="316">
        <f t="shared" si="2"/>
        <v>50</v>
      </c>
      <c r="I21" s="316">
        <f t="shared" si="2"/>
        <v>80</v>
      </c>
      <c r="J21" s="316">
        <f t="shared" si="2"/>
        <v>80</v>
      </c>
      <c r="K21" s="316">
        <f t="shared" si="2"/>
        <v>80</v>
      </c>
      <c r="L21" s="316">
        <f t="shared" si="2"/>
        <v>80</v>
      </c>
      <c r="M21" s="316">
        <f t="shared" si="2"/>
        <v>80</v>
      </c>
      <c r="N21" s="316">
        <f t="shared" si="2"/>
        <v>80</v>
      </c>
      <c r="O21" s="316">
        <f t="shared" si="2"/>
        <v>80</v>
      </c>
      <c r="P21" s="316">
        <f t="shared" si="2"/>
        <v>80</v>
      </c>
      <c r="Q21" s="316">
        <f t="shared" si="2"/>
        <v>80</v>
      </c>
      <c r="R21" s="316">
        <f t="shared" si="2"/>
        <v>80</v>
      </c>
      <c r="S21" s="316">
        <f t="shared" si="2"/>
        <v>80</v>
      </c>
    </row>
    <row r="22" spans="1:19" x14ac:dyDescent="0.25">
      <c r="A22" s="344" t="s">
        <v>38</v>
      </c>
      <c r="B22" s="344" t="s">
        <v>34</v>
      </c>
      <c r="C22" s="130" t="s">
        <v>298</v>
      </c>
      <c r="D22" s="129">
        <v>0</v>
      </c>
      <c r="E22" s="129">
        <v>0</v>
      </c>
      <c r="F22" s="129">
        <v>0</v>
      </c>
      <c r="G22" s="129">
        <v>0</v>
      </c>
      <c r="H22" s="129">
        <v>0</v>
      </c>
      <c r="I22" s="129">
        <v>35</v>
      </c>
      <c r="J22" s="129">
        <v>35</v>
      </c>
      <c r="K22" s="129">
        <v>35</v>
      </c>
      <c r="L22" s="129">
        <v>35</v>
      </c>
      <c r="M22" s="129">
        <v>35</v>
      </c>
      <c r="N22" s="129">
        <v>35</v>
      </c>
      <c r="O22" s="129">
        <v>35</v>
      </c>
      <c r="P22" s="129">
        <v>35</v>
      </c>
      <c r="Q22" s="129">
        <v>35</v>
      </c>
      <c r="R22" s="129">
        <v>35</v>
      </c>
      <c r="S22" s="129">
        <v>35</v>
      </c>
    </row>
    <row r="23" spans="1:19" hidden="1" x14ac:dyDescent="0.25">
      <c r="A23" s="344" t="s">
        <v>30</v>
      </c>
      <c r="B23" s="344" t="s">
        <v>49</v>
      </c>
      <c r="C23" s="131" t="s">
        <v>12</v>
      </c>
      <c r="D23" s="354">
        <v>20</v>
      </c>
      <c r="E23" s="354">
        <v>20</v>
      </c>
      <c r="F23" s="354">
        <v>20</v>
      </c>
      <c r="G23" s="354">
        <v>20</v>
      </c>
      <c r="H23" s="354">
        <v>20</v>
      </c>
      <c r="I23" s="354">
        <v>20</v>
      </c>
      <c r="J23" s="354">
        <v>20</v>
      </c>
      <c r="K23" s="354">
        <v>20</v>
      </c>
      <c r="L23" s="354">
        <v>20</v>
      </c>
      <c r="M23" s="354">
        <v>20</v>
      </c>
      <c r="N23" s="354">
        <v>20</v>
      </c>
      <c r="O23" s="354">
        <v>20</v>
      </c>
      <c r="P23" s="354">
        <v>20</v>
      </c>
      <c r="Q23" s="354">
        <v>20</v>
      </c>
      <c r="R23" s="354">
        <v>20</v>
      </c>
      <c r="S23" s="354">
        <v>20</v>
      </c>
    </row>
    <row r="24" spans="1:19" hidden="1" x14ac:dyDescent="0.25">
      <c r="A24" s="309" t="s">
        <v>30</v>
      </c>
      <c r="B24" s="309" t="s">
        <v>49</v>
      </c>
      <c r="C24" s="310" t="s">
        <v>58</v>
      </c>
      <c r="D24" s="316">
        <f t="shared" ref="D24:S24" si="3">SUM(D22:D23)</f>
        <v>20</v>
      </c>
      <c r="E24" s="316">
        <f t="shared" si="3"/>
        <v>20</v>
      </c>
      <c r="F24" s="316">
        <f t="shared" si="3"/>
        <v>20</v>
      </c>
      <c r="G24" s="316">
        <f t="shared" si="3"/>
        <v>20</v>
      </c>
      <c r="H24" s="316">
        <f t="shared" si="3"/>
        <v>20</v>
      </c>
      <c r="I24" s="316">
        <f t="shared" si="3"/>
        <v>55</v>
      </c>
      <c r="J24" s="316">
        <f t="shared" si="3"/>
        <v>55</v>
      </c>
      <c r="K24" s="316">
        <f t="shared" si="3"/>
        <v>55</v>
      </c>
      <c r="L24" s="316">
        <f t="shared" si="3"/>
        <v>55</v>
      </c>
      <c r="M24" s="316">
        <f t="shared" si="3"/>
        <v>55</v>
      </c>
      <c r="N24" s="316">
        <f t="shared" si="3"/>
        <v>55</v>
      </c>
      <c r="O24" s="316">
        <f t="shared" si="3"/>
        <v>55</v>
      </c>
      <c r="P24" s="316">
        <f t="shared" si="3"/>
        <v>55</v>
      </c>
      <c r="Q24" s="316">
        <f t="shared" si="3"/>
        <v>55</v>
      </c>
      <c r="R24" s="316">
        <f t="shared" si="3"/>
        <v>55</v>
      </c>
      <c r="S24" s="316">
        <f t="shared" si="3"/>
        <v>55</v>
      </c>
    </row>
    <row r="25" spans="1:19" x14ac:dyDescent="0.25">
      <c r="A25" s="344" t="s">
        <v>30</v>
      </c>
      <c r="B25" s="344" t="s">
        <v>31</v>
      </c>
      <c r="C25" s="130" t="s">
        <v>391</v>
      </c>
      <c r="D25" s="352">
        <v>1.8</v>
      </c>
      <c r="E25" s="352">
        <v>1.8</v>
      </c>
      <c r="F25" s="352">
        <v>1.8</v>
      </c>
      <c r="G25" s="352">
        <v>1.8</v>
      </c>
      <c r="H25" s="352">
        <v>1.8</v>
      </c>
      <c r="I25" s="352">
        <v>1.8</v>
      </c>
      <c r="J25" s="352">
        <v>1.8</v>
      </c>
      <c r="K25" s="352">
        <v>1.8</v>
      </c>
      <c r="L25" s="352">
        <v>1.8</v>
      </c>
      <c r="M25" s="352">
        <v>1.8</v>
      </c>
      <c r="N25" s="352">
        <v>1.8</v>
      </c>
      <c r="O25" s="352">
        <v>1.8</v>
      </c>
      <c r="P25" s="352">
        <v>1.8</v>
      </c>
      <c r="Q25" s="352">
        <v>1.8</v>
      </c>
      <c r="R25" s="352">
        <v>1.8</v>
      </c>
      <c r="S25" s="352">
        <v>1.8</v>
      </c>
    </row>
    <row r="26" spans="1:19" hidden="1" x14ac:dyDescent="0.25">
      <c r="A26" s="344" t="s">
        <v>30</v>
      </c>
      <c r="B26" s="344" t="s">
        <v>104</v>
      </c>
      <c r="C26" s="130" t="s">
        <v>12</v>
      </c>
      <c r="D26" s="354">
        <v>5</v>
      </c>
      <c r="E26" s="354">
        <v>5</v>
      </c>
      <c r="F26" s="354">
        <v>5</v>
      </c>
      <c r="G26" s="354">
        <v>5</v>
      </c>
      <c r="H26" s="354">
        <v>5</v>
      </c>
      <c r="I26" s="354">
        <v>5</v>
      </c>
      <c r="J26" s="354">
        <v>5</v>
      </c>
      <c r="K26" s="354">
        <v>5</v>
      </c>
      <c r="L26" s="354">
        <v>5</v>
      </c>
      <c r="M26" s="354">
        <v>5</v>
      </c>
      <c r="N26" s="354">
        <v>5</v>
      </c>
      <c r="O26" s="354">
        <v>5</v>
      </c>
      <c r="P26" s="354">
        <v>5</v>
      </c>
      <c r="Q26" s="354">
        <v>5</v>
      </c>
      <c r="R26" s="354">
        <v>5</v>
      </c>
      <c r="S26" s="354">
        <v>5</v>
      </c>
    </row>
    <row r="27" spans="1:19" hidden="1" x14ac:dyDescent="0.25">
      <c r="A27" s="309" t="s">
        <v>30</v>
      </c>
      <c r="B27" s="309" t="s">
        <v>104</v>
      </c>
      <c r="C27" s="310" t="s">
        <v>58</v>
      </c>
      <c r="D27" s="316">
        <f t="shared" ref="D27:S27" si="4">SUM(D25:D26)</f>
        <v>6.8</v>
      </c>
      <c r="E27" s="316">
        <f t="shared" si="4"/>
        <v>6.8</v>
      </c>
      <c r="F27" s="316">
        <f t="shared" si="4"/>
        <v>6.8</v>
      </c>
      <c r="G27" s="316">
        <f t="shared" si="4"/>
        <v>6.8</v>
      </c>
      <c r="H27" s="316">
        <f t="shared" si="4"/>
        <v>6.8</v>
      </c>
      <c r="I27" s="316">
        <f t="shared" si="4"/>
        <v>6.8</v>
      </c>
      <c r="J27" s="316">
        <f t="shared" si="4"/>
        <v>6.8</v>
      </c>
      <c r="K27" s="316">
        <f t="shared" si="4"/>
        <v>6.8</v>
      </c>
      <c r="L27" s="316">
        <f t="shared" si="4"/>
        <v>6.8</v>
      </c>
      <c r="M27" s="316">
        <f t="shared" si="4"/>
        <v>6.8</v>
      </c>
      <c r="N27" s="316">
        <f t="shared" si="4"/>
        <v>6.8</v>
      </c>
      <c r="O27" s="316">
        <f t="shared" si="4"/>
        <v>6.8</v>
      </c>
      <c r="P27" s="316">
        <f t="shared" si="4"/>
        <v>6.8</v>
      </c>
      <c r="Q27" s="316">
        <f t="shared" si="4"/>
        <v>6.8</v>
      </c>
      <c r="R27" s="316">
        <f t="shared" si="4"/>
        <v>6.8</v>
      </c>
      <c r="S27" s="316">
        <f t="shared" si="4"/>
        <v>6.8</v>
      </c>
    </row>
    <row r="28" spans="1:19" x14ac:dyDescent="0.25">
      <c r="A28" s="344" t="s">
        <v>38</v>
      </c>
      <c r="B28" s="344" t="s">
        <v>34</v>
      </c>
      <c r="C28" s="131" t="s">
        <v>283</v>
      </c>
      <c r="D28" s="354">
        <v>20</v>
      </c>
      <c r="E28" s="354">
        <v>20</v>
      </c>
      <c r="F28" s="354">
        <v>20</v>
      </c>
      <c r="G28" s="354">
        <v>20</v>
      </c>
      <c r="H28" s="354">
        <v>20</v>
      </c>
      <c r="I28" s="354">
        <v>20</v>
      </c>
      <c r="J28" s="354">
        <v>20</v>
      </c>
      <c r="K28" s="354">
        <v>20</v>
      </c>
      <c r="L28" s="354">
        <v>20</v>
      </c>
      <c r="M28" s="354">
        <v>20</v>
      </c>
      <c r="N28" s="354">
        <v>20</v>
      </c>
      <c r="O28" s="354">
        <v>20</v>
      </c>
      <c r="P28" s="354">
        <v>20</v>
      </c>
      <c r="Q28" s="354">
        <v>20</v>
      </c>
      <c r="R28" s="354">
        <v>20</v>
      </c>
      <c r="S28" s="354">
        <v>20</v>
      </c>
    </row>
    <row r="29" spans="1:19" x14ac:dyDescent="0.25">
      <c r="A29" s="344" t="s">
        <v>30</v>
      </c>
      <c r="B29" s="344" t="s">
        <v>33</v>
      </c>
      <c r="C29" s="372" t="s">
        <v>375</v>
      </c>
      <c r="D29" s="352">
        <v>70</v>
      </c>
      <c r="E29" s="352">
        <v>70</v>
      </c>
      <c r="F29" s="352">
        <v>70</v>
      </c>
      <c r="G29" s="352">
        <v>70</v>
      </c>
      <c r="H29" s="352">
        <v>70</v>
      </c>
      <c r="I29" s="352">
        <v>70</v>
      </c>
      <c r="J29" s="352">
        <v>70</v>
      </c>
      <c r="K29" s="352">
        <v>70</v>
      </c>
      <c r="L29" s="352">
        <v>70</v>
      </c>
      <c r="M29" s="352">
        <v>70</v>
      </c>
      <c r="N29" s="352">
        <v>70</v>
      </c>
      <c r="O29" s="352">
        <v>70</v>
      </c>
      <c r="P29" s="352">
        <v>70</v>
      </c>
      <c r="Q29" s="352">
        <v>70</v>
      </c>
      <c r="R29" s="352">
        <v>70</v>
      </c>
      <c r="S29" s="352">
        <v>70</v>
      </c>
    </row>
    <row r="30" spans="1:19" x14ac:dyDescent="0.25">
      <c r="A30" s="344" t="s">
        <v>30</v>
      </c>
      <c r="B30" s="344" t="s">
        <v>31</v>
      </c>
      <c r="C30" s="130" t="s">
        <v>393</v>
      </c>
      <c r="D30" s="352">
        <v>0.4</v>
      </c>
      <c r="E30" s="352">
        <v>0.4</v>
      </c>
      <c r="F30" s="352">
        <v>0.4</v>
      </c>
      <c r="G30" s="352">
        <v>0.4</v>
      </c>
      <c r="H30" s="352">
        <v>0.4</v>
      </c>
      <c r="I30" s="352">
        <v>0.4</v>
      </c>
      <c r="J30" s="352">
        <v>0.4</v>
      </c>
      <c r="K30" s="352">
        <v>0.4</v>
      </c>
      <c r="L30" s="352">
        <v>0.4</v>
      </c>
      <c r="M30" s="352">
        <v>0.4</v>
      </c>
      <c r="N30" s="352">
        <v>0.4</v>
      </c>
      <c r="O30" s="352">
        <v>0.4</v>
      </c>
      <c r="P30" s="352">
        <v>0.4</v>
      </c>
      <c r="Q30" s="352">
        <v>0.4</v>
      </c>
      <c r="R30" s="352">
        <v>0.4</v>
      </c>
      <c r="S30" s="352">
        <v>0.4</v>
      </c>
    </row>
    <row r="31" spans="1:19" hidden="1" x14ac:dyDescent="0.25">
      <c r="A31" s="344" t="s">
        <v>30</v>
      </c>
      <c r="B31" s="345" t="s">
        <v>51</v>
      </c>
      <c r="C31" s="131" t="s">
        <v>12</v>
      </c>
      <c r="D31" s="354">
        <v>15</v>
      </c>
      <c r="E31" s="354">
        <v>15</v>
      </c>
      <c r="F31" s="354">
        <v>15</v>
      </c>
      <c r="G31" s="354">
        <v>15</v>
      </c>
      <c r="H31" s="354">
        <v>15</v>
      </c>
      <c r="I31" s="354">
        <v>15</v>
      </c>
      <c r="J31" s="354">
        <v>15</v>
      </c>
      <c r="K31" s="354">
        <v>15</v>
      </c>
      <c r="L31" s="354">
        <v>15</v>
      </c>
      <c r="M31" s="354">
        <v>15</v>
      </c>
      <c r="N31" s="354">
        <v>15</v>
      </c>
      <c r="O31" s="354">
        <v>15</v>
      </c>
      <c r="P31" s="354">
        <v>15</v>
      </c>
      <c r="Q31" s="354">
        <v>15</v>
      </c>
      <c r="R31" s="354">
        <v>15</v>
      </c>
      <c r="S31" s="354">
        <v>15</v>
      </c>
    </row>
    <row r="32" spans="1:19" hidden="1" x14ac:dyDescent="0.25">
      <c r="A32" s="309" t="s">
        <v>30</v>
      </c>
      <c r="B32" s="312" t="s">
        <v>51</v>
      </c>
      <c r="C32" s="310" t="s">
        <v>58</v>
      </c>
      <c r="D32" s="316">
        <f t="shared" ref="D32:S32" si="5">SUM(D28:D31)</f>
        <v>105.4</v>
      </c>
      <c r="E32" s="316">
        <f t="shared" si="5"/>
        <v>105.4</v>
      </c>
      <c r="F32" s="316">
        <f t="shared" si="5"/>
        <v>105.4</v>
      </c>
      <c r="G32" s="316">
        <f t="shared" si="5"/>
        <v>105.4</v>
      </c>
      <c r="H32" s="316">
        <f t="shared" si="5"/>
        <v>105.4</v>
      </c>
      <c r="I32" s="316">
        <f t="shared" si="5"/>
        <v>105.4</v>
      </c>
      <c r="J32" s="316">
        <f t="shared" si="5"/>
        <v>105.4</v>
      </c>
      <c r="K32" s="316">
        <f t="shared" si="5"/>
        <v>105.4</v>
      </c>
      <c r="L32" s="316">
        <f t="shared" si="5"/>
        <v>105.4</v>
      </c>
      <c r="M32" s="316">
        <f t="shared" si="5"/>
        <v>105.4</v>
      </c>
      <c r="N32" s="316">
        <f t="shared" si="5"/>
        <v>105.4</v>
      </c>
      <c r="O32" s="316">
        <f t="shared" si="5"/>
        <v>105.4</v>
      </c>
      <c r="P32" s="316">
        <f t="shared" si="5"/>
        <v>105.4</v>
      </c>
      <c r="Q32" s="316">
        <f t="shared" si="5"/>
        <v>105.4</v>
      </c>
      <c r="R32" s="316">
        <f t="shared" si="5"/>
        <v>105.4</v>
      </c>
      <c r="S32" s="316">
        <f t="shared" si="5"/>
        <v>105.4</v>
      </c>
    </row>
    <row r="33" spans="1:19" x14ac:dyDescent="0.25">
      <c r="A33" s="490" t="s">
        <v>30</v>
      </c>
      <c r="B33" s="134" t="s">
        <v>31</v>
      </c>
      <c r="C33" s="130" t="s">
        <v>390</v>
      </c>
      <c r="D33" s="352">
        <v>0.36</v>
      </c>
      <c r="E33" s="352">
        <v>0.36</v>
      </c>
      <c r="F33" s="352">
        <v>0.36</v>
      </c>
      <c r="G33" s="352">
        <v>0.36</v>
      </c>
      <c r="H33" s="352">
        <v>0.36</v>
      </c>
      <c r="I33" s="352">
        <v>0.36</v>
      </c>
      <c r="J33" s="352">
        <v>0.36</v>
      </c>
      <c r="K33" s="352">
        <v>0.36</v>
      </c>
      <c r="L33" s="352">
        <v>0.36</v>
      </c>
      <c r="M33" s="352">
        <v>0.36</v>
      </c>
      <c r="N33" s="352">
        <v>0.36</v>
      </c>
      <c r="O33" s="352">
        <v>0.36</v>
      </c>
      <c r="P33" s="352">
        <v>0.36</v>
      </c>
      <c r="Q33" s="352">
        <v>0.36</v>
      </c>
      <c r="R33" s="352">
        <v>0.36</v>
      </c>
      <c r="S33" s="352">
        <v>0.36</v>
      </c>
    </row>
    <row r="34" spans="1:19" hidden="1" x14ac:dyDescent="0.25">
      <c r="A34" s="344" t="s">
        <v>30</v>
      </c>
      <c r="B34" s="345" t="s">
        <v>188</v>
      </c>
      <c r="C34" s="130" t="s">
        <v>12</v>
      </c>
      <c r="D34" s="354">
        <v>0</v>
      </c>
      <c r="E34" s="354">
        <v>0</v>
      </c>
      <c r="F34" s="354">
        <v>0</v>
      </c>
      <c r="G34" s="354">
        <v>0</v>
      </c>
      <c r="H34" s="354">
        <v>0</v>
      </c>
      <c r="I34" s="354">
        <v>0</v>
      </c>
      <c r="J34" s="354">
        <v>0</v>
      </c>
      <c r="K34" s="354">
        <v>0</v>
      </c>
      <c r="L34" s="354">
        <v>0</v>
      </c>
      <c r="M34" s="354">
        <v>0</v>
      </c>
      <c r="N34" s="354">
        <v>0</v>
      </c>
      <c r="O34" s="354">
        <v>0</v>
      </c>
      <c r="P34" s="354">
        <v>0</v>
      </c>
      <c r="Q34" s="354">
        <v>0</v>
      </c>
      <c r="R34" s="354">
        <v>0</v>
      </c>
      <c r="S34" s="354">
        <v>0</v>
      </c>
    </row>
    <row r="35" spans="1:19" hidden="1" x14ac:dyDescent="0.25">
      <c r="A35" s="309" t="s">
        <v>30</v>
      </c>
      <c r="B35" s="312" t="s">
        <v>188</v>
      </c>
      <c r="C35" s="310" t="s">
        <v>58</v>
      </c>
      <c r="D35" s="316">
        <f t="shared" ref="D35:S35" si="6">SUM(D33:D34)</f>
        <v>0.36</v>
      </c>
      <c r="E35" s="316">
        <f t="shared" si="6"/>
        <v>0.36</v>
      </c>
      <c r="F35" s="316">
        <f t="shared" si="6"/>
        <v>0.36</v>
      </c>
      <c r="G35" s="316">
        <f t="shared" si="6"/>
        <v>0.36</v>
      </c>
      <c r="H35" s="316">
        <f t="shared" si="6"/>
        <v>0.36</v>
      </c>
      <c r="I35" s="316">
        <f t="shared" si="6"/>
        <v>0.36</v>
      </c>
      <c r="J35" s="316">
        <f t="shared" si="6"/>
        <v>0.36</v>
      </c>
      <c r="K35" s="316">
        <f t="shared" si="6"/>
        <v>0.36</v>
      </c>
      <c r="L35" s="316">
        <f t="shared" si="6"/>
        <v>0.36</v>
      </c>
      <c r="M35" s="316">
        <f t="shared" si="6"/>
        <v>0.36</v>
      </c>
      <c r="N35" s="316">
        <f t="shared" si="6"/>
        <v>0.36</v>
      </c>
      <c r="O35" s="316">
        <f t="shared" si="6"/>
        <v>0.36</v>
      </c>
      <c r="P35" s="316">
        <f t="shared" si="6"/>
        <v>0.36</v>
      </c>
      <c r="Q35" s="316">
        <f t="shared" si="6"/>
        <v>0.36</v>
      </c>
      <c r="R35" s="316">
        <f t="shared" si="6"/>
        <v>0.36</v>
      </c>
      <c r="S35" s="316">
        <f t="shared" si="6"/>
        <v>0.36</v>
      </c>
    </row>
    <row r="36" spans="1:19" hidden="1" x14ac:dyDescent="0.25">
      <c r="A36" s="344" t="s">
        <v>30</v>
      </c>
      <c r="B36" s="344" t="s">
        <v>52</v>
      </c>
      <c r="C36" s="130" t="s">
        <v>58</v>
      </c>
      <c r="D36" s="354">
        <v>20</v>
      </c>
      <c r="E36" s="354">
        <v>20</v>
      </c>
      <c r="F36" s="354">
        <v>20</v>
      </c>
      <c r="G36" s="354">
        <v>20</v>
      </c>
      <c r="H36" s="354">
        <v>20</v>
      </c>
      <c r="I36" s="354">
        <v>20</v>
      </c>
      <c r="J36" s="354">
        <v>20</v>
      </c>
      <c r="K36" s="354">
        <v>20</v>
      </c>
      <c r="L36" s="354">
        <v>20</v>
      </c>
      <c r="M36" s="354">
        <v>20</v>
      </c>
      <c r="N36" s="354">
        <v>20</v>
      </c>
      <c r="O36" s="354">
        <v>20</v>
      </c>
      <c r="P36" s="354">
        <v>20</v>
      </c>
      <c r="Q36" s="354">
        <v>20</v>
      </c>
      <c r="R36" s="354">
        <v>20</v>
      </c>
      <c r="S36" s="354">
        <v>20</v>
      </c>
    </row>
    <row r="37" spans="1:19" hidden="1" x14ac:dyDescent="0.25">
      <c r="A37" s="309" t="s">
        <v>30</v>
      </c>
      <c r="B37" s="309" t="s">
        <v>30</v>
      </c>
      <c r="C37" s="310" t="s">
        <v>58</v>
      </c>
      <c r="D37" s="316">
        <f t="shared" ref="D37:S37" si="7">D10+D17+D21+D24+D27+D32+D35+D36</f>
        <v>458.16000000000008</v>
      </c>
      <c r="E37" s="316">
        <f t="shared" si="7"/>
        <v>458.16000000000008</v>
      </c>
      <c r="F37" s="316">
        <f t="shared" si="7"/>
        <v>473.16000000000008</v>
      </c>
      <c r="G37" s="316">
        <f t="shared" si="7"/>
        <v>473.16000000000008</v>
      </c>
      <c r="H37" s="316">
        <f t="shared" si="7"/>
        <v>478.16000000000008</v>
      </c>
      <c r="I37" s="316">
        <f t="shared" si="7"/>
        <v>483.16000000000008</v>
      </c>
      <c r="J37" s="316">
        <f t="shared" si="7"/>
        <v>488.16000000000008</v>
      </c>
      <c r="K37" s="316">
        <f t="shared" si="7"/>
        <v>488.16000000000008</v>
      </c>
      <c r="L37" s="316">
        <f t="shared" si="7"/>
        <v>493.16000000000008</v>
      </c>
      <c r="M37" s="316">
        <f t="shared" si="7"/>
        <v>493.16000000000008</v>
      </c>
      <c r="N37" s="316">
        <f t="shared" si="7"/>
        <v>493.16000000000008</v>
      </c>
      <c r="O37" s="316">
        <f t="shared" si="7"/>
        <v>493.16000000000008</v>
      </c>
      <c r="P37" s="316">
        <f t="shared" si="7"/>
        <v>498.16000000000008</v>
      </c>
      <c r="Q37" s="316">
        <f t="shared" si="7"/>
        <v>498.16000000000008</v>
      </c>
      <c r="R37" s="316">
        <f t="shared" si="7"/>
        <v>498.16000000000008</v>
      </c>
      <c r="S37" s="316">
        <f t="shared" si="7"/>
        <v>498.16000000000008</v>
      </c>
    </row>
    <row r="38" spans="1:19" x14ac:dyDescent="0.25">
      <c r="A38" s="344" t="s">
        <v>30</v>
      </c>
      <c r="B38" s="344" t="s">
        <v>31</v>
      </c>
      <c r="C38" s="491" t="s">
        <v>381</v>
      </c>
      <c r="D38" s="492">
        <v>0.72</v>
      </c>
      <c r="E38" s="492">
        <v>0.72</v>
      </c>
      <c r="F38" s="492">
        <v>0.72</v>
      </c>
      <c r="G38" s="492">
        <v>0.72</v>
      </c>
      <c r="H38" s="492">
        <v>0.72</v>
      </c>
      <c r="I38" s="492">
        <v>0.72</v>
      </c>
      <c r="J38" s="492">
        <v>0.72</v>
      </c>
      <c r="K38" s="492">
        <v>0.72</v>
      </c>
      <c r="L38" s="492">
        <v>0.72</v>
      </c>
      <c r="M38" s="492">
        <v>0.72</v>
      </c>
      <c r="N38" s="492">
        <v>0.72</v>
      </c>
      <c r="O38" s="492">
        <v>0.72</v>
      </c>
      <c r="P38" s="492">
        <v>0.72</v>
      </c>
      <c r="Q38" s="492">
        <v>0.72</v>
      </c>
      <c r="R38" s="492">
        <v>0.72</v>
      </c>
      <c r="S38" s="492">
        <v>0.72</v>
      </c>
    </row>
    <row r="39" spans="1:19" x14ac:dyDescent="0.25">
      <c r="A39" s="344" t="s">
        <v>39</v>
      </c>
      <c r="B39" s="344" t="s">
        <v>259</v>
      </c>
      <c r="C39" s="135" t="s">
        <v>308</v>
      </c>
      <c r="D39" s="354">
        <v>15</v>
      </c>
      <c r="E39" s="354">
        <v>15</v>
      </c>
      <c r="F39" s="354">
        <v>15</v>
      </c>
      <c r="G39" s="354">
        <v>15</v>
      </c>
      <c r="H39" s="354">
        <v>15</v>
      </c>
      <c r="I39" s="354">
        <v>15</v>
      </c>
      <c r="J39" s="354">
        <v>15</v>
      </c>
      <c r="K39" s="354">
        <v>15</v>
      </c>
      <c r="L39" s="354">
        <v>15</v>
      </c>
      <c r="M39" s="354">
        <v>15</v>
      </c>
      <c r="N39" s="354">
        <v>15</v>
      </c>
      <c r="O39" s="354">
        <v>15</v>
      </c>
      <c r="P39" s="354">
        <v>15</v>
      </c>
      <c r="Q39" s="354">
        <v>15</v>
      </c>
      <c r="R39" s="354">
        <v>15</v>
      </c>
      <c r="S39" s="354">
        <v>15</v>
      </c>
    </row>
    <row r="40" spans="1:19" x14ac:dyDescent="0.25">
      <c r="A40" s="344" t="s">
        <v>37</v>
      </c>
      <c r="B40" s="344" t="s">
        <v>189</v>
      </c>
      <c r="C40" s="135" t="s">
        <v>308</v>
      </c>
      <c r="D40" s="354">
        <v>15</v>
      </c>
      <c r="E40" s="354">
        <v>15</v>
      </c>
      <c r="F40" s="354">
        <v>15</v>
      </c>
      <c r="G40" s="354">
        <v>15</v>
      </c>
      <c r="H40" s="354">
        <v>15</v>
      </c>
      <c r="I40" s="354">
        <v>15</v>
      </c>
      <c r="J40" s="354">
        <v>15</v>
      </c>
      <c r="K40" s="354">
        <v>15</v>
      </c>
      <c r="L40" s="354">
        <v>15</v>
      </c>
      <c r="M40" s="354">
        <v>15</v>
      </c>
      <c r="N40" s="354">
        <v>15</v>
      </c>
      <c r="O40" s="354">
        <v>15</v>
      </c>
      <c r="P40" s="354">
        <v>15</v>
      </c>
      <c r="Q40" s="354">
        <v>15</v>
      </c>
      <c r="R40" s="354">
        <v>15</v>
      </c>
      <c r="S40" s="354">
        <v>15</v>
      </c>
    </row>
    <row r="41" spans="1:19" x14ac:dyDescent="0.25">
      <c r="A41" s="344" t="s">
        <v>39</v>
      </c>
      <c r="B41" s="344" t="s">
        <v>42</v>
      </c>
      <c r="C41" s="131" t="s">
        <v>301</v>
      </c>
      <c r="D41" s="354">
        <v>5</v>
      </c>
      <c r="E41" s="354">
        <v>5</v>
      </c>
      <c r="F41" s="354">
        <v>5</v>
      </c>
      <c r="G41" s="354">
        <v>5</v>
      </c>
      <c r="H41" s="354">
        <v>5</v>
      </c>
      <c r="I41" s="354">
        <v>5</v>
      </c>
      <c r="J41" s="354">
        <v>5</v>
      </c>
      <c r="K41" s="354">
        <v>5</v>
      </c>
      <c r="L41" s="354">
        <v>5</v>
      </c>
      <c r="M41" s="354">
        <v>5</v>
      </c>
      <c r="N41" s="354">
        <v>5</v>
      </c>
      <c r="O41" s="354">
        <v>5</v>
      </c>
      <c r="P41" s="354">
        <v>5</v>
      </c>
      <c r="Q41" s="354">
        <v>5</v>
      </c>
      <c r="R41" s="354">
        <v>5</v>
      </c>
      <c r="S41" s="354">
        <v>5</v>
      </c>
    </row>
    <row r="42" spans="1:19" hidden="1" x14ac:dyDescent="0.25">
      <c r="A42" s="344" t="s">
        <v>39</v>
      </c>
      <c r="B42" s="344" t="s">
        <v>36</v>
      </c>
      <c r="C42" s="131" t="s">
        <v>12</v>
      </c>
      <c r="D42" s="354">
        <v>10</v>
      </c>
      <c r="E42" s="354">
        <v>10</v>
      </c>
      <c r="F42" s="354">
        <v>10</v>
      </c>
      <c r="G42" s="354">
        <v>10</v>
      </c>
      <c r="H42" s="354">
        <v>10</v>
      </c>
      <c r="I42" s="354">
        <v>10</v>
      </c>
      <c r="J42" s="354">
        <v>10</v>
      </c>
      <c r="K42" s="354">
        <v>10</v>
      </c>
      <c r="L42" s="354">
        <v>10</v>
      </c>
      <c r="M42" s="354">
        <v>10</v>
      </c>
      <c r="N42" s="354">
        <v>10</v>
      </c>
      <c r="O42" s="354">
        <v>10</v>
      </c>
      <c r="P42" s="354">
        <v>10</v>
      </c>
      <c r="Q42" s="354">
        <v>10</v>
      </c>
      <c r="R42" s="354">
        <v>10</v>
      </c>
      <c r="S42" s="354">
        <v>10</v>
      </c>
    </row>
    <row r="43" spans="1:19" hidden="1" x14ac:dyDescent="0.25">
      <c r="A43" s="309" t="s">
        <v>39</v>
      </c>
      <c r="B43" s="309" t="s">
        <v>36</v>
      </c>
      <c r="C43" s="310" t="s">
        <v>58</v>
      </c>
      <c r="D43" s="311">
        <f t="shared" ref="D43:S43" si="8">SUM(D38:D42)</f>
        <v>45.72</v>
      </c>
      <c r="E43" s="311">
        <f t="shared" si="8"/>
        <v>45.72</v>
      </c>
      <c r="F43" s="311">
        <f t="shared" si="8"/>
        <v>45.72</v>
      </c>
      <c r="G43" s="311">
        <f t="shared" si="8"/>
        <v>45.72</v>
      </c>
      <c r="H43" s="311">
        <f t="shared" si="8"/>
        <v>45.72</v>
      </c>
      <c r="I43" s="311">
        <f t="shared" si="8"/>
        <v>45.72</v>
      </c>
      <c r="J43" s="311">
        <f t="shared" si="8"/>
        <v>45.72</v>
      </c>
      <c r="K43" s="311">
        <f t="shared" si="8"/>
        <v>45.72</v>
      </c>
      <c r="L43" s="311">
        <f t="shared" si="8"/>
        <v>45.72</v>
      </c>
      <c r="M43" s="311">
        <f t="shared" si="8"/>
        <v>45.72</v>
      </c>
      <c r="N43" s="311">
        <f t="shared" si="8"/>
        <v>45.72</v>
      </c>
      <c r="O43" s="311">
        <f t="shared" si="8"/>
        <v>45.72</v>
      </c>
      <c r="P43" s="311">
        <f t="shared" si="8"/>
        <v>45.72</v>
      </c>
      <c r="Q43" s="311">
        <f t="shared" si="8"/>
        <v>45.72</v>
      </c>
      <c r="R43" s="311">
        <f t="shared" si="8"/>
        <v>45.72</v>
      </c>
      <c r="S43" s="311">
        <f t="shared" si="8"/>
        <v>45.72</v>
      </c>
    </row>
    <row r="44" spans="1:19" x14ac:dyDescent="0.25">
      <c r="A44" s="344" t="s">
        <v>38</v>
      </c>
      <c r="B44" s="344" t="s">
        <v>34</v>
      </c>
      <c r="C44" s="131" t="s">
        <v>286</v>
      </c>
      <c r="D44" s="354">
        <v>35</v>
      </c>
      <c r="E44" s="354">
        <v>35</v>
      </c>
      <c r="F44" s="354">
        <v>35</v>
      </c>
      <c r="G44" s="354">
        <v>45</v>
      </c>
      <c r="H44" s="354">
        <v>45</v>
      </c>
      <c r="I44" s="354">
        <v>45</v>
      </c>
      <c r="J44" s="354">
        <v>45</v>
      </c>
      <c r="K44" s="354">
        <v>45</v>
      </c>
      <c r="L44" s="354">
        <v>45</v>
      </c>
      <c r="M44" s="354">
        <v>45</v>
      </c>
      <c r="N44" s="354">
        <v>45</v>
      </c>
      <c r="O44" s="354">
        <v>45</v>
      </c>
      <c r="P44" s="354">
        <v>45</v>
      </c>
      <c r="Q44" s="354">
        <v>45</v>
      </c>
      <c r="R44" s="354">
        <v>45</v>
      </c>
      <c r="S44" s="354">
        <v>45</v>
      </c>
    </row>
    <row r="45" spans="1:19" hidden="1" x14ac:dyDescent="0.25">
      <c r="A45" s="344" t="s">
        <v>39</v>
      </c>
      <c r="B45" s="344" t="s">
        <v>53</v>
      </c>
      <c r="C45" s="130" t="s">
        <v>379</v>
      </c>
      <c r="D45" s="353">
        <v>5</v>
      </c>
      <c r="E45" s="353">
        <v>5</v>
      </c>
      <c r="F45" s="353">
        <v>5</v>
      </c>
      <c r="G45" s="353">
        <v>5</v>
      </c>
      <c r="H45" s="353">
        <v>5</v>
      </c>
      <c r="I45" s="353">
        <v>5</v>
      </c>
      <c r="J45" s="353">
        <v>5</v>
      </c>
      <c r="K45" s="353">
        <v>5</v>
      </c>
      <c r="L45" s="353">
        <v>5</v>
      </c>
      <c r="M45" s="353">
        <v>5</v>
      </c>
      <c r="N45" s="353">
        <v>5</v>
      </c>
      <c r="O45" s="353">
        <v>5</v>
      </c>
      <c r="P45" s="353">
        <v>5</v>
      </c>
      <c r="Q45" s="353">
        <v>5</v>
      </c>
      <c r="R45" s="353">
        <v>5</v>
      </c>
      <c r="S45" s="353">
        <v>5</v>
      </c>
    </row>
    <row r="46" spans="1:19" hidden="1" x14ac:dyDescent="0.25">
      <c r="A46" s="309" t="s">
        <v>39</v>
      </c>
      <c r="B46" s="309" t="s">
        <v>53</v>
      </c>
      <c r="C46" s="310" t="s">
        <v>58</v>
      </c>
      <c r="D46" s="311">
        <f t="shared" ref="D46:S46" si="9">SUM(D44:D45)</f>
        <v>40</v>
      </c>
      <c r="E46" s="311">
        <f t="shared" si="9"/>
        <v>40</v>
      </c>
      <c r="F46" s="311">
        <f t="shared" si="9"/>
        <v>40</v>
      </c>
      <c r="G46" s="311">
        <f t="shared" si="9"/>
        <v>50</v>
      </c>
      <c r="H46" s="311">
        <f t="shared" si="9"/>
        <v>50</v>
      </c>
      <c r="I46" s="311">
        <f t="shared" si="9"/>
        <v>50</v>
      </c>
      <c r="J46" s="311">
        <f t="shared" si="9"/>
        <v>50</v>
      </c>
      <c r="K46" s="311">
        <f t="shared" si="9"/>
        <v>50</v>
      </c>
      <c r="L46" s="311">
        <f t="shared" si="9"/>
        <v>50</v>
      </c>
      <c r="M46" s="311">
        <f t="shared" si="9"/>
        <v>50</v>
      </c>
      <c r="N46" s="311">
        <f t="shared" si="9"/>
        <v>50</v>
      </c>
      <c r="O46" s="311">
        <f t="shared" si="9"/>
        <v>50</v>
      </c>
      <c r="P46" s="311">
        <f t="shared" si="9"/>
        <v>50</v>
      </c>
      <c r="Q46" s="311">
        <f t="shared" si="9"/>
        <v>50</v>
      </c>
      <c r="R46" s="311">
        <f t="shared" si="9"/>
        <v>50</v>
      </c>
      <c r="S46" s="311">
        <f t="shared" si="9"/>
        <v>50</v>
      </c>
    </row>
    <row r="47" spans="1:19" x14ac:dyDescent="0.25">
      <c r="A47" s="344" t="s">
        <v>30</v>
      </c>
      <c r="B47" s="344" t="s">
        <v>31</v>
      </c>
      <c r="C47" s="130" t="s">
        <v>384</v>
      </c>
      <c r="D47" s="352">
        <v>0.36</v>
      </c>
      <c r="E47" s="352">
        <v>0.36</v>
      </c>
      <c r="F47" s="352">
        <v>0.36</v>
      </c>
      <c r="G47" s="352">
        <v>0.36</v>
      </c>
      <c r="H47" s="352">
        <v>0.36</v>
      </c>
      <c r="I47" s="352">
        <v>0.36</v>
      </c>
      <c r="J47" s="352">
        <v>0.36</v>
      </c>
      <c r="K47" s="352">
        <v>0.36</v>
      </c>
      <c r="L47" s="352">
        <v>0.36</v>
      </c>
      <c r="M47" s="352">
        <v>0.36</v>
      </c>
      <c r="N47" s="352">
        <v>0.36</v>
      </c>
      <c r="O47" s="352">
        <v>0.36</v>
      </c>
      <c r="P47" s="352">
        <v>0.36</v>
      </c>
      <c r="Q47" s="352">
        <v>0.36</v>
      </c>
      <c r="R47" s="352">
        <v>0.36</v>
      </c>
      <c r="S47" s="352">
        <v>0.36</v>
      </c>
    </row>
    <row r="48" spans="1:19" x14ac:dyDescent="0.25">
      <c r="A48" s="344" t="s">
        <v>39</v>
      </c>
      <c r="B48" s="344" t="s">
        <v>36</v>
      </c>
      <c r="C48" s="130" t="s">
        <v>304</v>
      </c>
      <c r="D48" s="354">
        <v>20</v>
      </c>
      <c r="E48" s="354">
        <v>20</v>
      </c>
      <c r="F48" s="354">
        <v>20</v>
      </c>
      <c r="G48" s="354">
        <v>20</v>
      </c>
      <c r="H48" s="354">
        <v>20</v>
      </c>
      <c r="I48" s="354">
        <v>20</v>
      </c>
      <c r="J48" s="354">
        <v>20</v>
      </c>
      <c r="K48" s="354">
        <v>20</v>
      </c>
      <c r="L48" s="354">
        <v>20</v>
      </c>
      <c r="M48" s="354">
        <v>20</v>
      </c>
      <c r="N48" s="354">
        <v>20</v>
      </c>
      <c r="O48" s="354">
        <v>20</v>
      </c>
      <c r="P48" s="354">
        <v>20</v>
      </c>
      <c r="Q48" s="354">
        <v>20</v>
      </c>
      <c r="R48" s="354">
        <v>20</v>
      </c>
      <c r="S48" s="354">
        <v>20</v>
      </c>
    </row>
    <row r="49" spans="1:19" hidden="1" x14ac:dyDescent="0.25">
      <c r="A49" s="344" t="s">
        <v>39</v>
      </c>
      <c r="B49" s="344" t="s">
        <v>42</v>
      </c>
      <c r="C49" s="131" t="s">
        <v>12</v>
      </c>
      <c r="D49" s="354">
        <v>0</v>
      </c>
      <c r="E49" s="354">
        <v>0</v>
      </c>
      <c r="F49" s="354">
        <v>0</v>
      </c>
      <c r="G49" s="354">
        <v>0</v>
      </c>
      <c r="H49" s="354">
        <v>0</v>
      </c>
      <c r="I49" s="354">
        <v>0</v>
      </c>
      <c r="J49" s="354">
        <v>0</v>
      </c>
      <c r="K49" s="354">
        <v>0</v>
      </c>
      <c r="L49" s="354">
        <v>0</v>
      </c>
      <c r="M49" s="354">
        <v>0</v>
      </c>
      <c r="N49" s="354">
        <v>0</v>
      </c>
      <c r="O49" s="354">
        <v>0</v>
      </c>
      <c r="P49" s="354">
        <v>0</v>
      </c>
      <c r="Q49" s="354">
        <v>0</v>
      </c>
      <c r="R49" s="354">
        <v>0</v>
      </c>
      <c r="S49" s="354">
        <v>0</v>
      </c>
    </row>
    <row r="50" spans="1:19" hidden="1" x14ac:dyDescent="0.25">
      <c r="A50" s="309" t="s">
        <v>39</v>
      </c>
      <c r="B50" s="309" t="s">
        <v>42</v>
      </c>
      <c r="C50" s="310" t="s">
        <v>58</v>
      </c>
      <c r="D50" s="316">
        <f t="shared" ref="D50:S50" si="10">SUM(D47:D49)</f>
        <v>20.36</v>
      </c>
      <c r="E50" s="316">
        <f t="shared" si="10"/>
        <v>20.36</v>
      </c>
      <c r="F50" s="316">
        <f t="shared" si="10"/>
        <v>20.36</v>
      </c>
      <c r="G50" s="316">
        <f t="shared" si="10"/>
        <v>20.36</v>
      </c>
      <c r="H50" s="316">
        <f t="shared" si="10"/>
        <v>20.36</v>
      </c>
      <c r="I50" s="316">
        <f t="shared" si="10"/>
        <v>20.36</v>
      </c>
      <c r="J50" s="316">
        <f t="shared" si="10"/>
        <v>20.36</v>
      </c>
      <c r="K50" s="316">
        <f t="shared" si="10"/>
        <v>20.36</v>
      </c>
      <c r="L50" s="316">
        <f t="shared" si="10"/>
        <v>20.36</v>
      </c>
      <c r="M50" s="316">
        <f t="shared" si="10"/>
        <v>20.36</v>
      </c>
      <c r="N50" s="316">
        <f t="shared" si="10"/>
        <v>20.36</v>
      </c>
      <c r="O50" s="316">
        <f t="shared" si="10"/>
        <v>20.36</v>
      </c>
      <c r="P50" s="316">
        <f t="shared" si="10"/>
        <v>20.36</v>
      </c>
      <c r="Q50" s="316">
        <f t="shared" si="10"/>
        <v>20.36</v>
      </c>
      <c r="R50" s="316">
        <f t="shared" si="10"/>
        <v>20.36</v>
      </c>
      <c r="S50" s="316">
        <f t="shared" si="10"/>
        <v>20.36</v>
      </c>
    </row>
    <row r="51" spans="1:19" x14ac:dyDescent="0.25">
      <c r="A51" s="344" t="s">
        <v>30</v>
      </c>
      <c r="B51" s="345" t="s">
        <v>31</v>
      </c>
      <c r="C51" s="130" t="s">
        <v>395</v>
      </c>
      <c r="D51" s="352">
        <v>0.6</v>
      </c>
      <c r="E51" s="352">
        <v>0.6</v>
      </c>
      <c r="F51" s="352">
        <v>0.6</v>
      </c>
      <c r="G51" s="352">
        <v>0.6</v>
      </c>
      <c r="H51" s="352">
        <v>0.6</v>
      </c>
      <c r="I51" s="352">
        <v>0.6</v>
      </c>
      <c r="J51" s="352">
        <v>0.6</v>
      </c>
      <c r="K51" s="352">
        <v>0.6</v>
      </c>
      <c r="L51" s="352">
        <v>0.6</v>
      </c>
      <c r="M51" s="352">
        <v>0.6</v>
      </c>
      <c r="N51" s="352">
        <v>0.6</v>
      </c>
      <c r="O51" s="352">
        <v>0.6</v>
      </c>
      <c r="P51" s="352">
        <v>0.6</v>
      </c>
      <c r="Q51" s="352">
        <v>0.6</v>
      </c>
      <c r="R51" s="352">
        <v>0.6</v>
      </c>
      <c r="S51" s="352">
        <v>0.6</v>
      </c>
    </row>
    <row r="52" spans="1:19" hidden="1" x14ac:dyDescent="0.25">
      <c r="A52" s="344" t="s">
        <v>39</v>
      </c>
      <c r="B52" s="114" t="s">
        <v>109</v>
      </c>
      <c r="C52" s="131" t="s">
        <v>12</v>
      </c>
      <c r="D52" s="354">
        <v>0</v>
      </c>
      <c r="E52" s="354">
        <v>0</v>
      </c>
      <c r="F52" s="354">
        <v>0</v>
      </c>
      <c r="G52" s="354">
        <v>0</v>
      </c>
      <c r="H52" s="354">
        <v>0</v>
      </c>
      <c r="I52" s="354">
        <v>0</v>
      </c>
      <c r="J52" s="354">
        <v>0</v>
      </c>
      <c r="K52" s="354">
        <v>0</v>
      </c>
      <c r="L52" s="354">
        <v>0</v>
      </c>
      <c r="M52" s="354">
        <v>0</v>
      </c>
      <c r="N52" s="354">
        <v>0</v>
      </c>
      <c r="O52" s="354">
        <v>0</v>
      </c>
      <c r="P52" s="354">
        <v>0</v>
      </c>
      <c r="Q52" s="354">
        <v>0</v>
      </c>
      <c r="R52" s="354">
        <v>0</v>
      </c>
      <c r="S52" s="354">
        <v>0</v>
      </c>
    </row>
    <row r="53" spans="1:19" hidden="1" x14ac:dyDescent="0.25">
      <c r="A53" s="309" t="s">
        <v>39</v>
      </c>
      <c r="B53" s="317" t="s">
        <v>109</v>
      </c>
      <c r="C53" s="310" t="s">
        <v>58</v>
      </c>
      <c r="D53" s="311">
        <f t="shared" ref="D53:S53" si="11">SUM(D51:D52)</f>
        <v>0.6</v>
      </c>
      <c r="E53" s="311">
        <f t="shared" si="11"/>
        <v>0.6</v>
      </c>
      <c r="F53" s="311">
        <f t="shared" si="11"/>
        <v>0.6</v>
      </c>
      <c r="G53" s="311">
        <f t="shared" si="11"/>
        <v>0.6</v>
      </c>
      <c r="H53" s="311">
        <f t="shared" si="11"/>
        <v>0.6</v>
      </c>
      <c r="I53" s="311">
        <f t="shared" si="11"/>
        <v>0.6</v>
      </c>
      <c r="J53" s="311">
        <f t="shared" si="11"/>
        <v>0.6</v>
      </c>
      <c r="K53" s="311">
        <f t="shared" si="11"/>
        <v>0.6</v>
      </c>
      <c r="L53" s="311">
        <f t="shared" si="11"/>
        <v>0.6</v>
      </c>
      <c r="M53" s="311">
        <f t="shared" si="11"/>
        <v>0.6</v>
      </c>
      <c r="N53" s="311">
        <f t="shared" si="11"/>
        <v>0.6</v>
      </c>
      <c r="O53" s="311">
        <f t="shared" si="11"/>
        <v>0.6</v>
      </c>
      <c r="P53" s="311">
        <f t="shared" si="11"/>
        <v>0.6</v>
      </c>
      <c r="Q53" s="311">
        <f t="shared" si="11"/>
        <v>0.6</v>
      </c>
      <c r="R53" s="311">
        <f t="shared" si="11"/>
        <v>0.6</v>
      </c>
      <c r="S53" s="311">
        <f t="shared" si="11"/>
        <v>0.6</v>
      </c>
    </row>
    <row r="54" spans="1:19" x14ac:dyDescent="0.25">
      <c r="A54" s="344" t="s">
        <v>37</v>
      </c>
      <c r="B54" s="344" t="s">
        <v>32</v>
      </c>
      <c r="C54" s="130" t="s">
        <v>427</v>
      </c>
      <c r="D54" s="354">
        <v>20</v>
      </c>
      <c r="E54" s="354">
        <v>20</v>
      </c>
      <c r="F54" s="354">
        <v>20</v>
      </c>
      <c r="G54" s="354">
        <v>20</v>
      </c>
      <c r="H54" s="354">
        <v>20</v>
      </c>
      <c r="I54" s="354">
        <v>20</v>
      </c>
      <c r="J54" s="354">
        <v>20</v>
      </c>
      <c r="K54" s="354">
        <v>20</v>
      </c>
      <c r="L54" s="354">
        <v>20</v>
      </c>
      <c r="M54" s="354">
        <v>20</v>
      </c>
      <c r="N54" s="354">
        <v>20</v>
      </c>
      <c r="O54" s="354">
        <v>20</v>
      </c>
      <c r="P54" s="354">
        <v>20</v>
      </c>
      <c r="Q54" s="354">
        <v>20</v>
      </c>
      <c r="R54" s="354">
        <v>20</v>
      </c>
      <c r="S54" s="354">
        <v>20</v>
      </c>
    </row>
    <row r="55" spans="1:19" hidden="1" x14ac:dyDescent="0.25">
      <c r="A55" s="344" t="s">
        <v>39</v>
      </c>
      <c r="B55" s="344" t="s">
        <v>106</v>
      </c>
      <c r="C55" s="131" t="s">
        <v>12</v>
      </c>
      <c r="D55" s="354">
        <v>0</v>
      </c>
      <c r="E55" s="354">
        <v>0</v>
      </c>
      <c r="F55" s="354">
        <v>0</v>
      </c>
      <c r="G55" s="354">
        <v>0</v>
      </c>
      <c r="H55" s="354">
        <v>0</v>
      </c>
      <c r="I55" s="354">
        <v>0</v>
      </c>
      <c r="J55" s="354">
        <v>0</v>
      </c>
      <c r="K55" s="354">
        <v>0</v>
      </c>
      <c r="L55" s="354">
        <v>0</v>
      </c>
      <c r="M55" s="354">
        <v>0</v>
      </c>
      <c r="N55" s="354">
        <v>0</v>
      </c>
      <c r="O55" s="354">
        <v>0</v>
      </c>
      <c r="P55" s="354">
        <v>0</v>
      </c>
      <c r="Q55" s="354">
        <v>0</v>
      </c>
      <c r="R55" s="354">
        <v>0</v>
      </c>
      <c r="S55" s="354">
        <v>0</v>
      </c>
    </row>
    <row r="56" spans="1:19" hidden="1" x14ac:dyDescent="0.25">
      <c r="A56" s="309" t="s">
        <v>39</v>
      </c>
      <c r="B56" s="309" t="s">
        <v>106</v>
      </c>
      <c r="C56" s="310" t="s">
        <v>58</v>
      </c>
      <c r="D56" s="316">
        <f t="shared" ref="D56:S56" si="12">SUM(D54:D55)</f>
        <v>20</v>
      </c>
      <c r="E56" s="316">
        <f t="shared" si="12"/>
        <v>20</v>
      </c>
      <c r="F56" s="316">
        <f t="shared" si="12"/>
        <v>20</v>
      </c>
      <c r="G56" s="316">
        <f t="shared" si="12"/>
        <v>20</v>
      </c>
      <c r="H56" s="316">
        <f t="shared" si="12"/>
        <v>20</v>
      </c>
      <c r="I56" s="316">
        <f t="shared" si="12"/>
        <v>20</v>
      </c>
      <c r="J56" s="316">
        <f t="shared" si="12"/>
        <v>20</v>
      </c>
      <c r="K56" s="316">
        <f t="shared" si="12"/>
        <v>20</v>
      </c>
      <c r="L56" s="316">
        <f t="shared" si="12"/>
        <v>20</v>
      </c>
      <c r="M56" s="316">
        <f t="shared" si="12"/>
        <v>20</v>
      </c>
      <c r="N56" s="316">
        <f t="shared" si="12"/>
        <v>20</v>
      </c>
      <c r="O56" s="316">
        <f t="shared" si="12"/>
        <v>20</v>
      </c>
      <c r="P56" s="316">
        <f t="shared" si="12"/>
        <v>20</v>
      </c>
      <c r="Q56" s="316">
        <f t="shared" si="12"/>
        <v>20</v>
      </c>
      <c r="R56" s="316">
        <f t="shared" si="12"/>
        <v>20</v>
      </c>
      <c r="S56" s="316">
        <f t="shared" si="12"/>
        <v>20</v>
      </c>
    </row>
    <row r="57" spans="1:19" x14ac:dyDescent="0.25">
      <c r="A57" s="344" t="s">
        <v>39</v>
      </c>
      <c r="B57" s="344" t="s">
        <v>53</v>
      </c>
      <c r="C57" s="528" t="s">
        <v>302</v>
      </c>
      <c r="D57" s="353">
        <v>15</v>
      </c>
      <c r="E57" s="353">
        <v>15</v>
      </c>
      <c r="F57" s="353">
        <v>15</v>
      </c>
      <c r="G57" s="353">
        <v>15</v>
      </c>
      <c r="H57" s="353">
        <v>15</v>
      </c>
      <c r="I57" s="353">
        <v>15</v>
      </c>
      <c r="J57" s="353">
        <v>15</v>
      </c>
      <c r="K57" s="353">
        <v>15</v>
      </c>
      <c r="L57" s="353">
        <v>15</v>
      </c>
      <c r="M57" s="353">
        <v>15</v>
      </c>
      <c r="N57" s="353">
        <v>15</v>
      </c>
      <c r="O57" s="353">
        <v>15</v>
      </c>
      <c r="P57" s="353">
        <v>15</v>
      </c>
      <c r="Q57" s="353">
        <v>15</v>
      </c>
      <c r="R57" s="353">
        <v>15</v>
      </c>
      <c r="S57" s="353">
        <v>15</v>
      </c>
    </row>
    <row r="58" spans="1:19" hidden="1" x14ac:dyDescent="0.25">
      <c r="A58" s="344" t="s">
        <v>39</v>
      </c>
      <c r="B58" s="344" t="s">
        <v>259</v>
      </c>
      <c r="C58" s="131" t="s">
        <v>12</v>
      </c>
      <c r="D58" s="354">
        <v>0</v>
      </c>
      <c r="E58" s="354">
        <v>0</v>
      </c>
      <c r="F58" s="354">
        <v>0</v>
      </c>
      <c r="G58" s="354">
        <v>0</v>
      </c>
      <c r="H58" s="354">
        <v>0</v>
      </c>
      <c r="I58" s="354">
        <v>0</v>
      </c>
      <c r="J58" s="354">
        <v>0</v>
      </c>
      <c r="K58" s="354">
        <v>0</v>
      </c>
      <c r="L58" s="354">
        <v>0</v>
      </c>
      <c r="M58" s="354">
        <v>0</v>
      </c>
      <c r="N58" s="354">
        <v>0</v>
      </c>
      <c r="O58" s="354">
        <v>0</v>
      </c>
      <c r="P58" s="354">
        <v>0</v>
      </c>
      <c r="Q58" s="354">
        <v>0</v>
      </c>
      <c r="R58" s="354">
        <v>0</v>
      </c>
      <c r="S58" s="354">
        <v>0</v>
      </c>
    </row>
    <row r="59" spans="1:19" hidden="1" x14ac:dyDescent="0.25">
      <c r="A59" s="312" t="s">
        <v>39</v>
      </c>
      <c r="B59" s="312" t="s">
        <v>259</v>
      </c>
      <c r="C59" s="315" t="s">
        <v>58</v>
      </c>
      <c r="D59" s="316">
        <f t="shared" ref="D59:S59" si="13">SUM(D57:D58)</f>
        <v>15</v>
      </c>
      <c r="E59" s="316">
        <f t="shared" si="13"/>
        <v>15</v>
      </c>
      <c r="F59" s="316">
        <f t="shared" si="13"/>
        <v>15</v>
      </c>
      <c r="G59" s="316">
        <f t="shared" si="13"/>
        <v>15</v>
      </c>
      <c r="H59" s="316">
        <f t="shared" si="13"/>
        <v>15</v>
      </c>
      <c r="I59" s="316">
        <f t="shared" si="13"/>
        <v>15</v>
      </c>
      <c r="J59" s="316">
        <f t="shared" si="13"/>
        <v>15</v>
      </c>
      <c r="K59" s="316">
        <f t="shared" si="13"/>
        <v>15</v>
      </c>
      <c r="L59" s="316">
        <f t="shared" si="13"/>
        <v>15</v>
      </c>
      <c r="M59" s="316">
        <f t="shared" si="13"/>
        <v>15</v>
      </c>
      <c r="N59" s="316">
        <f t="shared" si="13"/>
        <v>15</v>
      </c>
      <c r="O59" s="316">
        <f t="shared" si="13"/>
        <v>15</v>
      </c>
      <c r="P59" s="316">
        <f t="shared" si="13"/>
        <v>15</v>
      </c>
      <c r="Q59" s="316">
        <f t="shared" si="13"/>
        <v>15</v>
      </c>
      <c r="R59" s="316">
        <f t="shared" si="13"/>
        <v>15</v>
      </c>
      <c r="S59" s="316">
        <f t="shared" si="13"/>
        <v>15</v>
      </c>
    </row>
    <row r="60" spans="1:19" x14ac:dyDescent="0.25">
      <c r="A60" s="345" t="s">
        <v>39</v>
      </c>
      <c r="B60" s="345" t="s">
        <v>107</v>
      </c>
      <c r="C60" s="134" t="s">
        <v>302</v>
      </c>
      <c r="D60" s="354">
        <v>20</v>
      </c>
      <c r="E60" s="354">
        <v>20</v>
      </c>
      <c r="F60" s="354">
        <v>20</v>
      </c>
      <c r="G60" s="354">
        <v>20</v>
      </c>
      <c r="H60" s="354">
        <v>20</v>
      </c>
      <c r="I60" s="354">
        <v>20</v>
      </c>
      <c r="J60" s="354">
        <v>20</v>
      </c>
      <c r="K60" s="354">
        <v>20</v>
      </c>
      <c r="L60" s="354">
        <v>20</v>
      </c>
      <c r="M60" s="354">
        <v>20</v>
      </c>
      <c r="N60" s="354">
        <v>20</v>
      </c>
      <c r="O60" s="354">
        <v>20</v>
      </c>
      <c r="P60" s="354">
        <v>20</v>
      </c>
      <c r="Q60" s="354">
        <v>20</v>
      </c>
      <c r="R60" s="354">
        <v>20</v>
      </c>
      <c r="S60" s="354">
        <v>20</v>
      </c>
    </row>
    <row r="61" spans="1:19" hidden="1" x14ac:dyDescent="0.25">
      <c r="A61" s="344" t="s">
        <v>39</v>
      </c>
      <c r="B61" s="344" t="s">
        <v>107</v>
      </c>
      <c r="C61" s="131" t="s">
        <v>12</v>
      </c>
      <c r="D61" s="354">
        <v>0</v>
      </c>
      <c r="E61" s="354">
        <v>0</v>
      </c>
      <c r="F61" s="354">
        <v>0</v>
      </c>
      <c r="G61" s="354">
        <v>0</v>
      </c>
      <c r="H61" s="354">
        <v>0</v>
      </c>
      <c r="I61" s="354">
        <v>0</v>
      </c>
      <c r="J61" s="354">
        <v>0</v>
      </c>
      <c r="K61" s="354">
        <v>0</v>
      </c>
      <c r="L61" s="354">
        <v>0</v>
      </c>
      <c r="M61" s="354">
        <v>0</v>
      </c>
      <c r="N61" s="354">
        <v>0</v>
      </c>
      <c r="O61" s="354">
        <v>0</v>
      </c>
      <c r="P61" s="354">
        <v>0</v>
      </c>
      <c r="Q61" s="354">
        <v>0</v>
      </c>
      <c r="R61" s="354">
        <v>0</v>
      </c>
      <c r="S61" s="354">
        <v>0</v>
      </c>
    </row>
    <row r="62" spans="1:19" hidden="1" x14ac:dyDescent="0.25">
      <c r="A62" s="309" t="s">
        <v>39</v>
      </c>
      <c r="B62" s="309" t="s">
        <v>107</v>
      </c>
      <c r="C62" s="310" t="s">
        <v>58</v>
      </c>
      <c r="D62" s="316">
        <f t="shared" ref="D62:S62" si="14">SUM(D60:D61)</f>
        <v>20</v>
      </c>
      <c r="E62" s="316">
        <f t="shared" si="14"/>
        <v>20</v>
      </c>
      <c r="F62" s="316">
        <f t="shared" si="14"/>
        <v>20</v>
      </c>
      <c r="G62" s="316">
        <f t="shared" si="14"/>
        <v>20</v>
      </c>
      <c r="H62" s="316">
        <f t="shared" si="14"/>
        <v>20</v>
      </c>
      <c r="I62" s="316">
        <f t="shared" si="14"/>
        <v>20</v>
      </c>
      <c r="J62" s="316">
        <f t="shared" si="14"/>
        <v>20</v>
      </c>
      <c r="K62" s="316">
        <f t="shared" si="14"/>
        <v>20</v>
      </c>
      <c r="L62" s="316">
        <f t="shared" si="14"/>
        <v>20</v>
      </c>
      <c r="M62" s="316">
        <f t="shared" si="14"/>
        <v>20</v>
      </c>
      <c r="N62" s="316">
        <f t="shared" si="14"/>
        <v>20</v>
      </c>
      <c r="O62" s="316">
        <f t="shared" si="14"/>
        <v>20</v>
      </c>
      <c r="P62" s="316">
        <f t="shared" si="14"/>
        <v>20</v>
      </c>
      <c r="Q62" s="316">
        <f t="shared" si="14"/>
        <v>20</v>
      </c>
      <c r="R62" s="316">
        <f t="shared" si="14"/>
        <v>20</v>
      </c>
      <c r="S62" s="316">
        <f t="shared" si="14"/>
        <v>20</v>
      </c>
    </row>
    <row r="63" spans="1:19" hidden="1" x14ac:dyDescent="0.25">
      <c r="A63" s="309" t="s">
        <v>39</v>
      </c>
      <c r="B63" s="309" t="s">
        <v>54</v>
      </c>
      <c r="C63" s="310" t="s">
        <v>58</v>
      </c>
      <c r="D63" s="316">
        <v>40</v>
      </c>
      <c r="E63" s="316">
        <v>40</v>
      </c>
      <c r="F63" s="316">
        <v>40</v>
      </c>
      <c r="G63" s="316">
        <v>40</v>
      </c>
      <c r="H63" s="316">
        <v>40</v>
      </c>
      <c r="I63" s="316">
        <v>40</v>
      </c>
      <c r="J63" s="316">
        <v>40</v>
      </c>
      <c r="K63" s="316">
        <v>40</v>
      </c>
      <c r="L63" s="316">
        <v>40</v>
      </c>
      <c r="M63" s="316">
        <v>40</v>
      </c>
      <c r="N63" s="316">
        <v>40</v>
      </c>
      <c r="O63" s="316">
        <v>40</v>
      </c>
      <c r="P63" s="316">
        <v>40</v>
      </c>
      <c r="Q63" s="316">
        <v>40</v>
      </c>
      <c r="R63" s="316">
        <v>40</v>
      </c>
      <c r="S63" s="316">
        <v>40</v>
      </c>
    </row>
    <row r="64" spans="1:19" hidden="1" x14ac:dyDescent="0.25">
      <c r="A64" s="309" t="s">
        <v>39</v>
      </c>
      <c r="B64" s="309" t="s">
        <v>39</v>
      </c>
      <c r="C64" s="310" t="s">
        <v>58</v>
      </c>
      <c r="D64" s="318">
        <f t="shared" ref="D64:S64" si="15">D43+D50+D53+D56+D59+D62+D63</f>
        <v>161.68</v>
      </c>
      <c r="E64" s="318">
        <f t="shared" si="15"/>
        <v>161.68</v>
      </c>
      <c r="F64" s="318">
        <f t="shared" si="15"/>
        <v>161.68</v>
      </c>
      <c r="G64" s="318">
        <f t="shared" si="15"/>
        <v>161.68</v>
      </c>
      <c r="H64" s="318">
        <f t="shared" si="15"/>
        <v>161.68</v>
      </c>
      <c r="I64" s="318">
        <f t="shared" si="15"/>
        <v>161.68</v>
      </c>
      <c r="J64" s="318">
        <f t="shared" si="15"/>
        <v>161.68</v>
      </c>
      <c r="K64" s="318">
        <f t="shared" si="15"/>
        <v>161.68</v>
      </c>
      <c r="L64" s="318">
        <f t="shared" si="15"/>
        <v>161.68</v>
      </c>
      <c r="M64" s="318">
        <f t="shared" si="15"/>
        <v>161.68</v>
      </c>
      <c r="N64" s="318">
        <f t="shared" si="15"/>
        <v>161.68</v>
      </c>
      <c r="O64" s="318">
        <f t="shared" si="15"/>
        <v>161.68</v>
      </c>
      <c r="P64" s="318">
        <f t="shared" si="15"/>
        <v>161.68</v>
      </c>
      <c r="Q64" s="318">
        <f t="shared" si="15"/>
        <v>161.68</v>
      </c>
      <c r="R64" s="318">
        <f t="shared" si="15"/>
        <v>161.68</v>
      </c>
      <c r="S64" s="318">
        <f t="shared" si="15"/>
        <v>161.68</v>
      </c>
    </row>
    <row r="65" spans="1:19" x14ac:dyDescent="0.25">
      <c r="A65" s="344" t="s">
        <v>37</v>
      </c>
      <c r="B65" s="344" t="s">
        <v>312</v>
      </c>
      <c r="C65" s="130" t="s">
        <v>302</v>
      </c>
      <c r="D65" s="354">
        <v>20</v>
      </c>
      <c r="E65" s="354">
        <v>20</v>
      </c>
      <c r="F65" s="354">
        <v>20</v>
      </c>
      <c r="G65" s="354">
        <v>20</v>
      </c>
      <c r="H65" s="354">
        <v>20</v>
      </c>
      <c r="I65" s="354">
        <v>20</v>
      </c>
      <c r="J65" s="354">
        <v>20</v>
      </c>
      <c r="K65" s="354">
        <v>20</v>
      </c>
      <c r="L65" s="354">
        <v>20</v>
      </c>
      <c r="M65" s="354">
        <v>20</v>
      </c>
      <c r="N65" s="354">
        <v>20</v>
      </c>
      <c r="O65" s="354">
        <v>20</v>
      </c>
      <c r="P65" s="354">
        <v>20</v>
      </c>
      <c r="Q65" s="354">
        <v>20</v>
      </c>
      <c r="R65" s="354">
        <v>20</v>
      </c>
      <c r="S65" s="354">
        <v>20</v>
      </c>
    </row>
    <row r="66" spans="1:19" x14ac:dyDescent="0.25">
      <c r="A66" s="344" t="s">
        <v>30</v>
      </c>
      <c r="B66" s="344" t="s">
        <v>49</v>
      </c>
      <c r="C66" s="135" t="s">
        <v>291</v>
      </c>
      <c r="D66" s="354">
        <v>3</v>
      </c>
      <c r="E66" s="354">
        <v>3</v>
      </c>
      <c r="F66" s="354">
        <v>3</v>
      </c>
      <c r="G66" s="354">
        <v>3</v>
      </c>
      <c r="H66" s="354">
        <v>3</v>
      </c>
      <c r="I66" s="354">
        <v>3</v>
      </c>
      <c r="J66" s="354">
        <v>3</v>
      </c>
      <c r="K66" s="354">
        <v>3</v>
      </c>
      <c r="L66" s="354">
        <v>3</v>
      </c>
      <c r="M66" s="354">
        <v>3</v>
      </c>
      <c r="N66" s="354">
        <v>3</v>
      </c>
      <c r="O66" s="354">
        <v>3</v>
      </c>
      <c r="P66" s="354">
        <v>3</v>
      </c>
      <c r="Q66" s="354">
        <v>3</v>
      </c>
      <c r="R66" s="354">
        <v>3</v>
      </c>
      <c r="S66" s="354">
        <v>3</v>
      </c>
    </row>
    <row r="67" spans="1:19" x14ac:dyDescent="0.25">
      <c r="A67" s="344" t="s">
        <v>30</v>
      </c>
      <c r="B67" s="344" t="s">
        <v>33</v>
      </c>
      <c r="C67" s="130" t="s">
        <v>290</v>
      </c>
      <c r="D67" s="352">
        <v>20</v>
      </c>
      <c r="E67" s="352">
        <v>20</v>
      </c>
      <c r="F67" s="352">
        <v>20</v>
      </c>
      <c r="G67" s="352">
        <v>20</v>
      </c>
      <c r="H67" s="352">
        <v>20</v>
      </c>
      <c r="I67" s="352">
        <v>20</v>
      </c>
      <c r="J67" s="352">
        <v>50</v>
      </c>
      <c r="K67" s="352">
        <v>50</v>
      </c>
      <c r="L67" s="352">
        <v>50</v>
      </c>
      <c r="M67" s="352">
        <v>50</v>
      </c>
      <c r="N67" s="352">
        <v>50</v>
      </c>
      <c r="O67" s="352">
        <v>50</v>
      </c>
      <c r="P67" s="352">
        <v>50</v>
      </c>
      <c r="Q67" s="352">
        <v>50</v>
      </c>
      <c r="R67" s="352">
        <v>50</v>
      </c>
      <c r="S67" s="352">
        <v>50</v>
      </c>
    </row>
    <row r="68" spans="1:19" x14ac:dyDescent="0.25">
      <c r="A68" s="345" t="s">
        <v>30</v>
      </c>
      <c r="B68" s="345" t="s">
        <v>41</v>
      </c>
      <c r="C68" s="135" t="s">
        <v>290</v>
      </c>
      <c r="D68" s="352">
        <v>20</v>
      </c>
      <c r="E68" s="352">
        <v>20</v>
      </c>
      <c r="F68" s="352">
        <v>20</v>
      </c>
      <c r="G68" s="352">
        <v>20</v>
      </c>
      <c r="H68" s="352">
        <v>20</v>
      </c>
      <c r="I68" s="352">
        <v>20</v>
      </c>
      <c r="J68" s="352">
        <v>20</v>
      </c>
      <c r="K68" s="352">
        <v>20</v>
      </c>
      <c r="L68" s="352">
        <v>20</v>
      </c>
      <c r="M68" s="352">
        <v>20</v>
      </c>
      <c r="N68" s="352">
        <v>20</v>
      </c>
      <c r="O68" s="352">
        <v>20</v>
      </c>
      <c r="P68" s="352">
        <v>20</v>
      </c>
      <c r="Q68" s="352">
        <v>20</v>
      </c>
      <c r="R68" s="352">
        <v>20</v>
      </c>
      <c r="S68" s="352">
        <v>20</v>
      </c>
    </row>
    <row r="69" spans="1:19" x14ac:dyDescent="0.25">
      <c r="A69" s="345" t="s">
        <v>30</v>
      </c>
      <c r="B69" s="345" t="s">
        <v>104</v>
      </c>
      <c r="C69" s="130" t="s">
        <v>288</v>
      </c>
      <c r="D69" s="354">
        <v>15</v>
      </c>
      <c r="E69" s="354">
        <v>15</v>
      </c>
      <c r="F69" s="354">
        <v>15</v>
      </c>
      <c r="G69" s="354">
        <v>15</v>
      </c>
      <c r="H69" s="354">
        <v>15</v>
      </c>
      <c r="I69" s="354">
        <v>15</v>
      </c>
      <c r="J69" s="354">
        <v>15</v>
      </c>
      <c r="K69" s="354">
        <v>15</v>
      </c>
      <c r="L69" s="354">
        <v>15</v>
      </c>
      <c r="M69" s="354">
        <v>15</v>
      </c>
      <c r="N69" s="354">
        <v>15</v>
      </c>
      <c r="O69" s="354">
        <v>15</v>
      </c>
      <c r="P69" s="354">
        <v>15</v>
      </c>
      <c r="Q69" s="354">
        <v>15</v>
      </c>
      <c r="R69" s="354">
        <v>15</v>
      </c>
      <c r="S69" s="354">
        <v>15</v>
      </c>
    </row>
    <row r="70" spans="1:19" hidden="1" x14ac:dyDescent="0.25">
      <c r="A70" s="345" t="s">
        <v>38</v>
      </c>
      <c r="B70" s="345" t="s">
        <v>34</v>
      </c>
      <c r="C70" s="131" t="s">
        <v>12</v>
      </c>
      <c r="D70" s="354">
        <v>40</v>
      </c>
      <c r="E70" s="354">
        <v>40</v>
      </c>
      <c r="F70" s="354">
        <v>40</v>
      </c>
      <c r="G70" s="354">
        <v>40</v>
      </c>
      <c r="H70" s="354">
        <v>40</v>
      </c>
      <c r="I70" s="354">
        <v>40</v>
      </c>
      <c r="J70" s="354">
        <v>40</v>
      </c>
      <c r="K70" s="354">
        <v>40</v>
      </c>
      <c r="L70" s="354">
        <v>40</v>
      </c>
      <c r="M70" s="354">
        <v>40</v>
      </c>
      <c r="N70" s="354">
        <v>40</v>
      </c>
      <c r="O70" s="354">
        <v>40</v>
      </c>
      <c r="P70" s="354">
        <v>40</v>
      </c>
      <c r="Q70" s="354">
        <v>40</v>
      </c>
      <c r="R70" s="354">
        <v>40</v>
      </c>
      <c r="S70" s="354">
        <v>40</v>
      </c>
    </row>
    <row r="71" spans="1:19" hidden="1" x14ac:dyDescent="0.25">
      <c r="A71" s="312" t="s">
        <v>38</v>
      </c>
      <c r="B71" s="312" t="s">
        <v>34</v>
      </c>
      <c r="C71" s="310" t="s">
        <v>58</v>
      </c>
      <c r="D71" s="311">
        <f t="shared" ref="D71:S71" si="16">SUM(D65:D70)</f>
        <v>118</v>
      </c>
      <c r="E71" s="311">
        <f t="shared" si="16"/>
        <v>118</v>
      </c>
      <c r="F71" s="311">
        <f t="shared" si="16"/>
        <v>118</v>
      </c>
      <c r="G71" s="311">
        <f t="shared" si="16"/>
        <v>118</v>
      </c>
      <c r="H71" s="311">
        <f t="shared" si="16"/>
        <v>118</v>
      </c>
      <c r="I71" s="311">
        <f t="shared" si="16"/>
        <v>118</v>
      </c>
      <c r="J71" s="311">
        <f t="shared" si="16"/>
        <v>148</v>
      </c>
      <c r="K71" s="311">
        <f t="shared" si="16"/>
        <v>148</v>
      </c>
      <c r="L71" s="311">
        <f t="shared" si="16"/>
        <v>148</v>
      </c>
      <c r="M71" s="311">
        <f t="shared" si="16"/>
        <v>148</v>
      </c>
      <c r="N71" s="311">
        <f t="shared" si="16"/>
        <v>148</v>
      </c>
      <c r="O71" s="311">
        <f t="shared" si="16"/>
        <v>148</v>
      </c>
      <c r="P71" s="311">
        <f t="shared" si="16"/>
        <v>148</v>
      </c>
      <c r="Q71" s="311">
        <f t="shared" si="16"/>
        <v>148</v>
      </c>
      <c r="R71" s="311">
        <f t="shared" si="16"/>
        <v>148</v>
      </c>
      <c r="S71" s="311">
        <f t="shared" si="16"/>
        <v>148</v>
      </c>
    </row>
    <row r="72" spans="1:19" hidden="1" x14ac:dyDescent="0.25">
      <c r="A72" s="345" t="s">
        <v>38</v>
      </c>
      <c r="B72" s="344" t="s">
        <v>105</v>
      </c>
      <c r="C72" s="131" t="s">
        <v>12</v>
      </c>
      <c r="D72" s="354">
        <v>5</v>
      </c>
      <c r="E72" s="354">
        <v>5</v>
      </c>
      <c r="F72" s="354">
        <v>5</v>
      </c>
      <c r="G72" s="354">
        <v>5</v>
      </c>
      <c r="H72" s="354">
        <v>5</v>
      </c>
      <c r="I72" s="354">
        <v>5</v>
      </c>
      <c r="J72" s="354">
        <v>5</v>
      </c>
      <c r="K72" s="354">
        <v>5</v>
      </c>
      <c r="L72" s="354">
        <v>5</v>
      </c>
      <c r="M72" s="354">
        <v>5</v>
      </c>
      <c r="N72" s="354">
        <v>5</v>
      </c>
      <c r="O72" s="354">
        <v>5</v>
      </c>
      <c r="P72" s="354">
        <v>5</v>
      </c>
      <c r="Q72" s="354">
        <v>5</v>
      </c>
      <c r="R72" s="354">
        <v>5</v>
      </c>
      <c r="S72" s="354">
        <v>5</v>
      </c>
    </row>
    <row r="73" spans="1:19" hidden="1" x14ac:dyDescent="0.25">
      <c r="A73" s="312" t="s">
        <v>38</v>
      </c>
      <c r="B73" s="309" t="s">
        <v>105</v>
      </c>
      <c r="C73" s="310" t="s">
        <v>58</v>
      </c>
      <c r="D73" s="311">
        <f t="shared" ref="D73:S73" si="17">SUM(D72:D72)</f>
        <v>5</v>
      </c>
      <c r="E73" s="311">
        <f t="shared" si="17"/>
        <v>5</v>
      </c>
      <c r="F73" s="311">
        <f t="shared" si="17"/>
        <v>5</v>
      </c>
      <c r="G73" s="311">
        <f t="shared" si="17"/>
        <v>5</v>
      </c>
      <c r="H73" s="311">
        <f t="shared" si="17"/>
        <v>5</v>
      </c>
      <c r="I73" s="311">
        <f t="shared" si="17"/>
        <v>5</v>
      </c>
      <c r="J73" s="311">
        <f t="shared" si="17"/>
        <v>5</v>
      </c>
      <c r="K73" s="311">
        <f t="shared" si="17"/>
        <v>5</v>
      </c>
      <c r="L73" s="311">
        <f t="shared" si="17"/>
        <v>5</v>
      </c>
      <c r="M73" s="311">
        <f t="shared" si="17"/>
        <v>5</v>
      </c>
      <c r="N73" s="311">
        <f t="shared" si="17"/>
        <v>5</v>
      </c>
      <c r="O73" s="311">
        <f t="shared" si="17"/>
        <v>5</v>
      </c>
      <c r="P73" s="311">
        <f t="shared" si="17"/>
        <v>5</v>
      </c>
      <c r="Q73" s="311">
        <f t="shared" si="17"/>
        <v>5</v>
      </c>
      <c r="R73" s="311">
        <f t="shared" si="17"/>
        <v>5</v>
      </c>
      <c r="S73" s="311">
        <f t="shared" si="17"/>
        <v>5</v>
      </c>
    </row>
    <row r="74" spans="1:19" hidden="1" x14ac:dyDescent="0.25">
      <c r="A74" s="345" t="s">
        <v>38</v>
      </c>
      <c r="B74" s="344" t="s">
        <v>110</v>
      </c>
      <c r="C74" s="130" t="s">
        <v>12</v>
      </c>
      <c r="D74" s="353">
        <v>10</v>
      </c>
      <c r="E74" s="353">
        <v>10</v>
      </c>
      <c r="F74" s="353">
        <v>10</v>
      </c>
      <c r="G74" s="353">
        <v>10</v>
      </c>
      <c r="H74" s="353">
        <v>10</v>
      </c>
      <c r="I74" s="353">
        <v>10</v>
      </c>
      <c r="J74" s="353">
        <v>10</v>
      </c>
      <c r="K74" s="353">
        <v>10</v>
      </c>
      <c r="L74" s="353">
        <v>10</v>
      </c>
      <c r="M74" s="353">
        <v>10</v>
      </c>
      <c r="N74" s="353">
        <v>10</v>
      </c>
      <c r="O74" s="353">
        <v>10</v>
      </c>
      <c r="P74" s="353">
        <v>10</v>
      </c>
      <c r="Q74" s="353">
        <v>10</v>
      </c>
      <c r="R74" s="353">
        <v>10</v>
      </c>
      <c r="S74" s="353">
        <v>10</v>
      </c>
    </row>
    <row r="75" spans="1:19" hidden="1" x14ac:dyDescent="0.25">
      <c r="A75" s="345" t="s">
        <v>38</v>
      </c>
      <c r="B75" s="309" t="s">
        <v>110</v>
      </c>
      <c r="C75" s="310" t="s">
        <v>58</v>
      </c>
      <c r="D75" s="311">
        <f t="shared" ref="D75:S75" si="18">SUM(D74)</f>
        <v>10</v>
      </c>
      <c r="E75" s="311">
        <f t="shared" si="18"/>
        <v>10</v>
      </c>
      <c r="F75" s="311">
        <f t="shared" si="18"/>
        <v>10</v>
      </c>
      <c r="G75" s="311">
        <f t="shared" si="18"/>
        <v>10</v>
      </c>
      <c r="H75" s="311">
        <f t="shared" si="18"/>
        <v>10</v>
      </c>
      <c r="I75" s="311">
        <f t="shared" si="18"/>
        <v>10</v>
      </c>
      <c r="J75" s="311">
        <f t="shared" si="18"/>
        <v>10</v>
      </c>
      <c r="K75" s="311">
        <f t="shared" si="18"/>
        <v>10</v>
      </c>
      <c r="L75" s="311">
        <f t="shared" si="18"/>
        <v>10</v>
      </c>
      <c r="M75" s="311">
        <f t="shared" si="18"/>
        <v>10</v>
      </c>
      <c r="N75" s="311">
        <f t="shared" si="18"/>
        <v>10</v>
      </c>
      <c r="O75" s="311">
        <f t="shared" si="18"/>
        <v>10</v>
      </c>
      <c r="P75" s="311">
        <f t="shared" si="18"/>
        <v>10</v>
      </c>
      <c r="Q75" s="311">
        <f t="shared" si="18"/>
        <v>10</v>
      </c>
      <c r="R75" s="311">
        <f t="shared" si="18"/>
        <v>10</v>
      </c>
      <c r="S75" s="311">
        <f t="shared" si="18"/>
        <v>10</v>
      </c>
    </row>
    <row r="76" spans="1:19" hidden="1" x14ac:dyDescent="0.25">
      <c r="A76" s="312" t="s">
        <v>38</v>
      </c>
      <c r="B76" s="309" t="s">
        <v>38</v>
      </c>
      <c r="C76" s="310" t="s">
        <v>58</v>
      </c>
      <c r="D76" s="318">
        <f t="shared" ref="D76:S76" si="19">D71+D73+D75</f>
        <v>133</v>
      </c>
      <c r="E76" s="318">
        <f t="shared" si="19"/>
        <v>133</v>
      </c>
      <c r="F76" s="318">
        <f t="shared" si="19"/>
        <v>133</v>
      </c>
      <c r="G76" s="318">
        <f t="shared" si="19"/>
        <v>133</v>
      </c>
      <c r="H76" s="318">
        <f t="shared" si="19"/>
        <v>133</v>
      </c>
      <c r="I76" s="318">
        <f t="shared" si="19"/>
        <v>133</v>
      </c>
      <c r="J76" s="318">
        <f t="shared" si="19"/>
        <v>163</v>
      </c>
      <c r="K76" s="318">
        <f t="shared" si="19"/>
        <v>163</v>
      </c>
      <c r="L76" s="318">
        <f t="shared" si="19"/>
        <v>163</v>
      </c>
      <c r="M76" s="318">
        <f t="shared" si="19"/>
        <v>163</v>
      </c>
      <c r="N76" s="318">
        <f t="shared" si="19"/>
        <v>163</v>
      </c>
      <c r="O76" s="318">
        <f t="shared" si="19"/>
        <v>163</v>
      </c>
      <c r="P76" s="318">
        <f t="shared" si="19"/>
        <v>163</v>
      </c>
      <c r="Q76" s="318">
        <f t="shared" si="19"/>
        <v>163</v>
      </c>
      <c r="R76" s="318">
        <f t="shared" si="19"/>
        <v>163</v>
      </c>
      <c r="S76" s="318">
        <f t="shared" si="19"/>
        <v>163</v>
      </c>
    </row>
    <row r="77" spans="1:19" hidden="1" x14ac:dyDescent="0.25">
      <c r="A77" s="344" t="s">
        <v>40</v>
      </c>
      <c r="B77" s="344" t="s">
        <v>18</v>
      </c>
      <c r="C77" s="131" t="s">
        <v>12</v>
      </c>
      <c r="D77" s="354">
        <v>15</v>
      </c>
      <c r="E77" s="354">
        <v>15</v>
      </c>
      <c r="F77" s="354">
        <v>15</v>
      </c>
      <c r="G77" s="354">
        <v>15</v>
      </c>
      <c r="H77" s="354">
        <v>15</v>
      </c>
      <c r="I77" s="354">
        <v>15</v>
      </c>
      <c r="J77" s="354">
        <v>15</v>
      </c>
      <c r="K77" s="354">
        <v>15</v>
      </c>
      <c r="L77" s="354">
        <v>15</v>
      </c>
      <c r="M77" s="354">
        <v>15</v>
      </c>
      <c r="N77" s="354">
        <v>15</v>
      </c>
      <c r="O77" s="354">
        <v>15</v>
      </c>
      <c r="P77" s="354">
        <v>15</v>
      </c>
      <c r="Q77" s="354">
        <v>15</v>
      </c>
      <c r="R77" s="354">
        <v>15</v>
      </c>
      <c r="S77" s="354">
        <v>15</v>
      </c>
    </row>
    <row r="78" spans="1:19" hidden="1" x14ac:dyDescent="0.25">
      <c r="A78" s="309" t="s">
        <v>40</v>
      </c>
      <c r="B78" s="309" t="s">
        <v>18</v>
      </c>
      <c r="C78" s="310" t="s">
        <v>58</v>
      </c>
      <c r="D78" s="316">
        <f t="shared" ref="D78:S78" si="20">SUM(D77:D77)</f>
        <v>15</v>
      </c>
      <c r="E78" s="316">
        <f t="shared" si="20"/>
        <v>15</v>
      </c>
      <c r="F78" s="316">
        <f t="shared" si="20"/>
        <v>15</v>
      </c>
      <c r="G78" s="316">
        <f t="shared" si="20"/>
        <v>15</v>
      </c>
      <c r="H78" s="316">
        <f t="shared" si="20"/>
        <v>15</v>
      </c>
      <c r="I78" s="316">
        <f t="shared" si="20"/>
        <v>15</v>
      </c>
      <c r="J78" s="316">
        <f t="shared" si="20"/>
        <v>15</v>
      </c>
      <c r="K78" s="316">
        <f t="shared" si="20"/>
        <v>15</v>
      </c>
      <c r="L78" s="316">
        <f t="shared" si="20"/>
        <v>15</v>
      </c>
      <c r="M78" s="316">
        <f t="shared" si="20"/>
        <v>15</v>
      </c>
      <c r="N78" s="316">
        <f t="shared" si="20"/>
        <v>15</v>
      </c>
      <c r="O78" s="316">
        <f t="shared" si="20"/>
        <v>15</v>
      </c>
      <c r="P78" s="316">
        <f t="shared" si="20"/>
        <v>15</v>
      </c>
      <c r="Q78" s="316">
        <f t="shared" si="20"/>
        <v>15</v>
      </c>
      <c r="R78" s="316">
        <f t="shared" si="20"/>
        <v>15</v>
      </c>
      <c r="S78" s="316">
        <f t="shared" si="20"/>
        <v>15</v>
      </c>
    </row>
    <row r="79" spans="1:19" hidden="1" x14ac:dyDescent="0.25">
      <c r="A79" s="309" t="s">
        <v>40</v>
      </c>
      <c r="B79" s="309" t="s">
        <v>103</v>
      </c>
      <c r="C79" s="310" t="s">
        <v>58</v>
      </c>
      <c r="D79" s="316">
        <v>0</v>
      </c>
      <c r="E79" s="316">
        <v>0</v>
      </c>
      <c r="F79" s="316">
        <v>0</v>
      </c>
      <c r="G79" s="316">
        <v>2</v>
      </c>
      <c r="H79" s="316">
        <v>2</v>
      </c>
      <c r="I79" s="316">
        <v>2</v>
      </c>
      <c r="J79" s="316">
        <v>2</v>
      </c>
      <c r="K79" s="316">
        <v>2</v>
      </c>
      <c r="L79" s="316">
        <v>2</v>
      </c>
      <c r="M79" s="316">
        <v>2</v>
      </c>
      <c r="N79" s="316">
        <v>2</v>
      </c>
      <c r="O79" s="316">
        <v>2</v>
      </c>
      <c r="P79" s="316">
        <v>2</v>
      </c>
      <c r="Q79" s="316">
        <v>2</v>
      </c>
      <c r="R79" s="316">
        <v>2</v>
      </c>
      <c r="S79" s="316">
        <v>2</v>
      </c>
    </row>
    <row r="80" spans="1:19" hidden="1" x14ac:dyDescent="0.25">
      <c r="A80" s="309" t="s">
        <v>40</v>
      </c>
      <c r="B80" s="309" t="s">
        <v>59</v>
      </c>
      <c r="C80" s="310" t="s">
        <v>58</v>
      </c>
      <c r="D80" s="316">
        <v>5</v>
      </c>
      <c r="E80" s="316">
        <v>5</v>
      </c>
      <c r="F80" s="316">
        <v>5</v>
      </c>
      <c r="G80" s="316">
        <v>5</v>
      </c>
      <c r="H80" s="316">
        <v>5</v>
      </c>
      <c r="I80" s="316">
        <v>5</v>
      </c>
      <c r="J80" s="316">
        <v>5</v>
      </c>
      <c r="K80" s="316">
        <v>5</v>
      </c>
      <c r="L80" s="316">
        <v>5</v>
      </c>
      <c r="M80" s="316">
        <v>5</v>
      </c>
      <c r="N80" s="316">
        <v>5</v>
      </c>
      <c r="O80" s="316">
        <v>5</v>
      </c>
      <c r="P80" s="316">
        <v>5</v>
      </c>
      <c r="Q80" s="316">
        <v>5</v>
      </c>
      <c r="R80" s="316">
        <v>5</v>
      </c>
      <c r="S80" s="316">
        <v>5</v>
      </c>
    </row>
    <row r="81" spans="1:19" hidden="1" x14ac:dyDescent="0.25">
      <c r="A81" s="309" t="s">
        <v>40</v>
      </c>
      <c r="B81" s="309" t="s">
        <v>40</v>
      </c>
      <c r="C81" s="310" t="s">
        <v>58</v>
      </c>
      <c r="D81" s="316">
        <f t="shared" ref="D81:S81" si="21">SUM(D78:D80)</f>
        <v>20</v>
      </c>
      <c r="E81" s="316">
        <f t="shared" si="21"/>
        <v>20</v>
      </c>
      <c r="F81" s="316">
        <f t="shared" si="21"/>
        <v>20</v>
      </c>
      <c r="G81" s="316">
        <f t="shared" si="21"/>
        <v>22</v>
      </c>
      <c r="H81" s="316">
        <f t="shared" si="21"/>
        <v>22</v>
      </c>
      <c r="I81" s="316">
        <f t="shared" si="21"/>
        <v>22</v>
      </c>
      <c r="J81" s="316">
        <f t="shared" si="21"/>
        <v>22</v>
      </c>
      <c r="K81" s="316">
        <f t="shared" si="21"/>
        <v>22</v>
      </c>
      <c r="L81" s="316">
        <f t="shared" si="21"/>
        <v>22</v>
      </c>
      <c r="M81" s="316">
        <f t="shared" si="21"/>
        <v>22</v>
      </c>
      <c r="N81" s="316">
        <f t="shared" si="21"/>
        <v>22</v>
      </c>
      <c r="O81" s="316">
        <f t="shared" si="21"/>
        <v>22</v>
      </c>
      <c r="P81" s="316">
        <f t="shared" si="21"/>
        <v>22</v>
      </c>
      <c r="Q81" s="316">
        <f t="shared" si="21"/>
        <v>22</v>
      </c>
      <c r="R81" s="316">
        <f t="shared" si="21"/>
        <v>22</v>
      </c>
      <c r="S81" s="316">
        <f t="shared" si="21"/>
        <v>22</v>
      </c>
    </row>
    <row r="82" spans="1:19" x14ac:dyDescent="0.25">
      <c r="A82" s="344" t="s">
        <v>30</v>
      </c>
      <c r="B82" s="344" t="s">
        <v>33</v>
      </c>
      <c r="C82" s="132" t="s">
        <v>269</v>
      </c>
      <c r="D82" s="352">
        <v>20</v>
      </c>
      <c r="E82" s="352">
        <v>20</v>
      </c>
      <c r="F82" s="352">
        <v>20</v>
      </c>
      <c r="G82" s="352">
        <v>20</v>
      </c>
      <c r="H82" s="352">
        <v>20</v>
      </c>
      <c r="I82" s="352">
        <v>20</v>
      </c>
      <c r="J82" s="352">
        <v>20</v>
      </c>
      <c r="K82" s="352">
        <v>20</v>
      </c>
      <c r="L82" s="352">
        <v>20</v>
      </c>
      <c r="M82" s="352">
        <v>20</v>
      </c>
      <c r="N82" s="352">
        <v>20</v>
      </c>
      <c r="O82" s="352">
        <v>20</v>
      </c>
      <c r="P82" s="352">
        <v>20</v>
      </c>
      <c r="Q82" s="352">
        <v>20</v>
      </c>
      <c r="R82" s="352">
        <v>20</v>
      </c>
      <c r="S82" s="352">
        <v>20</v>
      </c>
    </row>
    <row r="83" spans="1:19" hidden="1" x14ac:dyDescent="0.25">
      <c r="A83" s="344" t="s">
        <v>37</v>
      </c>
      <c r="B83" s="344" t="s">
        <v>312</v>
      </c>
      <c r="C83" s="131" t="s">
        <v>12</v>
      </c>
      <c r="D83" s="354">
        <v>0</v>
      </c>
      <c r="E83" s="354">
        <v>0</v>
      </c>
      <c r="F83" s="354">
        <v>0</v>
      </c>
      <c r="G83" s="354">
        <v>0</v>
      </c>
      <c r="H83" s="354">
        <v>0</v>
      </c>
      <c r="I83" s="354">
        <v>0</v>
      </c>
      <c r="J83" s="354">
        <v>0</v>
      </c>
      <c r="K83" s="354">
        <v>0</v>
      </c>
      <c r="L83" s="354">
        <v>0</v>
      </c>
      <c r="M83" s="354">
        <v>0</v>
      </c>
      <c r="N83" s="354">
        <v>0</v>
      </c>
      <c r="O83" s="354">
        <v>0</v>
      </c>
      <c r="P83" s="354">
        <v>0</v>
      </c>
      <c r="Q83" s="354">
        <v>0</v>
      </c>
      <c r="R83" s="354">
        <v>0</v>
      </c>
      <c r="S83" s="354">
        <v>0</v>
      </c>
    </row>
    <row r="84" spans="1:19" hidden="1" x14ac:dyDescent="0.25">
      <c r="A84" s="309" t="s">
        <v>37</v>
      </c>
      <c r="B84" s="309" t="s">
        <v>312</v>
      </c>
      <c r="C84" s="310" t="s">
        <v>58</v>
      </c>
      <c r="D84" s="316">
        <f t="shared" ref="D84:S84" si="22">SUM(D82:D83)</f>
        <v>20</v>
      </c>
      <c r="E84" s="316">
        <f t="shared" si="22"/>
        <v>20</v>
      </c>
      <c r="F84" s="316">
        <f t="shared" si="22"/>
        <v>20</v>
      </c>
      <c r="G84" s="316">
        <f t="shared" si="22"/>
        <v>20</v>
      </c>
      <c r="H84" s="316">
        <f t="shared" si="22"/>
        <v>20</v>
      </c>
      <c r="I84" s="316">
        <f t="shared" si="22"/>
        <v>20</v>
      </c>
      <c r="J84" s="316">
        <f t="shared" si="22"/>
        <v>20</v>
      </c>
      <c r="K84" s="316">
        <f t="shared" si="22"/>
        <v>20</v>
      </c>
      <c r="L84" s="316">
        <f t="shared" si="22"/>
        <v>20</v>
      </c>
      <c r="M84" s="316">
        <f t="shared" si="22"/>
        <v>20</v>
      </c>
      <c r="N84" s="316">
        <f t="shared" si="22"/>
        <v>20</v>
      </c>
      <c r="O84" s="316">
        <f t="shared" si="22"/>
        <v>20</v>
      </c>
      <c r="P84" s="316">
        <f t="shared" si="22"/>
        <v>20</v>
      </c>
      <c r="Q84" s="316">
        <f t="shared" si="22"/>
        <v>20</v>
      </c>
      <c r="R84" s="316">
        <f t="shared" si="22"/>
        <v>20</v>
      </c>
      <c r="S84" s="316">
        <f t="shared" si="22"/>
        <v>20</v>
      </c>
    </row>
    <row r="85" spans="1:19" x14ac:dyDescent="0.25">
      <c r="A85" s="344" t="s">
        <v>39</v>
      </c>
      <c r="B85" s="344" t="s">
        <v>42</v>
      </c>
      <c r="C85" s="132" t="s">
        <v>269</v>
      </c>
      <c r="D85" s="354">
        <v>18</v>
      </c>
      <c r="E85" s="354">
        <v>18</v>
      </c>
      <c r="F85" s="354">
        <v>18</v>
      </c>
      <c r="G85" s="354">
        <v>18</v>
      </c>
      <c r="H85" s="354">
        <v>18</v>
      </c>
      <c r="I85" s="354">
        <v>18</v>
      </c>
      <c r="J85" s="354">
        <v>18</v>
      </c>
      <c r="K85" s="354">
        <v>18</v>
      </c>
      <c r="L85" s="354">
        <v>18</v>
      </c>
      <c r="M85" s="354">
        <v>18</v>
      </c>
      <c r="N85" s="354">
        <v>18</v>
      </c>
      <c r="O85" s="354">
        <v>18</v>
      </c>
      <c r="P85" s="354">
        <v>18</v>
      </c>
      <c r="Q85" s="354">
        <v>18</v>
      </c>
      <c r="R85" s="354">
        <v>18</v>
      </c>
      <c r="S85" s="354">
        <v>18</v>
      </c>
    </row>
    <row r="86" spans="1:19" hidden="1" x14ac:dyDescent="0.25">
      <c r="A86" s="344" t="s">
        <v>37</v>
      </c>
      <c r="B86" s="344" t="s">
        <v>32</v>
      </c>
      <c r="C86" s="310" t="s">
        <v>12</v>
      </c>
      <c r="D86" s="354">
        <v>8</v>
      </c>
      <c r="E86" s="354">
        <v>8</v>
      </c>
      <c r="F86" s="354">
        <v>8</v>
      </c>
      <c r="G86" s="354">
        <v>8</v>
      </c>
      <c r="H86" s="354">
        <v>8</v>
      </c>
      <c r="I86" s="354">
        <v>8</v>
      </c>
      <c r="J86" s="354">
        <v>8</v>
      </c>
      <c r="K86" s="354">
        <v>8</v>
      </c>
      <c r="L86" s="354">
        <v>8</v>
      </c>
      <c r="M86" s="354">
        <v>8</v>
      </c>
      <c r="N86" s="354">
        <v>8</v>
      </c>
      <c r="O86" s="354">
        <v>8</v>
      </c>
      <c r="P86" s="354">
        <v>8</v>
      </c>
      <c r="Q86" s="354">
        <v>8</v>
      </c>
      <c r="R86" s="354">
        <v>8</v>
      </c>
      <c r="S86" s="354">
        <v>8</v>
      </c>
    </row>
    <row r="87" spans="1:19" hidden="1" x14ac:dyDescent="0.25">
      <c r="A87" s="344" t="s">
        <v>37</v>
      </c>
      <c r="B87" s="344" t="s">
        <v>32</v>
      </c>
      <c r="C87" s="310" t="s">
        <v>58</v>
      </c>
      <c r="D87" s="316">
        <f t="shared" ref="D87:S87" si="23">SUM(D85:D86)</f>
        <v>26</v>
      </c>
      <c r="E87" s="316">
        <f t="shared" si="23"/>
        <v>26</v>
      </c>
      <c r="F87" s="316">
        <f t="shared" si="23"/>
        <v>26</v>
      </c>
      <c r="G87" s="316">
        <f t="shared" si="23"/>
        <v>26</v>
      </c>
      <c r="H87" s="316">
        <f t="shared" si="23"/>
        <v>26</v>
      </c>
      <c r="I87" s="316">
        <f t="shared" si="23"/>
        <v>26</v>
      </c>
      <c r="J87" s="316">
        <f t="shared" si="23"/>
        <v>26</v>
      </c>
      <c r="K87" s="316">
        <f t="shared" si="23"/>
        <v>26</v>
      </c>
      <c r="L87" s="316">
        <f t="shared" si="23"/>
        <v>26</v>
      </c>
      <c r="M87" s="316">
        <f t="shared" si="23"/>
        <v>26</v>
      </c>
      <c r="N87" s="316">
        <f t="shared" si="23"/>
        <v>26</v>
      </c>
      <c r="O87" s="316">
        <f t="shared" si="23"/>
        <v>26</v>
      </c>
      <c r="P87" s="316">
        <f t="shared" si="23"/>
        <v>26</v>
      </c>
      <c r="Q87" s="316">
        <f t="shared" si="23"/>
        <v>26</v>
      </c>
      <c r="R87" s="316">
        <f t="shared" si="23"/>
        <v>26</v>
      </c>
      <c r="S87" s="316">
        <f t="shared" si="23"/>
        <v>26</v>
      </c>
    </row>
    <row r="88" spans="1:19" x14ac:dyDescent="0.25">
      <c r="A88" s="344" t="s">
        <v>30</v>
      </c>
      <c r="B88" s="344" t="s">
        <v>51</v>
      </c>
      <c r="C88" s="527" t="s">
        <v>364</v>
      </c>
      <c r="D88" s="354">
        <v>60</v>
      </c>
      <c r="E88" s="354">
        <v>60</v>
      </c>
      <c r="F88" s="354">
        <v>60</v>
      </c>
      <c r="G88" s="354">
        <v>60</v>
      </c>
      <c r="H88" s="354">
        <v>70</v>
      </c>
      <c r="I88" s="354">
        <v>70</v>
      </c>
      <c r="J88" s="354">
        <v>70</v>
      </c>
      <c r="K88" s="354">
        <v>70</v>
      </c>
      <c r="L88" s="354">
        <v>70</v>
      </c>
      <c r="M88" s="354">
        <v>70</v>
      </c>
      <c r="N88" s="354">
        <v>70</v>
      </c>
      <c r="O88" s="354">
        <v>70</v>
      </c>
      <c r="P88" s="354">
        <v>70</v>
      </c>
      <c r="Q88" s="354">
        <v>70</v>
      </c>
      <c r="R88" s="354">
        <v>70</v>
      </c>
      <c r="S88" s="354">
        <v>70</v>
      </c>
    </row>
    <row r="89" spans="1:19" hidden="1" x14ac:dyDescent="0.25">
      <c r="A89" s="344" t="s">
        <v>37</v>
      </c>
      <c r="B89" s="344" t="s">
        <v>189</v>
      </c>
      <c r="C89" s="133" t="s">
        <v>12</v>
      </c>
      <c r="D89" s="354">
        <v>0</v>
      </c>
      <c r="E89" s="354">
        <v>0</v>
      </c>
      <c r="F89" s="354">
        <v>0</v>
      </c>
      <c r="G89" s="354">
        <v>0</v>
      </c>
      <c r="H89" s="354">
        <v>0</v>
      </c>
      <c r="I89" s="354">
        <v>0</v>
      </c>
      <c r="J89" s="354">
        <v>0</v>
      </c>
      <c r="K89" s="354">
        <v>0</v>
      </c>
      <c r="L89" s="354">
        <v>0</v>
      </c>
      <c r="M89" s="354">
        <v>0</v>
      </c>
      <c r="N89" s="354">
        <v>0</v>
      </c>
      <c r="O89" s="354">
        <v>0</v>
      </c>
      <c r="P89" s="354">
        <v>0</v>
      </c>
      <c r="Q89" s="354">
        <v>0</v>
      </c>
      <c r="R89" s="354">
        <v>0</v>
      </c>
      <c r="S89" s="354">
        <v>0</v>
      </c>
    </row>
    <row r="90" spans="1:19" hidden="1" x14ac:dyDescent="0.25">
      <c r="A90" s="309" t="s">
        <v>37</v>
      </c>
      <c r="B90" s="309" t="s">
        <v>189</v>
      </c>
      <c r="C90" s="310" t="s">
        <v>58</v>
      </c>
      <c r="D90" s="316">
        <f>SUM(D88:D89)</f>
        <v>60</v>
      </c>
      <c r="E90" s="316">
        <f t="shared" ref="E90:S90" si="24">SUM(E88:E89)</f>
        <v>60</v>
      </c>
      <c r="F90" s="316">
        <f t="shared" si="24"/>
        <v>60</v>
      </c>
      <c r="G90" s="316">
        <f t="shared" si="24"/>
        <v>60</v>
      </c>
      <c r="H90" s="316">
        <f t="shared" si="24"/>
        <v>70</v>
      </c>
      <c r="I90" s="316">
        <f t="shared" si="24"/>
        <v>70</v>
      </c>
      <c r="J90" s="316">
        <f t="shared" si="24"/>
        <v>70</v>
      </c>
      <c r="K90" s="316">
        <f t="shared" si="24"/>
        <v>70</v>
      </c>
      <c r="L90" s="316">
        <f t="shared" si="24"/>
        <v>70</v>
      </c>
      <c r="M90" s="316">
        <f t="shared" si="24"/>
        <v>70</v>
      </c>
      <c r="N90" s="316">
        <f t="shared" si="24"/>
        <v>70</v>
      </c>
      <c r="O90" s="316">
        <f t="shared" si="24"/>
        <v>70</v>
      </c>
      <c r="P90" s="316">
        <f t="shared" si="24"/>
        <v>70</v>
      </c>
      <c r="Q90" s="316">
        <f t="shared" si="24"/>
        <v>70</v>
      </c>
      <c r="R90" s="316">
        <f t="shared" si="24"/>
        <v>70</v>
      </c>
      <c r="S90" s="316">
        <f t="shared" si="24"/>
        <v>70</v>
      </c>
    </row>
    <row r="91" spans="1:19" hidden="1" x14ac:dyDescent="0.25">
      <c r="A91" s="309" t="s">
        <v>37</v>
      </c>
      <c r="B91" s="309" t="s">
        <v>55</v>
      </c>
      <c r="C91" s="319" t="s">
        <v>58</v>
      </c>
      <c r="D91" s="316">
        <v>20</v>
      </c>
      <c r="E91" s="316">
        <v>20</v>
      </c>
      <c r="F91" s="316">
        <v>20</v>
      </c>
      <c r="G91" s="316">
        <v>20</v>
      </c>
      <c r="H91" s="316">
        <v>20</v>
      </c>
      <c r="I91" s="316">
        <v>20</v>
      </c>
      <c r="J91" s="316">
        <v>20</v>
      </c>
      <c r="K91" s="316">
        <v>20</v>
      </c>
      <c r="L91" s="316">
        <v>20</v>
      </c>
      <c r="M91" s="316">
        <v>20</v>
      </c>
      <c r="N91" s="316">
        <v>20</v>
      </c>
      <c r="O91" s="316">
        <v>20</v>
      </c>
      <c r="P91" s="316">
        <v>20</v>
      </c>
      <c r="Q91" s="316">
        <v>20</v>
      </c>
      <c r="R91" s="316">
        <v>20</v>
      </c>
      <c r="S91" s="316">
        <v>20</v>
      </c>
    </row>
    <row r="92" spans="1:19" hidden="1" x14ac:dyDescent="0.25">
      <c r="A92" s="309" t="s">
        <v>37</v>
      </c>
      <c r="B92" s="309" t="s">
        <v>37</v>
      </c>
      <c r="C92" s="138" t="s">
        <v>58</v>
      </c>
      <c r="D92" s="316">
        <f>SUM(D91,D90,D87,D84)</f>
        <v>126</v>
      </c>
      <c r="E92" s="316">
        <f t="shared" ref="E92:S92" si="25">SUM(E91,E90,E87,E84)</f>
        <v>126</v>
      </c>
      <c r="F92" s="316">
        <f t="shared" si="25"/>
        <v>126</v>
      </c>
      <c r="G92" s="316">
        <f t="shared" si="25"/>
        <v>126</v>
      </c>
      <c r="H92" s="316">
        <f t="shared" si="25"/>
        <v>136</v>
      </c>
      <c r="I92" s="316">
        <f t="shared" si="25"/>
        <v>136</v>
      </c>
      <c r="J92" s="316">
        <f t="shared" si="25"/>
        <v>136</v>
      </c>
      <c r="K92" s="316">
        <f t="shared" si="25"/>
        <v>136</v>
      </c>
      <c r="L92" s="316">
        <f t="shared" si="25"/>
        <v>136</v>
      </c>
      <c r="M92" s="316">
        <f t="shared" si="25"/>
        <v>136</v>
      </c>
      <c r="N92" s="316">
        <f t="shared" si="25"/>
        <v>136</v>
      </c>
      <c r="O92" s="316">
        <f t="shared" si="25"/>
        <v>136</v>
      </c>
      <c r="P92" s="316">
        <f t="shared" si="25"/>
        <v>136</v>
      </c>
      <c r="Q92" s="316">
        <f t="shared" si="25"/>
        <v>136</v>
      </c>
      <c r="R92" s="316">
        <f t="shared" si="25"/>
        <v>136</v>
      </c>
      <c r="S92" s="316">
        <f t="shared" si="25"/>
        <v>136</v>
      </c>
    </row>
    <row r="93" spans="1:19" hidden="1" x14ac:dyDescent="0.25">
      <c r="A93" s="326" t="s">
        <v>57</v>
      </c>
      <c r="B93" s="326" t="s">
        <v>57</v>
      </c>
      <c r="C93" s="155" t="s">
        <v>58</v>
      </c>
      <c r="D93" s="170">
        <f t="shared" ref="D93:S93" si="26">SUM(D92,D81,D76,D64,D37)</f>
        <v>898.84000000000015</v>
      </c>
      <c r="E93" s="170">
        <f t="shared" si="26"/>
        <v>898.84000000000015</v>
      </c>
      <c r="F93" s="170">
        <f t="shared" si="26"/>
        <v>913.84000000000015</v>
      </c>
      <c r="G93" s="170">
        <f t="shared" si="26"/>
        <v>915.84000000000015</v>
      </c>
      <c r="H93" s="170">
        <f t="shared" si="26"/>
        <v>930.84000000000015</v>
      </c>
      <c r="I93" s="170">
        <f t="shared" si="26"/>
        <v>935.84000000000015</v>
      </c>
      <c r="J93" s="170">
        <f t="shared" si="26"/>
        <v>970.84000000000015</v>
      </c>
      <c r="K93" s="170">
        <f t="shared" si="26"/>
        <v>970.84000000000015</v>
      </c>
      <c r="L93" s="170">
        <f t="shared" si="26"/>
        <v>975.84000000000015</v>
      </c>
      <c r="M93" s="170">
        <f t="shared" si="26"/>
        <v>975.84000000000015</v>
      </c>
      <c r="N93" s="170">
        <f t="shared" si="26"/>
        <v>975.84000000000015</v>
      </c>
      <c r="O93" s="170">
        <f t="shared" si="26"/>
        <v>975.84000000000015</v>
      </c>
      <c r="P93" s="170">
        <f t="shared" si="26"/>
        <v>980.84000000000015</v>
      </c>
      <c r="Q93" s="170">
        <f t="shared" si="26"/>
        <v>980.84000000000015</v>
      </c>
      <c r="R93" s="170">
        <f t="shared" si="26"/>
        <v>980.84000000000015</v>
      </c>
      <c r="S93" s="170">
        <f t="shared" si="26"/>
        <v>980.84000000000015</v>
      </c>
    </row>
  </sheetData>
  <autoFilter ref="A1:S93" xr:uid="{B013E491-D9FC-4523-9705-757BA79C9131}">
    <filterColumn colId="2">
      <filters>
        <filter val="Allnex group"/>
        <filter val="AOC - Aliancys"/>
        <filter val="Ashland Global Holdings Inc."/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 Pvt. Ltd."/>
        <filter val="Interplastic Corporation"/>
        <filter val="Jinling AOC Resins Co., Ltd."/>
        <filter val="Mechemco resins pvt ltd"/>
        <filter val="Moras Chemicals India Pvt. Ltd."/>
        <filter val="Orson Chemicals"/>
        <filter val="Poliya"/>
        <filter val="Polynt S.p.A."/>
        <filter val="Polynt-Reichhold"/>
        <filter val="Reichhold India Pvt. Ltd."/>
        <filter val="Reinhold GmbH"/>
        <filter val="Satyen Polymers Pvt. Ltd. 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88">
      <sortCondition ref="C1:C9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B1" zoomScale="85" zoomScaleNormal="85" workbookViewId="0">
      <selection activeCell="C1" sqref="C1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1" width="9" style="1"/>
    <col min="12" max="14" width="0" style="1" hidden="1" customWidth="1"/>
    <col min="15" max="15" width="9" style="1"/>
    <col min="16" max="17" width="0" style="1" hidden="1" customWidth="1"/>
    <col min="18" max="18" width="9" style="1" hidden="1" customWidth="1"/>
    <col min="19" max="19" width="0" style="1" hidden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95" customFormat="1" x14ac:dyDescent="0.25">
      <c r="A2" s="344" t="s">
        <v>30</v>
      </c>
      <c r="B2" s="344" t="s">
        <v>31</v>
      </c>
      <c r="C2" s="497" t="s">
        <v>392</v>
      </c>
      <c r="D2" s="491" t="s">
        <v>381</v>
      </c>
      <c r="E2" s="492">
        <v>0.72</v>
      </c>
      <c r="F2" s="492">
        <v>0.72</v>
      </c>
      <c r="G2" s="492">
        <v>0.72</v>
      </c>
      <c r="H2" s="492">
        <v>0.72</v>
      </c>
      <c r="I2" s="492">
        <v>0.72</v>
      </c>
      <c r="J2" s="492">
        <v>0.72</v>
      </c>
      <c r="K2" s="492">
        <v>0.72</v>
      </c>
      <c r="L2" s="492">
        <v>0.72</v>
      </c>
      <c r="M2" s="492">
        <v>0.72</v>
      </c>
      <c r="N2" s="492">
        <v>0.72</v>
      </c>
      <c r="O2" s="492">
        <v>0.72</v>
      </c>
      <c r="P2" s="492">
        <v>0.72</v>
      </c>
      <c r="Q2" s="492">
        <v>0.72</v>
      </c>
      <c r="R2" s="492">
        <v>0.72</v>
      </c>
      <c r="S2" s="492">
        <v>0.72</v>
      </c>
      <c r="T2" s="492">
        <v>0.72</v>
      </c>
    </row>
    <row r="3" spans="1:20" x14ac:dyDescent="0.25">
      <c r="A3" s="344" t="s">
        <v>30</v>
      </c>
      <c r="B3" s="344" t="s">
        <v>31</v>
      </c>
      <c r="C3" s="96" t="s">
        <v>385</v>
      </c>
      <c r="D3" s="130" t="s">
        <v>384</v>
      </c>
      <c r="E3" s="122">
        <f>' Capacity by Company'!D3</f>
        <v>0.36</v>
      </c>
      <c r="F3" s="122">
        <f>' Capacity by Company'!E3</f>
        <v>0.36</v>
      </c>
      <c r="G3" s="122">
        <f>' Capacity by Company'!F3</f>
        <v>0.36</v>
      </c>
      <c r="H3" s="122">
        <f>' Capacity by Company'!G3</f>
        <v>0.36</v>
      </c>
      <c r="I3" s="122">
        <f>' Capacity by Company'!H3</f>
        <v>0.36</v>
      </c>
      <c r="J3" s="122">
        <f>' Capacity by Company'!I3</f>
        <v>0.36</v>
      </c>
      <c r="K3" s="122">
        <f>' Capacity by Company'!J3</f>
        <v>0.36</v>
      </c>
      <c r="L3" s="122">
        <f>' Capacity by Company'!K3</f>
        <v>0.36</v>
      </c>
      <c r="M3" s="122">
        <f>' Capacity by Company'!L3</f>
        <v>0.36</v>
      </c>
      <c r="N3" s="122">
        <f>' Capacity by Company'!M3</f>
        <v>0.36</v>
      </c>
      <c r="O3" s="122">
        <f>' Capacity by Company'!N3</f>
        <v>0.36</v>
      </c>
      <c r="P3" s="122">
        <f>' Capacity by Company'!O3</f>
        <v>0.36</v>
      </c>
      <c r="Q3" s="122">
        <f>' Capacity by Company'!P3</f>
        <v>0.36</v>
      </c>
      <c r="R3" s="122">
        <f>' Capacity by Company'!Q3</f>
        <v>0.36</v>
      </c>
      <c r="S3" s="122">
        <f>' Capacity by Company'!R3</f>
        <v>0.36</v>
      </c>
      <c r="T3" s="122">
        <f>' Capacity by Company'!S3</f>
        <v>0.36</v>
      </c>
    </row>
    <row r="4" spans="1:20" ht="14.25" customHeight="1" x14ac:dyDescent="0.25">
      <c r="A4" s="95" t="s">
        <v>30</v>
      </c>
      <c r="B4" s="95" t="s">
        <v>31</v>
      </c>
      <c r="C4" s="96" t="s">
        <v>211</v>
      </c>
      <c r="D4" s="130" t="s">
        <v>390</v>
      </c>
      <c r="E4" s="122">
        <f>' Capacity by Company'!D4</f>
        <v>0.36</v>
      </c>
      <c r="F4" s="122">
        <f>' Capacity by Company'!E4</f>
        <v>0.36</v>
      </c>
      <c r="G4" s="122">
        <f>' Capacity by Company'!F4</f>
        <v>0.36</v>
      </c>
      <c r="H4" s="122">
        <f>' Capacity by Company'!G4</f>
        <v>0.36</v>
      </c>
      <c r="I4" s="122">
        <f>' Capacity by Company'!H4</f>
        <v>0.36</v>
      </c>
      <c r="J4" s="122">
        <f>' Capacity by Company'!I4</f>
        <v>0.36</v>
      </c>
      <c r="K4" s="122">
        <f>' Capacity by Company'!J4</f>
        <v>0.36</v>
      </c>
      <c r="L4" s="122">
        <f>' Capacity by Company'!K4</f>
        <v>0.36</v>
      </c>
      <c r="M4" s="122">
        <f>' Capacity by Company'!L4</f>
        <v>0.36</v>
      </c>
      <c r="N4" s="122">
        <f>' Capacity by Company'!M4</f>
        <v>0.36</v>
      </c>
      <c r="O4" s="122">
        <f>' Capacity by Company'!N4</f>
        <v>0.36</v>
      </c>
      <c r="P4" s="122">
        <f>' Capacity by Company'!O4</f>
        <v>0.36</v>
      </c>
      <c r="Q4" s="122">
        <f>' Capacity by Company'!P4</f>
        <v>0.36</v>
      </c>
      <c r="R4" s="122">
        <f>' Capacity by Company'!Q4</f>
        <v>0.36</v>
      </c>
      <c r="S4" s="122">
        <f>' Capacity by Company'!R4</f>
        <v>0.36</v>
      </c>
      <c r="T4" s="122">
        <f>' Capacity by Company'!S4</f>
        <v>0.36</v>
      </c>
    </row>
    <row r="5" spans="1:20" s="325" customFormat="1" ht="14.25" customHeight="1" x14ac:dyDescent="0.25">
      <c r="A5" s="344" t="s">
        <v>30</v>
      </c>
      <c r="B5" s="344" t="s">
        <v>31</v>
      </c>
      <c r="C5" s="345"/>
      <c r="D5" s="130" t="s">
        <v>391</v>
      </c>
      <c r="E5" s="352">
        <f>' Capacity by Company'!D5</f>
        <v>1.8</v>
      </c>
      <c r="F5" s="352">
        <f>' Capacity by Company'!E5</f>
        <v>1.8</v>
      </c>
      <c r="G5" s="352">
        <f>' Capacity by Company'!F5</f>
        <v>1.8</v>
      </c>
      <c r="H5" s="352">
        <f>' Capacity by Company'!G5</f>
        <v>1.8</v>
      </c>
      <c r="I5" s="352">
        <f>' Capacity by Company'!H5</f>
        <v>1.8</v>
      </c>
      <c r="J5" s="352">
        <f>' Capacity by Company'!I5</f>
        <v>1.8</v>
      </c>
      <c r="K5" s="352">
        <f>' Capacity by Company'!J5</f>
        <v>1.8</v>
      </c>
      <c r="L5" s="352">
        <f>' Capacity by Company'!K5</f>
        <v>1.8</v>
      </c>
      <c r="M5" s="352">
        <f>' Capacity by Company'!L5</f>
        <v>1.8</v>
      </c>
      <c r="N5" s="352">
        <f>' Capacity by Company'!M5</f>
        <v>1.8</v>
      </c>
      <c r="O5" s="352">
        <f>' Capacity by Company'!N5</f>
        <v>1.8</v>
      </c>
      <c r="P5" s="352">
        <f>' Capacity by Company'!O5</f>
        <v>1.8</v>
      </c>
      <c r="Q5" s="352">
        <f>' Capacity by Company'!P5</f>
        <v>1.8</v>
      </c>
      <c r="R5" s="352">
        <f>' Capacity by Company'!Q5</f>
        <v>1.8</v>
      </c>
      <c r="S5" s="352">
        <f>' Capacity by Company'!R5</f>
        <v>1.8</v>
      </c>
      <c r="T5" s="352">
        <f>' Capacity by Company'!S5</f>
        <v>1.8</v>
      </c>
    </row>
    <row r="6" spans="1:20" s="325" customFormat="1" ht="14.25" customHeight="1" x14ac:dyDescent="0.25">
      <c r="A6" s="344" t="s">
        <v>30</v>
      </c>
      <c r="B6" s="344" t="s">
        <v>31</v>
      </c>
      <c r="C6" s="345" t="s">
        <v>394</v>
      </c>
      <c r="D6" s="130" t="s">
        <v>393</v>
      </c>
      <c r="E6" s="352">
        <f>' Capacity by Company'!D6</f>
        <v>0.4</v>
      </c>
      <c r="F6" s="352">
        <f>' Capacity by Company'!E6</f>
        <v>0.4</v>
      </c>
      <c r="G6" s="352">
        <f>' Capacity by Company'!F6</f>
        <v>0.4</v>
      </c>
      <c r="H6" s="352">
        <f>' Capacity by Company'!G6</f>
        <v>0.4</v>
      </c>
      <c r="I6" s="352">
        <f>' Capacity by Company'!H6</f>
        <v>0.4</v>
      </c>
      <c r="J6" s="352">
        <f>' Capacity by Company'!I6</f>
        <v>0.4</v>
      </c>
      <c r="K6" s="352">
        <f>' Capacity by Company'!J6</f>
        <v>0.4</v>
      </c>
      <c r="L6" s="352">
        <f>' Capacity by Company'!K6</f>
        <v>0.4</v>
      </c>
      <c r="M6" s="352">
        <f>' Capacity by Company'!L6</f>
        <v>0.4</v>
      </c>
      <c r="N6" s="352">
        <f>' Capacity by Company'!M6</f>
        <v>0.4</v>
      </c>
      <c r="O6" s="352">
        <f>' Capacity by Company'!N6</f>
        <v>0.4</v>
      </c>
      <c r="P6" s="352">
        <f>' Capacity by Company'!O6</f>
        <v>0.4</v>
      </c>
      <c r="Q6" s="352">
        <f>' Capacity by Company'!P6</f>
        <v>0.4</v>
      </c>
      <c r="R6" s="352">
        <f>' Capacity by Company'!Q6</f>
        <v>0.4</v>
      </c>
      <c r="S6" s="352">
        <f>' Capacity by Company'!R6</f>
        <v>0.4</v>
      </c>
      <c r="T6" s="352">
        <f>' Capacity by Company'!S6</f>
        <v>0.4</v>
      </c>
    </row>
    <row r="7" spans="1:20" s="325" customFormat="1" ht="14.25" customHeight="1" x14ac:dyDescent="0.25">
      <c r="A7" s="344" t="s">
        <v>30</v>
      </c>
      <c r="B7" s="344" t="s">
        <v>31</v>
      </c>
      <c r="C7" s="345" t="s">
        <v>396</v>
      </c>
      <c r="D7" s="130" t="s">
        <v>395</v>
      </c>
      <c r="E7" s="352">
        <f>' Capacity by Company'!D8</f>
        <v>0.6</v>
      </c>
      <c r="F7" s="352">
        <f>' Capacity by Company'!E8</f>
        <v>0.6</v>
      </c>
      <c r="G7" s="352">
        <f>' Capacity by Company'!F8</f>
        <v>0.6</v>
      </c>
      <c r="H7" s="352">
        <f>' Capacity by Company'!G8</f>
        <v>0.6</v>
      </c>
      <c r="I7" s="352">
        <f>' Capacity by Company'!H8</f>
        <v>0.6</v>
      </c>
      <c r="J7" s="352">
        <f>' Capacity by Company'!I8</f>
        <v>0.6</v>
      </c>
      <c r="K7" s="352">
        <f>' Capacity by Company'!J8</f>
        <v>0.6</v>
      </c>
      <c r="L7" s="352">
        <f>' Capacity by Company'!K8</f>
        <v>0.6</v>
      </c>
      <c r="M7" s="352">
        <f>' Capacity by Company'!L8</f>
        <v>0.6</v>
      </c>
      <c r="N7" s="352">
        <f>' Capacity by Company'!M8</f>
        <v>0.6</v>
      </c>
      <c r="O7" s="352">
        <f>' Capacity by Company'!N8</f>
        <v>0.6</v>
      </c>
      <c r="P7" s="352">
        <f>' Capacity by Company'!O8</f>
        <v>0.6</v>
      </c>
      <c r="Q7" s="352">
        <f>' Capacity by Company'!P8</f>
        <v>0.6</v>
      </c>
      <c r="R7" s="352">
        <f>' Capacity by Company'!Q8</f>
        <v>0.6</v>
      </c>
      <c r="S7" s="352">
        <f>' Capacity by Company'!R8</f>
        <v>0.6</v>
      </c>
      <c r="T7" s="352">
        <f>' Capacity by Company'!S8</f>
        <v>0.6</v>
      </c>
    </row>
    <row r="8" spans="1:20" s="325" customFormat="1" ht="14.25" customHeight="1" x14ac:dyDescent="0.25">
      <c r="A8" s="344" t="s">
        <v>30</v>
      </c>
      <c r="B8" s="344" t="s">
        <v>31</v>
      </c>
      <c r="C8" s="345" t="s">
        <v>402</v>
      </c>
      <c r="D8" s="130" t="s">
        <v>397</v>
      </c>
      <c r="E8" s="352">
        <v>0.6</v>
      </c>
      <c r="F8" s="352">
        <v>0.6</v>
      </c>
      <c r="G8" s="352">
        <v>0.6</v>
      </c>
      <c r="H8" s="352">
        <v>0.6</v>
      </c>
      <c r="I8" s="352">
        <v>0.6</v>
      </c>
      <c r="J8" s="352">
        <v>0.6</v>
      </c>
      <c r="K8" s="352">
        <v>0.6</v>
      </c>
      <c r="L8" s="352">
        <v>0.6</v>
      </c>
      <c r="M8" s="352">
        <v>0.6</v>
      </c>
      <c r="N8" s="352">
        <v>0.6</v>
      </c>
      <c r="O8" s="352">
        <v>0.6</v>
      </c>
      <c r="P8" s="352">
        <v>0.6</v>
      </c>
      <c r="Q8" s="352">
        <v>0.6</v>
      </c>
      <c r="R8" s="352">
        <v>0.6</v>
      </c>
      <c r="S8" s="352">
        <v>0.6</v>
      </c>
      <c r="T8" s="352">
        <v>0.6</v>
      </c>
    </row>
    <row r="9" spans="1:20" x14ac:dyDescent="0.25">
      <c r="A9" s="95" t="s">
        <v>30</v>
      </c>
      <c r="B9" s="95" t="s">
        <v>31</v>
      </c>
      <c r="C9" s="134"/>
      <c r="D9" s="130" t="s">
        <v>12</v>
      </c>
      <c r="E9" s="122">
        <f>' Capacity by Company'!D9</f>
        <v>0</v>
      </c>
      <c r="F9" s="122">
        <f>' Capacity by Company'!E9</f>
        <v>0</v>
      </c>
      <c r="G9" s="122">
        <f>' Capacity by Company'!F9</f>
        <v>0</v>
      </c>
      <c r="H9" s="122">
        <f>' Capacity by Company'!G9</f>
        <v>0</v>
      </c>
      <c r="I9" s="122">
        <f>' Capacity by Company'!H9</f>
        <v>0</v>
      </c>
      <c r="J9" s="122">
        <f>' Capacity by Company'!I9</f>
        <v>0</v>
      </c>
      <c r="K9" s="122">
        <f>' Capacity by Company'!J9</f>
        <v>0</v>
      </c>
      <c r="L9" s="122">
        <f>' Capacity by Company'!K9</f>
        <v>0</v>
      </c>
      <c r="M9" s="122">
        <f>' Capacity by Company'!L9</f>
        <v>0</v>
      </c>
      <c r="N9" s="122">
        <f>' Capacity by Company'!M9</f>
        <v>0</v>
      </c>
      <c r="O9" s="122">
        <f>' Capacity by Company'!N9</f>
        <v>0</v>
      </c>
      <c r="P9" s="122">
        <f>' Capacity by Company'!O9</f>
        <v>0</v>
      </c>
      <c r="Q9" s="122">
        <f>' Capacity by Company'!P9</f>
        <v>0</v>
      </c>
      <c r="R9" s="122">
        <f>' Capacity by Company'!Q9</f>
        <v>0</v>
      </c>
      <c r="S9" s="122">
        <f>' Capacity by Company'!R9</f>
        <v>0</v>
      </c>
      <c r="T9" s="122">
        <f>' Capacity by Company'!S9</f>
        <v>0</v>
      </c>
    </row>
    <row r="10" spans="1:20" s="127" customFormat="1" x14ac:dyDescent="0.25">
      <c r="A10" s="95" t="s">
        <v>30</v>
      </c>
      <c r="B10" s="95" t="s">
        <v>31</v>
      </c>
      <c r="C10" s="315"/>
      <c r="D10" s="130" t="s">
        <v>58</v>
      </c>
      <c r="E10" s="122">
        <f>' Capacity by Company'!D10</f>
        <v>4.12</v>
      </c>
      <c r="F10" s="122">
        <f>' Capacity by Company'!E10</f>
        <v>4.12</v>
      </c>
      <c r="G10" s="122">
        <f>' Capacity by Company'!F10</f>
        <v>4.12</v>
      </c>
      <c r="H10" s="122">
        <f>' Capacity by Company'!G10</f>
        <v>4.12</v>
      </c>
      <c r="I10" s="122">
        <f>' Capacity by Company'!H10</f>
        <v>4.12</v>
      </c>
      <c r="J10" s="122">
        <f>' Capacity by Company'!I10</f>
        <v>4.12</v>
      </c>
      <c r="K10" s="122">
        <f>' Capacity by Company'!J10</f>
        <v>4.12</v>
      </c>
      <c r="L10" s="122">
        <f>' Capacity by Company'!K10</f>
        <v>4.12</v>
      </c>
      <c r="M10" s="122">
        <f>' Capacity by Company'!L10</f>
        <v>4.12</v>
      </c>
      <c r="N10" s="122">
        <f>' Capacity by Company'!M10</f>
        <v>4.12</v>
      </c>
      <c r="O10" s="122">
        <f>' Capacity by Company'!N10</f>
        <v>4.12</v>
      </c>
      <c r="P10" s="122">
        <f>' Capacity by Company'!O10</f>
        <v>4.12</v>
      </c>
      <c r="Q10" s="122">
        <f>' Capacity by Company'!P10</f>
        <v>4.12</v>
      </c>
      <c r="R10" s="122">
        <f>' Capacity by Company'!Q10</f>
        <v>4.12</v>
      </c>
      <c r="S10" s="122">
        <f>' Capacity by Company'!R10</f>
        <v>4.12</v>
      </c>
      <c r="T10" s="122">
        <f>' Capacity by Company'!S10</f>
        <v>4.12</v>
      </c>
    </row>
    <row r="11" spans="1:20" s="127" customFormat="1" x14ac:dyDescent="0.25">
      <c r="A11" s="95" t="s">
        <v>30</v>
      </c>
      <c r="B11" s="95" t="s">
        <v>33</v>
      </c>
      <c r="C11" s="345" t="s">
        <v>398</v>
      </c>
      <c r="D11" s="130" t="s">
        <v>298</v>
      </c>
      <c r="E11" s="122">
        <v>50</v>
      </c>
      <c r="F11" s="122">
        <v>50</v>
      </c>
      <c r="G11" s="122">
        <v>50</v>
      </c>
      <c r="H11" s="122">
        <v>50</v>
      </c>
      <c r="I11" s="122">
        <v>50</v>
      </c>
      <c r="J11" s="122">
        <v>50</v>
      </c>
      <c r="K11" s="122">
        <v>50</v>
      </c>
      <c r="L11" s="122">
        <v>50</v>
      </c>
      <c r="M11" s="122">
        <v>50</v>
      </c>
      <c r="N11" s="122">
        <v>50</v>
      </c>
      <c r="O11" s="122">
        <v>50</v>
      </c>
      <c r="P11" s="122">
        <v>50</v>
      </c>
      <c r="Q11" s="122">
        <v>50</v>
      </c>
      <c r="R11" s="122">
        <v>50</v>
      </c>
      <c r="S11" s="122">
        <v>50</v>
      </c>
      <c r="T11" s="122">
        <v>50</v>
      </c>
    </row>
    <row r="12" spans="1:20" x14ac:dyDescent="0.25">
      <c r="A12" s="95" t="s">
        <v>30</v>
      </c>
      <c r="B12" s="95" t="s">
        <v>33</v>
      </c>
      <c r="C12" s="96" t="s">
        <v>270</v>
      </c>
      <c r="D12" s="131" t="s">
        <v>269</v>
      </c>
      <c r="E12" s="122">
        <f>' Capacity by Company'!D12</f>
        <v>20</v>
      </c>
      <c r="F12" s="122">
        <f>' Capacity by Company'!E12</f>
        <v>20</v>
      </c>
      <c r="G12" s="122">
        <f>' Capacity by Company'!F12</f>
        <v>20</v>
      </c>
      <c r="H12" s="122">
        <f>' Capacity by Company'!G12</f>
        <v>20</v>
      </c>
      <c r="I12" s="122">
        <f>' Capacity by Company'!H12</f>
        <v>20</v>
      </c>
      <c r="J12" s="122">
        <f>' Capacity by Company'!I12</f>
        <v>20</v>
      </c>
      <c r="K12" s="122">
        <f>' Capacity by Company'!J12</f>
        <v>20</v>
      </c>
      <c r="L12" s="122">
        <f>' Capacity by Company'!K12</f>
        <v>20</v>
      </c>
      <c r="M12" s="122">
        <f>' Capacity by Company'!L12</f>
        <v>20</v>
      </c>
      <c r="N12" s="122">
        <f>' Capacity by Company'!M12</f>
        <v>20</v>
      </c>
      <c r="O12" s="122">
        <f>' Capacity by Company'!N12</f>
        <v>20</v>
      </c>
      <c r="P12" s="122">
        <f>' Capacity by Company'!O12</f>
        <v>20</v>
      </c>
      <c r="Q12" s="122">
        <f>' Capacity by Company'!P12</f>
        <v>20</v>
      </c>
      <c r="R12" s="122">
        <f>' Capacity by Company'!Q12</f>
        <v>20</v>
      </c>
      <c r="S12" s="122">
        <f>' Capacity by Company'!R12</f>
        <v>20</v>
      </c>
      <c r="T12" s="122">
        <f>' Capacity by Company'!S12</f>
        <v>20</v>
      </c>
    </row>
    <row r="13" spans="1:20" x14ac:dyDescent="0.25">
      <c r="A13" s="95" t="s">
        <v>30</v>
      </c>
      <c r="B13" s="95" t="s">
        <v>33</v>
      </c>
      <c r="C13" s="96" t="s">
        <v>202</v>
      </c>
      <c r="D13" s="131" t="s">
        <v>287</v>
      </c>
      <c r="E13" s="122">
        <v>10</v>
      </c>
      <c r="F13" s="352">
        <v>10</v>
      </c>
      <c r="G13" s="352">
        <v>10</v>
      </c>
      <c r="H13" s="352">
        <v>10</v>
      </c>
      <c r="I13" s="352">
        <v>10</v>
      </c>
      <c r="J13" s="352">
        <v>10</v>
      </c>
      <c r="K13" s="352">
        <v>10</v>
      </c>
      <c r="L13" s="352">
        <v>10</v>
      </c>
      <c r="M13" s="352">
        <v>10</v>
      </c>
      <c r="N13" s="352">
        <v>10</v>
      </c>
      <c r="O13" s="352">
        <v>10</v>
      </c>
      <c r="P13" s="352">
        <v>10</v>
      </c>
      <c r="Q13" s="352">
        <v>10</v>
      </c>
      <c r="R13" s="352">
        <v>10</v>
      </c>
      <c r="S13" s="352">
        <v>10</v>
      </c>
      <c r="T13" s="352">
        <v>10</v>
      </c>
    </row>
    <row r="14" spans="1:20" x14ac:dyDescent="0.25">
      <c r="A14" s="95" t="s">
        <v>30</v>
      </c>
      <c r="B14" s="95" t="s">
        <v>33</v>
      </c>
      <c r="C14" s="345" t="s">
        <v>270</v>
      </c>
      <c r="D14" s="130" t="s">
        <v>288</v>
      </c>
      <c r="E14" s="122">
        <f>' Capacity by Company'!D14</f>
        <v>20</v>
      </c>
      <c r="F14" s="122">
        <f>' Capacity by Company'!E14</f>
        <v>20</v>
      </c>
      <c r="G14" s="122">
        <f>' Capacity by Company'!F14</f>
        <v>20</v>
      </c>
      <c r="H14" s="122">
        <f>' Capacity by Company'!G14</f>
        <v>20</v>
      </c>
      <c r="I14" s="122">
        <f>' Capacity by Company'!H14</f>
        <v>20</v>
      </c>
      <c r="J14" s="122">
        <f>' Capacity by Company'!I14</f>
        <v>20</v>
      </c>
      <c r="K14" s="122">
        <f>' Capacity by Company'!J14</f>
        <v>50</v>
      </c>
      <c r="L14" s="122">
        <f>' Capacity by Company'!K14</f>
        <v>50</v>
      </c>
      <c r="M14" s="122">
        <f>' Capacity by Company'!L14</f>
        <v>50</v>
      </c>
      <c r="N14" s="122">
        <f>' Capacity by Company'!M14</f>
        <v>50</v>
      </c>
      <c r="O14" s="122">
        <f>' Capacity by Company'!N14</f>
        <v>50</v>
      </c>
      <c r="P14" s="122">
        <f>' Capacity by Company'!O14</f>
        <v>50</v>
      </c>
      <c r="Q14" s="122">
        <f>' Capacity by Company'!P14</f>
        <v>50</v>
      </c>
      <c r="R14" s="122">
        <f>' Capacity by Company'!Q14</f>
        <v>50</v>
      </c>
      <c r="S14" s="122">
        <f>' Capacity by Company'!R14</f>
        <v>50</v>
      </c>
      <c r="T14" s="122">
        <f>' Capacity by Company'!S14</f>
        <v>50</v>
      </c>
    </row>
    <row r="15" spans="1:20" s="325" customFormat="1" x14ac:dyDescent="0.25">
      <c r="A15" s="344" t="s">
        <v>30</v>
      </c>
      <c r="B15" s="344" t="s">
        <v>33</v>
      </c>
      <c r="C15" s="342" t="s">
        <v>202</v>
      </c>
      <c r="D15" s="372" t="s">
        <v>375</v>
      </c>
      <c r="E15" s="352">
        <f>' Capacity by Company'!D15</f>
        <v>70</v>
      </c>
      <c r="F15" s="352">
        <f>' Capacity by Company'!E15</f>
        <v>70</v>
      </c>
      <c r="G15" s="352">
        <f>' Capacity by Company'!F15</f>
        <v>70</v>
      </c>
      <c r="H15" s="352">
        <f>' Capacity by Company'!G15</f>
        <v>70</v>
      </c>
      <c r="I15" s="352">
        <f>' Capacity by Company'!H15</f>
        <v>70</v>
      </c>
      <c r="J15" s="352">
        <f>' Capacity by Company'!I15</f>
        <v>70</v>
      </c>
      <c r="K15" s="352">
        <f>' Capacity by Company'!J15</f>
        <v>70</v>
      </c>
      <c r="L15" s="352">
        <f>' Capacity by Company'!K15</f>
        <v>70</v>
      </c>
      <c r="M15" s="352">
        <f>' Capacity by Company'!L15</f>
        <v>70</v>
      </c>
      <c r="N15" s="352">
        <f>' Capacity by Company'!M15</f>
        <v>70</v>
      </c>
      <c r="O15" s="352">
        <f>' Capacity by Company'!N15</f>
        <v>70</v>
      </c>
      <c r="P15" s="352">
        <f>' Capacity by Company'!O15</f>
        <v>70</v>
      </c>
      <c r="Q15" s="352">
        <f>' Capacity by Company'!P15</f>
        <v>70</v>
      </c>
      <c r="R15" s="352">
        <f>' Capacity by Company'!Q15</f>
        <v>70</v>
      </c>
      <c r="S15" s="352">
        <f>' Capacity by Company'!R15</f>
        <v>70</v>
      </c>
      <c r="T15" s="352">
        <f>' Capacity by Company'!S15</f>
        <v>70</v>
      </c>
    </row>
    <row r="16" spans="1:20" x14ac:dyDescent="0.25">
      <c r="A16" s="95" t="s">
        <v>30</v>
      </c>
      <c r="B16" s="96" t="s">
        <v>33</v>
      </c>
      <c r="C16" s="69"/>
      <c r="D16" s="132" t="s">
        <v>12</v>
      </c>
      <c r="E16" s="122">
        <f>' Capacity by Company'!D16</f>
        <v>25</v>
      </c>
      <c r="F16" s="122">
        <f>' Capacity by Company'!E16</f>
        <v>25</v>
      </c>
      <c r="G16" s="122">
        <f>' Capacity by Company'!F16</f>
        <v>25</v>
      </c>
      <c r="H16" s="122">
        <f>' Capacity by Company'!G16</f>
        <v>25</v>
      </c>
      <c r="I16" s="122">
        <f>' Capacity by Company'!H16</f>
        <v>25</v>
      </c>
      <c r="J16" s="122">
        <f>' Capacity by Company'!I16</f>
        <v>25</v>
      </c>
      <c r="K16" s="122">
        <f>' Capacity by Company'!J16</f>
        <v>30</v>
      </c>
      <c r="L16" s="122">
        <f>' Capacity by Company'!K16</f>
        <v>30</v>
      </c>
      <c r="M16" s="122">
        <f>' Capacity by Company'!L16</f>
        <v>30</v>
      </c>
      <c r="N16" s="122">
        <f>' Capacity by Company'!M16</f>
        <v>30</v>
      </c>
      <c r="O16" s="122">
        <f>' Capacity by Company'!N16</f>
        <v>30</v>
      </c>
      <c r="P16" s="122">
        <f>' Capacity by Company'!O16</f>
        <v>30</v>
      </c>
      <c r="Q16" s="122">
        <f>' Capacity by Company'!P16</f>
        <v>35</v>
      </c>
      <c r="R16" s="122">
        <f>' Capacity by Company'!Q16</f>
        <v>35</v>
      </c>
      <c r="S16" s="122">
        <f>' Capacity by Company'!R16</f>
        <v>35</v>
      </c>
      <c r="T16" s="122">
        <f>' Capacity by Company'!S16</f>
        <v>35</v>
      </c>
    </row>
    <row r="17" spans="1:21" x14ac:dyDescent="0.25">
      <c r="A17" s="95" t="s">
        <v>30</v>
      </c>
      <c r="B17" s="96" t="s">
        <v>33</v>
      </c>
      <c r="C17" s="69"/>
      <c r="D17" s="132" t="s">
        <v>58</v>
      </c>
      <c r="E17" s="122">
        <f>' Capacity by Company'!D17</f>
        <v>185</v>
      </c>
      <c r="F17" s="122">
        <f>' Capacity by Company'!E17</f>
        <v>185</v>
      </c>
      <c r="G17" s="122">
        <f>' Capacity by Company'!F17</f>
        <v>185</v>
      </c>
      <c r="H17" s="122">
        <f>' Capacity by Company'!G17</f>
        <v>185</v>
      </c>
      <c r="I17" s="122">
        <f>' Capacity by Company'!H17</f>
        <v>185</v>
      </c>
      <c r="J17" s="122">
        <f>' Capacity by Company'!I17</f>
        <v>185</v>
      </c>
      <c r="K17" s="122">
        <f>' Capacity by Company'!J17</f>
        <v>220</v>
      </c>
      <c r="L17" s="122">
        <f>' Capacity by Company'!K17</f>
        <v>220</v>
      </c>
      <c r="M17" s="122">
        <f>' Capacity by Company'!L17</f>
        <v>220</v>
      </c>
      <c r="N17" s="122">
        <f>' Capacity by Company'!M17</f>
        <v>220</v>
      </c>
      <c r="O17" s="122">
        <f>' Capacity by Company'!N17</f>
        <v>220</v>
      </c>
      <c r="P17" s="122">
        <f>' Capacity by Company'!O17</f>
        <v>220</v>
      </c>
      <c r="Q17" s="122">
        <f>' Capacity by Company'!P17</f>
        <v>225</v>
      </c>
      <c r="R17" s="122">
        <f>' Capacity by Company'!Q17</f>
        <v>225</v>
      </c>
      <c r="S17" s="122">
        <f>' Capacity by Company'!R17</f>
        <v>225</v>
      </c>
      <c r="T17" s="122">
        <f>' Capacity by Company'!S17</f>
        <v>225</v>
      </c>
    </row>
    <row r="18" spans="1:21" x14ac:dyDescent="0.25">
      <c r="A18" s="95" t="s">
        <v>30</v>
      </c>
      <c r="B18" s="95" t="s">
        <v>41</v>
      </c>
      <c r="C18" s="69"/>
      <c r="D18" s="133" t="s">
        <v>289</v>
      </c>
      <c r="E18" s="122">
        <f>' Capacity by Company'!D18</f>
        <v>30</v>
      </c>
      <c r="F18" s="122">
        <f>' Capacity by Company'!E18</f>
        <v>30</v>
      </c>
      <c r="G18" s="122">
        <f>' Capacity by Company'!F18</f>
        <v>30</v>
      </c>
      <c r="H18" s="122">
        <f>' Capacity by Company'!G18</f>
        <v>30</v>
      </c>
      <c r="I18" s="122">
        <f>' Capacity by Company'!H18</f>
        <v>30</v>
      </c>
      <c r="J18" s="122">
        <f>' Capacity by Company'!I18</f>
        <v>30</v>
      </c>
      <c r="K18" s="122">
        <f>' Capacity by Company'!J18</f>
        <v>30</v>
      </c>
      <c r="L18" s="122">
        <f>' Capacity by Company'!K18</f>
        <v>30</v>
      </c>
      <c r="M18" s="122">
        <f>' Capacity by Company'!L18</f>
        <v>30</v>
      </c>
      <c r="N18" s="122">
        <f>' Capacity by Company'!M18</f>
        <v>30</v>
      </c>
      <c r="O18" s="122">
        <f>' Capacity by Company'!N18</f>
        <v>30</v>
      </c>
      <c r="P18" s="122">
        <f>' Capacity by Company'!O18</f>
        <v>30</v>
      </c>
      <c r="Q18" s="122">
        <f>' Capacity by Company'!P18</f>
        <v>30</v>
      </c>
      <c r="R18" s="122">
        <f>' Capacity by Company'!Q18</f>
        <v>30</v>
      </c>
      <c r="S18" s="122">
        <f>' Capacity by Company'!R18</f>
        <v>30</v>
      </c>
      <c r="T18" s="122">
        <f>' Capacity by Company'!S18</f>
        <v>30</v>
      </c>
    </row>
    <row r="19" spans="1:21" x14ac:dyDescent="0.25">
      <c r="A19" s="95" t="s">
        <v>30</v>
      </c>
      <c r="B19" s="95" t="s">
        <v>41</v>
      </c>
      <c r="C19" s="69" t="s">
        <v>399</v>
      </c>
      <c r="D19" s="133" t="s">
        <v>290</v>
      </c>
      <c r="E19" s="122">
        <f>' Capacity by Company'!D19</f>
        <v>20</v>
      </c>
      <c r="F19" s="122">
        <f>' Capacity by Company'!E19</f>
        <v>20</v>
      </c>
      <c r="G19" s="122">
        <f>' Capacity by Company'!F19</f>
        <v>20</v>
      </c>
      <c r="H19" s="122">
        <f>' Capacity by Company'!G19</f>
        <v>20</v>
      </c>
      <c r="I19" s="122">
        <f>' Capacity by Company'!H19</f>
        <v>20</v>
      </c>
      <c r="J19" s="122">
        <f>' Capacity by Company'!I19</f>
        <v>20</v>
      </c>
      <c r="K19" s="122">
        <f>' Capacity by Company'!J19</f>
        <v>20</v>
      </c>
      <c r="L19" s="122">
        <f>' Capacity by Company'!K19</f>
        <v>20</v>
      </c>
      <c r="M19" s="122">
        <f>' Capacity by Company'!L19</f>
        <v>20</v>
      </c>
      <c r="N19" s="122">
        <f>' Capacity by Company'!M19</f>
        <v>20</v>
      </c>
      <c r="O19" s="122">
        <f>' Capacity by Company'!N19</f>
        <v>20</v>
      </c>
      <c r="P19" s="122">
        <f>' Capacity by Company'!O19</f>
        <v>20</v>
      </c>
      <c r="Q19" s="122">
        <f>' Capacity by Company'!P19</f>
        <v>20</v>
      </c>
      <c r="R19" s="122">
        <f>' Capacity by Company'!Q19</f>
        <v>20</v>
      </c>
      <c r="S19" s="122">
        <f>' Capacity by Company'!R19</f>
        <v>20</v>
      </c>
      <c r="T19" s="122">
        <f>' Capacity by Company'!S19</f>
        <v>20</v>
      </c>
    </row>
    <row r="20" spans="1:21" x14ac:dyDescent="0.25">
      <c r="A20" s="95" t="s">
        <v>30</v>
      </c>
      <c r="B20" s="95" t="s">
        <v>41</v>
      </c>
      <c r="C20" s="134"/>
      <c r="D20" s="132" t="s">
        <v>12</v>
      </c>
      <c r="E20" s="122">
        <f>' Capacity by Company'!D20</f>
        <v>10</v>
      </c>
      <c r="F20" s="122">
        <f>' Capacity by Company'!E20</f>
        <v>10</v>
      </c>
      <c r="G20" s="122">
        <f>' Capacity by Company'!F20</f>
        <v>10</v>
      </c>
      <c r="H20" s="122">
        <f>' Capacity by Company'!G20</f>
        <v>10</v>
      </c>
      <c r="I20" s="122">
        <f>' Capacity by Company'!H20</f>
        <v>10</v>
      </c>
      <c r="J20" s="122">
        <f>' Capacity by Company'!I20</f>
        <v>10</v>
      </c>
      <c r="K20" s="122">
        <f>' Capacity by Company'!J20</f>
        <v>10</v>
      </c>
      <c r="L20" s="122">
        <f>' Capacity by Company'!K20</f>
        <v>10</v>
      </c>
      <c r="M20" s="122">
        <f>' Capacity by Company'!L20</f>
        <v>10</v>
      </c>
      <c r="N20" s="122">
        <f>' Capacity by Company'!M20</f>
        <v>10</v>
      </c>
      <c r="O20" s="122">
        <f>' Capacity by Company'!N20</f>
        <v>10</v>
      </c>
      <c r="P20" s="122">
        <f>' Capacity by Company'!O20</f>
        <v>10</v>
      </c>
      <c r="Q20" s="122">
        <f>' Capacity by Company'!P20</f>
        <v>10</v>
      </c>
      <c r="R20" s="122">
        <f>' Capacity by Company'!Q20</f>
        <v>10</v>
      </c>
      <c r="S20" s="122">
        <f>' Capacity by Company'!R20</f>
        <v>10</v>
      </c>
      <c r="T20" s="122">
        <f>' Capacity by Company'!S20</f>
        <v>10</v>
      </c>
    </row>
    <row r="21" spans="1:21" x14ac:dyDescent="0.25">
      <c r="A21" s="95" t="s">
        <v>30</v>
      </c>
      <c r="B21" s="95" t="s">
        <v>41</v>
      </c>
      <c r="C21" s="134"/>
      <c r="D21" s="134" t="s">
        <v>58</v>
      </c>
      <c r="E21" s="122">
        <f>' Capacity by Company'!D21</f>
        <v>60</v>
      </c>
      <c r="F21" s="122">
        <f>' Capacity by Company'!E21</f>
        <v>60</v>
      </c>
      <c r="G21" s="122">
        <f>' Capacity by Company'!F21</f>
        <v>60</v>
      </c>
      <c r="H21" s="122">
        <f>' Capacity by Company'!G21</f>
        <v>60</v>
      </c>
      <c r="I21" s="122">
        <f>' Capacity by Company'!H21</f>
        <v>60</v>
      </c>
      <c r="J21" s="122">
        <f>' Capacity by Company'!I21</f>
        <v>60</v>
      </c>
      <c r="K21" s="122">
        <f>' Capacity by Company'!J21</f>
        <v>60</v>
      </c>
      <c r="L21" s="122">
        <f>' Capacity by Company'!K21</f>
        <v>60</v>
      </c>
      <c r="M21" s="122">
        <f>' Capacity by Company'!L21</f>
        <v>60</v>
      </c>
      <c r="N21" s="122">
        <f>' Capacity by Company'!M21</f>
        <v>60</v>
      </c>
      <c r="O21" s="122">
        <f>' Capacity by Company'!N21</f>
        <v>60</v>
      </c>
      <c r="P21" s="122">
        <f>' Capacity by Company'!O21</f>
        <v>60</v>
      </c>
      <c r="Q21" s="122">
        <f>' Capacity by Company'!P21</f>
        <v>60</v>
      </c>
      <c r="R21" s="122">
        <f>' Capacity by Company'!Q21</f>
        <v>60</v>
      </c>
      <c r="S21" s="122">
        <f>' Capacity by Company'!R21</f>
        <v>60</v>
      </c>
      <c r="T21" s="122">
        <f>' Capacity by Company'!S21</f>
        <v>60</v>
      </c>
    </row>
    <row r="22" spans="1:21" x14ac:dyDescent="0.25">
      <c r="A22" s="95" t="s">
        <v>30</v>
      </c>
      <c r="B22" s="95" t="s">
        <v>49</v>
      </c>
      <c r="C22" s="96" t="s">
        <v>400</v>
      </c>
      <c r="D22" s="135" t="s">
        <v>291</v>
      </c>
      <c r="E22" s="122">
        <f>' Capacity by Company'!D22</f>
        <v>3</v>
      </c>
      <c r="F22" s="122">
        <f>' Capacity by Company'!E22</f>
        <v>3</v>
      </c>
      <c r="G22" s="122">
        <f>' Capacity by Company'!F22</f>
        <v>3</v>
      </c>
      <c r="H22" s="122">
        <f>' Capacity by Company'!G22</f>
        <v>3</v>
      </c>
      <c r="I22" s="122">
        <f>' Capacity by Company'!H22</f>
        <v>3</v>
      </c>
      <c r="J22" s="122">
        <f>' Capacity by Company'!I22</f>
        <v>3</v>
      </c>
      <c r="K22" s="122">
        <f>' Capacity by Company'!J22</f>
        <v>3</v>
      </c>
      <c r="L22" s="122">
        <f>' Capacity by Company'!K22</f>
        <v>3</v>
      </c>
      <c r="M22" s="122">
        <f>' Capacity by Company'!L22</f>
        <v>3</v>
      </c>
      <c r="N22" s="122">
        <f>' Capacity by Company'!M22</f>
        <v>3</v>
      </c>
      <c r="O22" s="122">
        <f>' Capacity by Company'!N22</f>
        <v>3</v>
      </c>
      <c r="P22" s="122">
        <f>' Capacity by Company'!O22</f>
        <v>3</v>
      </c>
      <c r="Q22" s="122">
        <f>' Capacity by Company'!P22</f>
        <v>3</v>
      </c>
      <c r="R22" s="122">
        <f>' Capacity by Company'!Q22</f>
        <v>3</v>
      </c>
      <c r="S22" s="122">
        <f>' Capacity by Company'!R22</f>
        <v>3</v>
      </c>
      <c r="T22" s="122">
        <f>' Capacity by Company'!S22</f>
        <v>3</v>
      </c>
    </row>
    <row r="23" spans="1:21" x14ac:dyDescent="0.25">
      <c r="A23" s="95" t="s">
        <v>30</v>
      </c>
      <c r="B23" s="95" t="s">
        <v>49</v>
      </c>
      <c r="C23" s="69"/>
      <c r="D23" s="131" t="s">
        <v>12</v>
      </c>
      <c r="E23" s="122">
        <f>' Capacity by Company'!D23</f>
        <v>20</v>
      </c>
      <c r="F23" s="122">
        <f>' Capacity by Company'!E23</f>
        <v>20</v>
      </c>
      <c r="G23" s="122">
        <f>' Capacity by Company'!F23</f>
        <v>20</v>
      </c>
      <c r="H23" s="122">
        <f>' Capacity by Company'!G23</f>
        <v>20</v>
      </c>
      <c r="I23" s="122">
        <f>' Capacity by Company'!H23</f>
        <v>20</v>
      </c>
      <c r="J23" s="122">
        <f>' Capacity by Company'!I23</f>
        <v>20</v>
      </c>
      <c r="K23" s="122">
        <f>' Capacity by Company'!J23</f>
        <v>20</v>
      </c>
      <c r="L23" s="122">
        <f>' Capacity by Company'!K23</f>
        <v>20</v>
      </c>
      <c r="M23" s="122">
        <f>' Capacity by Company'!L23</f>
        <v>20</v>
      </c>
      <c r="N23" s="122">
        <f>' Capacity by Company'!M23</f>
        <v>20</v>
      </c>
      <c r="O23" s="122">
        <f>' Capacity by Company'!N23</f>
        <v>20</v>
      </c>
      <c r="P23" s="122">
        <f>' Capacity by Company'!O23</f>
        <v>20</v>
      </c>
      <c r="Q23" s="122">
        <f>' Capacity by Company'!P23</f>
        <v>20</v>
      </c>
      <c r="R23" s="122">
        <f>' Capacity by Company'!Q23</f>
        <v>20</v>
      </c>
      <c r="S23" s="122">
        <f>' Capacity by Company'!R23</f>
        <v>20</v>
      </c>
      <c r="T23" s="122">
        <f>' Capacity by Company'!S23</f>
        <v>20</v>
      </c>
      <c r="U23" s="112"/>
    </row>
    <row r="24" spans="1:21" x14ac:dyDescent="0.25">
      <c r="A24" s="95" t="s">
        <v>30</v>
      </c>
      <c r="B24" s="95" t="s">
        <v>49</v>
      </c>
      <c r="C24" s="69"/>
      <c r="D24" s="130" t="s">
        <v>58</v>
      </c>
      <c r="E24" s="122">
        <f>' Capacity by Company'!D24</f>
        <v>23</v>
      </c>
      <c r="F24" s="122">
        <f>' Capacity by Company'!E24</f>
        <v>23</v>
      </c>
      <c r="G24" s="122">
        <f>' Capacity by Company'!F24</f>
        <v>23</v>
      </c>
      <c r="H24" s="122">
        <f>' Capacity by Company'!G24</f>
        <v>23</v>
      </c>
      <c r="I24" s="122">
        <f>' Capacity by Company'!H24</f>
        <v>23</v>
      </c>
      <c r="J24" s="122">
        <f>' Capacity by Company'!I24</f>
        <v>23</v>
      </c>
      <c r="K24" s="122">
        <f>' Capacity by Company'!J24</f>
        <v>23</v>
      </c>
      <c r="L24" s="122">
        <f>' Capacity by Company'!K24</f>
        <v>23</v>
      </c>
      <c r="M24" s="122">
        <f>' Capacity by Company'!L24</f>
        <v>23</v>
      </c>
      <c r="N24" s="122">
        <f>' Capacity by Company'!M24</f>
        <v>23</v>
      </c>
      <c r="O24" s="122">
        <f>' Capacity by Company'!N24</f>
        <v>23</v>
      </c>
      <c r="P24" s="122">
        <f>' Capacity by Company'!O24</f>
        <v>23</v>
      </c>
      <c r="Q24" s="122">
        <f>' Capacity by Company'!P24</f>
        <v>23</v>
      </c>
      <c r="R24" s="122">
        <f>' Capacity by Company'!Q24</f>
        <v>23</v>
      </c>
      <c r="S24" s="122">
        <f>' Capacity by Company'!R24</f>
        <v>23</v>
      </c>
      <c r="T24" s="122">
        <f>' Capacity by Company'!S24</f>
        <v>23</v>
      </c>
      <c r="U24" s="112"/>
    </row>
    <row r="25" spans="1:21" x14ac:dyDescent="0.25">
      <c r="A25" s="95" t="s">
        <v>30</v>
      </c>
      <c r="B25" s="95" t="s">
        <v>104</v>
      </c>
      <c r="C25" s="134" t="s">
        <v>403</v>
      </c>
      <c r="D25" s="130" t="s">
        <v>288</v>
      </c>
      <c r="E25" s="122">
        <f>' Capacity by Company'!D25</f>
        <v>15</v>
      </c>
      <c r="F25" s="122">
        <f>' Capacity by Company'!E25</f>
        <v>15</v>
      </c>
      <c r="G25" s="122">
        <f>' Capacity by Company'!F25</f>
        <v>15</v>
      </c>
      <c r="H25" s="122">
        <f>' Capacity by Company'!G25</f>
        <v>15</v>
      </c>
      <c r="I25" s="122">
        <f>' Capacity by Company'!H25</f>
        <v>15</v>
      </c>
      <c r="J25" s="122">
        <f>' Capacity by Company'!I25</f>
        <v>15</v>
      </c>
      <c r="K25" s="122">
        <f>' Capacity by Company'!J25</f>
        <v>15</v>
      </c>
      <c r="L25" s="122">
        <f>' Capacity by Company'!K25</f>
        <v>15</v>
      </c>
      <c r="M25" s="122">
        <f>' Capacity by Company'!L25</f>
        <v>15</v>
      </c>
      <c r="N25" s="122">
        <f>' Capacity by Company'!M25</f>
        <v>15</v>
      </c>
      <c r="O25" s="122">
        <f>' Capacity by Company'!N25</f>
        <v>15</v>
      </c>
      <c r="P25" s="122">
        <f>' Capacity by Company'!O25</f>
        <v>15</v>
      </c>
      <c r="Q25" s="122">
        <f>' Capacity by Company'!P25</f>
        <v>15</v>
      </c>
      <c r="R25" s="122">
        <f>' Capacity by Company'!Q25</f>
        <v>15</v>
      </c>
      <c r="S25" s="122">
        <f>' Capacity by Company'!R25</f>
        <v>15</v>
      </c>
      <c r="T25" s="122">
        <f>' Capacity by Company'!S25</f>
        <v>15</v>
      </c>
    </row>
    <row r="26" spans="1:21" x14ac:dyDescent="0.25">
      <c r="A26" s="95" t="s">
        <v>30</v>
      </c>
      <c r="B26" s="95" t="s">
        <v>104</v>
      </c>
      <c r="C26" s="134"/>
      <c r="D26" s="130" t="s">
        <v>12</v>
      </c>
      <c r="E26" s="122">
        <f>' Capacity by Company'!D26</f>
        <v>5</v>
      </c>
      <c r="F26" s="122">
        <f>' Capacity by Company'!E26</f>
        <v>5</v>
      </c>
      <c r="G26" s="122">
        <f>' Capacity by Company'!F26</f>
        <v>5</v>
      </c>
      <c r="H26" s="122">
        <f>' Capacity by Company'!G26</f>
        <v>5</v>
      </c>
      <c r="I26" s="122">
        <f>' Capacity by Company'!H26</f>
        <v>5</v>
      </c>
      <c r="J26" s="122">
        <f>' Capacity by Company'!I26</f>
        <v>5</v>
      </c>
      <c r="K26" s="122">
        <f>' Capacity by Company'!J26</f>
        <v>5</v>
      </c>
      <c r="L26" s="122">
        <f>' Capacity by Company'!K26</f>
        <v>5</v>
      </c>
      <c r="M26" s="122">
        <f>' Capacity by Company'!L26</f>
        <v>5</v>
      </c>
      <c r="N26" s="122">
        <f>' Capacity by Company'!M26</f>
        <v>5</v>
      </c>
      <c r="O26" s="122">
        <f>' Capacity by Company'!N26</f>
        <v>5</v>
      </c>
      <c r="P26" s="122">
        <f>' Capacity by Company'!O26</f>
        <v>5</v>
      </c>
      <c r="Q26" s="122">
        <f>' Capacity by Company'!P26</f>
        <v>5</v>
      </c>
      <c r="R26" s="122">
        <f>' Capacity by Company'!Q26</f>
        <v>5</v>
      </c>
      <c r="S26" s="122">
        <f>' Capacity by Company'!R26</f>
        <v>5</v>
      </c>
      <c r="T26" s="122">
        <f>' Capacity by Company'!S26</f>
        <v>5</v>
      </c>
    </row>
    <row r="27" spans="1:21" x14ac:dyDescent="0.25">
      <c r="A27" s="95" t="s">
        <v>30</v>
      </c>
      <c r="B27" s="95" t="s">
        <v>104</v>
      </c>
      <c r="C27" s="96" t="s">
        <v>198</v>
      </c>
      <c r="D27" s="130" t="s">
        <v>58</v>
      </c>
      <c r="E27" s="122">
        <f>' Capacity by Company'!D27</f>
        <v>20</v>
      </c>
      <c r="F27" s="122">
        <f>' Capacity by Company'!E27</f>
        <v>20</v>
      </c>
      <c r="G27" s="122">
        <f>' Capacity by Company'!F27</f>
        <v>20</v>
      </c>
      <c r="H27" s="122">
        <f>' Capacity by Company'!G27</f>
        <v>20</v>
      </c>
      <c r="I27" s="122">
        <f>' Capacity by Company'!H27</f>
        <v>20</v>
      </c>
      <c r="J27" s="122">
        <f>' Capacity by Company'!I27</f>
        <v>20</v>
      </c>
      <c r="K27" s="122">
        <f>' Capacity by Company'!J27</f>
        <v>20</v>
      </c>
      <c r="L27" s="122">
        <f>' Capacity by Company'!K27</f>
        <v>20</v>
      </c>
      <c r="M27" s="122">
        <f>' Capacity by Company'!L27</f>
        <v>20</v>
      </c>
      <c r="N27" s="122">
        <f>' Capacity by Company'!M27</f>
        <v>20</v>
      </c>
      <c r="O27" s="122">
        <f>' Capacity by Company'!N27</f>
        <v>20</v>
      </c>
      <c r="P27" s="122">
        <f>' Capacity by Company'!O27</f>
        <v>20</v>
      </c>
      <c r="Q27" s="122">
        <f>' Capacity by Company'!P27</f>
        <v>20</v>
      </c>
      <c r="R27" s="122">
        <f>' Capacity by Company'!Q27</f>
        <v>20</v>
      </c>
      <c r="S27" s="122">
        <f>' Capacity by Company'!R27</f>
        <v>20</v>
      </c>
      <c r="T27" s="122">
        <f>' Capacity by Company'!S27</f>
        <v>20</v>
      </c>
    </row>
    <row r="28" spans="1:21" x14ac:dyDescent="0.25">
      <c r="A28" s="95" t="s">
        <v>30</v>
      </c>
      <c r="B28" s="95" t="s">
        <v>51</v>
      </c>
      <c r="C28" s="69" t="s">
        <v>401</v>
      </c>
      <c r="D28" s="136" t="s">
        <v>293</v>
      </c>
      <c r="E28" s="122">
        <f>' Capacity by Company'!D28</f>
        <v>20</v>
      </c>
      <c r="F28" s="122">
        <f>' Capacity by Company'!E28</f>
        <v>20</v>
      </c>
      <c r="G28" s="122">
        <f>' Capacity by Company'!F28</f>
        <v>20</v>
      </c>
      <c r="H28" s="122">
        <f>' Capacity by Company'!G28</f>
        <v>20</v>
      </c>
      <c r="I28" s="122">
        <f>' Capacity by Company'!H28</f>
        <v>20</v>
      </c>
      <c r="J28" s="122">
        <f>' Capacity by Company'!I28</f>
        <v>20</v>
      </c>
      <c r="K28" s="122">
        <f>' Capacity by Company'!J28</f>
        <v>20</v>
      </c>
      <c r="L28" s="122">
        <f>' Capacity by Company'!K28</f>
        <v>20</v>
      </c>
      <c r="M28" s="122">
        <f>' Capacity by Company'!L28</f>
        <v>20</v>
      </c>
      <c r="N28" s="122">
        <f>' Capacity by Company'!M28</f>
        <v>20</v>
      </c>
      <c r="O28" s="122">
        <f>' Capacity by Company'!N28</f>
        <v>20</v>
      </c>
      <c r="P28" s="122">
        <f>' Capacity by Company'!O28</f>
        <v>20</v>
      </c>
      <c r="Q28" s="122">
        <f>' Capacity by Company'!P28</f>
        <v>20</v>
      </c>
      <c r="R28" s="122">
        <f>' Capacity by Company'!Q28</f>
        <v>20</v>
      </c>
      <c r="S28" s="122">
        <f>' Capacity by Company'!R28</f>
        <v>20</v>
      </c>
      <c r="T28" s="122">
        <f>' Capacity by Company'!S28</f>
        <v>20</v>
      </c>
    </row>
    <row r="29" spans="1:21" s="325" customFormat="1" x14ac:dyDescent="0.25">
      <c r="A29" s="344" t="s">
        <v>30</v>
      </c>
      <c r="B29" s="344" t="s">
        <v>51</v>
      </c>
      <c r="C29" s="342" t="s">
        <v>404</v>
      </c>
      <c r="D29" s="136" t="s">
        <v>363</v>
      </c>
      <c r="E29" s="352">
        <f>' Capacity by Company'!D29</f>
        <v>10</v>
      </c>
      <c r="F29" s="352">
        <f>' Capacity by Company'!E29</f>
        <v>10</v>
      </c>
      <c r="G29" s="352">
        <f>' Capacity by Company'!F29</f>
        <v>10</v>
      </c>
      <c r="H29" s="352">
        <f>' Capacity by Company'!G29</f>
        <v>10</v>
      </c>
      <c r="I29" s="352">
        <f>' Capacity by Company'!H29</f>
        <v>10</v>
      </c>
      <c r="J29" s="352">
        <f>' Capacity by Company'!I29</f>
        <v>10</v>
      </c>
      <c r="K29" s="352">
        <f>' Capacity by Company'!J29</f>
        <v>10</v>
      </c>
      <c r="L29" s="352">
        <f>' Capacity by Company'!K29</f>
        <v>10</v>
      </c>
      <c r="M29" s="352">
        <f>' Capacity by Company'!L29</f>
        <v>10</v>
      </c>
      <c r="N29" s="352">
        <f>' Capacity by Company'!M29</f>
        <v>10</v>
      </c>
      <c r="O29" s="352">
        <f>' Capacity by Company'!N29</f>
        <v>10</v>
      </c>
      <c r="P29" s="352">
        <f>' Capacity by Company'!O29</f>
        <v>10</v>
      </c>
      <c r="Q29" s="352">
        <f>' Capacity by Company'!P29</f>
        <v>10</v>
      </c>
      <c r="R29" s="352">
        <f>' Capacity by Company'!Q29</f>
        <v>10</v>
      </c>
      <c r="S29" s="352">
        <f>' Capacity by Company'!R29</f>
        <v>10</v>
      </c>
      <c r="T29" s="352">
        <f>' Capacity by Company'!S29</f>
        <v>10</v>
      </c>
    </row>
    <row r="30" spans="1:21" s="325" customFormat="1" x14ac:dyDescent="0.25">
      <c r="A30" s="344" t="s">
        <v>30</v>
      </c>
      <c r="B30" s="344" t="s">
        <v>51</v>
      </c>
      <c r="C30" s="342" t="s">
        <v>405</v>
      </c>
      <c r="D30" s="136" t="s">
        <v>364</v>
      </c>
      <c r="E30" s="352">
        <f>' Capacity by Company'!D30</f>
        <v>60</v>
      </c>
      <c r="F30" s="352">
        <f>' Capacity by Company'!E30</f>
        <v>60</v>
      </c>
      <c r="G30" s="352">
        <f>' Capacity by Company'!F30</f>
        <v>60</v>
      </c>
      <c r="H30" s="352">
        <f>' Capacity by Company'!G30</f>
        <v>60</v>
      </c>
      <c r="I30" s="352">
        <f>' Capacity by Company'!H30</f>
        <v>70</v>
      </c>
      <c r="J30" s="352">
        <f>' Capacity by Company'!I30</f>
        <v>70</v>
      </c>
      <c r="K30" s="352">
        <f>' Capacity by Company'!J30</f>
        <v>70</v>
      </c>
      <c r="L30" s="352">
        <f>' Capacity by Company'!K30</f>
        <v>70</v>
      </c>
      <c r="M30" s="352">
        <f>' Capacity by Company'!L30</f>
        <v>70</v>
      </c>
      <c r="N30" s="352">
        <f>' Capacity by Company'!M30</f>
        <v>70</v>
      </c>
      <c r="O30" s="352">
        <f>' Capacity by Company'!N30</f>
        <v>70</v>
      </c>
      <c r="P30" s="352">
        <f>' Capacity by Company'!O30</f>
        <v>70</v>
      </c>
      <c r="Q30" s="352">
        <f>' Capacity by Company'!P30</f>
        <v>70</v>
      </c>
      <c r="R30" s="352">
        <f>' Capacity by Company'!Q30</f>
        <v>70</v>
      </c>
      <c r="S30" s="352">
        <f>' Capacity by Company'!R30</f>
        <v>70</v>
      </c>
      <c r="T30" s="352">
        <f>' Capacity by Company'!S30</f>
        <v>70</v>
      </c>
    </row>
    <row r="31" spans="1:21" x14ac:dyDescent="0.25">
      <c r="A31" s="344" t="s">
        <v>30</v>
      </c>
      <c r="B31" s="96" t="s">
        <v>51</v>
      </c>
      <c r="C31" s="96"/>
      <c r="D31" s="131" t="s">
        <v>12</v>
      </c>
      <c r="E31" s="122">
        <f>' Capacity by Company'!D31</f>
        <v>15</v>
      </c>
      <c r="F31" s="122">
        <f>' Capacity by Company'!E31</f>
        <v>15</v>
      </c>
      <c r="G31" s="122">
        <f>' Capacity by Company'!F31</f>
        <v>15</v>
      </c>
      <c r="H31" s="122">
        <f>' Capacity by Company'!G31</f>
        <v>15</v>
      </c>
      <c r="I31" s="122">
        <f>' Capacity by Company'!H31</f>
        <v>15</v>
      </c>
      <c r="J31" s="122">
        <f>' Capacity by Company'!I31</f>
        <v>15</v>
      </c>
      <c r="K31" s="122">
        <f>' Capacity by Company'!J31</f>
        <v>15</v>
      </c>
      <c r="L31" s="122">
        <f>' Capacity by Company'!K31</f>
        <v>15</v>
      </c>
      <c r="M31" s="122">
        <f>' Capacity by Company'!L31</f>
        <v>15</v>
      </c>
      <c r="N31" s="122">
        <f>' Capacity by Company'!M31</f>
        <v>15</v>
      </c>
      <c r="O31" s="122">
        <f>' Capacity by Company'!N31</f>
        <v>15</v>
      </c>
      <c r="P31" s="122">
        <f>' Capacity by Company'!O31</f>
        <v>15</v>
      </c>
      <c r="Q31" s="122">
        <f>' Capacity by Company'!P31</f>
        <v>15</v>
      </c>
      <c r="R31" s="122">
        <f>' Capacity by Company'!Q31</f>
        <v>15</v>
      </c>
      <c r="S31" s="122">
        <f>' Capacity by Company'!R31</f>
        <v>15</v>
      </c>
      <c r="T31" s="122">
        <f>' Capacity by Company'!S31</f>
        <v>15</v>
      </c>
    </row>
    <row r="32" spans="1:21" x14ac:dyDescent="0.25">
      <c r="A32" s="95" t="s">
        <v>30</v>
      </c>
      <c r="B32" s="96" t="s">
        <v>51</v>
      </c>
      <c r="C32" s="134"/>
      <c r="D32" s="130" t="s">
        <v>58</v>
      </c>
      <c r="E32" s="122">
        <f>' Capacity by Company'!D32</f>
        <v>105</v>
      </c>
      <c r="F32" s="122">
        <f>' Capacity by Company'!E32</f>
        <v>105</v>
      </c>
      <c r="G32" s="122">
        <f>' Capacity by Company'!F32</f>
        <v>105</v>
      </c>
      <c r="H32" s="122">
        <f>' Capacity by Company'!G32</f>
        <v>105</v>
      </c>
      <c r="I32" s="122">
        <f>' Capacity by Company'!H32</f>
        <v>115</v>
      </c>
      <c r="J32" s="122">
        <f>' Capacity by Company'!I32</f>
        <v>115</v>
      </c>
      <c r="K32" s="122">
        <f>' Capacity by Company'!J32</f>
        <v>115</v>
      </c>
      <c r="L32" s="122">
        <f>' Capacity by Company'!K32</f>
        <v>115</v>
      </c>
      <c r="M32" s="122">
        <f>' Capacity by Company'!L32</f>
        <v>115</v>
      </c>
      <c r="N32" s="122">
        <f>' Capacity by Company'!M32</f>
        <v>115</v>
      </c>
      <c r="O32" s="122">
        <f>' Capacity by Company'!N32</f>
        <v>115</v>
      </c>
      <c r="P32" s="122">
        <f>' Capacity by Company'!O32</f>
        <v>115</v>
      </c>
      <c r="Q32" s="122">
        <f>' Capacity by Company'!P32</f>
        <v>115</v>
      </c>
      <c r="R32" s="122">
        <f>' Capacity by Company'!Q32</f>
        <v>115</v>
      </c>
      <c r="S32" s="122">
        <f>' Capacity by Company'!R32</f>
        <v>115</v>
      </c>
      <c r="T32" s="122">
        <f>' Capacity by Company'!S32</f>
        <v>115</v>
      </c>
    </row>
    <row r="33" spans="1:20" x14ac:dyDescent="0.25">
      <c r="A33" s="95" t="s">
        <v>30</v>
      </c>
      <c r="B33" s="96" t="s">
        <v>188</v>
      </c>
      <c r="C33" s="96" t="s">
        <v>206</v>
      </c>
      <c r="D33" s="130" t="s">
        <v>295</v>
      </c>
      <c r="E33" s="122">
        <f>' Capacity by Company'!D33</f>
        <v>10</v>
      </c>
      <c r="F33" s="122">
        <f>' Capacity by Company'!E33</f>
        <v>10</v>
      </c>
      <c r="G33" s="122">
        <f>' Capacity by Company'!F33</f>
        <v>10</v>
      </c>
      <c r="H33" s="122">
        <f>' Capacity by Company'!G33</f>
        <v>10</v>
      </c>
      <c r="I33" s="122">
        <f>' Capacity by Company'!H33</f>
        <v>15</v>
      </c>
      <c r="J33" s="122">
        <f>' Capacity by Company'!I33</f>
        <v>15</v>
      </c>
      <c r="K33" s="122">
        <f>' Capacity by Company'!J33</f>
        <v>15</v>
      </c>
      <c r="L33" s="122">
        <f>' Capacity by Company'!K33</f>
        <v>15</v>
      </c>
      <c r="M33" s="122">
        <f>' Capacity by Company'!L33</f>
        <v>20</v>
      </c>
      <c r="N33" s="122">
        <f>' Capacity by Company'!M33</f>
        <v>20</v>
      </c>
      <c r="O33" s="122">
        <f>' Capacity by Company'!N33</f>
        <v>20</v>
      </c>
      <c r="P33" s="122">
        <f>' Capacity by Company'!O33</f>
        <v>20</v>
      </c>
      <c r="Q33" s="122">
        <f>' Capacity by Company'!P33</f>
        <v>20</v>
      </c>
      <c r="R33" s="122">
        <f>' Capacity by Company'!Q33</f>
        <v>20</v>
      </c>
      <c r="S33" s="122">
        <f>' Capacity by Company'!R33</f>
        <v>20</v>
      </c>
      <c r="T33" s="122">
        <f>' Capacity by Company'!S33</f>
        <v>20</v>
      </c>
    </row>
    <row r="34" spans="1:20" x14ac:dyDescent="0.25">
      <c r="A34" s="95" t="s">
        <v>30</v>
      </c>
      <c r="B34" s="96" t="s">
        <v>188</v>
      </c>
      <c r="C34" s="134"/>
      <c r="D34" s="130" t="s">
        <v>12</v>
      </c>
      <c r="E34" s="122">
        <f>' Capacity by Company'!D34</f>
        <v>0</v>
      </c>
      <c r="F34" s="122">
        <f>' Capacity by Company'!E34</f>
        <v>0</v>
      </c>
      <c r="G34" s="122">
        <f>' Capacity by Company'!F34</f>
        <v>0</v>
      </c>
      <c r="H34" s="122">
        <f>' Capacity by Company'!G34</f>
        <v>0</v>
      </c>
      <c r="I34" s="122">
        <f>' Capacity by Company'!H34</f>
        <v>0</v>
      </c>
      <c r="J34" s="122">
        <f>' Capacity by Company'!I34</f>
        <v>0</v>
      </c>
      <c r="K34" s="122">
        <f>' Capacity by Company'!J34</f>
        <v>0</v>
      </c>
      <c r="L34" s="122">
        <f>' Capacity by Company'!K34</f>
        <v>0</v>
      </c>
      <c r="M34" s="122">
        <f>' Capacity by Company'!L34</f>
        <v>0</v>
      </c>
      <c r="N34" s="122">
        <f>' Capacity by Company'!M34</f>
        <v>0</v>
      </c>
      <c r="O34" s="122">
        <f>' Capacity by Company'!N34</f>
        <v>0</v>
      </c>
      <c r="P34" s="122">
        <f>' Capacity by Company'!O34</f>
        <v>0</v>
      </c>
      <c r="Q34" s="122">
        <f>' Capacity by Company'!P34</f>
        <v>0</v>
      </c>
      <c r="R34" s="122">
        <f>' Capacity by Company'!Q34</f>
        <v>0</v>
      </c>
      <c r="S34" s="122">
        <f>' Capacity by Company'!R34</f>
        <v>0</v>
      </c>
      <c r="T34" s="122">
        <f>' Capacity by Company'!S34</f>
        <v>0</v>
      </c>
    </row>
    <row r="35" spans="1:20" x14ac:dyDescent="0.25">
      <c r="A35" s="95" t="s">
        <v>30</v>
      </c>
      <c r="B35" s="96" t="s">
        <v>188</v>
      </c>
      <c r="C35" s="178"/>
      <c r="D35" s="130" t="s">
        <v>58</v>
      </c>
      <c r="E35" s="122">
        <f>' Capacity by Company'!D35</f>
        <v>10</v>
      </c>
      <c r="F35" s="122">
        <f>' Capacity by Company'!E35</f>
        <v>10</v>
      </c>
      <c r="G35" s="122">
        <f>' Capacity by Company'!F35</f>
        <v>10</v>
      </c>
      <c r="H35" s="122">
        <f>' Capacity by Company'!G35</f>
        <v>10</v>
      </c>
      <c r="I35" s="122">
        <f>' Capacity by Company'!H35</f>
        <v>15</v>
      </c>
      <c r="J35" s="122">
        <f>' Capacity by Company'!I35</f>
        <v>15</v>
      </c>
      <c r="K35" s="122">
        <f>' Capacity by Company'!J35</f>
        <v>15</v>
      </c>
      <c r="L35" s="122">
        <f>' Capacity by Company'!K35</f>
        <v>15</v>
      </c>
      <c r="M35" s="122">
        <f>' Capacity by Company'!L35</f>
        <v>20</v>
      </c>
      <c r="N35" s="122">
        <f>' Capacity by Company'!M35</f>
        <v>20</v>
      </c>
      <c r="O35" s="122">
        <f>' Capacity by Company'!N35</f>
        <v>20</v>
      </c>
      <c r="P35" s="122">
        <f>' Capacity by Company'!O35</f>
        <v>20</v>
      </c>
      <c r="Q35" s="122">
        <f>' Capacity by Company'!P35</f>
        <v>20</v>
      </c>
      <c r="R35" s="122">
        <f>' Capacity by Company'!Q35</f>
        <v>20</v>
      </c>
      <c r="S35" s="122">
        <f>' Capacity by Company'!R35</f>
        <v>20</v>
      </c>
      <c r="T35" s="122">
        <f>' Capacity by Company'!S35</f>
        <v>20</v>
      </c>
    </row>
    <row r="36" spans="1:20" x14ac:dyDescent="0.25">
      <c r="A36" s="95" t="s">
        <v>30</v>
      </c>
      <c r="B36" s="95" t="s">
        <v>52</v>
      </c>
      <c r="C36" s="134"/>
      <c r="D36" s="130" t="s">
        <v>58</v>
      </c>
      <c r="E36" s="122">
        <f>' Capacity by Company'!D36</f>
        <v>20</v>
      </c>
      <c r="F36" s="122">
        <f>' Capacity by Company'!E36</f>
        <v>20</v>
      </c>
      <c r="G36" s="122">
        <f>' Capacity by Company'!F36</f>
        <v>20</v>
      </c>
      <c r="H36" s="122">
        <f>' Capacity by Company'!G36</f>
        <v>20</v>
      </c>
      <c r="I36" s="122">
        <f>' Capacity by Company'!H36</f>
        <v>20</v>
      </c>
      <c r="J36" s="122">
        <f>' Capacity by Company'!I36</f>
        <v>20</v>
      </c>
      <c r="K36" s="122">
        <f>' Capacity by Company'!J36</f>
        <v>20</v>
      </c>
      <c r="L36" s="122">
        <f>' Capacity by Company'!K36</f>
        <v>20</v>
      </c>
      <c r="M36" s="122">
        <f>' Capacity by Company'!L36</f>
        <v>20</v>
      </c>
      <c r="N36" s="122">
        <f>' Capacity by Company'!M36</f>
        <v>20</v>
      </c>
      <c r="O36" s="122">
        <f>' Capacity by Company'!N36</f>
        <v>20</v>
      </c>
      <c r="P36" s="122">
        <f>' Capacity by Company'!O36</f>
        <v>20</v>
      </c>
      <c r="Q36" s="122">
        <f>' Capacity by Company'!P36</f>
        <v>20</v>
      </c>
      <c r="R36" s="122">
        <f>' Capacity by Company'!Q36</f>
        <v>20</v>
      </c>
      <c r="S36" s="122">
        <f>' Capacity by Company'!R36</f>
        <v>20</v>
      </c>
      <c r="T36" s="122">
        <f>' Capacity by Company'!S36</f>
        <v>20</v>
      </c>
    </row>
    <row r="37" spans="1:20" x14ac:dyDescent="0.25">
      <c r="A37" s="95" t="s">
        <v>30</v>
      </c>
      <c r="B37" s="95" t="s">
        <v>30</v>
      </c>
      <c r="C37" s="134"/>
      <c r="D37" s="130" t="s">
        <v>58</v>
      </c>
      <c r="E37" s="122">
        <f>' Capacity by Company'!D37</f>
        <v>427.12</v>
      </c>
      <c r="F37" s="122">
        <f>' Capacity by Company'!E37</f>
        <v>427.12</v>
      </c>
      <c r="G37" s="122">
        <f>' Capacity by Company'!F37</f>
        <v>427.12</v>
      </c>
      <c r="H37" s="122">
        <f>' Capacity by Company'!G37</f>
        <v>427.12</v>
      </c>
      <c r="I37" s="122">
        <f>' Capacity by Company'!H37</f>
        <v>442.12</v>
      </c>
      <c r="J37" s="122">
        <f>' Capacity by Company'!I37</f>
        <v>442.12</v>
      </c>
      <c r="K37" s="122">
        <f>' Capacity by Company'!J37</f>
        <v>477.12</v>
      </c>
      <c r="L37" s="122">
        <f>' Capacity by Company'!K37</f>
        <v>477.12</v>
      </c>
      <c r="M37" s="122">
        <f>' Capacity by Company'!L37</f>
        <v>482.12</v>
      </c>
      <c r="N37" s="122">
        <f>' Capacity by Company'!M37</f>
        <v>482.12</v>
      </c>
      <c r="O37" s="122">
        <f>' Capacity by Company'!N37</f>
        <v>482.12</v>
      </c>
      <c r="P37" s="122">
        <f>' Capacity by Company'!O37</f>
        <v>482.12</v>
      </c>
      <c r="Q37" s="122">
        <f>' Capacity by Company'!P37</f>
        <v>487.12</v>
      </c>
      <c r="R37" s="122">
        <f>' Capacity by Company'!Q37</f>
        <v>487.12</v>
      </c>
      <c r="S37" s="122">
        <f>' Capacity by Company'!R37</f>
        <v>487.12</v>
      </c>
      <c r="T37" s="122">
        <f>' Capacity by Company'!S37</f>
        <v>487.12</v>
      </c>
    </row>
    <row r="38" spans="1:20" x14ac:dyDescent="0.25">
      <c r="A38" s="95" t="s">
        <v>39</v>
      </c>
      <c r="B38" s="95" t="s">
        <v>36</v>
      </c>
      <c r="C38" s="96" t="s">
        <v>406</v>
      </c>
      <c r="D38" s="130" t="s">
        <v>299</v>
      </c>
      <c r="E38" s="122">
        <f>' Capacity by Company'!D38</f>
        <v>25</v>
      </c>
      <c r="F38" s="122">
        <f>' Capacity by Company'!E38</f>
        <v>25</v>
      </c>
      <c r="G38" s="122">
        <f>' Capacity by Company'!F38</f>
        <v>25</v>
      </c>
      <c r="H38" s="122">
        <f>' Capacity by Company'!G38</f>
        <v>25</v>
      </c>
      <c r="I38" s="122">
        <f>' Capacity by Company'!H38</f>
        <v>25</v>
      </c>
      <c r="J38" s="122">
        <f>' Capacity by Company'!I38</f>
        <v>0</v>
      </c>
      <c r="K38" s="122">
        <f>' Capacity by Company'!J38</f>
        <v>0</v>
      </c>
      <c r="L38" s="122">
        <f>' Capacity by Company'!K38</f>
        <v>0</v>
      </c>
      <c r="M38" s="122">
        <f>' Capacity by Company'!L38</f>
        <v>0</v>
      </c>
      <c r="N38" s="122">
        <f>' Capacity by Company'!M38</f>
        <v>0</v>
      </c>
      <c r="O38" s="122">
        <f>' Capacity by Company'!N38</f>
        <v>0</v>
      </c>
      <c r="P38" s="122">
        <f>' Capacity by Company'!O38</f>
        <v>0</v>
      </c>
      <c r="Q38" s="122">
        <f>' Capacity by Company'!P38</f>
        <v>0</v>
      </c>
      <c r="R38" s="122">
        <f>' Capacity by Company'!Q38</f>
        <v>0</v>
      </c>
      <c r="S38" s="122">
        <f>' Capacity by Company'!R38</f>
        <v>0</v>
      </c>
      <c r="T38" s="122">
        <f>' Capacity by Company'!S38</f>
        <v>0</v>
      </c>
    </row>
    <row r="39" spans="1:20" x14ac:dyDescent="0.25">
      <c r="A39" s="95" t="s">
        <v>39</v>
      </c>
      <c r="B39" s="95" t="s">
        <v>36</v>
      </c>
      <c r="C39" s="345" t="s">
        <v>406</v>
      </c>
      <c r="D39" s="134" t="s">
        <v>298</v>
      </c>
      <c r="E39" s="122">
        <f>' Capacity by Company'!D39</f>
        <v>0</v>
      </c>
      <c r="F39" s="122">
        <f>' Capacity by Company'!E39</f>
        <v>0</v>
      </c>
      <c r="G39" s="122">
        <f>' Capacity by Company'!F39</f>
        <v>0</v>
      </c>
      <c r="H39" s="122">
        <f>' Capacity by Company'!G39</f>
        <v>0</v>
      </c>
      <c r="I39" s="122">
        <f>' Capacity by Company'!H39</f>
        <v>0</v>
      </c>
      <c r="J39" s="122">
        <f>' Capacity by Company'!I39</f>
        <v>30</v>
      </c>
      <c r="K39" s="122">
        <f>' Capacity by Company'!J39</f>
        <v>30</v>
      </c>
      <c r="L39" s="122">
        <f>' Capacity by Company'!K39</f>
        <v>30</v>
      </c>
      <c r="M39" s="122">
        <f>' Capacity by Company'!L39</f>
        <v>30</v>
      </c>
      <c r="N39" s="122">
        <f>' Capacity by Company'!M39</f>
        <v>30</v>
      </c>
      <c r="O39" s="122">
        <f>' Capacity by Company'!N39</f>
        <v>30</v>
      </c>
      <c r="P39" s="122">
        <f>' Capacity by Company'!O39</f>
        <v>30</v>
      </c>
      <c r="Q39" s="122">
        <f>' Capacity by Company'!P39</f>
        <v>30</v>
      </c>
      <c r="R39" s="122">
        <f>' Capacity by Company'!Q39</f>
        <v>30</v>
      </c>
      <c r="S39" s="122">
        <f>' Capacity by Company'!R39</f>
        <v>30</v>
      </c>
      <c r="T39" s="122">
        <f>' Capacity by Company'!S39</f>
        <v>30</v>
      </c>
    </row>
    <row r="40" spans="1:20" x14ac:dyDescent="0.25">
      <c r="A40" s="95" t="s">
        <v>39</v>
      </c>
      <c r="B40" s="95" t="s">
        <v>36</v>
      </c>
      <c r="C40" s="134" t="s">
        <v>407</v>
      </c>
      <c r="D40" s="130" t="s">
        <v>303</v>
      </c>
      <c r="E40" s="122">
        <f>' Capacity by Company'!D40</f>
        <v>20</v>
      </c>
      <c r="F40" s="122">
        <f>' Capacity by Company'!E40</f>
        <v>20</v>
      </c>
      <c r="G40" s="122">
        <f>' Capacity by Company'!F40</f>
        <v>20</v>
      </c>
      <c r="H40" s="122">
        <f>' Capacity by Company'!G40</f>
        <v>20</v>
      </c>
      <c r="I40" s="122">
        <f>' Capacity by Company'!H40</f>
        <v>20</v>
      </c>
      <c r="J40" s="122">
        <f>' Capacity by Company'!I40</f>
        <v>20</v>
      </c>
      <c r="K40" s="122">
        <f>' Capacity by Company'!J40</f>
        <v>20</v>
      </c>
      <c r="L40" s="122">
        <f>' Capacity by Company'!K40</f>
        <v>20</v>
      </c>
      <c r="M40" s="122">
        <f>' Capacity by Company'!L40</f>
        <v>20</v>
      </c>
      <c r="N40" s="122">
        <f>' Capacity by Company'!M40</f>
        <v>20</v>
      </c>
      <c r="O40" s="122">
        <f>' Capacity by Company'!N40</f>
        <v>20</v>
      </c>
      <c r="P40" s="122">
        <f>' Capacity by Company'!O40</f>
        <v>20</v>
      </c>
      <c r="Q40" s="122">
        <f>' Capacity by Company'!P40</f>
        <v>20</v>
      </c>
      <c r="R40" s="122">
        <f>' Capacity by Company'!Q40</f>
        <v>20</v>
      </c>
      <c r="S40" s="122">
        <f>' Capacity by Company'!R40</f>
        <v>20</v>
      </c>
      <c r="T40" s="122">
        <f>' Capacity by Company'!S40</f>
        <v>20</v>
      </c>
    </row>
    <row r="41" spans="1:20" x14ac:dyDescent="0.25">
      <c r="A41" s="95" t="s">
        <v>39</v>
      </c>
      <c r="B41" s="95" t="s">
        <v>36</v>
      </c>
      <c r="C41" s="134" t="s">
        <v>408</v>
      </c>
      <c r="D41" s="130" t="s">
        <v>304</v>
      </c>
      <c r="E41" s="122">
        <f>' Capacity by Company'!D41</f>
        <v>20</v>
      </c>
      <c r="F41" s="122">
        <f>' Capacity by Company'!E41</f>
        <v>20</v>
      </c>
      <c r="G41" s="122">
        <f>' Capacity by Company'!F41</f>
        <v>20</v>
      </c>
      <c r="H41" s="122">
        <f>' Capacity by Company'!G41</f>
        <v>20</v>
      </c>
      <c r="I41" s="122">
        <f>' Capacity by Company'!H41</f>
        <v>20</v>
      </c>
      <c r="J41" s="122">
        <f>' Capacity by Company'!I41</f>
        <v>20</v>
      </c>
      <c r="K41" s="122">
        <f>' Capacity by Company'!J41</f>
        <v>20</v>
      </c>
      <c r="L41" s="122">
        <f>' Capacity by Company'!K41</f>
        <v>20</v>
      </c>
      <c r="M41" s="122">
        <f>' Capacity by Company'!L41</f>
        <v>20</v>
      </c>
      <c r="N41" s="122">
        <f>' Capacity by Company'!M41</f>
        <v>20</v>
      </c>
      <c r="O41" s="122">
        <f>' Capacity by Company'!N41</f>
        <v>20</v>
      </c>
      <c r="P41" s="122">
        <f>' Capacity by Company'!O41</f>
        <v>20</v>
      </c>
      <c r="Q41" s="122">
        <f>' Capacity by Company'!P41</f>
        <v>20</v>
      </c>
      <c r="R41" s="122">
        <f>' Capacity by Company'!Q41</f>
        <v>20</v>
      </c>
      <c r="S41" s="122">
        <f>' Capacity by Company'!R41</f>
        <v>20</v>
      </c>
      <c r="T41" s="122">
        <f>' Capacity by Company'!S41</f>
        <v>20</v>
      </c>
    </row>
    <row r="42" spans="1:20" x14ac:dyDescent="0.25">
      <c r="A42" s="95" t="s">
        <v>39</v>
      </c>
      <c r="B42" s="95" t="s">
        <v>36</v>
      </c>
      <c r="C42" s="134"/>
      <c r="D42" s="131" t="s">
        <v>12</v>
      </c>
      <c r="E42" s="122">
        <f>' Capacity by Company'!D42</f>
        <v>10</v>
      </c>
      <c r="F42" s="122">
        <f>' Capacity by Company'!E42</f>
        <v>10</v>
      </c>
      <c r="G42" s="122">
        <f>' Capacity by Company'!F42</f>
        <v>10</v>
      </c>
      <c r="H42" s="122">
        <f>' Capacity by Company'!G42</f>
        <v>10</v>
      </c>
      <c r="I42" s="122">
        <f>' Capacity by Company'!H42</f>
        <v>10</v>
      </c>
      <c r="J42" s="122">
        <f>' Capacity by Company'!I42</f>
        <v>10</v>
      </c>
      <c r="K42" s="122">
        <f>' Capacity by Company'!J42</f>
        <v>10</v>
      </c>
      <c r="L42" s="122">
        <f>' Capacity by Company'!K42</f>
        <v>10</v>
      </c>
      <c r="M42" s="122">
        <f>' Capacity by Company'!L42</f>
        <v>10</v>
      </c>
      <c r="N42" s="122">
        <f>' Capacity by Company'!M42</f>
        <v>10</v>
      </c>
      <c r="O42" s="122">
        <f>' Capacity by Company'!N42</f>
        <v>10</v>
      </c>
      <c r="P42" s="122">
        <f>' Capacity by Company'!O42</f>
        <v>10</v>
      </c>
      <c r="Q42" s="122">
        <f>' Capacity by Company'!P42</f>
        <v>10</v>
      </c>
      <c r="R42" s="122">
        <f>' Capacity by Company'!Q42</f>
        <v>10</v>
      </c>
      <c r="S42" s="122">
        <f>' Capacity by Company'!R42</f>
        <v>10</v>
      </c>
      <c r="T42" s="122">
        <f>' Capacity by Company'!S42</f>
        <v>10</v>
      </c>
    </row>
    <row r="43" spans="1:20" x14ac:dyDescent="0.25">
      <c r="A43" s="95" t="s">
        <v>39</v>
      </c>
      <c r="B43" s="95" t="s">
        <v>36</v>
      </c>
      <c r="C43" s="134"/>
      <c r="D43" s="130" t="s">
        <v>58</v>
      </c>
      <c r="E43" s="122">
        <f>' Capacity by Company'!D43</f>
        <v>75</v>
      </c>
      <c r="F43" s="122">
        <f>' Capacity by Company'!E43</f>
        <v>75</v>
      </c>
      <c r="G43" s="122">
        <f>' Capacity by Company'!F43</f>
        <v>75</v>
      </c>
      <c r="H43" s="122">
        <f>' Capacity by Company'!G43</f>
        <v>75</v>
      </c>
      <c r="I43" s="122">
        <f>' Capacity by Company'!H43</f>
        <v>75</v>
      </c>
      <c r="J43" s="122">
        <f>' Capacity by Company'!I43</f>
        <v>80</v>
      </c>
      <c r="K43" s="122">
        <f>' Capacity by Company'!J43</f>
        <v>80</v>
      </c>
      <c r="L43" s="122">
        <f>' Capacity by Company'!K43</f>
        <v>80</v>
      </c>
      <c r="M43" s="122">
        <f>' Capacity by Company'!L43</f>
        <v>80</v>
      </c>
      <c r="N43" s="122">
        <f>' Capacity by Company'!M43</f>
        <v>80</v>
      </c>
      <c r="O43" s="122">
        <f>' Capacity by Company'!N43</f>
        <v>80</v>
      </c>
      <c r="P43" s="122">
        <f>' Capacity by Company'!O43</f>
        <v>80</v>
      </c>
      <c r="Q43" s="122">
        <f>' Capacity by Company'!P43</f>
        <v>80</v>
      </c>
      <c r="R43" s="122">
        <f>' Capacity by Company'!Q43</f>
        <v>80</v>
      </c>
      <c r="S43" s="122">
        <f>' Capacity by Company'!R43</f>
        <v>80</v>
      </c>
      <c r="T43" s="122">
        <f>' Capacity by Company'!S43</f>
        <v>80</v>
      </c>
    </row>
    <row r="44" spans="1:20" s="325" customFormat="1" x14ac:dyDescent="0.25">
      <c r="A44" s="344" t="s">
        <v>39</v>
      </c>
      <c r="B44" s="344" t="s">
        <v>53</v>
      </c>
      <c r="C44" s="134" t="s">
        <v>409</v>
      </c>
      <c r="D44" s="130" t="s">
        <v>302</v>
      </c>
      <c r="E44" s="352">
        <f>' Capacity by Company'!D44</f>
        <v>15</v>
      </c>
      <c r="F44" s="352">
        <f>' Capacity by Company'!E44</f>
        <v>15</v>
      </c>
      <c r="G44" s="352">
        <f>' Capacity by Company'!F44</f>
        <v>15</v>
      </c>
      <c r="H44" s="352">
        <f>' Capacity by Company'!G44</f>
        <v>15</v>
      </c>
      <c r="I44" s="352">
        <f>' Capacity by Company'!H44</f>
        <v>15</v>
      </c>
      <c r="J44" s="352">
        <f>' Capacity by Company'!I44</f>
        <v>15</v>
      </c>
      <c r="K44" s="352">
        <f>' Capacity by Company'!J44</f>
        <v>15</v>
      </c>
      <c r="L44" s="352">
        <f>' Capacity by Company'!K44</f>
        <v>15</v>
      </c>
      <c r="M44" s="352">
        <f>' Capacity by Company'!L44</f>
        <v>15</v>
      </c>
      <c r="N44" s="352">
        <f>' Capacity by Company'!M44</f>
        <v>15</v>
      </c>
      <c r="O44" s="352">
        <f>' Capacity by Company'!N44</f>
        <v>15</v>
      </c>
      <c r="P44" s="352">
        <f>' Capacity by Company'!O44</f>
        <v>15</v>
      </c>
      <c r="Q44" s="352">
        <f>' Capacity by Company'!P44</f>
        <v>15</v>
      </c>
      <c r="R44" s="352">
        <f>' Capacity by Company'!Q44</f>
        <v>15</v>
      </c>
      <c r="S44" s="352">
        <f>' Capacity by Company'!R44</f>
        <v>15</v>
      </c>
      <c r="T44" s="352">
        <f>' Capacity by Company'!S44</f>
        <v>15</v>
      </c>
    </row>
    <row r="45" spans="1:20" s="325" customFormat="1" x14ac:dyDescent="0.25">
      <c r="A45" s="344" t="s">
        <v>39</v>
      </c>
      <c r="B45" s="344" t="s">
        <v>53</v>
      </c>
      <c r="C45" s="134"/>
      <c r="D45" s="130" t="s">
        <v>379</v>
      </c>
      <c r="E45" s="352">
        <f>' Capacity by Company'!D48</f>
        <v>5</v>
      </c>
      <c r="F45" s="352">
        <f>' Capacity by Company'!E48</f>
        <v>5</v>
      </c>
      <c r="G45" s="352">
        <f>' Capacity by Company'!F48</f>
        <v>5</v>
      </c>
      <c r="H45" s="352">
        <f>' Capacity by Company'!G48</f>
        <v>5</v>
      </c>
      <c r="I45" s="352">
        <f>' Capacity by Company'!H48</f>
        <v>5</v>
      </c>
      <c r="J45" s="352">
        <f>' Capacity by Company'!I48</f>
        <v>5</v>
      </c>
      <c r="K45" s="352">
        <f>' Capacity by Company'!J48</f>
        <v>5</v>
      </c>
      <c r="L45" s="352">
        <f>' Capacity by Company'!K48</f>
        <v>5</v>
      </c>
      <c r="M45" s="352">
        <f>' Capacity by Company'!L48</f>
        <v>5</v>
      </c>
      <c r="N45" s="352">
        <f>' Capacity by Company'!M48</f>
        <v>5</v>
      </c>
      <c r="O45" s="352">
        <f>' Capacity by Company'!N48</f>
        <v>5</v>
      </c>
      <c r="P45" s="352">
        <f>' Capacity by Company'!O48</f>
        <v>5</v>
      </c>
      <c r="Q45" s="352">
        <f>' Capacity by Company'!P48</f>
        <v>5</v>
      </c>
      <c r="R45" s="352">
        <f>' Capacity by Company'!Q48</f>
        <v>5</v>
      </c>
      <c r="S45" s="352">
        <f>' Capacity by Company'!R48</f>
        <v>5</v>
      </c>
      <c r="T45" s="352">
        <f>' Capacity by Company'!S48</f>
        <v>5</v>
      </c>
    </row>
    <row r="46" spans="1:20" s="325" customFormat="1" x14ac:dyDescent="0.25">
      <c r="A46" s="344" t="s">
        <v>39</v>
      </c>
      <c r="B46" s="344" t="s">
        <v>53</v>
      </c>
      <c r="C46" s="134"/>
      <c r="D46" s="130" t="s">
        <v>58</v>
      </c>
      <c r="E46" s="352">
        <f>' Capacity by Company'!D46</f>
        <v>20</v>
      </c>
      <c r="F46" s="352">
        <f>' Capacity by Company'!E46</f>
        <v>20</v>
      </c>
      <c r="G46" s="352">
        <f>' Capacity by Company'!F46</f>
        <v>20</v>
      </c>
      <c r="H46" s="352">
        <f>' Capacity by Company'!G46</f>
        <v>20</v>
      </c>
      <c r="I46" s="352">
        <f>' Capacity by Company'!H46</f>
        <v>20</v>
      </c>
      <c r="J46" s="352">
        <f>' Capacity by Company'!I46</f>
        <v>20</v>
      </c>
      <c r="K46" s="352">
        <f>' Capacity by Company'!J46</f>
        <v>20</v>
      </c>
      <c r="L46" s="352">
        <f>' Capacity by Company'!K46</f>
        <v>20</v>
      </c>
      <c r="M46" s="352">
        <f>' Capacity by Company'!L46</f>
        <v>20</v>
      </c>
      <c r="N46" s="352">
        <f>' Capacity by Company'!M46</f>
        <v>20</v>
      </c>
      <c r="O46" s="352">
        <f>' Capacity by Company'!N46</f>
        <v>20</v>
      </c>
      <c r="P46" s="352">
        <f>' Capacity by Company'!O46</f>
        <v>20</v>
      </c>
      <c r="Q46" s="352">
        <f>' Capacity by Company'!P46</f>
        <v>20</v>
      </c>
      <c r="R46" s="352">
        <f>' Capacity by Company'!Q46</f>
        <v>20</v>
      </c>
      <c r="S46" s="352">
        <f>' Capacity by Company'!R46</f>
        <v>20</v>
      </c>
      <c r="T46" s="352">
        <f>' Capacity by Company'!S46</f>
        <v>20</v>
      </c>
    </row>
    <row r="47" spans="1:20" x14ac:dyDescent="0.25">
      <c r="A47" s="95" t="s">
        <v>39</v>
      </c>
      <c r="B47" s="95" t="s">
        <v>42</v>
      </c>
      <c r="C47" s="134" t="s">
        <v>410</v>
      </c>
      <c r="D47" s="131" t="s">
        <v>269</v>
      </c>
      <c r="E47" s="122">
        <f>' Capacity by Company'!D47</f>
        <v>18</v>
      </c>
      <c r="F47" s="122">
        <f>' Capacity by Company'!E47</f>
        <v>18</v>
      </c>
      <c r="G47" s="122">
        <f>' Capacity by Company'!F47</f>
        <v>18</v>
      </c>
      <c r="H47" s="122">
        <f>' Capacity by Company'!G47</f>
        <v>18</v>
      </c>
      <c r="I47" s="122">
        <f>' Capacity by Company'!H47</f>
        <v>18</v>
      </c>
      <c r="J47" s="122">
        <f>' Capacity by Company'!I47</f>
        <v>18</v>
      </c>
      <c r="K47" s="122">
        <f>' Capacity by Company'!J47</f>
        <v>18</v>
      </c>
      <c r="L47" s="122">
        <f>' Capacity by Company'!K47</f>
        <v>18</v>
      </c>
      <c r="M47" s="122">
        <f>' Capacity by Company'!L47</f>
        <v>18</v>
      </c>
      <c r="N47" s="122">
        <f>' Capacity by Company'!M47</f>
        <v>18</v>
      </c>
      <c r="O47" s="122">
        <f>' Capacity by Company'!N47</f>
        <v>18</v>
      </c>
      <c r="P47" s="122">
        <f>' Capacity by Company'!O47</f>
        <v>18</v>
      </c>
      <c r="Q47" s="122">
        <f>' Capacity by Company'!P47</f>
        <v>18</v>
      </c>
      <c r="R47" s="122">
        <f>' Capacity by Company'!Q47</f>
        <v>18</v>
      </c>
      <c r="S47" s="122">
        <f>' Capacity by Company'!R47</f>
        <v>18</v>
      </c>
      <c r="T47" s="122">
        <f>' Capacity by Company'!S47</f>
        <v>18</v>
      </c>
    </row>
    <row r="48" spans="1:20" x14ac:dyDescent="0.25">
      <c r="A48" s="95" t="s">
        <v>39</v>
      </c>
      <c r="B48" s="95" t="s">
        <v>42</v>
      </c>
      <c r="C48" s="134" t="s">
        <v>411</v>
      </c>
      <c r="D48" s="131" t="s">
        <v>301</v>
      </c>
      <c r="E48" s="122">
        <f>' Capacity by Company'!D48</f>
        <v>5</v>
      </c>
      <c r="F48" s="122">
        <f>' Capacity by Company'!E48</f>
        <v>5</v>
      </c>
      <c r="G48" s="122">
        <f>' Capacity by Company'!F48</f>
        <v>5</v>
      </c>
      <c r="H48" s="122">
        <f>' Capacity by Company'!G48</f>
        <v>5</v>
      </c>
      <c r="I48" s="122">
        <f>' Capacity by Company'!H48</f>
        <v>5</v>
      </c>
      <c r="J48" s="122">
        <f>' Capacity by Company'!I48</f>
        <v>5</v>
      </c>
      <c r="K48" s="122">
        <f>' Capacity by Company'!J48</f>
        <v>5</v>
      </c>
      <c r="L48" s="122">
        <f>' Capacity by Company'!K48</f>
        <v>5</v>
      </c>
      <c r="M48" s="122">
        <f>' Capacity by Company'!L48</f>
        <v>5</v>
      </c>
      <c r="N48" s="122">
        <f>' Capacity by Company'!M48</f>
        <v>5</v>
      </c>
      <c r="O48" s="122">
        <f>' Capacity by Company'!N48</f>
        <v>5</v>
      </c>
      <c r="P48" s="122">
        <f>' Capacity by Company'!O48</f>
        <v>5</v>
      </c>
      <c r="Q48" s="122">
        <f>' Capacity by Company'!P48</f>
        <v>5</v>
      </c>
      <c r="R48" s="122">
        <f>' Capacity by Company'!Q48</f>
        <v>5</v>
      </c>
      <c r="S48" s="122">
        <f>' Capacity by Company'!R48</f>
        <v>5</v>
      </c>
      <c r="T48" s="122">
        <f>' Capacity by Company'!S48</f>
        <v>5</v>
      </c>
    </row>
    <row r="49" spans="1:20" x14ac:dyDescent="0.25">
      <c r="A49" s="95" t="s">
        <v>39</v>
      </c>
      <c r="B49" s="95" t="s">
        <v>42</v>
      </c>
      <c r="C49" s="134"/>
      <c r="D49" s="131" t="s">
        <v>12</v>
      </c>
      <c r="E49" s="122">
        <f>' Capacity by Company'!D49</f>
        <v>0</v>
      </c>
      <c r="F49" s="122">
        <f>' Capacity by Company'!E49</f>
        <v>0</v>
      </c>
      <c r="G49" s="122">
        <f>' Capacity by Company'!F49</f>
        <v>0</v>
      </c>
      <c r="H49" s="122">
        <f>' Capacity by Company'!G49</f>
        <v>0</v>
      </c>
      <c r="I49" s="122">
        <f>' Capacity by Company'!H49</f>
        <v>0</v>
      </c>
      <c r="J49" s="122">
        <f>' Capacity by Company'!I49</f>
        <v>0</v>
      </c>
      <c r="K49" s="122">
        <f>' Capacity by Company'!J49</f>
        <v>0</v>
      </c>
      <c r="L49" s="122">
        <f>' Capacity by Company'!K49</f>
        <v>0</v>
      </c>
      <c r="M49" s="122">
        <f>' Capacity by Company'!L49</f>
        <v>0</v>
      </c>
      <c r="N49" s="122">
        <f>' Capacity by Company'!M49</f>
        <v>0</v>
      </c>
      <c r="O49" s="122">
        <f>' Capacity by Company'!N49</f>
        <v>0</v>
      </c>
      <c r="P49" s="122">
        <f>' Capacity by Company'!O49</f>
        <v>0</v>
      </c>
      <c r="Q49" s="122">
        <f>' Capacity by Company'!P49</f>
        <v>0</v>
      </c>
      <c r="R49" s="122">
        <f>' Capacity by Company'!Q49</f>
        <v>0</v>
      </c>
      <c r="S49" s="122">
        <f>' Capacity by Company'!R49</f>
        <v>0</v>
      </c>
      <c r="T49" s="122">
        <f>' Capacity by Company'!S49</f>
        <v>0</v>
      </c>
    </row>
    <row r="50" spans="1:20" x14ac:dyDescent="0.25">
      <c r="A50" s="95" t="s">
        <v>39</v>
      </c>
      <c r="B50" s="95" t="s">
        <v>42</v>
      </c>
      <c r="C50" s="134"/>
      <c r="D50" s="130" t="s">
        <v>58</v>
      </c>
      <c r="E50" s="122">
        <f>' Capacity by Company'!D50</f>
        <v>23</v>
      </c>
      <c r="F50" s="122">
        <f>' Capacity by Company'!E50</f>
        <v>23</v>
      </c>
      <c r="G50" s="122">
        <f>' Capacity by Company'!F50</f>
        <v>23</v>
      </c>
      <c r="H50" s="122">
        <f>' Capacity by Company'!G50</f>
        <v>23</v>
      </c>
      <c r="I50" s="122">
        <f>' Capacity by Company'!H50</f>
        <v>23</v>
      </c>
      <c r="J50" s="122">
        <f>' Capacity by Company'!I50</f>
        <v>23</v>
      </c>
      <c r="K50" s="122">
        <f>' Capacity by Company'!J50</f>
        <v>23</v>
      </c>
      <c r="L50" s="122">
        <f>' Capacity by Company'!K50</f>
        <v>23</v>
      </c>
      <c r="M50" s="122">
        <f>' Capacity by Company'!L50</f>
        <v>23</v>
      </c>
      <c r="N50" s="122">
        <f>' Capacity by Company'!M50</f>
        <v>23</v>
      </c>
      <c r="O50" s="122">
        <f>' Capacity by Company'!N50</f>
        <v>23</v>
      </c>
      <c r="P50" s="122">
        <f>' Capacity by Company'!O50</f>
        <v>23</v>
      </c>
      <c r="Q50" s="122">
        <f>' Capacity by Company'!P50</f>
        <v>23</v>
      </c>
      <c r="R50" s="122">
        <f>' Capacity by Company'!Q50</f>
        <v>23</v>
      </c>
      <c r="S50" s="122">
        <f>' Capacity by Company'!R50</f>
        <v>23</v>
      </c>
      <c r="T50" s="122">
        <f>' Capacity by Company'!S50</f>
        <v>23</v>
      </c>
    </row>
    <row r="51" spans="1:20" s="111" customFormat="1" ht="12.75" x14ac:dyDescent="0.2">
      <c r="A51" s="95" t="s">
        <v>39</v>
      </c>
      <c r="B51" s="114" t="s">
        <v>109</v>
      </c>
      <c r="C51" s="134" t="s">
        <v>412</v>
      </c>
      <c r="D51" s="130" t="s">
        <v>285</v>
      </c>
      <c r="E51" s="122">
        <f>' Capacity by Company'!D51</f>
        <v>5</v>
      </c>
      <c r="F51" s="122">
        <f>' Capacity by Company'!E51</f>
        <v>5</v>
      </c>
      <c r="G51" s="122">
        <f>' Capacity by Company'!F51</f>
        <v>5</v>
      </c>
      <c r="H51" s="122">
        <f>' Capacity by Company'!G51</f>
        <v>5</v>
      </c>
      <c r="I51" s="122">
        <f>' Capacity by Company'!H51</f>
        <v>5</v>
      </c>
      <c r="J51" s="122">
        <f>' Capacity by Company'!I51</f>
        <v>5</v>
      </c>
      <c r="K51" s="122">
        <f>' Capacity by Company'!J51</f>
        <v>5</v>
      </c>
      <c r="L51" s="122">
        <f>' Capacity by Company'!K51</f>
        <v>5</v>
      </c>
      <c r="M51" s="122">
        <f>' Capacity by Company'!L51</f>
        <v>5</v>
      </c>
      <c r="N51" s="122">
        <f>' Capacity by Company'!M51</f>
        <v>5</v>
      </c>
      <c r="O51" s="122">
        <f>' Capacity by Company'!N51</f>
        <v>5</v>
      </c>
      <c r="P51" s="122">
        <f>' Capacity by Company'!O51</f>
        <v>5</v>
      </c>
      <c r="Q51" s="122">
        <f>' Capacity by Company'!P51</f>
        <v>5</v>
      </c>
      <c r="R51" s="122">
        <f>' Capacity by Company'!Q51</f>
        <v>5</v>
      </c>
      <c r="S51" s="122">
        <f>' Capacity by Company'!R51</f>
        <v>5</v>
      </c>
      <c r="T51" s="122">
        <f>' Capacity by Company'!S51</f>
        <v>5</v>
      </c>
    </row>
    <row r="52" spans="1:20" s="113" customFormat="1" ht="12.75" x14ac:dyDescent="0.2">
      <c r="A52" s="95" t="s">
        <v>39</v>
      </c>
      <c r="B52" s="114" t="s">
        <v>109</v>
      </c>
      <c r="C52" s="134"/>
      <c r="D52" s="131" t="s">
        <v>12</v>
      </c>
      <c r="E52" s="122">
        <f>' Capacity by Company'!D52</f>
        <v>0</v>
      </c>
      <c r="F52" s="122">
        <f>' Capacity by Company'!E52</f>
        <v>0</v>
      </c>
      <c r="G52" s="122">
        <f>' Capacity by Company'!F52</f>
        <v>0</v>
      </c>
      <c r="H52" s="122">
        <f>' Capacity by Company'!G52</f>
        <v>0</v>
      </c>
      <c r="I52" s="122">
        <f>' Capacity by Company'!H52</f>
        <v>0</v>
      </c>
      <c r="J52" s="122">
        <f>' Capacity by Company'!I52</f>
        <v>0</v>
      </c>
      <c r="K52" s="122">
        <f>' Capacity by Company'!J52</f>
        <v>0</v>
      </c>
      <c r="L52" s="122">
        <f>' Capacity by Company'!K52</f>
        <v>0</v>
      </c>
      <c r="M52" s="122">
        <f>' Capacity by Company'!L52</f>
        <v>0</v>
      </c>
      <c r="N52" s="122">
        <f>' Capacity by Company'!M52</f>
        <v>0</v>
      </c>
      <c r="O52" s="122">
        <f>' Capacity by Company'!N52</f>
        <v>0</v>
      </c>
      <c r="P52" s="122">
        <f>' Capacity by Company'!O52</f>
        <v>0</v>
      </c>
      <c r="Q52" s="122">
        <f>' Capacity by Company'!P52</f>
        <v>0</v>
      </c>
      <c r="R52" s="122">
        <f>' Capacity by Company'!Q52</f>
        <v>0</v>
      </c>
      <c r="S52" s="122">
        <f>' Capacity by Company'!R52</f>
        <v>0</v>
      </c>
      <c r="T52" s="122">
        <f>' Capacity by Company'!S52</f>
        <v>0</v>
      </c>
    </row>
    <row r="53" spans="1:20" x14ac:dyDescent="0.25">
      <c r="A53" s="95" t="s">
        <v>39</v>
      </c>
      <c r="B53" s="114" t="s">
        <v>109</v>
      </c>
      <c r="C53" s="134"/>
      <c r="D53" s="130" t="s">
        <v>58</v>
      </c>
      <c r="E53" s="122">
        <f>' Capacity by Company'!D53</f>
        <v>5</v>
      </c>
      <c r="F53" s="122">
        <f>' Capacity by Company'!E53</f>
        <v>5</v>
      </c>
      <c r="G53" s="122">
        <f>' Capacity by Company'!F53</f>
        <v>5</v>
      </c>
      <c r="H53" s="122">
        <f>' Capacity by Company'!G53</f>
        <v>5</v>
      </c>
      <c r="I53" s="122">
        <f>' Capacity by Company'!H53</f>
        <v>5</v>
      </c>
      <c r="J53" s="122">
        <f>' Capacity by Company'!I53</f>
        <v>5</v>
      </c>
      <c r="K53" s="122">
        <f>' Capacity by Company'!J53</f>
        <v>5</v>
      </c>
      <c r="L53" s="122">
        <f>' Capacity by Company'!K53</f>
        <v>5</v>
      </c>
      <c r="M53" s="122">
        <f>' Capacity by Company'!L53</f>
        <v>5</v>
      </c>
      <c r="N53" s="122">
        <f>' Capacity by Company'!M53</f>
        <v>5</v>
      </c>
      <c r="O53" s="122">
        <f>' Capacity by Company'!N53</f>
        <v>5</v>
      </c>
      <c r="P53" s="122">
        <f>' Capacity by Company'!O53</f>
        <v>5</v>
      </c>
      <c r="Q53" s="122">
        <f>' Capacity by Company'!P53</f>
        <v>5</v>
      </c>
      <c r="R53" s="122">
        <f>' Capacity by Company'!Q53</f>
        <v>5</v>
      </c>
      <c r="S53" s="122">
        <f>' Capacity by Company'!R53</f>
        <v>5</v>
      </c>
      <c r="T53" s="122">
        <f>' Capacity by Company'!S53</f>
        <v>5</v>
      </c>
    </row>
    <row r="54" spans="1:20" x14ac:dyDescent="0.25">
      <c r="A54" s="95" t="s">
        <v>39</v>
      </c>
      <c r="B54" s="95" t="s">
        <v>106</v>
      </c>
      <c r="C54" s="133" t="s">
        <v>413</v>
      </c>
      <c r="D54" s="131" t="s">
        <v>194</v>
      </c>
      <c r="E54" s="122">
        <f>' Capacity by Company'!D54</f>
        <v>30</v>
      </c>
      <c r="F54" s="122">
        <f>' Capacity by Company'!E54</f>
        <v>30</v>
      </c>
      <c r="G54" s="122">
        <f>' Capacity by Company'!F54</f>
        <v>30</v>
      </c>
      <c r="H54" s="122">
        <f>' Capacity by Company'!G54</f>
        <v>30</v>
      </c>
      <c r="I54" s="122">
        <f>' Capacity by Company'!H54</f>
        <v>30</v>
      </c>
      <c r="J54" s="122">
        <f>' Capacity by Company'!I54</f>
        <v>30</v>
      </c>
      <c r="K54" s="122">
        <f>' Capacity by Company'!J54</f>
        <v>30</v>
      </c>
      <c r="L54" s="122">
        <f>' Capacity by Company'!K54</f>
        <v>30</v>
      </c>
      <c r="M54" s="122">
        <f>' Capacity by Company'!L54</f>
        <v>30</v>
      </c>
      <c r="N54" s="122">
        <f>' Capacity by Company'!M54</f>
        <v>30</v>
      </c>
      <c r="O54" s="122">
        <f>' Capacity by Company'!N54</f>
        <v>30</v>
      </c>
      <c r="P54" s="122">
        <f>' Capacity by Company'!O54</f>
        <v>30</v>
      </c>
      <c r="Q54" s="122">
        <f>' Capacity by Company'!P54</f>
        <v>30</v>
      </c>
      <c r="R54" s="122">
        <f>' Capacity by Company'!Q54</f>
        <v>30</v>
      </c>
      <c r="S54" s="122">
        <f>' Capacity by Company'!R54</f>
        <v>30</v>
      </c>
      <c r="T54" s="122">
        <f>' Capacity by Company'!S54</f>
        <v>30</v>
      </c>
    </row>
    <row r="55" spans="1:20" x14ac:dyDescent="0.25">
      <c r="A55" s="95" t="s">
        <v>39</v>
      </c>
      <c r="B55" s="95" t="s">
        <v>106</v>
      </c>
      <c r="C55" s="178"/>
      <c r="D55" s="131" t="s">
        <v>12</v>
      </c>
      <c r="E55" s="122">
        <f>' Capacity by Company'!D55</f>
        <v>0</v>
      </c>
      <c r="F55" s="122">
        <f>' Capacity by Company'!E55</f>
        <v>0</v>
      </c>
      <c r="G55" s="122">
        <f>' Capacity by Company'!F55</f>
        <v>0</v>
      </c>
      <c r="H55" s="122">
        <f>' Capacity by Company'!G55</f>
        <v>0</v>
      </c>
      <c r="I55" s="122">
        <f>' Capacity by Company'!H55</f>
        <v>0</v>
      </c>
      <c r="J55" s="122">
        <f>' Capacity by Company'!I55</f>
        <v>0</v>
      </c>
      <c r="K55" s="122">
        <f>' Capacity by Company'!J55</f>
        <v>0</v>
      </c>
      <c r="L55" s="122">
        <f>' Capacity by Company'!K55</f>
        <v>0</v>
      </c>
      <c r="M55" s="122">
        <f>' Capacity by Company'!L55</f>
        <v>0</v>
      </c>
      <c r="N55" s="122">
        <f>' Capacity by Company'!M55</f>
        <v>0</v>
      </c>
      <c r="O55" s="122">
        <f>' Capacity by Company'!N55</f>
        <v>0</v>
      </c>
      <c r="P55" s="122">
        <f>' Capacity by Company'!O55</f>
        <v>0</v>
      </c>
      <c r="Q55" s="122">
        <f>' Capacity by Company'!P55</f>
        <v>0</v>
      </c>
      <c r="R55" s="122">
        <f>' Capacity by Company'!Q55</f>
        <v>0</v>
      </c>
      <c r="S55" s="122">
        <f>' Capacity by Company'!R55</f>
        <v>0</v>
      </c>
      <c r="T55" s="122">
        <f>' Capacity by Company'!S55</f>
        <v>0</v>
      </c>
    </row>
    <row r="56" spans="1:20" x14ac:dyDescent="0.25">
      <c r="A56" s="95" t="s">
        <v>39</v>
      </c>
      <c r="B56" s="95" t="s">
        <v>106</v>
      </c>
      <c r="C56" s="134"/>
      <c r="D56" s="130" t="s">
        <v>58</v>
      </c>
      <c r="E56" s="122">
        <f>' Capacity by Company'!D56</f>
        <v>30</v>
      </c>
      <c r="F56" s="122">
        <f>' Capacity by Company'!E56</f>
        <v>30</v>
      </c>
      <c r="G56" s="122">
        <f>' Capacity by Company'!F56</f>
        <v>30</v>
      </c>
      <c r="H56" s="122">
        <f>' Capacity by Company'!G56</f>
        <v>30</v>
      </c>
      <c r="I56" s="122">
        <f>' Capacity by Company'!H56</f>
        <v>30</v>
      </c>
      <c r="J56" s="122">
        <f>' Capacity by Company'!I56</f>
        <v>30</v>
      </c>
      <c r="K56" s="122">
        <f>' Capacity by Company'!J56</f>
        <v>30</v>
      </c>
      <c r="L56" s="122">
        <f>' Capacity by Company'!K56</f>
        <v>30</v>
      </c>
      <c r="M56" s="122">
        <f>' Capacity by Company'!L56</f>
        <v>30</v>
      </c>
      <c r="N56" s="122">
        <f>' Capacity by Company'!M56</f>
        <v>30</v>
      </c>
      <c r="O56" s="122">
        <f>' Capacity by Company'!N56</f>
        <v>30</v>
      </c>
      <c r="P56" s="122">
        <f>' Capacity by Company'!O56</f>
        <v>30</v>
      </c>
      <c r="Q56" s="122">
        <f>' Capacity by Company'!P56</f>
        <v>30</v>
      </c>
      <c r="R56" s="122">
        <f>' Capacity by Company'!Q56</f>
        <v>30</v>
      </c>
      <c r="S56" s="122">
        <f>' Capacity by Company'!R56</f>
        <v>30</v>
      </c>
      <c r="T56" s="122">
        <f>' Capacity by Company'!S56</f>
        <v>30</v>
      </c>
    </row>
    <row r="57" spans="1:20" x14ac:dyDescent="0.25">
      <c r="A57" s="95" t="s">
        <v>39</v>
      </c>
      <c r="B57" s="95" t="s">
        <v>259</v>
      </c>
      <c r="C57" s="141" t="s">
        <v>201</v>
      </c>
      <c r="D57" s="26" t="s">
        <v>308</v>
      </c>
      <c r="E57" s="122">
        <f>' Capacity by Company'!D57</f>
        <v>15</v>
      </c>
      <c r="F57" s="122">
        <f>' Capacity by Company'!E57</f>
        <v>15</v>
      </c>
      <c r="G57" s="122">
        <f>' Capacity by Company'!F57</f>
        <v>15</v>
      </c>
      <c r="H57" s="122">
        <f>' Capacity by Company'!G57</f>
        <v>15</v>
      </c>
      <c r="I57" s="122">
        <f>' Capacity by Company'!H57</f>
        <v>15</v>
      </c>
      <c r="J57" s="122">
        <f>' Capacity by Company'!I57</f>
        <v>15</v>
      </c>
      <c r="K57" s="122">
        <f>' Capacity by Company'!J57</f>
        <v>15</v>
      </c>
      <c r="L57" s="122">
        <f>' Capacity by Company'!K57</f>
        <v>15</v>
      </c>
      <c r="M57" s="122">
        <f>' Capacity by Company'!L57</f>
        <v>15</v>
      </c>
      <c r="N57" s="122">
        <f>' Capacity by Company'!M57</f>
        <v>15</v>
      </c>
      <c r="O57" s="122">
        <f>' Capacity by Company'!N57</f>
        <v>15</v>
      </c>
      <c r="P57" s="122">
        <f>' Capacity by Company'!O57</f>
        <v>15</v>
      </c>
      <c r="Q57" s="122">
        <f>' Capacity by Company'!P57</f>
        <v>15</v>
      </c>
      <c r="R57" s="122">
        <f>' Capacity by Company'!Q57</f>
        <v>15</v>
      </c>
      <c r="S57" s="122">
        <f>' Capacity by Company'!R57</f>
        <v>15</v>
      </c>
      <c r="T57" s="122">
        <f>' Capacity by Company'!S57</f>
        <v>15</v>
      </c>
    </row>
    <row r="58" spans="1:20" x14ac:dyDescent="0.25">
      <c r="A58" s="95" t="s">
        <v>39</v>
      </c>
      <c r="B58" s="95" t="s">
        <v>259</v>
      </c>
      <c r="C58" s="178"/>
      <c r="D58" s="131" t="s">
        <v>12</v>
      </c>
      <c r="E58" s="122">
        <f>' Capacity by Company'!D58</f>
        <v>0</v>
      </c>
      <c r="F58" s="122">
        <f>' Capacity by Company'!E58</f>
        <v>0</v>
      </c>
      <c r="G58" s="122">
        <f>' Capacity by Company'!F58</f>
        <v>0</v>
      </c>
      <c r="H58" s="122">
        <f>' Capacity by Company'!G58</f>
        <v>0</v>
      </c>
      <c r="I58" s="122">
        <f>' Capacity by Company'!H58</f>
        <v>0</v>
      </c>
      <c r="J58" s="122">
        <f>' Capacity by Company'!I58</f>
        <v>0</v>
      </c>
      <c r="K58" s="122">
        <f>' Capacity by Company'!J58</f>
        <v>0</v>
      </c>
      <c r="L58" s="122">
        <f>' Capacity by Company'!K58</f>
        <v>0</v>
      </c>
      <c r="M58" s="122">
        <f>' Capacity by Company'!L58</f>
        <v>0</v>
      </c>
      <c r="N58" s="122">
        <f>' Capacity by Company'!M58</f>
        <v>0</v>
      </c>
      <c r="O58" s="122">
        <f>' Capacity by Company'!N58</f>
        <v>0</v>
      </c>
      <c r="P58" s="122">
        <f>' Capacity by Company'!O58</f>
        <v>0</v>
      </c>
      <c r="Q58" s="122">
        <f>' Capacity by Company'!P58</f>
        <v>0</v>
      </c>
      <c r="R58" s="122">
        <f>' Capacity by Company'!Q58</f>
        <v>0</v>
      </c>
      <c r="S58" s="122">
        <f>' Capacity by Company'!R58</f>
        <v>0</v>
      </c>
      <c r="T58" s="122">
        <f>' Capacity by Company'!S58</f>
        <v>0</v>
      </c>
    </row>
    <row r="59" spans="1:20" x14ac:dyDescent="0.25">
      <c r="A59" s="96" t="s">
        <v>39</v>
      </c>
      <c r="B59" s="96" t="s">
        <v>259</v>
      </c>
      <c r="C59" s="133"/>
      <c r="D59" s="134" t="s">
        <v>58</v>
      </c>
      <c r="E59" s="122">
        <f>' Capacity by Company'!D59</f>
        <v>15</v>
      </c>
      <c r="F59" s="122">
        <f>' Capacity by Company'!E59</f>
        <v>15</v>
      </c>
      <c r="G59" s="122">
        <f>' Capacity by Company'!F59</f>
        <v>15</v>
      </c>
      <c r="H59" s="122">
        <f>' Capacity by Company'!G59</f>
        <v>15</v>
      </c>
      <c r="I59" s="122">
        <f>' Capacity by Company'!H59</f>
        <v>15</v>
      </c>
      <c r="J59" s="122">
        <f>' Capacity by Company'!I59</f>
        <v>15</v>
      </c>
      <c r="K59" s="122">
        <f>' Capacity by Company'!J59</f>
        <v>15</v>
      </c>
      <c r="L59" s="122">
        <f>' Capacity by Company'!K59</f>
        <v>15</v>
      </c>
      <c r="M59" s="122">
        <f>' Capacity by Company'!L59</f>
        <v>15</v>
      </c>
      <c r="N59" s="122">
        <f>' Capacity by Company'!M59</f>
        <v>15</v>
      </c>
      <c r="O59" s="122">
        <f>' Capacity by Company'!N59</f>
        <v>15</v>
      </c>
      <c r="P59" s="122">
        <f>' Capacity by Company'!O59</f>
        <v>15</v>
      </c>
      <c r="Q59" s="122">
        <f>' Capacity by Company'!P59</f>
        <v>15</v>
      </c>
      <c r="R59" s="122">
        <f>' Capacity by Company'!Q59</f>
        <v>15</v>
      </c>
      <c r="S59" s="122">
        <f>' Capacity by Company'!R59</f>
        <v>15</v>
      </c>
      <c r="T59" s="122">
        <f>' Capacity by Company'!S59</f>
        <v>15</v>
      </c>
    </row>
    <row r="60" spans="1:20" x14ac:dyDescent="0.25">
      <c r="A60" s="96" t="s">
        <v>39</v>
      </c>
      <c r="B60" s="96" t="s">
        <v>107</v>
      </c>
      <c r="C60" s="350"/>
      <c r="D60" s="134" t="s">
        <v>302</v>
      </c>
      <c r="E60" s="122">
        <f>' Capacity by Company'!D60</f>
        <v>20</v>
      </c>
      <c r="F60" s="122">
        <f>' Capacity by Company'!E60</f>
        <v>20</v>
      </c>
      <c r="G60" s="122">
        <f>' Capacity by Company'!F60</f>
        <v>20</v>
      </c>
      <c r="H60" s="122">
        <f>' Capacity by Company'!G60</f>
        <v>20</v>
      </c>
      <c r="I60" s="122">
        <f>' Capacity by Company'!H60</f>
        <v>20</v>
      </c>
      <c r="J60" s="122">
        <f>' Capacity by Company'!I60</f>
        <v>20</v>
      </c>
      <c r="K60" s="122">
        <f>' Capacity by Company'!J60</f>
        <v>20</v>
      </c>
      <c r="L60" s="122">
        <f>' Capacity by Company'!K60</f>
        <v>20</v>
      </c>
      <c r="M60" s="122">
        <f>' Capacity by Company'!L60</f>
        <v>20</v>
      </c>
      <c r="N60" s="122">
        <f>' Capacity by Company'!M60</f>
        <v>20</v>
      </c>
      <c r="O60" s="122">
        <f>' Capacity by Company'!N60</f>
        <v>20</v>
      </c>
      <c r="P60" s="122">
        <f>' Capacity by Company'!O60</f>
        <v>20</v>
      </c>
      <c r="Q60" s="122">
        <f>' Capacity by Company'!P60</f>
        <v>20</v>
      </c>
      <c r="R60" s="122">
        <f>' Capacity by Company'!Q60</f>
        <v>20</v>
      </c>
      <c r="S60" s="122">
        <f>' Capacity by Company'!R60</f>
        <v>20</v>
      </c>
      <c r="T60" s="122">
        <f>' Capacity by Company'!S60</f>
        <v>20</v>
      </c>
    </row>
    <row r="61" spans="1:20" x14ac:dyDescent="0.25">
      <c r="A61" s="95" t="s">
        <v>39</v>
      </c>
      <c r="B61" s="95" t="s">
        <v>107</v>
      </c>
      <c r="C61" s="134"/>
      <c r="D61" s="131" t="s">
        <v>12</v>
      </c>
      <c r="E61" s="122">
        <f>' Capacity by Company'!D61</f>
        <v>0</v>
      </c>
      <c r="F61" s="122">
        <f>' Capacity by Company'!E61</f>
        <v>0</v>
      </c>
      <c r="G61" s="122">
        <f>' Capacity by Company'!F61</f>
        <v>0</v>
      </c>
      <c r="H61" s="122">
        <f>' Capacity by Company'!G61</f>
        <v>0</v>
      </c>
      <c r="I61" s="122">
        <f>' Capacity by Company'!H61</f>
        <v>0</v>
      </c>
      <c r="J61" s="122">
        <f>' Capacity by Company'!I61</f>
        <v>0</v>
      </c>
      <c r="K61" s="122">
        <f>' Capacity by Company'!J61</f>
        <v>0</v>
      </c>
      <c r="L61" s="122">
        <f>' Capacity by Company'!K61</f>
        <v>0</v>
      </c>
      <c r="M61" s="122">
        <f>' Capacity by Company'!L61</f>
        <v>0</v>
      </c>
      <c r="N61" s="122">
        <f>' Capacity by Company'!M61</f>
        <v>0</v>
      </c>
      <c r="O61" s="122">
        <f>' Capacity by Company'!N61</f>
        <v>0</v>
      </c>
      <c r="P61" s="122">
        <f>' Capacity by Company'!O61</f>
        <v>0</v>
      </c>
      <c r="Q61" s="122">
        <f>' Capacity by Company'!P61</f>
        <v>0</v>
      </c>
      <c r="R61" s="122">
        <f>' Capacity by Company'!Q61</f>
        <v>0</v>
      </c>
      <c r="S61" s="122">
        <f>' Capacity by Company'!R61</f>
        <v>0</v>
      </c>
      <c r="T61" s="122">
        <f>' Capacity by Company'!S61</f>
        <v>0</v>
      </c>
    </row>
    <row r="62" spans="1:20" x14ac:dyDescent="0.25">
      <c r="A62" s="95" t="s">
        <v>39</v>
      </c>
      <c r="B62" s="95" t="s">
        <v>107</v>
      </c>
      <c r="C62" s="133"/>
      <c r="D62" s="130" t="s">
        <v>58</v>
      </c>
      <c r="E62" s="122">
        <f>' Capacity by Company'!D62</f>
        <v>20</v>
      </c>
      <c r="F62" s="122">
        <f>' Capacity by Company'!E62</f>
        <v>20</v>
      </c>
      <c r="G62" s="122">
        <f>' Capacity by Company'!F62</f>
        <v>20</v>
      </c>
      <c r="H62" s="122">
        <f>' Capacity by Company'!G62</f>
        <v>20</v>
      </c>
      <c r="I62" s="122">
        <f>' Capacity by Company'!H62</f>
        <v>20</v>
      </c>
      <c r="J62" s="122">
        <f>' Capacity by Company'!I62</f>
        <v>20</v>
      </c>
      <c r="K62" s="122">
        <f>' Capacity by Company'!J62</f>
        <v>20</v>
      </c>
      <c r="L62" s="122">
        <f>' Capacity by Company'!K62</f>
        <v>20</v>
      </c>
      <c r="M62" s="122">
        <f>' Capacity by Company'!L62</f>
        <v>20</v>
      </c>
      <c r="N62" s="122">
        <f>' Capacity by Company'!M62</f>
        <v>20</v>
      </c>
      <c r="O62" s="122">
        <f>' Capacity by Company'!N62</f>
        <v>20</v>
      </c>
      <c r="P62" s="122">
        <f>' Capacity by Company'!O62</f>
        <v>20</v>
      </c>
      <c r="Q62" s="122">
        <f>' Capacity by Company'!P62</f>
        <v>20</v>
      </c>
      <c r="R62" s="122">
        <f>' Capacity by Company'!Q62</f>
        <v>20</v>
      </c>
      <c r="S62" s="122">
        <f>' Capacity by Company'!R62</f>
        <v>20</v>
      </c>
      <c r="T62" s="122">
        <f>' Capacity by Company'!S62</f>
        <v>20</v>
      </c>
    </row>
    <row r="63" spans="1:20" x14ac:dyDescent="0.25">
      <c r="A63" s="95" t="s">
        <v>39</v>
      </c>
      <c r="B63" s="95" t="s">
        <v>54</v>
      </c>
      <c r="C63" s="132"/>
      <c r="D63" s="130" t="s">
        <v>58</v>
      </c>
      <c r="E63" s="122">
        <f>' Capacity by Company'!D63</f>
        <v>40</v>
      </c>
      <c r="F63" s="122">
        <f>' Capacity by Company'!E63</f>
        <v>40</v>
      </c>
      <c r="G63" s="122">
        <f>' Capacity by Company'!F63</f>
        <v>40</v>
      </c>
      <c r="H63" s="122">
        <f>' Capacity by Company'!G63</f>
        <v>40</v>
      </c>
      <c r="I63" s="122">
        <f>' Capacity by Company'!H63</f>
        <v>40</v>
      </c>
      <c r="J63" s="122">
        <f>' Capacity by Company'!I63</f>
        <v>40</v>
      </c>
      <c r="K63" s="122">
        <f>' Capacity by Company'!J63</f>
        <v>40</v>
      </c>
      <c r="L63" s="122">
        <f>' Capacity by Company'!K63</f>
        <v>40</v>
      </c>
      <c r="M63" s="122">
        <f>' Capacity by Company'!L63</f>
        <v>40</v>
      </c>
      <c r="N63" s="122">
        <f>' Capacity by Company'!M63</f>
        <v>40</v>
      </c>
      <c r="O63" s="122">
        <f>' Capacity by Company'!N63</f>
        <v>40</v>
      </c>
      <c r="P63" s="122">
        <f>' Capacity by Company'!O63</f>
        <v>40</v>
      </c>
      <c r="Q63" s="122">
        <f>' Capacity by Company'!P63</f>
        <v>40</v>
      </c>
      <c r="R63" s="122">
        <f>' Capacity by Company'!Q63</f>
        <v>40</v>
      </c>
      <c r="S63" s="122">
        <f>' Capacity by Company'!R63</f>
        <v>40</v>
      </c>
      <c r="T63" s="122">
        <f>' Capacity by Company'!S63</f>
        <v>40</v>
      </c>
    </row>
    <row r="64" spans="1:20" x14ac:dyDescent="0.25">
      <c r="A64" s="95" t="s">
        <v>39</v>
      </c>
      <c r="B64" s="95" t="s">
        <v>39</v>
      </c>
      <c r="C64" s="132"/>
      <c r="D64" s="130" t="s">
        <v>58</v>
      </c>
      <c r="E64" s="122">
        <f>' Capacity by Company'!D64</f>
        <v>208</v>
      </c>
      <c r="F64" s="122">
        <f>' Capacity by Company'!E64</f>
        <v>208</v>
      </c>
      <c r="G64" s="122">
        <f>' Capacity by Company'!F64</f>
        <v>208</v>
      </c>
      <c r="H64" s="122">
        <f>' Capacity by Company'!G64</f>
        <v>208</v>
      </c>
      <c r="I64" s="122">
        <f>' Capacity by Company'!H64</f>
        <v>208</v>
      </c>
      <c r="J64" s="122">
        <f>' Capacity by Company'!I64</f>
        <v>213</v>
      </c>
      <c r="K64" s="122">
        <f>' Capacity by Company'!J64</f>
        <v>213</v>
      </c>
      <c r="L64" s="122">
        <f>' Capacity by Company'!K64</f>
        <v>213</v>
      </c>
      <c r="M64" s="122">
        <f>' Capacity by Company'!L64</f>
        <v>213</v>
      </c>
      <c r="N64" s="122">
        <f>' Capacity by Company'!M64</f>
        <v>213</v>
      </c>
      <c r="O64" s="122">
        <f>' Capacity by Company'!N64</f>
        <v>213</v>
      </c>
      <c r="P64" s="122">
        <f>' Capacity by Company'!O64</f>
        <v>213</v>
      </c>
      <c r="Q64" s="122">
        <f>' Capacity by Company'!P64</f>
        <v>213</v>
      </c>
      <c r="R64" s="122">
        <f>' Capacity by Company'!Q64</f>
        <v>213</v>
      </c>
      <c r="S64" s="122">
        <f>' Capacity by Company'!R64</f>
        <v>213</v>
      </c>
      <c r="T64" s="122">
        <f>' Capacity by Company'!S64</f>
        <v>213</v>
      </c>
    </row>
    <row r="65" spans="1:20" s="174" customFormat="1" x14ac:dyDescent="0.25">
      <c r="A65" s="95" t="s">
        <v>38</v>
      </c>
      <c r="B65" s="95" t="s">
        <v>34</v>
      </c>
      <c r="C65" s="132" t="s">
        <v>416</v>
      </c>
      <c r="D65" s="130" t="s">
        <v>298</v>
      </c>
      <c r="E65" s="122">
        <v>50</v>
      </c>
      <c r="F65" s="122">
        <v>50</v>
      </c>
      <c r="G65" s="122">
        <v>50</v>
      </c>
      <c r="H65" s="122">
        <v>50</v>
      </c>
      <c r="I65" s="122">
        <v>50</v>
      </c>
      <c r="J65" s="122">
        <v>50</v>
      </c>
      <c r="K65" s="122">
        <v>50</v>
      </c>
      <c r="L65" s="122">
        <v>50</v>
      </c>
      <c r="M65" s="122">
        <v>50</v>
      </c>
      <c r="N65" s="122">
        <v>50</v>
      </c>
      <c r="O65" s="122">
        <v>50</v>
      </c>
      <c r="P65" s="122">
        <v>50</v>
      </c>
      <c r="Q65" s="122">
        <v>50</v>
      </c>
      <c r="R65" s="122">
        <v>50</v>
      </c>
      <c r="S65" s="122">
        <v>50</v>
      </c>
      <c r="T65" s="122">
        <v>50</v>
      </c>
    </row>
    <row r="66" spans="1:20" x14ac:dyDescent="0.25">
      <c r="A66" s="95" t="s">
        <v>38</v>
      </c>
      <c r="B66" s="95" t="s">
        <v>34</v>
      </c>
      <c r="C66" s="134" t="s">
        <v>417</v>
      </c>
      <c r="D66" s="131" t="s">
        <v>286</v>
      </c>
      <c r="E66" s="122">
        <f>' Capacity by Company'!D66</f>
        <v>35</v>
      </c>
      <c r="F66" s="122">
        <f>' Capacity by Company'!E66</f>
        <v>35</v>
      </c>
      <c r="G66" s="122">
        <f>' Capacity by Company'!F66</f>
        <v>35</v>
      </c>
      <c r="H66" s="122">
        <f>' Capacity by Company'!G66</f>
        <v>45</v>
      </c>
      <c r="I66" s="122">
        <f>' Capacity by Company'!H66</f>
        <v>45</v>
      </c>
      <c r="J66" s="122">
        <f>' Capacity by Company'!I66</f>
        <v>45</v>
      </c>
      <c r="K66" s="122">
        <f>' Capacity by Company'!J66</f>
        <v>45</v>
      </c>
      <c r="L66" s="122">
        <f>' Capacity by Company'!K66</f>
        <v>45</v>
      </c>
      <c r="M66" s="122">
        <f>' Capacity by Company'!L66</f>
        <v>45</v>
      </c>
      <c r="N66" s="122">
        <f>' Capacity by Company'!M66</f>
        <v>45</v>
      </c>
      <c r="O66" s="122">
        <f>' Capacity by Company'!N66</f>
        <v>45</v>
      </c>
      <c r="P66" s="122">
        <f>' Capacity by Company'!O66</f>
        <v>45</v>
      </c>
      <c r="Q66" s="122">
        <f>' Capacity by Company'!P66</f>
        <v>45</v>
      </c>
      <c r="R66" s="122">
        <f>' Capacity by Company'!Q66</f>
        <v>45</v>
      </c>
      <c r="S66" s="122">
        <f>' Capacity by Company'!R66</f>
        <v>45</v>
      </c>
      <c r="T66" s="122">
        <f>' Capacity by Company'!S66</f>
        <v>45</v>
      </c>
    </row>
    <row r="67" spans="1:20" x14ac:dyDescent="0.25">
      <c r="A67" s="95" t="s">
        <v>38</v>
      </c>
      <c r="B67" s="95" t="s">
        <v>34</v>
      </c>
      <c r="C67" s="134"/>
      <c r="D67" s="131" t="s">
        <v>283</v>
      </c>
      <c r="E67" s="122">
        <f>' Capacity by Company'!D67</f>
        <v>20</v>
      </c>
      <c r="F67" s="122">
        <f>' Capacity by Company'!E67</f>
        <v>20</v>
      </c>
      <c r="G67" s="122">
        <f>' Capacity by Company'!F67</f>
        <v>20</v>
      </c>
      <c r="H67" s="122">
        <f>' Capacity by Company'!G67</f>
        <v>20</v>
      </c>
      <c r="I67" s="122">
        <f>' Capacity by Company'!H67</f>
        <v>20</v>
      </c>
      <c r="J67" s="122">
        <f>' Capacity by Company'!I67</f>
        <v>20</v>
      </c>
      <c r="K67" s="122">
        <f>' Capacity by Company'!J67</f>
        <v>20</v>
      </c>
      <c r="L67" s="122">
        <f>' Capacity by Company'!K67</f>
        <v>20</v>
      </c>
      <c r="M67" s="122">
        <f>' Capacity by Company'!L67</f>
        <v>20</v>
      </c>
      <c r="N67" s="122">
        <f>' Capacity by Company'!M67</f>
        <v>20</v>
      </c>
      <c r="O67" s="122">
        <f>' Capacity by Company'!N67</f>
        <v>20</v>
      </c>
      <c r="P67" s="122">
        <f>' Capacity by Company'!O67</f>
        <v>20</v>
      </c>
      <c r="Q67" s="122">
        <f>' Capacity by Company'!P67</f>
        <v>20</v>
      </c>
      <c r="R67" s="122">
        <f>' Capacity by Company'!Q67</f>
        <v>20</v>
      </c>
      <c r="S67" s="122">
        <f>' Capacity by Company'!R67</f>
        <v>20</v>
      </c>
      <c r="T67" s="122">
        <f>' Capacity by Company'!S67</f>
        <v>20</v>
      </c>
    </row>
    <row r="68" spans="1:20" x14ac:dyDescent="0.25">
      <c r="A68" s="96" t="s">
        <v>38</v>
      </c>
      <c r="B68" s="96" t="s">
        <v>34</v>
      </c>
      <c r="C68" s="134"/>
      <c r="D68" s="135" t="s">
        <v>315</v>
      </c>
      <c r="E68" s="122">
        <f>' Capacity by Company'!D68</f>
        <v>60</v>
      </c>
      <c r="F68" s="122">
        <f>' Capacity by Company'!E68</f>
        <v>60</v>
      </c>
      <c r="G68" s="122">
        <f>' Capacity by Company'!F68</f>
        <v>70</v>
      </c>
      <c r="H68" s="122">
        <f>' Capacity by Company'!G68</f>
        <v>70</v>
      </c>
      <c r="I68" s="122">
        <f>' Capacity by Company'!H68</f>
        <v>70</v>
      </c>
      <c r="J68" s="122">
        <f>' Capacity by Company'!I68</f>
        <v>70</v>
      </c>
      <c r="K68" s="122">
        <f>' Capacity by Company'!J68</f>
        <v>70</v>
      </c>
      <c r="L68" s="122">
        <f>' Capacity by Company'!K68</f>
        <v>70</v>
      </c>
      <c r="M68" s="122">
        <f>' Capacity by Company'!L68</f>
        <v>70</v>
      </c>
      <c r="N68" s="122">
        <f>' Capacity by Company'!M68</f>
        <v>70</v>
      </c>
      <c r="O68" s="122">
        <f>' Capacity by Company'!N68</f>
        <v>70</v>
      </c>
      <c r="P68" s="122">
        <f>' Capacity by Company'!O68</f>
        <v>70</v>
      </c>
      <c r="Q68" s="122">
        <f>' Capacity by Company'!P68</f>
        <v>70</v>
      </c>
      <c r="R68" s="122">
        <f>' Capacity by Company'!Q68</f>
        <v>70</v>
      </c>
      <c r="S68" s="122">
        <f>' Capacity by Company'!R68</f>
        <v>70</v>
      </c>
      <c r="T68" s="122">
        <f>' Capacity by Company'!S68</f>
        <v>70</v>
      </c>
    </row>
    <row r="69" spans="1:20" x14ac:dyDescent="0.25">
      <c r="A69" s="96" t="s">
        <v>38</v>
      </c>
      <c r="B69" s="96" t="s">
        <v>34</v>
      </c>
      <c r="C69" s="134"/>
      <c r="D69" s="130" t="s">
        <v>299</v>
      </c>
      <c r="E69" s="122">
        <f>' Capacity by Company'!D69</f>
        <v>30</v>
      </c>
      <c r="F69" s="122">
        <f>' Capacity by Company'!E69</f>
        <v>30</v>
      </c>
      <c r="G69" s="122">
        <f>' Capacity by Company'!F69</f>
        <v>35</v>
      </c>
      <c r="H69" s="122">
        <f>' Capacity by Company'!G69</f>
        <v>35</v>
      </c>
      <c r="I69" s="122">
        <f>' Capacity by Company'!H69</f>
        <v>35</v>
      </c>
      <c r="J69" s="122">
        <f>' Capacity by Company'!I69</f>
        <v>0</v>
      </c>
      <c r="K69" s="122">
        <f>' Capacity by Company'!J69</f>
        <v>0</v>
      </c>
      <c r="L69" s="122">
        <f>' Capacity by Company'!K69</f>
        <v>0</v>
      </c>
      <c r="M69" s="122">
        <f>' Capacity by Company'!L69</f>
        <v>0</v>
      </c>
      <c r="N69" s="122">
        <f>' Capacity by Company'!M69</f>
        <v>0</v>
      </c>
      <c r="O69" s="122">
        <f>' Capacity by Company'!N69</f>
        <v>0</v>
      </c>
      <c r="P69" s="122">
        <f>' Capacity by Company'!O69</f>
        <v>0</v>
      </c>
      <c r="Q69" s="122">
        <f>' Capacity by Company'!P69</f>
        <v>0</v>
      </c>
      <c r="R69" s="122">
        <f>' Capacity by Company'!Q69</f>
        <v>0</v>
      </c>
      <c r="S69" s="122">
        <f>' Capacity by Company'!R69</f>
        <v>0</v>
      </c>
      <c r="T69" s="122">
        <f>' Capacity by Company'!S69</f>
        <v>0</v>
      </c>
    </row>
    <row r="70" spans="1:20" x14ac:dyDescent="0.25">
      <c r="A70" s="96" t="s">
        <v>38</v>
      </c>
      <c r="B70" s="96" t="s">
        <v>34</v>
      </c>
      <c r="C70" s="134"/>
      <c r="D70" s="131" t="s">
        <v>12</v>
      </c>
      <c r="E70" s="122">
        <f>' Capacity by Company'!D70</f>
        <v>40</v>
      </c>
      <c r="F70" s="122">
        <f>' Capacity by Company'!E70</f>
        <v>40</v>
      </c>
      <c r="G70" s="122">
        <f>' Capacity by Company'!F70</f>
        <v>40</v>
      </c>
      <c r="H70" s="122">
        <f>' Capacity by Company'!G70</f>
        <v>40</v>
      </c>
      <c r="I70" s="122">
        <f>' Capacity by Company'!H70</f>
        <v>40</v>
      </c>
      <c r="J70" s="122">
        <f>' Capacity by Company'!I70</f>
        <v>40</v>
      </c>
      <c r="K70" s="122">
        <f>' Capacity by Company'!J70</f>
        <v>40</v>
      </c>
      <c r="L70" s="122">
        <f>' Capacity by Company'!K70</f>
        <v>40</v>
      </c>
      <c r="M70" s="122">
        <f>' Capacity by Company'!L70</f>
        <v>40</v>
      </c>
      <c r="N70" s="122">
        <f>' Capacity by Company'!M70</f>
        <v>40</v>
      </c>
      <c r="O70" s="122">
        <f>' Capacity by Company'!N70</f>
        <v>40</v>
      </c>
      <c r="P70" s="122">
        <f>' Capacity by Company'!O70</f>
        <v>40</v>
      </c>
      <c r="Q70" s="122">
        <f>' Capacity by Company'!P70</f>
        <v>40</v>
      </c>
      <c r="R70" s="122">
        <f>' Capacity by Company'!Q70</f>
        <v>40</v>
      </c>
      <c r="S70" s="122">
        <f>' Capacity by Company'!R70</f>
        <v>40</v>
      </c>
      <c r="T70" s="122">
        <f>' Capacity by Company'!S70</f>
        <v>40</v>
      </c>
    </row>
    <row r="71" spans="1:20" x14ac:dyDescent="0.25">
      <c r="A71" s="96" t="s">
        <v>38</v>
      </c>
      <c r="B71" s="96" t="s">
        <v>34</v>
      </c>
      <c r="C71" s="134"/>
      <c r="D71" s="130" t="s">
        <v>58</v>
      </c>
      <c r="E71" s="122">
        <f>' Capacity by Company'!D71</f>
        <v>185</v>
      </c>
      <c r="F71" s="122">
        <f>' Capacity by Company'!E71</f>
        <v>185</v>
      </c>
      <c r="G71" s="122">
        <f>' Capacity by Company'!F71</f>
        <v>200</v>
      </c>
      <c r="H71" s="122">
        <f>' Capacity by Company'!G71</f>
        <v>210</v>
      </c>
      <c r="I71" s="122">
        <f>' Capacity by Company'!H71</f>
        <v>210</v>
      </c>
      <c r="J71" s="122">
        <f>' Capacity by Company'!I71</f>
        <v>210</v>
      </c>
      <c r="K71" s="122">
        <f>' Capacity by Company'!J71</f>
        <v>210</v>
      </c>
      <c r="L71" s="122">
        <f>' Capacity by Company'!K71</f>
        <v>210</v>
      </c>
      <c r="M71" s="122">
        <f>' Capacity by Company'!L71</f>
        <v>210</v>
      </c>
      <c r="N71" s="122">
        <f>' Capacity by Company'!M71</f>
        <v>210</v>
      </c>
      <c r="O71" s="122">
        <f>' Capacity by Company'!N71</f>
        <v>210</v>
      </c>
      <c r="P71" s="122">
        <f>' Capacity by Company'!O71</f>
        <v>210</v>
      </c>
      <c r="Q71" s="122">
        <f>' Capacity by Company'!P71</f>
        <v>210</v>
      </c>
      <c r="R71" s="122">
        <f>' Capacity by Company'!Q71</f>
        <v>210</v>
      </c>
      <c r="S71" s="122">
        <f>' Capacity by Company'!R71</f>
        <v>210</v>
      </c>
      <c r="T71" s="122">
        <f>' Capacity by Company'!S71</f>
        <v>210</v>
      </c>
    </row>
    <row r="72" spans="1:20" x14ac:dyDescent="0.25">
      <c r="A72" s="96" t="s">
        <v>38</v>
      </c>
      <c r="B72" s="95" t="s">
        <v>105</v>
      </c>
      <c r="C72" s="134"/>
      <c r="D72" s="131" t="s">
        <v>12</v>
      </c>
      <c r="E72" s="122">
        <f>' Capacity by Company'!D72</f>
        <v>5</v>
      </c>
      <c r="F72" s="122">
        <f>' Capacity by Company'!E72</f>
        <v>5</v>
      </c>
      <c r="G72" s="122">
        <f>' Capacity by Company'!F72</f>
        <v>5</v>
      </c>
      <c r="H72" s="122">
        <f>' Capacity by Company'!G72</f>
        <v>5</v>
      </c>
      <c r="I72" s="122">
        <f>' Capacity by Company'!H72</f>
        <v>5</v>
      </c>
      <c r="J72" s="122">
        <f>' Capacity by Company'!I72</f>
        <v>5</v>
      </c>
      <c r="K72" s="122">
        <f>' Capacity by Company'!J72</f>
        <v>5</v>
      </c>
      <c r="L72" s="122">
        <f>' Capacity by Company'!K72</f>
        <v>5</v>
      </c>
      <c r="M72" s="122">
        <f>' Capacity by Company'!L72</f>
        <v>5</v>
      </c>
      <c r="N72" s="122">
        <f>' Capacity by Company'!M72</f>
        <v>5</v>
      </c>
      <c r="O72" s="122">
        <f>' Capacity by Company'!N72</f>
        <v>5</v>
      </c>
      <c r="P72" s="122">
        <f>' Capacity by Company'!O72</f>
        <v>5</v>
      </c>
      <c r="Q72" s="122">
        <f>' Capacity by Company'!P72</f>
        <v>5</v>
      </c>
      <c r="R72" s="122">
        <f>' Capacity by Company'!Q72</f>
        <v>5</v>
      </c>
      <c r="S72" s="122">
        <f>' Capacity by Company'!R72</f>
        <v>5</v>
      </c>
      <c r="T72" s="122">
        <f>' Capacity by Company'!S72</f>
        <v>5</v>
      </c>
    </row>
    <row r="73" spans="1:20" x14ac:dyDescent="0.25">
      <c r="A73" s="96" t="s">
        <v>38</v>
      </c>
      <c r="B73" s="95" t="s">
        <v>105</v>
      </c>
      <c r="C73" s="134"/>
      <c r="D73" s="130" t="s">
        <v>58</v>
      </c>
      <c r="E73" s="122">
        <f>' Capacity by Company'!D73</f>
        <v>5</v>
      </c>
      <c r="F73" s="122">
        <f>' Capacity by Company'!E73</f>
        <v>5</v>
      </c>
      <c r="G73" s="122">
        <f>' Capacity by Company'!F73</f>
        <v>5</v>
      </c>
      <c r="H73" s="122">
        <f>' Capacity by Company'!G73</f>
        <v>5</v>
      </c>
      <c r="I73" s="122">
        <f>' Capacity by Company'!H73</f>
        <v>5</v>
      </c>
      <c r="J73" s="122">
        <f>' Capacity by Company'!I73</f>
        <v>5</v>
      </c>
      <c r="K73" s="122">
        <f>' Capacity by Company'!J73</f>
        <v>5</v>
      </c>
      <c r="L73" s="122">
        <f>' Capacity by Company'!K73</f>
        <v>5</v>
      </c>
      <c r="M73" s="122">
        <f>' Capacity by Company'!L73</f>
        <v>5</v>
      </c>
      <c r="N73" s="122">
        <f>' Capacity by Company'!M73</f>
        <v>5</v>
      </c>
      <c r="O73" s="122">
        <f>' Capacity by Company'!N73</f>
        <v>5</v>
      </c>
      <c r="P73" s="122">
        <f>' Capacity by Company'!O73</f>
        <v>5</v>
      </c>
      <c r="Q73" s="122">
        <f>' Capacity by Company'!P73</f>
        <v>5</v>
      </c>
      <c r="R73" s="122">
        <f>' Capacity by Company'!Q73</f>
        <v>5</v>
      </c>
      <c r="S73" s="122">
        <f>' Capacity by Company'!R73</f>
        <v>5</v>
      </c>
      <c r="T73" s="122">
        <f>' Capacity by Company'!S73</f>
        <v>5</v>
      </c>
    </row>
    <row r="74" spans="1:20" s="395" customFormat="1" x14ac:dyDescent="0.25">
      <c r="A74" s="345" t="s">
        <v>38</v>
      </c>
      <c r="B74" s="344" t="s">
        <v>110</v>
      </c>
      <c r="C74" s="134"/>
      <c r="D74" s="130" t="s">
        <v>12</v>
      </c>
      <c r="E74" s="352">
        <f>' Capacity by Company'!D74</f>
        <v>10</v>
      </c>
      <c r="F74" s="352">
        <f>' Capacity by Company'!E74</f>
        <v>10</v>
      </c>
      <c r="G74" s="352">
        <f>' Capacity by Company'!F74</f>
        <v>10</v>
      </c>
      <c r="H74" s="352">
        <f>' Capacity by Company'!G74</f>
        <v>10</v>
      </c>
      <c r="I74" s="352">
        <f>' Capacity by Company'!H74</f>
        <v>10</v>
      </c>
      <c r="J74" s="352">
        <f>' Capacity by Company'!I74</f>
        <v>10</v>
      </c>
      <c r="K74" s="352">
        <f>' Capacity by Company'!J74</f>
        <v>10</v>
      </c>
      <c r="L74" s="352">
        <f>' Capacity by Company'!K74</f>
        <v>10</v>
      </c>
      <c r="M74" s="352">
        <f>' Capacity by Company'!L74</f>
        <v>10</v>
      </c>
      <c r="N74" s="352">
        <f>' Capacity by Company'!M74</f>
        <v>10</v>
      </c>
      <c r="O74" s="352">
        <f>' Capacity by Company'!N74</f>
        <v>10</v>
      </c>
      <c r="P74" s="352">
        <f>' Capacity by Company'!O74</f>
        <v>10</v>
      </c>
      <c r="Q74" s="352">
        <f>' Capacity by Company'!P74</f>
        <v>10</v>
      </c>
      <c r="R74" s="352">
        <f>' Capacity by Company'!Q74</f>
        <v>10</v>
      </c>
      <c r="S74" s="352">
        <f>' Capacity by Company'!R74</f>
        <v>10</v>
      </c>
      <c r="T74" s="352">
        <f>' Capacity by Company'!S74</f>
        <v>10</v>
      </c>
    </row>
    <row r="75" spans="1:20" s="395" customFormat="1" x14ac:dyDescent="0.25">
      <c r="A75" s="345" t="s">
        <v>38</v>
      </c>
      <c r="B75" s="344" t="s">
        <v>110</v>
      </c>
      <c r="C75" s="134"/>
      <c r="D75" s="130" t="s">
        <v>58</v>
      </c>
      <c r="E75" s="352">
        <f>' Capacity by Company'!D75</f>
        <v>10</v>
      </c>
      <c r="F75" s="352">
        <f>' Capacity by Company'!E75</f>
        <v>10</v>
      </c>
      <c r="G75" s="352">
        <f>' Capacity by Company'!F75</f>
        <v>10</v>
      </c>
      <c r="H75" s="352">
        <f>' Capacity by Company'!G75</f>
        <v>10</v>
      </c>
      <c r="I75" s="352">
        <f>' Capacity by Company'!H75</f>
        <v>10</v>
      </c>
      <c r="J75" s="352">
        <f>' Capacity by Company'!I75</f>
        <v>10</v>
      </c>
      <c r="K75" s="352">
        <f>' Capacity by Company'!J75</f>
        <v>10</v>
      </c>
      <c r="L75" s="352">
        <f>' Capacity by Company'!K75</f>
        <v>10</v>
      </c>
      <c r="M75" s="352">
        <f>' Capacity by Company'!L75</f>
        <v>10</v>
      </c>
      <c r="N75" s="352">
        <f>' Capacity by Company'!M75</f>
        <v>10</v>
      </c>
      <c r="O75" s="352">
        <f>' Capacity by Company'!N75</f>
        <v>10</v>
      </c>
      <c r="P75" s="352">
        <f>' Capacity by Company'!O75</f>
        <v>10</v>
      </c>
      <c r="Q75" s="352">
        <f>' Capacity by Company'!P75</f>
        <v>10</v>
      </c>
      <c r="R75" s="352">
        <f>' Capacity by Company'!Q75</f>
        <v>10</v>
      </c>
      <c r="S75" s="352">
        <f>' Capacity by Company'!R75</f>
        <v>10</v>
      </c>
      <c r="T75" s="352">
        <f>' Capacity by Company'!S75</f>
        <v>10</v>
      </c>
    </row>
    <row r="76" spans="1:20" x14ac:dyDescent="0.25">
      <c r="A76" s="96" t="s">
        <v>38</v>
      </c>
      <c r="B76" s="95" t="s">
        <v>38</v>
      </c>
      <c r="C76" s="134"/>
      <c r="D76" s="130" t="s">
        <v>58</v>
      </c>
      <c r="E76" s="122">
        <f>' Capacity by Company'!D76</f>
        <v>200</v>
      </c>
      <c r="F76" s="122">
        <f>' Capacity by Company'!E76</f>
        <v>200</v>
      </c>
      <c r="G76" s="122">
        <f>' Capacity by Company'!F76</f>
        <v>215</v>
      </c>
      <c r="H76" s="122">
        <f>' Capacity by Company'!G76</f>
        <v>225</v>
      </c>
      <c r="I76" s="122">
        <f>' Capacity by Company'!H76</f>
        <v>225</v>
      </c>
      <c r="J76" s="122">
        <f>' Capacity by Company'!I76</f>
        <v>225</v>
      </c>
      <c r="K76" s="122">
        <f>' Capacity by Company'!J76</f>
        <v>225</v>
      </c>
      <c r="L76" s="122">
        <f>' Capacity by Company'!K76</f>
        <v>225</v>
      </c>
      <c r="M76" s="122">
        <f>' Capacity by Company'!L76</f>
        <v>225</v>
      </c>
      <c r="N76" s="122">
        <f>' Capacity by Company'!M76</f>
        <v>225</v>
      </c>
      <c r="O76" s="122">
        <f>' Capacity by Company'!N76</f>
        <v>225</v>
      </c>
      <c r="P76" s="122">
        <f>' Capacity by Company'!O76</f>
        <v>225</v>
      </c>
      <c r="Q76" s="122">
        <f>' Capacity by Company'!P76</f>
        <v>225</v>
      </c>
      <c r="R76" s="122">
        <f>' Capacity by Company'!Q76</f>
        <v>225</v>
      </c>
      <c r="S76" s="122">
        <f>' Capacity by Company'!R76</f>
        <v>225</v>
      </c>
      <c r="T76" s="122">
        <f>' Capacity by Company'!S76</f>
        <v>225</v>
      </c>
    </row>
    <row r="77" spans="1:20" x14ac:dyDescent="0.25">
      <c r="A77" s="95" t="s">
        <v>40</v>
      </c>
      <c r="B77" s="95" t="s">
        <v>18</v>
      </c>
      <c r="C77" s="134"/>
      <c r="D77" s="131" t="s">
        <v>12</v>
      </c>
      <c r="E77" s="122">
        <f>' Capacity by Company'!D77</f>
        <v>15</v>
      </c>
      <c r="F77" s="122">
        <f>' Capacity by Company'!E77</f>
        <v>15</v>
      </c>
      <c r="G77" s="122">
        <f>' Capacity by Company'!F77</f>
        <v>15</v>
      </c>
      <c r="H77" s="122">
        <f>' Capacity by Company'!G77</f>
        <v>15</v>
      </c>
      <c r="I77" s="122">
        <f>' Capacity by Company'!H77</f>
        <v>15</v>
      </c>
      <c r="J77" s="122">
        <f>' Capacity by Company'!I77</f>
        <v>15</v>
      </c>
      <c r="K77" s="122">
        <f>' Capacity by Company'!J77</f>
        <v>15</v>
      </c>
      <c r="L77" s="122">
        <f>' Capacity by Company'!K77</f>
        <v>15</v>
      </c>
      <c r="M77" s="122">
        <f>' Capacity by Company'!L77</f>
        <v>15</v>
      </c>
      <c r="N77" s="122">
        <f>' Capacity by Company'!M77</f>
        <v>15</v>
      </c>
      <c r="O77" s="122">
        <f>' Capacity by Company'!N77</f>
        <v>15</v>
      </c>
      <c r="P77" s="122">
        <f>' Capacity by Company'!O77</f>
        <v>15</v>
      </c>
      <c r="Q77" s="122">
        <f>' Capacity by Company'!P77</f>
        <v>15</v>
      </c>
      <c r="R77" s="122">
        <f>' Capacity by Company'!Q77</f>
        <v>15</v>
      </c>
      <c r="S77" s="122">
        <f>' Capacity by Company'!R77</f>
        <v>15</v>
      </c>
      <c r="T77" s="122">
        <f>' Capacity by Company'!S77</f>
        <v>15</v>
      </c>
    </row>
    <row r="78" spans="1:20" x14ac:dyDescent="0.25">
      <c r="A78" s="95" t="s">
        <v>40</v>
      </c>
      <c r="B78" s="95" t="s">
        <v>18</v>
      </c>
      <c r="C78" s="134"/>
      <c r="D78" s="130" t="s">
        <v>58</v>
      </c>
      <c r="E78" s="122">
        <f>' Capacity by Company'!D78</f>
        <v>15</v>
      </c>
      <c r="F78" s="122">
        <f>' Capacity by Company'!E78</f>
        <v>15</v>
      </c>
      <c r="G78" s="122">
        <f>' Capacity by Company'!F78</f>
        <v>15</v>
      </c>
      <c r="H78" s="122">
        <f>' Capacity by Company'!G78</f>
        <v>15</v>
      </c>
      <c r="I78" s="122">
        <f>' Capacity by Company'!H78</f>
        <v>15</v>
      </c>
      <c r="J78" s="122">
        <f>' Capacity by Company'!I78</f>
        <v>15</v>
      </c>
      <c r="K78" s="122">
        <f>' Capacity by Company'!J78</f>
        <v>15</v>
      </c>
      <c r="L78" s="122">
        <f>' Capacity by Company'!K78</f>
        <v>15</v>
      </c>
      <c r="M78" s="122">
        <f>' Capacity by Company'!L78</f>
        <v>15</v>
      </c>
      <c r="N78" s="122">
        <f>' Capacity by Company'!M78</f>
        <v>15</v>
      </c>
      <c r="O78" s="122">
        <f>' Capacity by Company'!N78</f>
        <v>15</v>
      </c>
      <c r="P78" s="122">
        <f>' Capacity by Company'!O78</f>
        <v>15</v>
      </c>
      <c r="Q78" s="122">
        <f>' Capacity by Company'!P78</f>
        <v>15</v>
      </c>
      <c r="R78" s="122">
        <f>' Capacity by Company'!Q78</f>
        <v>15</v>
      </c>
      <c r="S78" s="122">
        <f>' Capacity by Company'!R78</f>
        <v>15</v>
      </c>
      <c r="T78" s="122">
        <f>' Capacity by Company'!S78</f>
        <v>15</v>
      </c>
    </row>
    <row r="79" spans="1:20" x14ac:dyDescent="0.25">
      <c r="A79" s="95" t="s">
        <v>40</v>
      </c>
      <c r="B79" s="95" t="s">
        <v>103</v>
      </c>
      <c r="C79" s="134"/>
      <c r="D79" s="130" t="s">
        <v>58</v>
      </c>
      <c r="E79" s="122">
        <f>' Capacity by Company'!D79</f>
        <v>0</v>
      </c>
      <c r="F79" s="122">
        <f>' Capacity by Company'!E79</f>
        <v>0</v>
      </c>
      <c r="G79" s="122">
        <f>' Capacity by Company'!F79</f>
        <v>0</v>
      </c>
      <c r="H79" s="122">
        <f>' Capacity by Company'!G79</f>
        <v>2</v>
      </c>
      <c r="I79" s="122">
        <f>' Capacity by Company'!H79</f>
        <v>2</v>
      </c>
      <c r="J79" s="122">
        <f>' Capacity by Company'!I79</f>
        <v>2</v>
      </c>
      <c r="K79" s="122">
        <f>' Capacity by Company'!J79</f>
        <v>2</v>
      </c>
      <c r="L79" s="122">
        <f>' Capacity by Company'!K79</f>
        <v>2</v>
      </c>
      <c r="M79" s="122">
        <f>' Capacity by Company'!L79</f>
        <v>2</v>
      </c>
      <c r="N79" s="122">
        <f>' Capacity by Company'!M79</f>
        <v>2</v>
      </c>
      <c r="O79" s="122">
        <f>' Capacity by Company'!N79</f>
        <v>2</v>
      </c>
      <c r="P79" s="122">
        <f>' Capacity by Company'!O79</f>
        <v>2</v>
      </c>
      <c r="Q79" s="122">
        <f>' Capacity by Company'!P79</f>
        <v>2</v>
      </c>
      <c r="R79" s="122">
        <f>' Capacity by Company'!Q79</f>
        <v>2</v>
      </c>
      <c r="S79" s="122">
        <f>' Capacity by Company'!R79</f>
        <v>2</v>
      </c>
      <c r="T79" s="122">
        <f>' Capacity by Company'!S79</f>
        <v>2</v>
      </c>
    </row>
    <row r="80" spans="1:20" x14ac:dyDescent="0.25">
      <c r="A80" s="95" t="s">
        <v>40</v>
      </c>
      <c r="B80" s="95" t="s">
        <v>59</v>
      </c>
      <c r="C80" s="134"/>
      <c r="D80" s="130" t="s">
        <v>58</v>
      </c>
      <c r="E80" s="122">
        <f>' Capacity by Company'!D80</f>
        <v>5</v>
      </c>
      <c r="F80" s="122">
        <f>' Capacity by Company'!E80</f>
        <v>5</v>
      </c>
      <c r="G80" s="122">
        <f>' Capacity by Company'!F80</f>
        <v>5</v>
      </c>
      <c r="H80" s="122">
        <f>' Capacity by Company'!G80</f>
        <v>5</v>
      </c>
      <c r="I80" s="122">
        <f>' Capacity by Company'!H80</f>
        <v>5</v>
      </c>
      <c r="J80" s="122">
        <f>' Capacity by Company'!I80</f>
        <v>5</v>
      </c>
      <c r="K80" s="122">
        <f>' Capacity by Company'!J80</f>
        <v>5</v>
      </c>
      <c r="L80" s="122">
        <f>' Capacity by Company'!K80</f>
        <v>5</v>
      </c>
      <c r="M80" s="122">
        <f>' Capacity by Company'!L80</f>
        <v>5</v>
      </c>
      <c r="N80" s="122">
        <f>' Capacity by Company'!M80</f>
        <v>5</v>
      </c>
      <c r="O80" s="122">
        <f>' Capacity by Company'!N80</f>
        <v>5</v>
      </c>
      <c r="P80" s="122">
        <f>' Capacity by Company'!O80</f>
        <v>5</v>
      </c>
      <c r="Q80" s="122">
        <f>' Capacity by Company'!P80</f>
        <v>5</v>
      </c>
      <c r="R80" s="122">
        <f>' Capacity by Company'!Q80</f>
        <v>5</v>
      </c>
      <c r="S80" s="122">
        <f>' Capacity by Company'!R80</f>
        <v>5</v>
      </c>
      <c r="T80" s="122">
        <f>' Capacity by Company'!S80</f>
        <v>5</v>
      </c>
    </row>
    <row r="81" spans="1:20" x14ac:dyDescent="0.25">
      <c r="A81" s="95" t="s">
        <v>40</v>
      </c>
      <c r="B81" s="95" t="s">
        <v>40</v>
      </c>
      <c r="C81" s="134"/>
      <c r="D81" s="130" t="s">
        <v>58</v>
      </c>
      <c r="E81" s="122">
        <f>' Capacity by Company'!D81</f>
        <v>20</v>
      </c>
      <c r="F81" s="122">
        <f>' Capacity by Company'!E81</f>
        <v>20</v>
      </c>
      <c r="G81" s="122">
        <f>' Capacity by Company'!F81</f>
        <v>20</v>
      </c>
      <c r="H81" s="122">
        <f>' Capacity by Company'!G81</f>
        <v>22</v>
      </c>
      <c r="I81" s="122">
        <f>' Capacity by Company'!H81</f>
        <v>22</v>
      </c>
      <c r="J81" s="122">
        <f>' Capacity by Company'!I81</f>
        <v>22</v>
      </c>
      <c r="K81" s="122">
        <f>' Capacity by Company'!J81</f>
        <v>22</v>
      </c>
      <c r="L81" s="122">
        <f>' Capacity by Company'!K81</f>
        <v>22</v>
      </c>
      <c r="M81" s="122">
        <f>' Capacity by Company'!L81</f>
        <v>22</v>
      </c>
      <c r="N81" s="122">
        <f>' Capacity by Company'!M81</f>
        <v>22</v>
      </c>
      <c r="O81" s="122">
        <f>' Capacity by Company'!N81</f>
        <v>22</v>
      </c>
      <c r="P81" s="122">
        <f>' Capacity by Company'!O81</f>
        <v>22</v>
      </c>
      <c r="Q81" s="122">
        <f>' Capacity by Company'!P81</f>
        <v>22</v>
      </c>
      <c r="R81" s="122">
        <f>' Capacity by Company'!Q81</f>
        <v>22</v>
      </c>
      <c r="S81" s="122">
        <f>' Capacity by Company'!R81</f>
        <v>22</v>
      </c>
      <c r="T81" s="122">
        <f>' Capacity by Company'!S81</f>
        <v>22</v>
      </c>
    </row>
    <row r="82" spans="1:20" x14ac:dyDescent="0.25">
      <c r="A82" s="95" t="s">
        <v>37</v>
      </c>
      <c r="B82" s="95" t="s">
        <v>312</v>
      </c>
      <c r="C82" s="133" t="s">
        <v>348</v>
      </c>
      <c r="D82" s="134" t="s">
        <v>302</v>
      </c>
      <c r="E82" s="122">
        <f>' Capacity by Company'!D82</f>
        <v>20</v>
      </c>
      <c r="F82" s="122">
        <f>' Capacity by Company'!E82</f>
        <v>20</v>
      </c>
      <c r="G82" s="122">
        <f>' Capacity by Company'!F82</f>
        <v>20</v>
      </c>
      <c r="H82" s="122">
        <f>' Capacity by Company'!G82</f>
        <v>20</v>
      </c>
      <c r="I82" s="122">
        <f>' Capacity by Company'!H82</f>
        <v>20</v>
      </c>
      <c r="J82" s="122">
        <f>' Capacity by Company'!I82</f>
        <v>20</v>
      </c>
      <c r="K82" s="122">
        <f>' Capacity by Company'!J82</f>
        <v>20</v>
      </c>
      <c r="L82" s="122">
        <f>' Capacity by Company'!K82</f>
        <v>20</v>
      </c>
      <c r="M82" s="122">
        <f>' Capacity by Company'!L82</f>
        <v>20</v>
      </c>
      <c r="N82" s="122">
        <f>' Capacity by Company'!M82</f>
        <v>20</v>
      </c>
      <c r="O82" s="122">
        <f>' Capacity by Company'!N82</f>
        <v>20</v>
      </c>
      <c r="P82" s="122">
        <f>' Capacity by Company'!O82</f>
        <v>20</v>
      </c>
      <c r="Q82" s="122">
        <f>' Capacity by Company'!P82</f>
        <v>20</v>
      </c>
      <c r="R82" s="122">
        <f>' Capacity by Company'!Q82</f>
        <v>20</v>
      </c>
      <c r="S82" s="122">
        <f>' Capacity by Company'!R82</f>
        <v>20</v>
      </c>
      <c r="T82" s="122">
        <f>' Capacity by Company'!S82</f>
        <v>20</v>
      </c>
    </row>
    <row r="83" spans="1:20" x14ac:dyDescent="0.25">
      <c r="A83" s="95" t="s">
        <v>37</v>
      </c>
      <c r="B83" s="95" t="s">
        <v>312</v>
      </c>
      <c r="C83" s="133"/>
      <c r="D83" s="131" t="s">
        <v>12</v>
      </c>
      <c r="E83" s="122">
        <f>' Capacity by Company'!D83</f>
        <v>0</v>
      </c>
      <c r="F83" s="122">
        <f>' Capacity by Company'!E83</f>
        <v>0</v>
      </c>
      <c r="G83" s="122">
        <f>' Capacity by Company'!F83</f>
        <v>0</v>
      </c>
      <c r="H83" s="122">
        <f>' Capacity by Company'!G83</f>
        <v>0</v>
      </c>
      <c r="I83" s="122">
        <f>' Capacity by Company'!H83</f>
        <v>0</v>
      </c>
      <c r="J83" s="122">
        <f>' Capacity by Company'!I83</f>
        <v>0</v>
      </c>
      <c r="K83" s="122">
        <f>' Capacity by Company'!J83</f>
        <v>0</v>
      </c>
      <c r="L83" s="122">
        <f>' Capacity by Company'!K83</f>
        <v>0</v>
      </c>
      <c r="M83" s="122">
        <f>' Capacity by Company'!L83</f>
        <v>0</v>
      </c>
      <c r="N83" s="122">
        <f>' Capacity by Company'!M83</f>
        <v>0</v>
      </c>
      <c r="O83" s="122">
        <f>' Capacity by Company'!N83</f>
        <v>0</v>
      </c>
      <c r="P83" s="122">
        <f>' Capacity by Company'!O83</f>
        <v>0</v>
      </c>
      <c r="Q83" s="122">
        <f>' Capacity by Company'!P83</f>
        <v>0</v>
      </c>
      <c r="R83" s="122">
        <f>' Capacity by Company'!Q83</f>
        <v>0</v>
      </c>
      <c r="S83" s="122">
        <f>' Capacity by Company'!R83</f>
        <v>0</v>
      </c>
      <c r="T83" s="122">
        <f>' Capacity by Company'!S83</f>
        <v>0</v>
      </c>
    </row>
    <row r="84" spans="1:20" x14ac:dyDescent="0.25">
      <c r="A84" s="95" t="s">
        <v>37</v>
      </c>
      <c r="B84" s="95" t="s">
        <v>312</v>
      </c>
      <c r="C84" s="133"/>
      <c r="D84" s="130" t="s">
        <v>58</v>
      </c>
      <c r="E84" s="122">
        <f>' Capacity by Company'!D84</f>
        <v>20</v>
      </c>
      <c r="F84" s="122">
        <f>' Capacity by Company'!E84</f>
        <v>20</v>
      </c>
      <c r="G84" s="122">
        <f>' Capacity by Company'!F84</f>
        <v>20</v>
      </c>
      <c r="H84" s="122">
        <f>' Capacity by Company'!G84</f>
        <v>20</v>
      </c>
      <c r="I84" s="122">
        <f>' Capacity by Company'!H84</f>
        <v>20</v>
      </c>
      <c r="J84" s="122">
        <f>' Capacity by Company'!I84</f>
        <v>20</v>
      </c>
      <c r="K84" s="122">
        <f>' Capacity by Company'!J84</f>
        <v>20</v>
      </c>
      <c r="L84" s="122">
        <f>' Capacity by Company'!K84</f>
        <v>20</v>
      </c>
      <c r="M84" s="122">
        <f>' Capacity by Company'!L84</f>
        <v>20</v>
      </c>
      <c r="N84" s="122">
        <f>' Capacity by Company'!M84</f>
        <v>20</v>
      </c>
      <c r="O84" s="122">
        <f>' Capacity by Company'!N84</f>
        <v>20</v>
      </c>
      <c r="P84" s="122">
        <f>' Capacity by Company'!O84</f>
        <v>20</v>
      </c>
      <c r="Q84" s="122">
        <f>' Capacity by Company'!P84</f>
        <v>20</v>
      </c>
      <c r="R84" s="122">
        <f>' Capacity by Company'!Q84</f>
        <v>20</v>
      </c>
      <c r="S84" s="122">
        <f>' Capacity by Company'!R84</f>
        <v>20</v>
      </c>
      <c r="T84" s="122">
        <f>' Capacity by Company'!S84</f>
        <v>20</v>
      </c>
    </row>
    <row r="85" spans="1:20" s="325" customFormat="1" x14ac:dyDescent="0.25">
      <c r="A85" s="344" t="s">
        <v>37</v>
      </c>
      <c r="B85" s="344" t="s">
        <v>32</v>
      </c>
      <c r="C85" s="141"/>
      <c r="D85" s="134" t="s">
        <v>427</v>
      </c>
      <c r="E85" s="352">
        <f>' Capacity by Company'!D85</f>
        <v>20</v>
      </c>
      <c r="F85" s="352">
        <f>' Capacity by Company'!E85</f>
        <v>20</v>
      </c>
      <c r="G85" s="352">
        <f>' Capacity by Company'!F85</f>
        <v>20</v>
      </c>
      <c r="H85" s="352">
        <f>' Capacity by Company'!G85</f>
        <v>20</v>
      </c>
      <c r="I85" s="352">
        <f>' Capacity by Company'!H85</f>
        <v>20</v>
      </c>
      <c r="J85" s="352">
        <f>' Capacity by Company'!I85</f>
        <v>20</v>
      </c>
      <c r="K85" s="352">
        <f>' Capacity by Company'!J85</f>
        <v>20</v>
      </c>
      <c r="L85" s="352">
        <f>' Capacity by Company'!K85</f>
        <v>20</v>
      </c>
      <c r="M85" s="352">
        <f>' Capacity by Company'!L85</f>
        <v>20</v>
      </c>
      <c r="N85" s="352">
        <f>' Capacity by Company'!M85</f>
        <v>20</v>
      </c>
      <c r="O85" s="352">
        <f>' Capacity by Company'!N85</f>
        <v>20</v>
      </c>
      <c r="P85" s="352">
        <f>' Capacity by Company'!O85</f>
        <v>20</v>
      </c>
      <c r="Q85" s="352">
        <f>' Capacity by Company'!P85</f>
        <v>20</v>
      </c>
      <c r="R85" s="352">
        <f>' Capacity by Company'!Q85</f>
        <v>20</v>
      </c>
      <c r="S85" s="352">
        <f>' Capacity by Company'!R85</f>
        <v>20</v>
      </c>
      <c r="T85" s="352">
        <f>' Capacity by Company'!S85</f>
        <v>20</v>
      </c>
    </row>
    <row r="86" spans="1:20" s="325" customFormat="1" x14ac:dyDescent="0.25">
      <c r="A86" s="344" t="s">
        <v>37</v>
      </c>
      <c r="B86" s="344" t="s">
        <v>32</v>
      </c>
      <c r="C86" s="133"/>
      <c r="D86" s="130" t="s">
        <v>12</v>
      </c>
      <c r="E86" s="352">
        <f>' Capacity by Company'!D86</f>
        <v>8</v>
      </c>
      <c r="F86" s="352">
        <f>' Capacity by Company'!E86</f>
        <v>8</v>
      </c>
      <c r="G86" s="352">
        <f>' Capacity by Company'!F86</f>
        <v>8</v>
      </c>
      <c r="H86" s="352">
        <f>' Capacity by Company'!G86</f>
        <v>8</v>
      </c>
      <c r="I86" s="352">
        <f>' Capacity by Company'!H86</f>
        <v>8</v>
      </c>
      <c r="J86" s="352">
        <f>' Capacity by Company'!I86</f>
        <v>8</v>
      </c>
      <c r="K86" s="352">
        <f>' Capacity by Company'!J86</f>
        <v>8</v>
      </c>
      <c r="L86" s="352">
        <f>' Capacity by Company'!K86</f>
        <v>8</v>
      </c>
      <c r="M86" s="352">
        <f>' Capacity by Company'!L86</f>
        <v>8</v>
      </c>
      <c r="N86" s="352">
        <f>' Capacity by Company'!M86</f>
        <v>8</v>
      </c>
      <c r="O86" s="352">
        <f>' Capacity by Company'!N86</f>
        <v>8</v>
      </c>
      <c r="P86" s="352">
        <f>' Capacity by Company'!O86</f>
        <v>8</v>
      </c>
      <c r="Q86" s="352">
        <f>' Capacity by Company'!P86</f>
        <v>8</v>
      </c>
      <c r="R86" s="352">
        <f>' Capacity by Company'!Q86</f>
        <v>8</v>
      </c>
      <c r="S86" s="352">
        <f>' Capacity by Company'!R86</f>
        <v>8</v>
      </c>
      <c r="T86" s="352">
        <f>' Capacity by Company'!S86</f>
        <v>8</v>
      </c>
    </row>
    <row r="87" spans="1:20" s="325" customFormat="1" x14ac:dyDescent="0.25">
      <c r="A87" s="344" t="s">
        <v>37</v>
      </c>
      <c r="B87" s="344" t="s">
        <v>32</v>
      </c>
      <c r="C87" s="133"/>
      <c r="D87" s="130" t="s">
        <v>58</v>
      </c>
      <c r="E87" s="352">
        <f>' Capacity by Company'!D87</f>
        <v>28</v>
      </c>
      <c r="F87" s="352">
        <f>' Capacity by Company'!E87</f>
        <v>28</v>
      </c>
      <c r="G87" s="352">
        <f>' Capacity by Company'!F87</f>
        <v>28</v>
      </c>
      <c r="H87" s="352">
        <f>' Capacity by Company'!G87</f>
        <v>28</v>
      </c>
      <c r="I87" s="352">
        <f>' Capacity by Company'!H87</f>
        <v>28</v>
      </c>
      <c r="J87" s="352">
        <f>' Capacity by Company'!I87</f>
        <v>28</v>
      </c>
      <c r="K87" s="352">
        <f>' Capacity by Company'!J87</f>
        <v>28</v>
      </c>
      <c r="L87" s="352">
        <f>' Capacity by Company'!K87</f>
        <v>28</v>
      </c>
      <c r="M87" s="352">
        <f>' Capacity by Company'!L87</f>
        <v>28</v>
      </c>
      <c r="N87" s="352">
        <f>' Capacity by Company'!M87</f>
        <v>28</v>
      </c>
      <c r="O87" s="352">
        <f>' Capacity by Company'!N87</f>
        <v>28</v>
      </c>
      <c r="P87" s="352">
        <f>' Capacity by Company'!O87</f>
        <v>28</v>
      </c>
      <c r="Q87" s="352">
        <f>' Capacity by Company'!P87</f>
        <v>28</v>
      </c>
      <c r="R87" s="352">
        <f>' Capacity by Company'!Q87</f>
        <v>28</v>
      </c>
      <c r="S87" s="352">
        <f>' Capacity by Company'!R87</f>
        <v>28</v>
      </c>
      <c r="T87" s="352">
        <f>' Capacity by Company'!S87</f>
        <v>28</v>
      </c>
    </row>
    <row r="88" spans="1:20" x14ac:dyDescent="0.25">
      <c r="A88" s="95" t="s">
        <v>37</v>
      </c>
      <c r="B88" s="95" t="s">
        <v>189</v>
      </c>
      <c r="C88" s="133" t="s">
        <v>414</v>
      </c>
      <c r="D88" s="133" t="s">
        <v>308</v>
      </c>
      <c r="E88" s="122">
        <f>' Capacity by Company'!D88</f>
        <v>15</v>
      </c>
      <c r="F88" s="122">
        <f>' Capacity by Company'!E88</f>
        <v>15</v>
      </c>
      <c r="G88" s="122">
        <f>' Capacity by Company'!F88</f>
        <v>15</v>
      </c>
      <c r="H88" s="122">
        <f>' Capacity by Company'!G88</f>
        <v>15</v>
      </c>
      <c r="I88" s="122">
        <f>' Capacity by Company'!H88</f>
        <v>15</v>
      </c>
      <c r="J88" s="122">
        <f>' Capacity by Company'!I88</f>
        <v>15</v>
      </c>
      <c r="K88" s="122">
        <f>' Capacity by Company'!J88</f>
        <v>15</v>
      </c>
      <c r="L88" s="122">
        <f>' Capacity by Company'!K88</f>
        <v>15</v>
      </c>
      <c r="M88" s="122">
        <f>' Capacity by Company'!L88</f>
        <v>15</v>
      </c>
      <c r="N88" s="122">
        <f>' Capacity by Company'!M88</f>
        <v>15</v>
      </c>
      <c r="O88" s="122">
        <f>' Capacity by Company'!N88</f>
        <v>15</v>
      </c>
      <c r="P88" s="122">
        <f>' Capacity by Company'!O88</f>
        <v>15</v>
      </c>
      <c r="Q88" s="122">
        <f>' Capacity by Company'!P88</f>
        <v>15</v>
      </c>
      <c r="R88" s="122">
        <f>' Capacity by Company'!Q88</f>
        <v>15</v>
      </c>
      <c r="S88" s="122">
        <f>' Capacity by Company'!R88</f>
        <v>15</v>
      </c>
      <c r="T88" s="122">
        <f>' Capacity by Company'!S88</f>
        <v>15</v>
      </c>
    </row>
    <row r="89" spans="1:20" x14ac:dyDescent="0.25">
      <c r="A89" s="95" t="s">
        <v>37</v>
      </c>
      <c r="B89" s="95" t="s">
        <v>189</v>
      </c>
      <c r="C89" s="134"/>
      <c r="D89" s="133" t="s">
        <v>12</v>
      </c>
      <c r="E89" s="122">
        <f>' Capacity by Company'!D89</f>
        <v>0</v>
      </c>
      <c r="F89" s="122">
        <f>' Capacity by Company'!E89</f>
        <v>0</v>
      </c>
      <c r="G89" s="122">
        <f>' Capacity by Company'!F89</f>
        <v>0</v>
      </c>
      <c r="H89" s="122">
        <f>' Capacity by Company'!G89</f>
        <v>0</v>
      </c>
      <c r="I89" s="122">
        <f>' Capacity by Company'!H89</f>
        <v>0</v>
      </c>
      <c r="J89" s="122">
        <f>' Capacity by Company'!I89</f>
        <v>0</v>
      </c>
      <c r="K89" s="122">
        <f>' Capacity by Company'!J89</f>
        <v>0</v>
      </c>
      <c r="L89" s="122">
        <f>' Capacity by Company'!K89</f>
        <v>0</v>
      </c>
      <c r="M89" s="122">
        <f>' Capacity by Company'!L89</f>
        <v>0</v>
      </c>
      <c r="N89" s="122">
        <f>' Capacity by Company'!M89</f>
        <v>0</v>
      </c>
      <c r="O89" s="122">
        <f>' Capacity by Company'!N89</f>
        <v>0</v>
      </c>
      <c r="P89" s="122">
        <f>' Capacity by Company'!O89</f>
        <v>0</v>
      </c>
      <c r="Q89" s="122">
        <f>' Capacity by Company'!P89</f>
        <v>0</v>
      </c>
      <c r="R89" s="122">
        <f>' Capacity by Company'!Q89</f>
        <v>0</v>
      </c>
      <c r="S89" s="122">
        <f>' Capacity by Company'!R89</f>
        <v>0</v>
      </c>
      <c r="T89" s="122">
        <f>' Capacity by Company'!S89</f>
        <v>0</v>
      </c>
    </row>
    <row r="90" spans="1:20" x14ac:dyDescent="0.25">
      <c r="A90" s="95" t="s">
        <v>37</v>
      </c>
      <c r="B90" s="95" t="s">
        <v>189</v>
      </c>
      <c r="C90" s="134"/>
      <c r="D90" s="130" t="s">
        <v>58</v>
      </c>
      <c r="E90" s="122">
        <f>' Capacity by Company'!D90</f>
        <v>15</v>
      </c>
      <c r="F90" s="122">
        <f>' Capacity by Company'!E90</f>
        <v>15</v>
      </c>
      <c r="G90" s="122">
        <f>' Capacity by Company'!F90</f>
        <v>15</v>
      </c>
      <c r="H90" s="122">
        <f>' Capacity by Company'!G90</f>
        <v>15</v>
      </c>
      <c r="I90" s="122">
        <f>' Capacity by Company'!H90</f>
        <v>15</v>
      </c>
      <c r="J90" s="122">
        <f>' Capacity by Company'!I90</f>
        <v>15</v>
      </c>
      <c r="K90" s="122">
        <f>' Capacity by Company'!J90</f>
        <v>15</v>
      </c>
      <c r="L90" s="122">
        <f>' Capacity by Company'!K90</f>
        <v>15</v>
      </c>
      <c r="M90" s="122">
        <f>' Capacity by Company'!L90</f>
        <v>15</v>
      </c>
      <c r="N90" s="122">
        <f>' Capacity by Company'!M90</f>
        <v>15</v>
      </c>
      <c r="O90" s="122">
        <f>' Capacity by Company'!N90</f>
        <v>15</v>
      </c>
      <c r="P90" s="122">
        <f>' Capacity by Company'!O90</f>
        <v>15</v>
      </c>
      <c r="Q90" s="122">
        <f>' Capacity by Company'!P90</f>
        <v>15</v>
      </c>
      <c r="R90" s="122">
        <f>' Capacity by Company'!Q90</f>
        <v>15</v>
      </c>
      <c r="S90" s="122">
        <f>' Capacity by Company'!R90</f>
        <v>15</v>
      </c>
      <c r="T90" s="122">
        <f>' Capacity by Company'!S90</f>
        <v>15</v>
      </c>
    </row>
    <row r="91" spans="1:20" x14ac:dyDescent="0.25">
      <c r="A91" s="95" t="s">
        <v>37</v>
      </c>
      <c r="B91" s="95" t="s">
        <v>55</v>
      </c>
      <c r="C91" s="134"/>
      <c r="D91" s="137" t="s">
        <v>58</v>
      </c>
      <c r="E91" s="122">
        <f>' Capacity by Company'!D91</f>
        <v>20</v>
      </c>
      <c r="F91" s="122">
        <f>' Capacity by Company'!E91</f>
        <v>20</v>
      </c>
      <c r="G91" s="122">
        <f>' Capacity by Company'!F91</f>
        <v>20</v>
      </c>
      <c r="H91" s="122">
        <f>' Capacity by Company'!G91</f>
        <v>20</v>
      </c>
      <c r="I91" s="122">
        <f>' Capacity by Company'!H91</f>
        <v>20</v>
      </c>
      <c r="J91" s="122">
        <f>' Capacity by Company'!I91</f>
        <v>20</v>
      </c>
      <c r="K91" s="122">
        <f>' Capacity by Company'!J91</f>
        <v>20</v>
      </c>
      <c r="L91" s="122">
        <f>' Capacity by Company'!K91</f>
        <v>20</v>
      </c>
      <c r="M91" s="122">
        <f>' Capacity by Company'!L91</f>
        <v>20</v>
      </c>
      <c r="N91" s="122">
        <f>' Capacity by Company'!M91</f>
        <v>20</v>
      </c>
      <c r="O91" s="122">
        <f>' Capacity by Company'!N91</f>
        <v>20</v>
      </c>
      <c r="P91" s="122">
        <f>' Capacity by Company'!O91</f>
        <v>20</v>
      </c>
      <c r="Q91" s="122">
        <f>' Capacity by Company'!P91</f>
        <v>20</v>
      </c>
      <c r="R91" s="122">
        <f>' Capacity by Company'!Q91</f>
        <v>20</v>
      </c>
      <c r="S91" s="122">
        <f>' Capacity by Company'!R91</f>
        <v>20</v>
      </c>
      <c r="T91" s="122">
        <f>' Capacity by Company'!S91</f>
        <v>20</v>
      </c>
    </row>
    <row r="92" spans="1:20" x14ac:dyDescent="0.25">
      <c r="A92" s="95" t="s">
        <v>37</v>
      </c>
      <c r="B92" s="95" t="s">
        <v>37</v>
      </c>
      <c r="C92" s="134"/>
      <c r="D92" s="138" t="s">
        <v>58</v>
      </c>
      <c r="E92" s="122">
        <f>' Capacity by Company'!D92</f>
        <v>83</v>
      </c>
      <c r="F92" s="122">
        <f>' Capacity by Company'!E92</f>
        <v>83</v>
      </c>
      <c r="G92" s="122">
        <f>' Capacity by Company'!F92</f>
        <v>83</v>
      </c>
      <c r="H92" s="122">
        <f>' Capacity by Company'!G92</f>
        <v>83</v>
      </c>
      <c r="I92" s="122">
        <f>' Capacity by Company'!H92</f>
        <v>83</v>
      </c>
      <c r="J92" s="122">
        <f>' Capacity by Company'!I92</f>
        <v>83</v>
      </c>
      <c r="K92" s="122">
        <f>' Capacity by Company'!J92</f>
        <v>83</v>
      </c>
      <c r="L92" s="122">
        <f>' Capacity by Company'!K92</f>
        <v>83</v>
      </c>
      <c r="M92" s="122">
        <f>' Capacity by Company'!L92</f>
        <v>83</v>
      </c>
      <c r="N92" s="122">
        <f>' Capacity by Company'!M92</f>
        <v>83</v>
      </c>
      <c r="O92" s="122">
        <f>' Capacity by Company'!N92</f>
        <v>83</v>
      </c>
      <c r="P92" s="122">
        <f>' Capacity by Company'!O92</f>
        <v>83</v>
      </c>
      <c r="Q92" s="122">
        <f>' Capacity by Company'!P92</f>
        <v>83</v>
      </c>
      <c r="R92" s="122">
        <f>' Capacity by Company'!Q92</f>
        <v>83</v>
      </c>
      <c r="S92" s="122">
        <f>' Capacity by Company'!R92</f>
        <v>83</v>
      </c>
      <c r="T92" s="122">
        <f>' Capacity by Company'!S92</f>
        <v>83</v>
      </c>
    </row>
    <row r="93" spans="1:20" x14ac:dyDescent="0.25">
      <c r="A93" s="326" t="s">
        <v>57</v>
      </c>
      <c r="B93" s="326" t="s">
        <v>57</v>
      </c>
      <c r="C93" s="498"/>
      <c r="D93" s="155" t="s">
        <v>58</v>
      </c>
      <c r="E93" s="170">
        <f>' Capacity by Company'!D93</f>
        <v>938.12</v>
      </c>
      <c r="F93" s="170">
        <f>' Capacity by Company'!E93</f>
        <v>938.12</v>
      </c>
      <c r="G93" s="170">
        <f>' Capacity by Company'!F93</f>
        <v>953.12</v>
      </c>
      <c r="H93" s="170">
        <f>' Capacity by Company'!G93</f>
        <v>965.12</v>
      </c>
      <c r="I93" s="170">
        <f>' Capacity by Company'!H93</f>
        <v>980.12</v>
      </c>
      <c r="J93" s="170">
        <f>' Capacity by Company'!I93</f>
        <v>985.12</v>
      </c>
      <c r="K93" s="170">
        <f>' Capacity by Company'!J93</f>
        <v>1020.12</v>
      </c>
      <c r="L93" s="170">
        <f>' Capacity by Company'!K93</f>
        <v>1020.12</v>
      </c>
      <c r="M93" s="170">
        <f>' Capacity by Company'!L93</f>
        <v>1025.1199999999999</v>
      </c>
      <c r="N93" s="170">
        <f>' Capacity by Company'!M93</f>
        <v>1025.1199999999999</v>
      </c>
      <c r="O93" s="170">
        <f>' Capacity by Company'!N93</f>
        <v>1025.1199999999999</v>
      </c>
      <c r="P93" s="170">
        <f>' Capacity by Company'!O93</f>
        <v>1025.1199999999999</v>
      </c>
      <c r="Q93" s="170">
        <f>' Capacity by Company'!P93</f>
        <v>1030.1199999999999</v>
      </c>
      <c r="R93" s="170">
        <f>' Capacity by Company'!Q93</f>
        <v>1030.1199999999999</v>
      </c>
      <c r="S93" s="170">
        <f>' Capacity by Company'!R93</f>
        <v>1030.1199999999999</v>
      </c>
      <c r="T93" s="170">
        <f>' Capacity by Company'!S93</f>
        <v>1030.1199999999999</v>
      </c>
    </row>
    <row r="96" spans="1:20" x14ac:dyDescent="0.25">
      <c r="C96" s="1" t="s">
        <v>271</v>
      </c>
      <c r="F96" s="1" t="s">
        <v>284</v>
      </c>
    </row>
    <row r="97" spans="3:3" x14ac:dyDescent="0.25">
      <c r="C97" s="1" t="s">
        <v>272</v>
      </c>
    </row>
    <row r="98" spans="3:3" x14ac:dyDescent="0.25">
      <c r="C98" s="1" t="s">
        <v>273</v>
      </c>
    </row>
    <row r="99" spans="3:3" x14ac:dyDescent="0.25">
      <c r="C99" s="1" t="s">
        <v>274</v>
      </c>
    </row>
    <row r="100" spans="3:3" x14ac:dyDescent="0.25">
      <c r="C100" s="1" t="s">
        <v>275</v>
      </c>
    </row>
    <row r="101" spans="3:3" x14ac:dyDescent="0.25">
      <c r="C101" s="1" t="s">
        <v>276</v>
      </c>
    </row>
    <row r="102" spans="3:3" x14ac:dyDescent="0.25">
      <c r="C102" s="1" t="s">
        <v>277</v>
      </c>
    </row>
    <row r="103" spans="3:3" x14ac:dyDescent="0.25">
      <c r="C103" s="1" t="s">
        <v>278</v>
      </c>
    </row>
    <row r="104" spans="3:3" x14ac:dyDescent="0.25">
      <c r="C104" s="1" t="s">
        <v>269</v>
      </c>
    </row>
    <row r="105" spans="3:3" x14ac:dyDescent="0.25">
      <c r="C105" s="1" t="s">
        <v>279</v>
      </c>
    </row>
    <row r="106" spans="3:3" x14ac:dyDescent="0.25">
      <c r="C106" s="1" t="s">
        <v>280</v>
      </c>
    </row>
    <row r="107" spans="3:3" x14ac:dyDescent="0.25">
      <c r="C107" s="1" t="s">
        <v>281</v>
      </c>
    </row>
    <row r="108" spans="3:3" x14ac:dyDescent="0.25">
      <c r="C108" s="1" t="s">
        <v>282</v>
      </c>
    </row>
    <row r="109" spans="3:3" x14ac:dyDescent="0.25">
      <c r="C109" s="1" t="s">
        <v>283</v>
      </c>
    </row>
    <row r="110" spans="3:3" x14ac:dyDescent="0.25">
      <c r="C110" s="1" t="s">
        <v>237</v>
      </c>
    </row>
  </sheetData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75" activePane="bottomLeft" state="frozen"/>
      <selection pane="bottomLeft" activeCell="D93" sqref="D93:S93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4" width="10.5703125" style="39" bestFit="1" customWidth="1"/>
    <col min="5" max="6" width="9" style="39"/>
    <col min="7" max="7" width="9.5703125" style="39" customWidth="1"/>
    <col min="8" max="8" width="8.5703125" style="39" customWidth="1"/>
    <col min="9" max="9" width="10.42578125" style="39" customWidth="1"/>
    <col min="10" max="10" width="8.7109375" style="39" customWidth="1"/>
    <col min="11" max="11" width="8.28515625" style="39" customWidth="1"/>
    <col min="12" max="12" width="10.140625" style="39" bestFit="1" customWidth="1"/>
    <col min="13" max="13" width="9" style="39"/>
    <col min="14" max="14" width="8.85546875" style="39" customWidth="1"/>
    <col min="15" max="15" width="8.7109375" style="39" customWidth="1"/>
    <col min="16" max="16" width="9.140625" style="39" customWidth="1"/>
    <col min="17" max="17" width="9.42578125" style="39" bestFit="1" customWidth="1"/>
    <col min="18" max="18" width="8.28515625" style="39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50">
        <v>2015</v>
      </c>
      <c r="E1" s="150">
        <v>2016</v>
      </c>
      <c r="F1" s="150">
        <v>2017</v>
      </c>
      <c r="G1" s="150">
        <v>2018</v>
      </c>
      <c r="H1" s="150">
        <v>2019</v>
      </c>
      <c r="I1" s="150">
        <v>2020</v>
      </c>
      <c r="J1" s="150" t="s">
        <v>28</v>
      </c>
      <c r="K1" s="150" t="s">
        <v>3</v>
      </c>
      <c r="L1" s="150" t="s">
        <v>4</v>
      </c>
      <c r="M1" s="150" t="s">
        <v>5</v>
      </c>
      <c r="N1" s="150" t="s">
        <v>6</v>
      </c>
      <c r="O1" s="150" t="s">
        <v>7</v>
      </c>
      <c r="P1" s="150" t="s">
        <v>8</v>
      </c>
      <c r="Q1" s="150" t="s">
        <v>9</v>
      </c>
      <c r="R1" s="150" t="s">
        <v>10</v>
      </c>
      <c r="S1" s="150" t="s">
        <v>16</v>
      </c>
    </row>
    <row r="2" spans="1:19" s="395" customFormat="1" x14ac:dyDescent="0.25">
      <c r="A2" s="344" t="s">
        <v>30</v>
      </c>
      <c r="B2" s="344" t="s">
        <v>31</v>
      </c>
      <c r="C2" s="491" t="s">
        <v>381</v>
      </c>
      <c r="D2" s="493">
        <f>'Operating Efficiency(%)'!D2*' Capacity by Company'!D2</f>
        <v>0.56109599999999993</v>
      </c>
      <c r="E2" s="493">
        <f>'Operating Efficiency(%)'!E2*' Capacity by Company'!E2</f>
        <v>0.56851200000000002</v>
      </c>
      <c r="F2" s="493">
        <f>'Operating Efficiency(%)'!F2*' Capacity by Company'!F2</f>
        <v>0.59731199999999995</v>
      </c>
      <c r="G2" s="493">
        <f>'Operating Efficiency(%)'!G2*' Capacity by Company'!G2</f>
        <v>0.61675199999999997</v>
      </c>
      <c r="H2" s="493">
        <f>'Operating Efficiency(%)'!H2*' Capacity by Company'!H2</f>
        <v>0.62812800000000002</v>
      </c>
      <c r="I2" s="493">
        <f>'Operating Efficiency(%)'!I2*' Capacity by Company'!I2</f>
        <v>0.59111999999999998</v>
      </c>
      <c r="J2" s="493">
        <f>'Operating Efficiency(%)'!J2*' Capacity by Company'!J2</f>
        <v>0.54720000000000002</v>
      </c>
      <c r="K2" s="493">
        <f>'Operating Efficiency(%)'!K2*' Capacity by Company'!K2</f>
        <v>0.57607200000000003</v>
      </c>
      <c r="L2" s="493">
        <f>'Operating Efficiency(%)'!L2*' Capacity by Company'!L2</f>
        <v>0.60919200000000007</v>
      </c>
      <c r="M2" s="493">
        <f>'Operating Efficiency(%)'!M2*' Capacity by Company'!M2</f>
        <v>0.61459200000000003</v>
      </c>
      <c r="N2" s="493">
        <f>'Operating Efficiency(%)'!N2*' Capacity by Company'!N2</f>
        <v>0.61956</v>
      </c>
      <c r="O2" s="493">
        <f>'Operating Efficiency(%)'!O2*' Capacity by Company'!O2</f>
        <v>0.62495999999999996</v>
      </c>
      <c r="P2" s="493">
        <f>'Operating Efficiency(%)'!P2*' Capacity by Company'!P2</f>
        <v>0.62575200000000009</v>
      </c>
      <c r="Q2" s="493">
        <f>'Operating Efficiency(%)'!Q2*' Capacity by Company'!Q2</f>
        <v>0.62740800000000008</v>
      </c>
      <c r="R2" s="493">
        <f>'Operating Efficiency(%)'!R2*' Capacity by Company'!R2</f>
        <v>0.64029600000000009</v>
      </c>
      <c r="S2" s="493">
        <f>'Operating Efficiency(%)'!S2*' Capacity by Company'!S2</f>
        <v>0.66895199999999999</v>
      </c>
    </row>
    <row r="3" spans="1:19" x14ac:dyDescent="0.25">
      <c r="A3" s="95" t="s">
        <v>30</v>
      </c>
      <c r="B3" s="95" t="s">
        <v>31</v>
      </c>
      <c r="C3" s="130" t="s">
        <v>384</v>
      </c>
      <c r="D3" s="122">
        <f>'Operating Efficiency(%)'!D3*' Capacity by Company'!D3</f>
        <v>0.30938399999999999</v>
      </c>
      <c r="E3" s="352">
        <f>'Operating Efficiency(%)'!E3*' Capacity by Company'!E3</f>
        <v>0.31611600000000001</v>
      </c>
      <c r="F3" s="352">
        <f>'Operating Efficiency(%)'!F3*' Capacity by Company'!F3</f>
        <v>0.30816000000000004</v>
      </c>
      <c r="G3" s="352">
        <f>'Operating Efficiency(%)'!G3*' Capacity by Company'!G3</f>
        <v>0.31100399999999995</v>
      </c>
      <c r="H3" s="352">
        <f>'Operating Efficiency(%)'!H3*' Capacity by Company'!H3</f>
        <v>0.30769200000000002</v>
      </c>
      <c r="I3" s="352">
        <f>'Operating Efficiency(%)'!I3*' Capacity by Company'!I3</f>
        <v>0.28501199999999999</v>
      </c>
      <c r="J3" s="352">
        <f>'Operating Efficiency(%)'!J3*' Capacity by Company'!J3</f>
        <v>0.29134799999999994</v>
      </c>
      <c r="K3" s="352">
        <f>'Operating Efficiency(%)'!K3*' Capacity by Company'!K3</f>
        <v>0.29066399999999998</v>
      </c>
      <c r="L3" s="352">
        <f>'Operating Efficiency(%)'!L3*' Capacity by Company'!L3</f>
        <v>0.30866399999999999</v>
      </c>
      <c r="M3" s="352">
        <f>'Operating Efficiency(%)'!M3*' Capacity by Company'!M3</f>
        <v>0.30866399999999999</v>
      </c>
      <c r="N3" s="352">
        <f>'Operating Efficiency(%)'!N3*' Capacity by Company'!N3</f>
        <v>0.32666400000000001</v>
      </c>
      <c r="O3" s="352">
        <f>'Operating Efficiency(%)'!O3*' Capacity by Company'!O3</f>
        <v>0.32666400000000001</v>
      </c>
      <c r="P3" s="352">
        <f>'Operating Efficiency(%)'!P3*' Capacity by Company'!P3</f>
        <v>0.33386399999999999</v>
      </c>
      <c r="Q3" s="352">
        <f>'Operating Efficiency(%)'!Q3*' Capacity by Company'!Q3</f>
        <v>0.33386399999999999</v>
      </c>
      <c r="R3" s="352">
        <f>'Operating Efficiency(%)'!R3*' Capacity by Company'!R3</f>
        <v>0.34466399999999997</v>
      </c>
      <c r="S3" s="352">
        <f>'Operating Efficiency(%)'!S3*' Capacity by Company'!S3</f>
        <v>0.34466399999999997</v>
      </c>
    </row>
    <row r="4" spans="1:19" x14ac:dyDescent="0.25">
      <c r="A4" s="95" t="s">
        <v>30</v>
      </c>
      <c r="B4" s="95" t="s">
        <v>31</v>
      </c>
      <c r="C4" s="130" t="s">
        <v>382</v>
      </c>
      <c r="D4" s="352">
        <f>'Operating Efficiency(%)'!D4*' Capacity by Company'!D4</f>
        <v>0.315108</v>
      </c>
      <c r="E4" s="352">
        <f>'Operating Efficiency(%)'!E4*' Capacity by Company'!E4</f>
        <v>0.30797999999999998</v>
      </c>
      <c r="F4" s="352">
        <f>'Operating Efficiency(%)'!F4*' Capacity by Company'!F4</f>
        <v>0.32111999999999996</v>
      </c>
      <c r="G4" s="352">
        <f>'Operating Efficiency(%)'!G4*' Capacity by Company'!G4</f>
        <v>0.32345999999999997</v>
      </c>
      <c r="H4" s="352">
        <f>'Operating Efficiency(%)'!H4*' Capacity by Company'!H4</f>
        <v>0.30146400000000001</v>
      </c>
      <c r="I4" s="352">
        <f>'Operating Efficiency(%)'!I4*' Capacity by Company'!I4</f>
        <v>0.285804</v>
      </c>
      <c r="J4" s="352">
        <f>'Operating Efficiency(%)'!J4*' Capacity by Company'!J4</f>
        <v>0.29714399999999996</v>
      </c>
      <c r="K4" s="352">
        <f>'Operating Efficiency(%)'!K4*' Capacity by Company'!K4</f>
        <v>0.29786399999999996</v>
      </c>
      <c r="L4" s="352">
        <f>'Operating Efficiency(%)'!L4*' Capacity by Company'!L4</f>
        <v>0.29786399999999996</v>
      </c>
      <c r="M4" s="352">
        <f>'Operating Efficiency(%)'!M4*' Capacity by Company'!M4</f>
        <v>0.30866399999999999</v>
      </c>
      <c r="N4" s="352">
        <f>'Operating Efficiency(%)'!N4*' Capacity by Company'!N4</f>
        <v>0.30866399999999999</v>
      </c>
      <c r="O4" s="352">
        <f>'Operating Efficiency(%)'!O4*' Capacity by Company'!O4</f>
        <v>0.31946399999999997</v>
      </c>
      <c r="P4" s="352">
        <f>'Operating Efficiency(%)'!P4*' Capacity by Company'!P4</f>
        <v>0.31946399999999997</v>
      </c>
      <c r="Q4" s="352">
        <f>'Operating Efficiency(%)'!Q4*' Capacity by Company'!Q4</f>
        <v>0.32666400000000001</v>
      </c>
      <c r="R4" s="352">
        <f>'Operating Efficiency(%)'!R4*' Capacity by Company'!R4</f>
        <v>0.32666400000000001</v>
      </c>
      <c r="S4" s="352">
        <f>'Operating Efficiency(%)'!S4*' Capacity by Company'!S4</f>
        <v>0.33386399999999999</v>
      </c>
    </row>
    <row r="5" spans="1:19" s="325" customFormat="1" x14ac:dyDescent="0.25">
      <c r="A5" s="344" t="s">
        <v>30</v>
      </c>
      <c r="B5" s="344" t="s">
        <v>31</v>
      </c>
      <c r="C5" s="130" t="s">
        <v>354</v>
      </c>
      <c r="D5" s="352">
        <f>'Operating Efficiency(%)'!D5*' Capacity by Company'!D5</f>
        <v>1.3598999999999999</v>
      </c>
      <c r="E5" s="352">
        <f>'Operating Efficiency(%)'!E5*' Capacity by Company'!E5</f>
        <v>1.3784400000000001</v>
      </c>
      <c r="F5" s="352">
        <f>'Operating Efficiency(%)'!F5*' Capacity by Company'!F5</f>
        <v>1.45044</v>
      </c>
      <c r="G5" s="352">
        <f>'Operating Efficiency(%)'!G5*' Capacity by Company'!G5</f>
        <v>1.4990399999999999</v>
      </c>
      <c r="H5" s="352">
        <f>'Operating Efficiency(%)'!H5*' Capacity by Company'!H5</f>
        <v>1.5274800000000002</v>
      </c>
      <c r="I5" s="352">
        <f>'Operating Efficiency(%)'!I5*' Capacity by Company'!I5</f>
        <v>1.43496</v>
      </c>
      <c r="J5" s="352">
        <f>'Operating Efficiency(%)'!J5*' Capacity by Company'!J5</f>
        <v>1.3251599999999999</v>
      </c>
      <c r="K5" s="352">
        <f>'Operating Efficiency(%)'!K5*' Capacity by Company'!K5</f>
        <v>1.39734</v>
      </c>
      <c r="L5" s="352">
        <f>'Operating Efficiency(%)'!L5*' Capacity by Company'!L5</f>
        <v>1.48014</v>
      </c>
      <c r="M5" s="352">
        <f>'Operating Efficiency(%)'!M5*' Capacity by Company'!M5</f>
        <v>1.4936400000000001</v>
      </c>
      <c r="N5" s="352">
        <f>'Operating Efficiency(%)'!N5*' Capacity by Company'!N5</f>
        <v>1.50606</v>
      </c>
      <c r="O5" s="352">
        <f>'Operating Efficiency(%)'!O5*' Capacity by Company'!O5</f>
        <v>1.51956</v>
      </c>
      <c r="P5" s="352">
        <f>'Operating Efficiency(%)'!P5*' Capacity by Company'!P5</f>
        <v>1.5215400000000001</v>
      </c>
      <c r="Q5" s="352">
        <f>'Operating Efficiency(%)'!Q5*' Capacity by Company'!Q5</f>
        <v>1.5256800000000001</v>
      </c>
      <c r="R5" s="352">
        <f>'Operating Efficiency(%)'!R5*' Capacity by Company'!R5</f>
        <v>1.5579000000000001</v>
      </c>
      <c r="S5" s="352">
        <f>'Operating Efficiency(%)'!S5*' Capacity by Company'!S5</f>
        <v>1.62954</v>
      </c>
    </row>
    <row r="6" spans="1:19" s="325" customFormat="1" x14ac:dyDescent="0.25">
      <c r="A6" s="344" t="s">
        <v>30</v>
      </c>
      <c r="B6" s="344" t="s">
        <v>31</v>
      </c>
      <c r="C6" s="130" t="s">
        <v>355</v>
      </c>
      <c r="D6" s="352">
        <f>'Operating Efficiency(%)'!D6*' Capacity by Company'!D6</f>
        <v>0.29004000000000002</v>
      </c>
      <c r="E6" s="352">
        <f>'Operating Efficiency(%)'!E6*' Capacity by Company'!E6</f>
        <v>0.30912000000000006</v>
      </c>
      <c r="F6" s="352">
        <f>'Operating Efficiency(%)'!F6*' Capacity by Company'!F6</f>
        <v>0.31224000000000002</v>
      </c>
      <c r="G6" s="352">
        <f>'Operating Efficiency(%)'!G6*' Capacity by Company'!G6</f>
        <v>0.32800000000000001</v>
      </c>
      <c r="H6" s="352">
        <f>'Operating Efficiency(%)'!H6*' Capacity by Company'!H6</f>
        <v>0.33800000000000002</v>
      </c>
      <c r="I6" s="352">
        <f>'Operating Efficiency(%)'!I6*' Capacity by Company'!I6</f>
        <v>0.30560000000000004</v>
      </c>
      <c r="J6" s="352">
        <f>'Operating Efficiency(%)'!J6*' Capacity by Company'!J6</f>
        <v>0.32088000000000005</v>
      </c>
      <c r="K6" s="352">
        <f>'Operating Efficiency(%)'!K6*' Capacity by Company'!K6</f>
        <v>0.34</v>
      </c>
      <c r="L6" s="352">
        <f>'Operating Efficiency(%)'!L6*' Capacity by Company'!L6</f>
        <v>0.34760000000000002</v>
      </c>
      <c r="M6" s="352">
        <f>'Operating Efficiency(%)'!M6*' Capacity by Company'!M6</f>
        <v>0.35400000000000004</v>
      </c>
      <c r="N6" s="352">
        <f>'Operating Efficiency(%)'!N6*' Capacity by Company'!N6</f>
        <v>0.36000000000000004</v>
      </c>
      <c r="O6" s="352">
        <f>'Operating Efficiency(%)'!O6*' Capacity by Company'!O6</f>
        <v>0.36640000000000006</v>
      </c>
      <c r="P6" s="352">
        <f>'Operating Efficiency(%)'!P6*' Capacity by Company'!P6</f>
        <v>0.37000000000000005</v>
      </c>
      <c r="Q6" s="352">
        <f>'Operating Efficiency(%)'!Q6*' Capacity by Company'!Q6</f>
        <v>0.37240000000000006</v>
      </c>
      <c r="R6" s="352">
        <f>'Operating Efficiency(%)'!R6*' Capacity by Company'!R6</f>
        <v>0.37436000000000003</v>
      </c>
      <c r="S6" s="352">
        <f>'Operating Efficiency(%)'!S6*' Capacity by Company'!S6</f>
        <v>0.37820000000000004</v>
      </c>
    </row>
    <row r="7" spans="1:19" s="325" customFormat="1" x14ac:dyDescent="0.25">
      <c r="A7" s="344" t="s">
        <v>30</v>
      </c>
      <c r="B7" s="344" t="s">
        <v>31</v>
      </c>
      <c r="C7" s="130" t="s">
        <v>361</v>
      </c>
      <c r="D7" s="352">
        <f>'Operating Efficiency(%)'!D7*' Capacity by Company'!D7</f>
        <v>0.45918000000000003</v>
      </c>
      <c r="E7" s="352">
        <f>'Operating Efficiency(%)'!E7*' Capacity by Company'!E7</f>
        <v>0.45330000000000004</v>
      </c>
      <c r="F7" s="352">
        <f>'Operating Efficiency(%)'!F7*' Capacity by Company'!F7</f>
        <v>0.46499999999999997</v>
      </c>
      <c r="G7" s="352">
        <f>'Operating Efficiency(%)'!G7*' Capacity by Company'!G7</f>
        <v>0.47670000000000001</v>
      </c>
      <c r="H7" s="352">
        <f>'Operating Efficiency(%)'!H7*' Capacity by Company'!H7</f>
        <v>0.51917999999999997</v>
      </c>
      <c r="I7" s="352">
        <f>'Operating Efficiency(%)'!I7*' Capacity by Company'!I7</f>
        <v>0.4884</v>
      </c>
      <c r="J7" s="352">
        <f>'Operating Efficiency(%)'!J7*' Capacity by Company'!J7</f>
        <v>0.42402000000000001</v>
      </c>
      <c r="K7" s="352">
        <f>'Operating Efficiency(%)'!K7*' Capacity by Company'!K7</f>
        <v>0.44747999999999999</v>
      </c>
      <c r="L7" s="352">
        <f>'Operating Efficiency(%)'!L7*' Capacity by Company'!L7</f>
        <v>0.45918000000000003</v>
      </c>
      <c r="M7" s="352">
        <f>'Operating Efficiency(%)'!M7*' Capacity by Company'!M7</f>
        <v>0.46499999999999997</v>
      </c>
      <c r="N7" s="352">
        <f>'Operating Efficiency(%)'!N7*' Capacity by Company'!N7</f>
        <v>0.47526000000000002</v>
      </c>
      <c r="O7" s="352">
        <f>'Operating Efficiency(%)'!O7*' Capacity by Company'!O7</f>
        <v>0.48258000000000001</v>
      </c>
      <c r="P7" s="352">
        <f>'Operating Efficiency(%)'!P7*' Capacity by Company'!P7</f>
        <v>0.50015999999999994</v>
      </c>
      <c r="Q7" s="352">
        <f>'Operating Efficiency(%)'!Q7*' Capacity by Company'!Q7</f>
        <v>0.51185999999999998</v>
      </c>
      <c r="R7" s="352">
        <f>'Operating Efficiency(%)'!R7*' Capacity by Company'!R7</f>
        <v>0.53525999999999996</v>
      </c>
      <c r="S7" s="352">
        <f>'Operating Efficiency(%)'!S7*' Capacity by Company'!S7</f>
        <v>0.55284</v>
      </c>
    </row>
    <row r="8" spans="1:19" s="325" customFormat="1" x14ac:dyDescent="0.25">
      <c r="A8" s="344" t="s">
        <v>30</v>
      </c>
      <c r="B8" s="344" t="s">
        <v>31</v>
      </c>
      <c r="C8" s="130" t="s">
        <v>368</v>
      </c>
      <c r="D8" s="352">
        <f>'Operating Efficiency(%)'!D8*' Capacity by Company'!D8</f>
        <v>0.44490000000000002</v>
      </c>
      <c r="E8" s="352">
        <f>'Operating Efficiency(%)'!E8*' Capacity by Company'!E8</f>
        <v>0.43902000000000002</v>
      </c>
      <c r="F8" s="352">
        <f>'Operating Efficiency(%)'!F8*' Capacity by Company'!F8</f>
        <v>0.45071999999999995</v>
      </c>
      <c r="G8" s="352">
        <f>'Operating Efficiency(%)'!G8*' Capacity by Company'!G8</f>
        <v>0.46242</v>
      </c>
      <c r="H8" s="352">
        <f>'Operating Efficiency(%)'!H8*' Capacity by Company'!H8</f>
        <v>0.50490000000000002</v>
      </c>
      <c r="I8" s="352">
        <f>'Operating Efficiency(%)'!I8*' Capacity by Company'!I8</f>
        <v>0.47411999999999999</v>
      </c>
      <c r="J8" s="352">
        <f>'Operating Efficiency(%)'!J8*' Capacity by Company'!J8</f>
        <v>0.40973999999999994</v>
      </c>
      <c r="K8" s="352">
        <f>'Operating Efficiency(%)'!K8*' Capacity by Company'!K8</f>
        <v>0.43319999999999997</v>
      </c>
      <c r="L8" s="352">
        <f>'Operating Efficiency(%)'!L8*' Capacity by Company'!L8</f>
        <v>0.44490000000000002</v>
      </c>
      <c r="M8" s="352">
        <f>'Operating Efficiency(%)'!M8*' Capacity by Company'!M8</f>
        <v>0.45071999999999995</v>
      </c>
      <c r="N8" s="352">
        <f>'Operating Efficiency(%)'!N8*' Capacity by Company'!N8</f>
        <v>0.46097999999999995</v>
      </c>
      <c r="O8" s="352">
        <f>'Operating Efficiency(%)'!O8*' Capacity by Company'!O8</f>
        <v>0.46829999999999994</v>
      </c>
      <c r="P8" s="352">
        <f>'Operating Efficiency(%)'!P8*' Capacity by Company'!P8</f>
        <v>0.48587999999999998</v>
      </c>
      <c r="Q8" s="352">
        <f>'Operating Efficiency(%)'!Q8*' Capacity by Company'!Q8</f>
        <v>0.49758000000000002</v>
      </c>
      <c r="R8" s="352">
        <f>'Operating Efficiency(%)'!R8*' Capacity by Company'!R8</f>
        <v>0.52098</v>
      </c>
      <c r="S8" s="352">
        <f>'Operating Efficiency(%)'!S8*' Capacity by Company'!S8</f>
        <v>0.53855999999999993</v>
      </c>
    </row>
    <row r="9" spans="1:19" x14ac:dyDescent="0.25">
      <c r="A9" s="95" t="s">
        <v>30</v>
      </c>
      <c r="B9" s="95" t="s">
        <v>31</v>
      </c>
      <c r="C9" s="130" t="s">
        <v>12</v>
      </c>
      <c r="D9" s="352">
        <f>'Operating Efficiency(%)'!D9*' Capacity by Company'!D9</f>
        <v>0</v>
      </c>
      <c r="E9" s="352">
        <f>'Operating Efficiency(%)'!E9*' Capacity by Company'!E9</f>
        <v>0</v>
      </c>
      <c r="F9" s="352">
        <f>'Operating Efficiency(%)'!F9*' Capacity by Company'!F9</f>
        <v>0</v>
      </c>
      <c r="G9" s="352">
        <f>'Operating Efficiency(%)'!G9*' Capacity by Company'!G9</f>
        <v>0</v>
      </c>
      <c r="H9" s="352">
        <f>'Operating Efficiency(%)'!H9*' Capacity by Company'!H9</f>
        <v>0</v>
      </c>
      <c r="I9" s="352">
        <f>'Operating Efficiency(%)'!I9*' Capacity by Company'!I9</f>
        <v>0</v>
      </c>
      <c r="J9" s="352">
        <f>'Operating Efficiency(%)'!J9*' Capacity by Company'!J9</f>
        <v>0</v>
      </c>
      <c r="K9" s="352">
        <f>'Operating Efficiency(%)'!K9*' Capacity by Company'!K9</f>
        <v>0</v>
      </c>
      <c r="L9" s="352">
        <f>'Operating Efficiency(%)'!L9*' Capacity by Company'!L9</f>
        <v>0</v>
      </c>
      <c r="M9" s="352">
        <f>'Operating Efficiency(%)'!M9*' Capacity by Company'!M9</f>
        <v>0</v>
      </c>
      <c r="N9" s="352">
        <f>'Operating Efficiency(%)'!N9*' Capacity by Company'!N9</f>
        <v>0</v>
      </c>
      <c r="O9" s="352">
        <f>'Operating Efficiency(%)'!O9*' Capacity by Company'!O9</f>
        <v>0</v>
      </c>
      <c r="P9" s="352">
        <f>'Operating Efficiency(%)'!P9*' Capacity by Company'!P9</f>
        <v>0</v>
      </c>
      <c r="Q9" s="352">
        <f>'Operating Efficiency(%)'!Q9*' Capacity by Company'!Q9</f>
        <v>0</v>
      </c>
      <c r="R9" s="352">
        <f>'Operating Efficiency(%)'!R9*' Capacity by Company'!R9</f>
        <v>0</v>
      </c>
      <c r="S9" s="352">
        <f>'Operating Efficiency(%)'!S9*' Capacity by Company'!S9</f>
        <v>0</v>
      </c>
    </row>
    <row r="10" spans="1:19" x14ac:dyDescent="0.25">
      <c r="A10" s="309" t="s">
        <v>30</v>
      </c>
      <c r="B10" s="309" t="s">
        <v>31</v>
      </c>
      <c r="C10" s="310" t="s">
        <v>58</v>
      </c>
      <c r="D10" s="311">
        <f>SUM(D3:D9)</f>
        <v>3.178512</v>
      </c>
      <c r="E10" s="311">
        <f t="shared" ref="E10:S10" si="0">SUM(E3:E9)</f>
        <v>3.2039760000000004</v>
      </c>
      <c r="F10" s="311">
        <f t="shared" si="0"/>
        <v>3.30768</v>
      </c>
      <c r="G10" s="311">
        <f t="shared" si="0"/>
        <v>3.4006239999999996</v>
      </c>
      <c r="H10" s="311">
        <f t="shared" si="0"/>
        <v>3.4987160000000004</v>
      </c>
      <c r="I10" s="311">
        <f t="shared" si="0"/>
        <v>3.2738960000000001</v>
      </c>
      <c r="J10" s="311">
        <f t="shared" si="0"/>
        <v>3.0682919999999996</v>
      </c>
      <c r="K10" s="311">
        <f t="shared" si="0"/>
        <v>3.2065479999999997</v>
      </c>
      <c r="L10" s="311">
        <f t="shared" si="0"/>
        <v>3.3383479999999999</v>
      </c>
      <c r="M10" s="311">
        <f t="shared" si="0"/>
        <v>3.3806880000000001</v>
      </c>
      <c r="N10" s="311">
        <f t="shared" si="0"/>
        <v>3.4376280000000001</v>
      </c>
      <c r="O10" s="311">
        <f t="shared" si="0"/>
        <v>3.4829680000000005</v>
      </c>
      <c r="P10" s="311">
        <f t="shared" si="0"/>
        <v>3.5309080000000002</v>
      </c>
      <c r="Q10" s="311">
        <f t="shared" si="0"/>
        <v>3.5680480000000006</v>
      </c>
      <c r="R10" s="311">
        <f t="shared" si="0"/>
        <v>3.6598280000000001</v>
      </c>
      <c r="S10" s="311">
        <f t="shared" si="0"/>
        <v>3.7776679999999998</v>
      </c>
    </row>
    <row r="11" spans="1:19" s="174" customFormat="1" x14ac:dyDescent="0.25">
      <c r="A11" s="95" t="s">
        <v>30</v>
      </c>
      <c r="B11" s="95" t="s">
        <v>33</v>
      </c>
      <c r="C11" s="130" t="s">
        <v>298</v>
      </c>
      <c r="D11" s="123">
        <f>' Capacity by Company'!D11*'Operating Efficiency(%)'!D11</f>
        <v>28.580000000000002</v>
      </c>
      <c r="E11" s="123">
        <f>' Capacity by Company'!E11*'Operating Efficiency(%)'!E11</f>
        <v>29.6</v>
      </c>
      <c r="F11" s="123">
        <f>' Capacity by Company'!F11*'Operating Efficiency(%)'!F11</f>
        <v>31.200000000000003</v>
      </c>
      <c r="G11" s="123">
        <f>' Capacity by Company'!G11*'Operating Efficiency(%)'!G11</f>
        <v>32</v>
      </c>
      <c r="H11" s="123">
        <f>' Capacity by Company'!H11*'Operating Efficiency(%)'!H11</f>
        <v>32.688172043010752</v>
      </c>
      <c r="I11" s="123">
        <f>' Capacity by Company'!I11*'Operating Efficiency(%)'!I11</f>
        <v>28.584946236559119</v>
      </c>
      <c r="J11" s="123">
        <f>' Capacity by Company'!J11*'Operating Efficiency(%)'!J11</f>
        <v>29.16559139784944</v>
      </c>
      <c r="K11" s="123">
        <f>' Capacity by Company'!K11*'Operating Efficiency(%)'!K11</f>
        <v>29.466666666666683</v>
      </c>
      <c r="L11" s="123">
        <f>' Capacity by Company'!L11*'Operating Efficiency(%)'!L11</f>
        <v>30.107526881720432</v>
      </c>
      <c r="M11" s="123">
        <f>' Capacity by Company'!M11*'Operating Efficiency(%)'!M11</f>
        <v>30.967741935483872</v>
      </c>
      <c r="N11" s="123">
        <f>' Capacity by Company'!N11*'Operating Efficiency(%)'!N11</f>
        <v>32</v>
      </c>
      <c r="O11" s="123">
        <f>' Capacity by Company'!O11*'Operating Efficiency(%)'!O11</f>
        <v>33.548387096774192</v>
      </c>
      <c r="P11" s="123">
        <f>' Capacity by Company'!P11*'Operating Efficiency(%)'!P11</f>
        <v>34.408602150537632</v>
      </c>
      <c r="Q11" s="123">
        <f>' Capacity by Company'!Q11*'Operating Efficiency(%)'!Q11</f>
        <v>35.268817204301072</v>
      </c>
      <c r="R11" s="123">
        <f>' Capacity by Company'!R11*'Operating Efficiency(%)'!R11</f>
        <v>36.129032258064512</v>
      </c>
      <c r="S11" s="123">
        <f>' Capacity by Company'!S11*'Operating Efficiency(%)'!S11</f>
        <v>36.989247311827953</v>
      </c>
    </row>
    <row r="12" spans="1:19" x14ac:dyDescent="0.25">
      <c r="A12" s="95" t="s">
        <v>30</v>
      </c>
      <c r="B12" s="95" t="s">
        <v>33</v>
      </c>
      <c r="C12" s="131" t="s">
        <v>269</v>
      </c>
      <c r="D12" s="122">
        <f>ROUND('Operating Efficiency(%)'!D12*' Capacity by Company'!D12,4)</f>
        <v>15.288</v>
      </c>
      <c r="E12" s="122">
        <f>ROUND('Operating Efficiency(%)'!E12*' Capacity by Company'!E12,4)</f>
        <v>15.568</v>
      </c>
      <c r="F12" s="122">
        <f>ROUND('Operating Efficiency(%)'!F12*' Capacity by Company'!F12,4)</f>
        <v>15.997999999999999</v>
      </c>
      <c r="G12" s="122">
        <f>ROUND('Operating Efficiency(%)'!G12*' Capacity by Company'!G12,4)</f>
        <v>16.327999999999999</v>
      </c>
      <c r="H12" s="122">
        <f>ROUND('Operating Efficiency(%)'!H12*' Capacity by Company'!H12,4)</f>
        <v>16.117999999999999</v>
      </c>
      <c r="I12" s="122">
        <f>ROUND('Operating Efficiency(%)'!I12*' Capacity by Company'!I12,4)</f>
        <v>14.678000000000001</v>
      </c>
      <c r="J12" s="122">
        <f>ROUND('Operating Efficiency(%)'!J12*' Capacity by Company'!J12,4)</f>
        <v>15.602</v>
      </c>
      <c r="K12" s="122">
        <f>ROUND('Operating Efficiency(%)'!K12*' Capacity by Company'!K12,4)</f>
        <v>15.747999999999999</v>
      </c>
      <c r="L12" s="122">
        <f>ROUND('Operating Efficiency(%)'!L12*' Capacity by Company'!L12,4)</f>
        <v>16.148</v>
      </c>
      <c r="M12" s="122">
        <f>ROUND('Operating Efficiency(%)'!M12*' Capacity by Company'!M12,4)</f>
        <v>16.148</v>
      </c>
      <c r="N12" s="122">
        <f>ROUND('Operating Efficiency(%)'!N12*' Capacity by Company'!N12,4)</f>
        <v>16.547999999999998</v>
      </c>
      <c r="O12" s="122">
        <f>ROUND('Operating Efficiency(%)'!O12*' Capacity by Company'!O12,4)</f>
        <v>16.547999999999998</v>
      </c>
      <c r="P12" s="122">
        <f>ROUND('Operating Efficiency(%)'!P12*' Capacity by Company'!P12,4)</f>
        <v>17.148</v>
      </c>
      <c r="Q12" s="122">
        <f>ROUND('Operating Efficiency(%)'!Q12*' Capacity by Company'!Q12,4)</f>
        <v>17.148</v>
      </c>
      <c r="R12" s="122">
        <f>ROUND('Operating Efficiency(%)'!R12*' Capacity by Company'!R12,4)</f>
        <v>17.748000000000001</v>
      </c>
      <c r="S12" s="122">
        <f>ROUND('Operating Efficiency(%)'!S12*' Capacity by Company'!S12,4)</f>
        <v>17.748000000000001</v>
      </c>
    </row>
    <row r="13" spans="1:19" x14ac:dyDescent="0.25">
      <c r="A13" s="95" t="s">
        <v>30</v>
      </c>
      <c r="B13" s="95" t="s">
        <v>33</v>
      </c>
      <c r="C13" s="131" t="s">
        <v>287</v>
      </c>
      <c r="D13" s="122">
        <f>ROUND('Operating Efficiency(%)'!D13*' Capacity by Company'!D13,4)</f>
        <v>8.1829999999999998</v>
      </c>
      <c r="E13" s="122">
        <f>ROUND('Operating Efficiency(%)'!E13*' Capacity by Company'!E13,4)</f>
        <v>8.24</v>
      </c>
      <c r="F13" s="122">
        <f>ROUND('Operating Efficiency(%)'!F13*' Capacity by Company'!F13,4)</f>
        <v>8.2949999999999999</v>
      </c>
      <c r="G13" s="122">
        <f>ROUND('Operating Efficiency(%)'!G13*' Capacity by Company'!G13,4)</f>
        <v>8.3740000000000006</v>
      </c>
      <c r="H13" s="122">
        <f>ROUND('Operating Efficiency(%)'!H13*' Capacity by Company'!H13,4)</f>
        <v>8.08</v>
      </c>
      <c r="I13" s="122">
        <f>ROUND('Operating Efficiency(%)'!I13*' Capacity by Company'!I13,4)</f>
        <v>7.65</v>
      </c>
      <c r="J13" s="122">
        <f>ROUND('Operating Efficiency(%)'!J13*' Capacity by Company'!J13,4)</f>
        <v>7.9279999999999999</v>
      </c>
      <c r="K13" s="122">
        <f>ROUND('Operating Efficiency(%)'!K13*' Capacity by Company'!K13,4)</f>
        <v>8.0739999999999998</v>
      </c>
      <c r="L13" s="122">
        <f>ROUND('Operating Efficiency(%)'!L13*' Capacity by Company'!L13,4)</f>
        <v>8.0739999999999998</v>
      </c>
      <c r="M13" s="122">
        <f>ROUND('Operating Efficiency(%)'!M13*' Capacity by Company'!M13,4)</f>
        <v>8.2739999999999991</v>
      </c>
      <c r="N13" s="122">
        <f>ROUND('Operating Efficiency(%)'!N13*' Capacity by Company'!N13,4)</f>
        <v>8.2739999999999991</v>
      </c>
      <c r="O13" s="122">
        <f>ROUND('Operating Efficiency(%)'!O13*' Capacity by Company'!O13,4)</f>
        <v>8.5739999999999998</v>
      </c>
      <c r="P13" s="122">
        <f>ROUND('Operating Efficiency(%)'!P13*' Capacity by Company'!P13,4)</f>
        <v>8.5739999999999998</v>
      </c>
      <c r="Q13" s="122">
        <f>ROUND('Operating Efficiency(%)'!Q13*' Capacity by Company'!Q13,4)</f>
        <v>8.8740000000000006</v>
      </c>
      <c r="R13" s="122">
        <f>ROUND('Operating Efficiency(%)'!R13*' Capacity by Company'!R13,4)</f>
        <v>8.8740000000000006</v>
      </c>
      <c r="S13" s="122">
        <f>ROUND('Operating Efficiency(%)'!S13*' Capacity by Company'!S13,4)</f>
        <v>9.0739999999999998</v>
      </c>
    </row>
    <row r="14" spans="1:19" x14ac:dyDescent="0.25">
      <c r="A14" s="95" t="s">
        <v>30</v>
      </c>
      <c r="B14" s="95" t="s">
        <v>33</v>
      </c>
      <c r="C14" s="130" t="s">
        <v>288</v>
      </c>
      <c r="D14" s="122">
        <f>ROUND('Operating Efficiency(%)'!D14*' Capacity by Company'!D14,4)</f>
        <v>15.77</v>
      </c>
      <c r="E14" s="122">
        <f>ROUND('Operating Efficiency(%)'!E14*' Capacity by Company'!E14,4)</f>
        <v>16.329999999999998</v>
      </c>
      <c r="F14" s="122">
        <f>ROUND('Operating Efficiency(%)'!F14*' Capacity by Company'!F14,4)</f>
        <v>16.405999999999999</v>
      </c>
      <c r="G14" s="122">
        <f>ROUND('Operating Efficiency(%)'!G14*' Capacity by Company'!G14,4)</f>
        <v>16.603999999999999</v>
      </c>
      <c r="H14" s="122">
        <f>ROUND('Operating Efficiency(%)'!H14*' Capacity by Company'!H14,4)</f>
        <v>16.738</v>
      </c>
      <c r="I14" s="122">
        <f>ROUND('Operating Efficiency(%)'!I14*' Capacity by Company'!I14,4)</f>
        <v>15.837999999999999</v>
      </c>
      <c r="J14" s="122">
        <f>ROUND('Operating Efficiency(%)'!J14*' Capacity by Company'!J14,4)</f>
        <v>42.03</v>
      </c>
      <c r="K14" s="122">
        <f>ROUND('Operating Efficiency(%)'!K14*' Capacity by Company'!K14,4)</f>
        <v>42.87</v>
      </c>
      <c r="L14" s="122">
        <f>ROUND('Operating Efficiency(%)'!L14*' Capacity by Company'!L14,4)</f>
        <v>42.87</v>
      </c>
      <c r="M14" s="122">
        <f>ROUND('Operating Efficiency(%)'!M14*' Capacity by Company'!M14,4)</f>
        <v>44.37</v>
      </c>
      <c r="N14" s="122">
        <f>ROUND('Operating Efficiency(%)'!N14*' Capacity by Company'!N14,4)</f>
        <v>44.37</v>
      </c>
      <c r="O14" s="122">
        <f>ROUND('Operating Efficiency(%)'!O14*' Capacity by Company'!O14,4)</f>
        <v>45.37</v>
      </c>
      <c r="P14" s="122">
        <f>ROUND('Operating Efficiency(%)'!P14*' Capacity by Company'!P14,4)</f>
        <v>45.37</v>
      </c>
      <c r="Q14" s="122">
        <f>ROUND('Operating Efficiency(%)'!Q14*' Capacity by Company'!Q14,4)</f>
        <v>46.37</v>
      </c>
      <c r="R14" s="122">
        <f>ROUND('Operating Efficiency(%)'!R14*' Capacity by Company'!R14,4)</f>
        <v>46.37</v>
      </c>
      <c r="S14" s="122">
        <f>ROUND('Operating Efficiency(%)'!S14*' Capacity by Company'!S14,4)</f>
        <v>47.87</v>
      </c>
    </row>
    <row r="15" spans="1:19" s="325" customFormat="1" x14ac:dyDescent="0.25">
      <c r="A15" s="344" t="s">
        <v>30</v>
      </c>
      <c r="B15" s="344" t="s">
        <v>33</v>
      </c>
      <c r="C15" s="372" t="s">
        <v>375</v>
      </c>
      <c r="D15" s="352">
        <f>ROUND('Operating Efficiency(%)'!D15*' Capacity by Company'!D15,4)</f>
        <v>57.792000000000002</v>
      </c>
      <c r="E15" s="352">
        <f>ROUND('Operating Efficiency(%)'!E15*' Capacity by Company'!E15,4)</f>
        <v>58.1</v>
      </c>
      <c r="F15" s="352">
        <f>ROUND('Operating Efficiency(%)'!F15*' Capacity by Company'!F15,4)</f>
        <v>59.5</v>
      </c>
      <c r="G15" s="352">
        <f>ROUND('Operating Efficiency(%)'!G15*' Capacity by Company'!G15,4)</f>
        <v>59.85</v>
      </c>
      <c r="H15" s="352">
        <f>ROUND('Operating Efficiency(%)'!H15*' Capacity by Company'!H15,4)</f>
        <v>60.494</v>
      </c>
      <c r="I15" s="352">
        <f>ROUND('Operating Efficiency(%)'!I15*' Capacity by Company'!I15,4)</f>
        <v>52.5</v>
      </c>
      <c r="J15" s="352">
        <f>ROUND('Operating Efficiency(%)'!J15*' Capacity by Company'!J15,4)</f>
        <v>53.2</v>
      </c>
      <c r="K15" s="352">
        <f>ROUND('Operating Efficiency(%)'!K15*' Capacity by Company'!K15,4)</f>
        <v>53.9</v>
      </c>
      <c r="L15" s="352">
        <f>ROUND('Operating Efficiency(%)'!L15*' Capacity by Company'!L15,4)</f>
        <v>53.9</v>
      </c>
      <c r="M15" s="352">
        <f>ROUND('Operating Efficiency(%)'!M15*' Capacity by Company'!M15,4)</f>
        <v>56</v>
      </c>
      <c r="N15" s="352">
        <f>ROUND('Operating Efficiency(%)'!N15*' Capacity by Company'!N15,4)</f>
        <v>60.9</v>
      </c>
      <c r="O15" s="352">
        <f>ROUND('Operating Efficiency(%)'!O15*' Capacity by Company'!O15,4)</f>
        <v>62.3</v>
      </c>
      <c r="P15" s="352">
        <f>ROUND('Operating Efficiency(%)'!P15*' Capacity by Company'!P15,4)</f>
        <v>63.7</v>
      </c>
      <c r="Q15" s="352">
        <f>ROUND('Operating Efficiency(%)'!Q15*' Capacity by Company'!Q15,4)</f>
        <v>65.099999999999994</v>
      </c>
      <c r="R15" s="352">
        <f>ROUND('Operating Efficiency(%)'!R15*' Capacity by Company'!R15,4)</f>
        <v>66.5</v>
      </c>
      <c r="S15" s="352">
        <f>ROUND('Operating Efficiency(%)'!S15*' Capacity by Company'!S15,4)</f>
        <v>68.599999999999994</v>
      </c>
    </row>
    <row r="16" spans="1:19" x14ac:dyDescent="0.25">
      <c r="A16" s="95" t="s">
        <v>30</v>
      </c>
      <c r="B16" s="96" t="s">
        <v>33</v>
      </c>
      <c r="C16" s="132" t="s">
        <v>12</v>
      </c>
      <c r="D16" s="122">
        <f>ROUND('Operating Efficiency(%)'!D16*' Capacity by Company'!D16,4)</f>
        <v>21.695</v>
      </c>
      <c r="E16" s="122">
        <f>ROUND('Operating Efficiency(%)'!E16*' Capacity by Company'!E16,4)</f>
        <v>22.0625</v>
      </c>
      <c r="F16" s="122">
        <f>ROUND('Operating Efficiency(%)'!F16*' Capacity by Company'!F16,4)</f>
        <v>22.337499999999999</v>
      </c>
      <c r="G16" s="122">
        <f>ROUND('Operating Efficiency(%)'!G16*' Capacity by Company'!G16,4)</f>
        <v>21.02</v>
      </c>
      <c r="H16" s="122">
        <f>ROUND('Operating Efficiency(%)'!H16*' Capacity by Company'!H16,4)</f>
        <v>21.47</v>
      </c>
      <c r="I16" s="122">
        <f>ROUND('Operating Efficiency(%)'!I16*' Capacity by Company'!I16,4)</f>
        <v>18.837499999999999</v>
      </c>
      <c r="J16" s="122">
        <f>ROUND('Operating Efficiency(%)'!J16*' Capacity by Company'!J16,4)</f>
        <v>25.125</v>
      </c>
      <c r="K16" s="122">
        <f>ROUND('Operating Efficiency(%)'!K16*' Capacity by Company'!K16,4)</f>
        <v>26.25</v>
      </c>
      <c r="L16" s="122">
        <f>ROUND('Operating Efficiency(%)'!L16*' Capacity by Company'!L16,4)</f>
        <v>27.818999999999999</v>
      </c>
      <c r="M16" s="122">
        <f>ROUND('Operating Efficiency(%)'!M16*' Capacity by Company'!M16,4)</f>
        <v>17.045999999999999</v>
      </c>
      <c r="N16" s="122">
        <f>ROUND('Operating Efficiency(%)'!N16*' Capacity by Company'!N16,4)</f>
        <v>22.602</v>
      </c>
      <c r="O16" s="122">
        <f>ROUND('Operating Efficiency(%)'!O16*' Capacity by Company'!O16,4)</f>
        <v>27</v>
      </c>
      <c r="P16" s="122">
        <f>ROUND('Operating Efficiency(%)'!P16*' Capacity by Company'!P16,4)</f>
        <v>32.8125</v>
      </c>
      <c r="Q16" s="122">
        <f>ROUND('Operating Efficiency(%)'!Q16*' Capacity by Company'!Q16,4)</f>
        <v>32.8125</v>
      </c>
      <c r="R16" s="122">
        <f>ROUND('Operating Efficiency(%)'!R16*' Capacity by Company'!R16,4)</f>
        <v>32.8125</v>
      </c>
      <c r="S16" s="122">
        <f>ROUND('Operating Efficiency(%)'!S16*' Capacity by Company'!S16,4)</f>
        <v>32.8125</v>
      </c>
    </row>
    <row r="17" spans="1:20" x14ac:dyDescent="0.25">
      <c r="A17" s="309" t="s">
        <v>30</v>
      </c>
      <c r="B17" s="312" t="s">
        <v>33</v>
      </c>
      <c r="C17" s="313" t="s">
        <v>58</v>
      </c>
      <c r="D17" s="311">
        <f>SUM(D11:D16)</f>
        <v>147.30799999999999</v>
      </c>
      <c r="E17" s="311">
        <f t="shared" ref="E17:S17" si="1">SUM(E11:E16)</f>
        <v>149.90049999999999</v>
      </c>
      <c r="F17" s="311">
        <f t="shared" si="1"/>
        <v>153.73650000000001</v>
      </c>
      <c r="G17" s="311">
        <f t="shared" si="1"/>
        <v>154.17600000000002</v>
      </c>
      <c r="H17" s="311">
        <f t="shared" si="1"/>
        <v>155.58817204301076</v>
      </c>
      <c r="I17" s="311">
        <f t="shared" si="1"/>
        <v>138.08844623655912</v>
      </c>
      <c r="J17" s="311">
        <f t="shared" si="1"/>
        <v>173.05059139784944</v>
      </c>
      <c r="K17" s="311">
        <f t="shared" si="1"/>
        <v>176.30866666666668</v>
      </c>
      <c r="L17" s="311">
        <f t="shared" si="1"/>
        <v>178.91852688172042</v>
      </c>
      <c r="M17" s="311">
        <f t="shared" si="1"/>
        <v>172.80574193548387</v>
      </c>
      <c r="N17" s="311">
        <f t="shared" si="1"/>
        <v>184.69400000000002</v>
      </c>
      <c r="O17" s="311">
        <f t="shared" si="1"/>
        <v>193.34038709677418</v>
      </c>
      <c r="P17" s="311">
        <f t="shared" si="1"/>
        <v>202.01310215053763</v>
      </c>
      <c r="Q17" s="311">
        <f t="shared" si="1"/>
        <v>205.57331720430108</v>
      </c>
      <c r="R17" s="311">
        <f t="shared" si="1"/>
        <v>208.43353225806453</v>
      </c>
      <c r="S17" s="311">
        <f t="shared" si="1"/>
        <v>213.09374731182794</v>
      </c>
    </row>
    <row r="18" spans="1:20" x14ac:dyDescent="0.25">
      <c r="A18" s="95" t="s">
        <v>30</v>
      </c>
      <c r="B18" s="95" t="s">
        <v>41</v>
      </c>
      <c r="C18" s="133" t="s">
        <v>289</v>
      </c>
      <c r="D18" s="122">
        <f>ROUND('Operating Efficiency(%)'!D18*' Capacity by Company'!D18,4)</f>
        <v>22.481999999999999</v>
      </c>
      <c r="E18" s="122">
        <f>ROUND('Operating Efficiency(%)'!E18*' Capacity by Company'!E18,4)</f>
        <v>24.465</v>
      </c>
      <c r="F18" s="122">
        <f>ROUND('Operating Efficiency(%)'!F18*' Capacity by Company'!F18,4)</f>
        <v>24.696000000000002</v>
      </c>
      <c r="G18" s="122">
        <f>ROUND('Operating Efficiency(%)'!G18*' Capacity by Company'!G18,4)</f>
        <v>24.9</v>
      </c>
      <c r="H18" s="122">
        <f>ROUND('Operating Efficiency(%)'!H18*' Capacity by Company'!H18,4)</f>
        <v>24.954000000000001</v>
      </c>
      <c r="I18" s="122">
        <f>ROUND('Operating Efficiency(%)'!I18*' Capacity by Company'!I18,4)</f>
        <v>23.681999999999999</v>
      </c>
      <c r="J18" s="122">
        <f>ROUND('Operating Efficiency(%)'!J18*' Capacity by Company'!J18,4)</f>
        <v>24.609000000000002</v>
      </c>
      <c r="K18" s="122">
        <f>ROUND('Operating Efficiency(%)'!K18*' Capacity by Company'!K18,4)</f>
        <v>24.821999999999999</v>
      </c>
      <c r="L18" s="122">
        <f>ROUND('Operating Efficiency(%)'!L18*' Capacity by Company'!L18,4)</f>
        <v>24.821999999999999</v>
      </c>
      <c r="M18" s="122">
        <f>ROUND('Operating Efficiency(%)'!M18*' Capacity by Company'!M18,4)</f>
        <v>25.722000000000001</v>
      </c>
      <c r="N18" s="122">
        <f>ROUND('Operating Efficiency(%)'!N18*' Capacity by Company'!N18,4)</f>
        <v>25.722000000000001</v>
      </c>
      <c r="O18" s="122">
        <f>ROUND('Operating Efficiency(%)'!O18*' Capacity by Company'!O18,4)</f>
        <v>26.622</v>
      </c>
      <c r="P18" s="122">
        <f>ROUND('Operating Efficiency(%)'!P18*' Capacity by Company'!P18,4)</f>
        <v>26.622</v>
      </c>
      <c r="Q18" s="122">
        <f>ROUND('Operating Efficiency(%)'!Q18*' Capacity by Company'!Q18,4)</f>
        <v>27.222000000000001</v>
      </c>
      <c r="R18" s="122">
        <f>ROUND('Operating Efficiency(%)'!R18*' Capacity by Company'!R18,4)</f>
        <v>27.222000000000001</v>
      </c>
      <c r="S18" s="122">
        <f>ROUND('Operating Efficiency(%)'!S18*' Capacity by Company'!S18,4)</f>
        <v>27.222000000000001</v>
      </c>
    </row>
    <row r="19" spans="1:20" x14ac:dyDescent="0.25">
      <c r="A19" s="95" t="s">
        <v>30</v>
      </c>
      <c r="B19" s="95" t="s">
        <v>41</v>
      </c>
      <c r="C19" s="133" t="s">
        <v>290</v>
      </c>
      <c r="D19" s="122">
        <f>ROUND('Operating Efficiency(%)'!D19*' Capacity by Company'!D19,4)</f>
        <v>15.944000000000001</v>
      </c>
      <c r="E19" s="122">
        <f>ROUND('Operating Efficiency(%)'!E19*' Capacity by Company'!E19,4)</f>
        <v>15.962</v>
      </c>
      <c r="F19" s="122">
        <f>ROUND('Operating Efficiency(%)'!F19*' Capacity by Company'!F19,4)</f>
        <v>16.38</v>
      </c>
      <c r="G19" s="122">
        <f>ROUND('Operating Efficiency(%)'!G19*' Capacity by Company'!G19,4)</f>
        <v>16.602</v>
      </c>
      <c r="H19" s="122">
        <f>ROUND('Operating Efficiency(%)'!H19*' Capacity by Company'!H19,4)</f>
        <v>16.82</v>
      </c>
      <c r="I19" s="122">
        <f>ROUND('Operating Efficiency(%)'!I19*' Capacity by Company'!I19,4)</f>
        <v>16.196000000000002</v>
      </c>
      <c r="J19" s="122">
        <f>ROUND('Operating Efficiency(%)'!J19*' Capacity by Company'!J19,4)</f>
        <v>16.384</v>
      </c>
      <c r="K19" s="122">
        <f>ROUND('Operating Efficiency(%)'!K19*' Capacity by Company'!K19,4)</f>
        <v>16.547999999999998</v>
      </c>
      <c r="L19" s="122">
        <f>ROUND('Operating Efficiency(%)'!L19*' Capacity by Company'!L19,4)</f>
        <v>16.547999999999998</v>
      </c>
      <c r="M19" s="122">
        <f>ROUND('Operating Efficiency(%)'!M19*' Capacity by Company'!M19,4)</f>
        <v>17.148</v>
      </c>
      <c r="N19" s="122">
        <f>ROUND('Operating Efficiency(%)'!N19*' Capacity by Company'!N19,4)</f>
        <v>17.148</v>
      </c>
      <c r="O19" s="122">
        <f>ROUND('Operating Efficiency(%)'!O19*' Capacity by Company'!O19,4)</f>
        <v>17.748000000000001</v>
      </c>
      <c r="P19" s="122">
        <f>ROUND('Operating Efficiency(%)'!P19*' Capacity by Company'!P19,4)</f>
        <v>17.748000000000001</v>
      </c>
      <c r="Q19" s="122">
        <f>ROUND('Operating Efficiency(%)'!Q19*' Capacity by Company'!Q19,4)</f>
        <v>18.148</v>
      </c>
      <c r="R19" s="122">
        <f>ROUND('Operating Efficiency(%)'!R19*' Capacity by Company'!R19,4)</f>
        <v>18.148</v>
      </c>
      <c r="S19" s="122">
        <f>ROUND('Operating Efficiency(%)'!S19*' Capacity by Company'!S19,4)</f>
        <v>18.547999999999998</v>
      </c>
    </row>
    <row r="20" spans="1:20" x14ac:dyDescent="0.25">
      <c r="A20" s="95" t="s">
        <v>30</v>
      </c>
      <c r="B20" s="95" t="s">
        <v>41</v>
      </c>
      <c r="C20" s="132" t="s">
        <v>12</v>
      </c>
      <c r="D20" s="122">
        <f>ROUND('Operating Efficiency(%)'!D20*' Capacity by Company'!D20,4)</f>
        <v>8.06</v>
      </c>
      <c r="E20" s="122">
        <f>ROUND('Operating Efficiency(%)'!E20*' Capacity by Company'!E20,4)</f>
        <v>8.3810000000000002</v>
      </c>
      <c r="F20" s="122">
        <f>ROUND('Operating Efficiency(%)'!F20*' Capacity by Company'!F20,4)</f>
        <v>8.7970000000000006</v>
      </c>
      <c r="G20" s="122">
        <f>ROUND('Operating Efficiency(%)'!G20*' Capacity by Company'!G20,4)</f>
        <v>8.8949999999999996</v>
      </c>
      <c r="H20" s="122">
        <f>ROUND('Operating Efficiency(%)'!H20*' Capacity by Company'!H20,4)</f>
        <v>8.99</v>
      </c>
      <c r="I20" s="122">
        <f>ROUND('Operating Efficiency(%)'!I20*' Capacity by Company'!I20,4)</f>
        <v>8.0739999999999998</v>
      </c>
      <c r="J20" s="122">
        <f>ROUND('Operating Efficiency(%)'!J20*' Capacity by Company'!J20,4)</f>
        <v>8.6880000000000006</v>
      </c>
      <c r="K20" s="122">
        <f>ROUND('Operating Efficiency(%)'!K20*' Capacity by Company'!K20,4)</f>
        <v>8.7680000000000007</v>
      </c>
      <c r="L20" s="122">
        <f>ROUND('Operating Efficiency(%)'!L20*' Capacity by Company'!L20,4)</f>
        <v>8.7680000000000007</v>
      </c>
      <c r="M20" s="122">
        <f>ROUND('Operating Efficiency(%)'!M20*' Capacity by Company'!M20,4)</f>
        <v>9.0679999999999996</v>
      </c>
      <c r="N20" s="122">
        <f>ROUND('Operating Efficiency(%)'!N20*' Capacity by Company'!N20,4)</f>
        <v>9.0679999999999996</v>
      </c>
      <c r="O20" s="122">
        <f>ROUND('Operating Efficiency(%)'!O20*' Capacity by Company'!O20,4)</f>
        <v>9.3680000000000003</v>
      </c>
      <c r="P20" s="122">
        <f>ROUND('Operating Efficiency(%)'!P20*' Capacity by Company'!P20,4)</f>
        <v>9.3680000000000003</v>
      </c>
      <c r="Q20" s="122">
        <f>ROUND('Operating Efficiency(%)'!Q20*' Capacity by Company'!Q20,4)</f>
        <v>9.3680000000000003</v>
      </c>
      <c r="R20" s="122">
        <f>ROUND('Operating Efficiency(%)'!R20*' Capacity by Company'!R20,4)</f>
        <v>9.5679999999999996</v>
      </c>
      <c r="S20" s="122">
        <f>ROUND('Operating Efficiency(%)'!S20*' Capacity by Company'!S20,4)</f>
        <v>9.5679999999999996</v>
      </c>
    </row>
    <row r="21" spans="1:20" x14ac:dyDescent="0.25">
      <c r="A21" s="309" t="s">
        <v>30</v>
      </c>
      <c r="B21" s="309" t="s">
        <v>41</v>
      </c>
      <c r="C21" s="315" t="s">
        <v>58</v>
      </c>
      <c r="D21" s="316">
        <f>SUM(D18:D20)</f>
        <v>46.486000000000004</v>
      </c>
      <c r="E21" s="316">
        <f t="shared" ref="E21:S21" si="2">SUM(E18:E20)</f>
        <v>48.808</v>
      </c>
      <c r="F21" s="316">
        <f t="shared" si="2"/>
        <v>49.873000000000005</v>
      </c>
      <c r="G21" s="316">
        <f t="shared" si="2"/>
        <v>50.396999999999991</v>
      </c>
      <c r="H21" s="316">
        <f t="shared" si="2"/>
        <v>50.764000000000003</v>
      </c>
      <c r="I21" s="316">
        <f t="shared" si="2"/>
        <v>47.951999999999998</v>
      </c>
      <c r="J21" s="316">
        <f t="shared" si="2"/>
        <v>49.681000000000004</v>
      </c>
      <c r="K21" s="316">
        <f t="shared" si="2"/>
        <v>50.137999999999998</v>
      </c>
      <c r="L21" s="316">
        <f t="shared" si="2"/>
        <v>50.137999999999998</v>
      </c>
      <c r="M21" s="316">
        <f t="shared" si="2"/>
        <v>51.938000000000002</v>
      </c>
      <c r="N21" s="316">
        <f t="shared" si="2"/>
        <v>51.938000000000002</v>
      </c>
      <c r="O21" s="316">
        <f t="shared" si="2"/>
        <v>53.738000000000007</v>
      </c>
      <c r="P21" s="316">
        <f t="shared" si="2"/>
        <v>53.738000000000007</v>
      </c>
      <c r="Q21" s="316">
        <f t="shared" si="2"/>
        <v>54.738000000000007</v>
      </c>
      <c r="R21" s="316">
        <f t="shared" si="2"/>
        <v>54.938000000000002</v>
      </c>
      <c r="S21" s="316">
        <f t="shared" si="2"/>
        <v>55.337999999999994</v>
      </c>
    </row>
    <row r="22" spans="1:20" x14ac:dyDescent="0.25">
      <c r="A22" s="95" t="s">
        <v>30</v>
      </c>
      <c r="B22" s="95" t="s">
        <v>49</v>
      </c>
      <c r="C22" s="135" t="s">
        <v>291</v>
      </c>
      <c r="D22" s="124">
        <f>ROUND('Operating Efficiency(%)'!D22*' Capacity by Company'!D22,4)</f>
        <v>2.4359999999999999</v>
      </c>
      <c r="E22" s="124">
        <f>ROUND('Operating Efficiency(%)'!E22*' Capacity by Company'!E22,4)</f>
        <v>2.5596000000000001</v>
      </c>
      <c r="F22" s="124">
        <f>ROUND('Operating Efficiency(%)'!F22*' Capacity by Company'!F22,4)</f>
        <v>2.5884</v>
      </c>
      <c r="G22" s="124">
        <f>ROUND('Operating Efficiency(%)'!G22*' Capacity by Company'!G22,4)</f>
        <v>2.6168999999999998</v>
      </c>
      <c r="H22" s="124">
        <f>ROUND('Operating Efficiency(%)'!H22*' Capacity by Company'!H22,4)</f>
        <v>2.6459999999999999</v>
      </c>
      <c r="I22" s="124">
        <f>ROUND('Operating Efficiency(%)'!I22*' Capacity by Company'!I22,4)</f>
        <v>2.5299</v>
      </c>
      <c r="J22" s="124">
        <f>ROUND('Operating Efficiency(%)'!J22*' Capacity by Company'!J22,4)</f>
        <v>2.6198999999999999</v>
      </c>
      <c r="K22" s="124">
        <f>ROUND('Operating Efficiency(%)'!K22*' Capacity by Company'!K22,4)</f>
        <v>2.67</v>
      </c>
      <c r="L22" s="124">
        <f>ROUND('Operating Efficiency(%)'!L22*' Capacity by Company'!L22,4)</f>
        <v>2.67</v>
      </c>
      <c r="M22" s="124">
        <f>ROUND('Operating Efficiency(%)'!M22*' Capacity by Company'!M22,4)</f>
        <v>2.76</v>
      </c>
      <c r="N22" s="124">
        <f>ROUND('Operating Efficiency(%)'!N22*' Capacity by Company'!N22,4)</f>
        <v>2.76</v>
      </c>
      <c r="O22" s="124">
        <f>ROUND('Operating Efficiency(%)'!O22*' Capacity by Company'!O22,4)</f>
        <v>2.82</v>
      </c>
      <c r="P22" s="124">
        <f>ROUND('Operating Efficiency(%)'!P22*' Capacity by Company'!P22,4)</f>
        <v>2.82</v>
      </c>
      <c r="Q22" s="124">
        <f>ROUND('Operating Efficiency(%)'!Q22*' Capacity by Company'!Q22,4)</f>
        <v>2.88</v>
      </c>
      <c r="R22" s="124">
        <f>ROUND('Operating Efficiency(%)'!R22*' Capacity by Company'!R22,4)</f>
        <v>2.88</v>
      </c>
      <c r="S22" s="124">
        <f>ROUND('Operating Efficiency(%)'!S22*' Capacity by Company'!S22,4)</f>
        <v>2.88</v>
      </c>
    </row>
    <row r="23" spans="1:20" x14ac:dyDescent="0.25">
      <c r="A23" s="95" t="s">
        <v>30</v>
      </c>
      <c r="B23" s="95" t="s">
        <v>49</v>
      </c>
      <c r="C23" s="131" t="s">
        <v>12</v>
      </c>
      <c r="D23" s="124">
        <f>ROUND('Operating Efficiency(%)'!D23*' Capacity by Company'!D23,4)</f>
        <v>15.007999999999999</v>
      </c>
      <c r="E23" s="124">
        <f>ROUND('Operating Efficiency(%)'!E23*' Capacity by Company'!E23,4)</f>
        <v>15.782</v>
      </c>
      <c r="F23" s="124">
        <f>ROUND('Operating Efficiency(%)'!F23*' Capacity by Company'!F23,4)</f>
        <v>16.12</v>
      </c>
      <c r="G23" s="124">
        <f>ROUND('Operating Efficiency(%)'!G23*' Capacity by Company'!G23,4)</f>
        <v>16.821999999999999</v>
      </c>
      <c r="H23" s="124">
        <f>ROUND('Operating Efficiency(%)'!H23*' Capacity by Company'!H23,4)</f>
        <v>17.007999999999999</v>
      </c>
      <c r="I23" s="124">
        <f>ROUND('Operating Efficiency(%)'!I23*' Capacity by Company'!I23,4)</f>
        <v>16.161999999999999</v>
      </c>
      <c r="J23" s="124">
        <f>ROUND('Operating Efficiency(%)'!J23*' Capacity by Company'!J23,4)</f>
        <v>17.78</v>
      </c>
      <c r="K23" s="124">
        <f>ROUND('Operating Efficiency(%)'!K23*' Capacity by Company'!K23,4)</f>
        <v>18</v>
      </c>
      <c r="L23" s="124">
        <f>ROUND('Operating Efficiency(%)'!L23*' Capacity by Company'!L23,4)</f>
        <v>18</v>
      </c>
      <c r="M23" s="124">
        <f>ROUND('Operating Efficiency(%)'!M23*' Capacity by Company'!M23,4)</f>
        <v>18.399999999999999</v>
      </c>
      <c r="N23" s="124">
        <f>ROUND('Operating Efficiency(%)'!N23*' Capacity by Company'!N23,4)</f>
        <v>18.399999999999999</v>
      </c>
      <c r="O23" s="124">
        <f>ROUND('Operating Efficiency(%)'!O23*' Capacity by Company'!O23,4)</f>
        <v>18.8</v>
      </c>
      <c r="P23" s="124">
        <f>ROUND('Operating Efficiency(%)'!P23*' Capacity by Company'!P23,4)</f>
        <v>18.8</v>
      </c>
      <c r="Q23" s="124">
        <f>ROUND('Operating Efficiency(%)'!Q23*' Capacity by Company'!Q23,4)</f>
        <v>19.399999999999999</v>
      </c>
      <c r="R23" s="124">
        <f>ROUND('Operating Efficiency(%)'!R23*' Capacity by Company'!R23,4)</f>
        <v>19.399999999999999</v>
      </c>
      <c r="S23" s="124">
        <f>ROUND('Operating Efficiency(%)'!S23*' Capacity by Company'!S23,4)</f>
        <v>19.399999999999999</v>
      </c>
    </row>
    <row r="24" spans="1:20" x14ac:dyDescent="0.25">
      <c r="A24" s="309" t="s">
        <v>30</v>
      </c>
      <c r="B24" s="309" t="s">
        <v>49</v>
      </c>
      <c r="C24" s="310" t="s">
        <v>58</v>
      </c>
      <c r="D24" s="316">
        <f>SUM(D22:D23)</f>
        <v>17.443999999999999</v>
      </c>
      <c r="E24" s="316">
        <f t="shared" ref="E24:S24" si="3">SUM(E22:E23)</f>
        <v>18.3416</v>
      </c>
      <c r="F24" s="316">
        <f t="shared" si="3"/>
        <v>18.708400000000001</v>
      </c>
      <c r="G24" s="316">
        <f t="shared" si="3"/>
        <v>19.4389</v>
      </c>
      <c r="H24" s="316">
        <f t="shared" si="3"/>
        <v>19.654</v>
      </c>
      <c r="I24" s="316">
        <f t="shared" si="3"/>
        <v>18.6919</v>
      </c>
      <c r="J24" s="316">
        <f t="shared" si="3"/>
        <v>20.399900000000002</v>
      </c>
      <c r="K24" s="316">
        <f t="shared" si="3"/>
        <v>20.67</v>
      </c>
      <c r="L24" s="316">
        <f t="shared" si="3"/>
        <v>20.67</v>
      </c>
      <c r="M24" s="316">
        <f t="shared" si="3"/>
        <v>21.159999999999997</v>
      </c>
      <c r="N24" s="316">
        <f t="shared" si="3"/>
        <v>21.159999999999997</v>
      </c>
      <c r="O24" s="316">
        <f t="shared" si="3"/>
        <v>21.62</v>
      </c>
      <c r="P24" s="316">
        <f t="shared" si="3"/>
        <v>21.62</v>
      </c>
      <c r="Q24" s="316">
        <f t="shared" si="3"/>
        <v>22.279999999999998</v>
      </c>
      <c r="R24" s="316">
        <f t="shared" si="3"/>
        <v>22.279999999999998</v>
      </c>
      <c r="S24" s="316">
        <f t="shared" si="3"/>
        <v>22.279999999999998</v>
      </c>
    </row>
    <row r="25" spans="1:20" x14ac:dyDescent="0.25">
      <c r="A25" s="95" t="s">
        <v>30</v>
      </c>
      <c r="B25" s="95" t="s">
        <v>104</v>
      </c>
      <c r="C25" s="130" t="s">
        <v>288</v>
      </c>
      <c r="D25" s="124">
        <f>ROUND('Operating Efficiency(%)'!D25*' Capacity by Company'!D25,4)</f>
        <v>11.82</v>
      </c>
      <c r="E25" s="124">
        <f>ROUND('Operating Efficiency(%)'!E25*' Capacity by Company'!E25,4)</f>
        <v>12.727499999999999</v>
      </c>
      <c r="F25" s="124">
        <f>ROUND('Operating Efficiency(%)'!F25*' Capacity by Company'!F25,4)</f>
        <v>12.9495</v>
      </c>
      <c r="G25" s="124">
        <f>ROUND('Operating Efficiency(%)'!G25*' Capacity by Company'!G25,4)</f>
        <v>13.17</v>
      </c>
      <c r="H25" s="124">
        <f>ROUND('Operating Efficiency(%)'!H25*' Capacity by Company'!H25,4)</f>
        <v>13.391999999999999</v>
      </c>
      <c r="I25" s="124">
        <f>ROUND('Operating Efficiency(%)'!I25*' Capacity by Company'!I25,4)</f>
        <v>13.038</v>
      </c>
      <c r="J25" s="124">
        <f>ROUND('Operating Efficiency(%)'!J25*' Capacity by Company'!J25,4)</f>
        <v>12.7575</v>
      </c>
      <c r="K25" s="124">
        <f>ROUND('Operating Efficiency(%)'!K25*' Capacity by Company'!K25,4)</f>
        <v>13.2</v>
      </c>
      <c r="L25" s="124">
        <f>ROUND('Operating Efficiency(%)'!L25*' Capacity by Company'!L25,4)</f>
        <v>13.2</v>
      </c>
      <c r="M25" s="124">
        <f>ROUND('Operating Efficiency(%)'!M25*' Capacity by Company'!M25,4)</f>
        <v>13.5</v>
      </c>
      <c r="N25" s="124">
        <f>ROUND('Operating Efficiency(%)'!N25*' Capacity by Company'!N25,4)</f>
        <v>13.5</v>
      </c>
      <c r="O25" s="124">
        <f>ROUND('Operating Efficiency(%)'!O25*' Capacity by Company'!O25,4)</f>
        <v>13.8</v>
      </c>
      <c r="P25" s="124">
        <f>ROUND('Operating Efficiency(%)'!P25*' Capacity by Company'!P25,4)</f>
        <v>13.8</v>
      </c>
      <c r="Q25" s="124">
        <f>ROUND('Operating Efficiency(%)'!Q25*' Capacity by Company'!Q25,4)</f>
        <v>14.25</v>
      </c>
      <c r="R25" s="124">
        <f>ROUND('Operating Efficiency(%)'!R25*' Capacity by Company'!R25,4)</f>
        <v>14.25</v>
      </c>
      <c r="S25" s="124">
        <f>ROUND('Operating Efficiency(%)'!S25*' Capacity by Company'!S25,4)</f>
        <v>14.25</v>
      </c>
    </row>
    <row r="26" spans="1:20" x14ac:dyDescent="0.25">
      <c r="A26" s="95" t="s">
        <v>30</v>
      </c>
      <c r="B26" s="95" t="s">
        <v>104</v>
      </c>
      <c r="C26" s="130" t="s">
        <v>12</v>
      </c>
      <c r="D26" s="124">
        <f>ROUND('Operating Efficiency(%)'!D26*' Capacity by Company'!D26,4)</f>
        <v>3.5750000000000002</v>
      </c>
      <c r="E26" s="124">
        <f>ROUND('Operating Efficiency(%)'!E26*' Capacity by Company'!E26,4)</f>
        <v>3.7549999999999999</v>
      </c>
      <c r="F26" s="124">
        <f>ROUND('Operating Efficiency(%)'!F26*' Capacity by Company'!F26,4)</f>
        <v>4.1165000000000003</v>
      </c>
      <c r="G26" s="124">
        <f>ROUND('Operating Efficiency(%)'!G26*' Capacity by Company'!G26,4)</f>
        <v>4.1900000000000004</v>
      </c>
      <c r="H26" s="124">
        <f>ROUND('Operating Efficiency(%)'!H26*' Capacity by Company'!H26,4)</f>
        <v>4.2640000000000002</v>
      </c>
      <c r="I26" s="124">
        <f>ROUND('Operating Efficiency(%)'!I26*' Capacity by Company'!I26,4)</f>
        <v>4.1459999999999999</v>
      </c>
      <c r="J26" s="124">
        <f>ROUND('Operating Efficiency(%)'!J26*' Capacity by Company'!J26,4)</f>
        <v>4.0525000000000002</v>
      </c>
      <c r="K26" s="124">
        <f>ROUND('Operating Efficiency(%)'!K26*' Capacity by Company'!K26,4)</f>
        <v>4.2</v>
      </c>
      <c r="L26" s="124">
        <f>ROUND('Operating Efficiency(%)'!L26*' Capacity by Company'!L26,4)</f>
        <v>4.2</v>
      </c>
      <c r="M26" s="124">
        <f>ROUND('Operating Efficiency(%)'!M26*' Capacity by Company'!M26,4)</f>
        <v>4.3</v>
      </c>
      <c r="N26" s="124">
        <f>ROUND('Operating Efficiency(%)'!N26*' Capacity by Company'!N26,4)</f>
        <v>4.3</v>
      </c>
      <c r="O26" s="124">
        <f>ROUND('Operating Efficiency(%)'!O26*' Capacity by Company'!O26,4)</f>
        <v>4.4000000000000004</v>
      </c>
      <c r="P26" s="124">
        <f>ROUND('Operating Efficiency(%)'!P26*' Capacity by Company'!P26,4)</f>
        <v>4.4000000000000004</v>
      </c>
      <c r="Q26" s="124">
        <f>ROUND('Operating Efficiency(%)'!Q26*' Capacity by Company'!Q26,4)</f>
        <v>4.55</v>
      </c>
      <c r="R26" s="124">
        <f>ROUND('Operating Efficiency(%)'!R26*' Capacity by Company'!R26,4)</f>
        <v>4.55</v>
      </c>
      <c r="S26" s="124">
        <f>ROUND('Operating Efficiency(%)'!S26*' Capacity by Company'!S26,4)</f>
        <v>4.55</v>
      </c>
    </row>
    <row r="27" spans="1:20" x14ac:dyDescent="0.25">
      <c r="A27" s="309" t="s">
        <v>30</v>
      </c>
      <c r="B27" s="309" t="s">
        <v>104</v>
      </c>
      <c r="C27" s="310" t="s">
        <v>58</v>
      </c>
      <c r="D27" s="316">
        <f>SUM(D25:D26)</f>
        <v>15.395</v>
      </c>
      <c r="E27" s="316">
        <f t="shared" ref="E27:S27" si="4">SUM(E25:E26)</f>
        <v>16.482499999999998</v>
      </c>
      <c r="F27" s="316">
        <f t="shared" si="4"/>
        <v>17.066000000000003</v>
      </c>
      <c r="G27" s="316">
        <f t="shared" si="4"/>
        <v>17.36</v>
      </c>
      <c r="H27" s="316">
        <f t="shared" si="4"/>
        <v>17.655999999999999</v>
      </c>
      <c r="I27" s="316">
        <f t="shared" si="4"/>
        <v>17.184000000000001</v>
      </c>
      <c r="J27" s="316">
        <f t="shared" si="4"/>
        <v>16.810000000000002</v>
      </c>
      <c r="K27" s="316">
        <f t="shared" si="4"/>
        <v>17.399999999999999</v>
      </c>
      <c r="L27" s="316">
        <f t="shared" si="4"/>
        <v>17.399999999999999</v>
      </c>
      <c r="M27" s="316">
        <f t="shared" si="4"/>
        <v>17.8</v>
      </c>
      <c r="N27" s="316">
        <f t="shared" si="4"/>
        <v>17.8</v>
      </c>
      <c r="O27" s="316">
        <f t="shared" si="4"/>
        <v>18.200000000000003</v>
      </c>
      <c r="P27" s="316">
        <f t="shared" si="4"/>
        <v>18.200000000000003</v>
      </c>
      <c r="Q27" s="316">
        <f t="shared" si="4"/>
        <v>18.8</v>
      </c>
      <c r="R27" s="316">
        <f t="shared" si="4"/>
        <v>18.8</v>
      </c>
      <c r="S27" s="316">
        <f t="shared" si="4"/>
        <v>18.8</v>
      </c>
    </row>
    <row r="28" spans="1:20" x14ac:dyDescent="0.25">
      <c r="A28" s="95" t="s">
        <v>30</v>
      </c>
      <c r="B28" s="95" t="s">
        <v>51</v>
      </c>
      <c r="C28" s="136" t="s">
        <v>293</v>
      </c>
      <c r="D28" s="124">
        <f>ROUND('Operating Efficiency(%)'!D28*' Capacity by Company'!D28,4)</f>
        <v>14.981999999999999</v>
      </c>
      <c r="E28" s="124">
        <f>ROUND('Operating Efficiency(%)'!E28*' Capacity by Company'!E28,4)</f>
        <v>15.382</v>
      </c>
      <c r="F28" s="124">
        <f>ROUND('Operating Efficiency(%)'!F28*' Capacity by Company'!F28,4)</f>
        <v>15.808</v>
      </c>
      <c r="G28" s="124">
        <f>ROUND('Operating Efficiency(%)'!G28*' Capacity by Company'!G28,4)</f>
        <v>15.586</v>
      </c>
      <c r="H28" s="124">
        <f>ROUND('Operating Efficiency(%)'!H28*' Capacity by Company'!H28,4)</f>
        <v>15.981999999999999</v>
      </c>
      <c r="I28" s="124">
        <f>ROUND('Operating Efficiency(%)'!I28*' Capacity by Company'!I28,4)</f>
        <v>14.981999999999999</v>
      </c>
      <c r="J28" s="124">
        <f>ROUND('Operating Efficiency(%)'!J28*' Capacity by Company'!J28,4)</f>
        <v>15.41</v>
      </c>
      <c r="K28" s="124">
        <f>ROUND('Operating Efficiency(%)'!K28*' Capacity by Company'!K28,4)</f>
        <v>16.0182</v>
      </c>
      <c r="L28" s="124">
        <f>ROUND('Operating Efficiency(%)'!L28*' Capacity by Company'!L28,4)</f>
        <v>17.399999999999999</v>
      </c>
      <c r="M28" s="124">
        <f>ROUND('Operating Efficiency(%)'!M28*' Capacity by Company'!M28,4)</f>
        <v>18</v>
      </c>
      <c r="N28" s="124">
        <f>ROUND('Operating Efficiency(%)'!N28*' Capacity by Company'!N28,4)</f>
        <v>18</v>
      </c>
      <c r="O28" s="124">
        <f>ROUND('Operating Efficiency(%)'!O28*' Capacity by Company'!O28,4)</f>
        <v>18.399999999999999</v>
      </c>
      <c r="P28" s="124">
        <f>ROUND('Operating Efficiency(%)'!P28*' Capacity by Company'!P28,4)</f>
        <v>18.399999999999999</v>
      </c>
      <c r="Q28" s="124">
        <f>ROUND('Operating Efficiency(%)'!Q28*' Capacity by Company'!Q28,4)</f>
        <v>18.8</v>
      </c>
      <c r="R28" s="124">
        <f>ROUND('Operating Efficiency(%)'!R28*' Capacity by Company'!R28,4)</f>
        <v>18.8</v>
      </c>
      <c r="S28" s="124">
        <f>ROUND('Operating Efficiency(%)'!S28*' Capacity by Company'!S28,4)</f>
        <v>18.8</v>
      </c>
      <c r="T28" s="118"/>
    </row>
    <row r="29" spans="1:20" s="325" customFormat="1" x14ac:dyDescent="0.25">
      <c r="A29" s="344" t="s">
        <v>30</v>
      </c>
      <c r="B29" s="344" t="s">
        <v>51</v>
      </c>
      <c r="C29" s="136" t="s">
        <v>363</v>
      </c>
      <c r="D29" s="354">
        <f>ROUND('Operating Efficiency(%)'!D29*' Capacity by Company'!D29,4)</f>
        <v>7.2229999999999999</v>
      </c>
      <c r="E29" s="354">
        <f>ROUND('Operating Efficiency(%)'!E29*' Capacity by Company'!E29,4)</f>
        <v>7.4039999999999999</v>
      </c>
      <c r="F29" s="354">
        <f>ROUND('Operating Efficiency(%)'!F29*' Capacity by Company'!F29,4)</f>
        <v>7.5960000000000001</v>
      </c>
      <c r="G29" s="354">
        <f>ROUND('Operating Efficiency(%)'!G29*' Capacity by Company'!G29,4)</f>
        <v>8.077</v>
      </c>
      <c r="H29" s="354">
        <f>ROUND('Operating Efficiency(%)'!H29*' Capacity by Company'!H29,4)</f>
        <v>8.4619999999999997</v>
      </c>
      <c r="I29" s="354">
        <f>ROUND('Operating Efficiency(%)'!I29*' Capacity by Company'!I29,4)</f>
        <v>7.3079999999999998</v>
      </c>
      <c r="J29" s="354">
        <f>ROUND('Operating Efficiency(%)'!J29*' Capacity by Company'!J29,4)</f>
        <v>7.6920000000000002</v>
      </c>
      <c r="K29" s="354">
        <f>ROUND('Operating Efficiency(%)'!K29*' Capacity by Company'!K29,4)</f>
        <v>8.077</v>
      </c>
      <c r="L29" s="354">
        <f>ROUND('Operating Efficiency(%)'!L29*' Capacity by Company'!L29,4)</f>
        <v>8.4619999999999997</v>
      </c>
      <c r="M29" s="354">
        <f>ROUND('Operating Efficiency(%)'!M29*' Capacity by Company'!M29,4)</f>
        <v>8.5920000000000005</v>
      </c>
      <c r="N29" s="354">
        <f>ROUND('Operating Efficiency(%)'!N29*' Capacity by Company'!N29,4)</f>
        <v>8.6769999999999996</v>
      </c>
      <c r="O29" s="354">
        <f>ROUND('Operating Efficiency(%)'!O29*' Capacity by Company'!O29,4)</f>
        <v>8.8040000000000003</v>
      </c>
      <c r="P29" s="354">
        <f>ROUND('Operating Efficiency(%)'!P29*' Capacity by Company'!P29,4)</f>
        <v>8.8650000000000002</v>
      </c>
      <c r="Q29" s="354">
        <f>ROUND('Operating Efficiency(%)'!Q29*' Capacity by Company'!Q29,4)</f>
        <v>8.9459999999999997</v>
      </c>
      <c r="R29" s="354">
        <f>ROUND('Operating Efficiency(%)'!R29*' Capacity by Company'!R29,4)</f>
        <v>9.1460000000000008</v>
      </c>
      <c r="S29" s="354">
        <f>ROUND('Operating Efficiency(%)'!S29*' Capacity by Company'!S29,4)</f>
        <v>9.2729999999999997</v>
      </c>
      <c r="T29" s="351"/>
    </row>
    <row r="30" spans="1:20" s="325" customFormat="1" x14ac:dyDescent="0.25">
      <c r="A30" s="344" t="s">
        <v>30</v>
      </c>
      <c r="B30" s="344" t="s">
        <v>51</v>
      </c>
      <c r="C30" s="136" t="s">
        <v>364</v>
      </c>
      <c r="D30" s="354">
        <f>ROUND('Operating Efficiency(%)'!D30*' Capacity by Company'!D30,4)</f>
        <v>43.89</v>
      </c>
      <c r="E30" s="354">
        <f>ROUND('Operating Efficiency(%)'!E30*' Capacity by Company'!E30,4)</f>
        <v>47.148000000000003</v>
      </c>
      <c r="F30" s="354">
        <f>ROUND('Operating Efficiency(%)'!F30*' Capacity by Company'!F30,4)</f>
        <v>50.148000000000003</v>
      </c>
      <c r="G30" s="354">
        <f>ROUND('Operating Efficiency(%)'!G30*' Capacity by Company'!G30,4)</f>
        <v>50.765999999999998</v>
      </c>
      <c r="H30" s="354">
        <f>ROUND('Operating Efficiency(%)'!H30*' Capacity by Company'!H30,4)</f>
        <v>60.081000000000003</v>
      </c>
      <c r="I30" s="354">
        <f>ROUND('Operating Efficiency(%)'!I30*' Capacity by Company'!I30,4)</f>
        <v>55.706000000000003</v>
      </c>
      <c r="J30" s="354">
        <f>ROUND('Operating Efficiency(%)'!J30*' Capacity by Company'!J30,4)</f>
        <v>58.506</v>
      </c>
      <c r="K30" s="354">
        <f>ROUND('Operating Efficiency(%)'!K30*' Capacity by Company'!K30,4)</f>
        <v>60.109000000000002</v>
      </c>
      <c r="L30" s="354">
        <f>ROUND('Operating Efficiency(%)'!L30*' Capacity by Company'!L30,4)</f>
        <v>61.579000000000001</v>
      </c>
      <c r="M30" s="354">
        <f>ROUND('Operating Efficiency(%)'!M30*' Capacity by Company'!M30,4)</f>
        <v>62.706000000000003</v>
      </c>
      <c r="N30" s="354">
        <f>ROUND('Operating Efficiency(%)'!N30*' Capacity by Company'!N30,4)</f>
        <v>63.048999999999999</v>
      </c>
      <c r="O30" s="354">
        <f>ROUND('Operating Efficiency(%)'!O30*' Capacity by Company'!O30,4)</f>
        <v>63.658000000000001</v>
      </c>
      <c r="P30" s="354">
        <f>ROUND('Operating Efficiency(%)'!P30*' Capacity by Company'!P30,4)</f>
        <v>64.105999999999995</v>
      </c>
      <c r="Q30" s="354">
        <f>ROUND('Operating Efficiency(%)'!Q30*' Capacity by Company'!Q30,4)</f>
        <v>65.506</v>
      </c>
      <c r="R30" s="354">
        <f>ROUND('Operating Efficiency(%)'!R30*' Capacity by Company'!R30,4)</f>
        <v>66.906000000000006</v>
      </c>
      <c r="S30" s="354">
        <f>ROUND('Operating Efficiency(%)'!S30*' Capacity by Company'!S30,4)</f>
        <v>66.906000000000006</v>
      </c>
      <c r="T30" s="351"/>
    </row>
    <row r="31" spans="1:20" x14ac:dyDescent="0.25">
      <c r="A31" s="95" t="s">
        <v>30</v>
      </c>
      <c r="B31" s="96" t="s">
        <v>51</v>
      </c>
      <c r="C31" s="131" t="s">
        <v>12</v>
      </c>
      <c r="D31" s="124">
        <f>ROUND('Operating Efficiency(%)'!D31*' Capacity by Company'!D31,4)</f>
        <v>11.115</v>
      </c>
      <c r="E31" s="124">
        <f>ROUND('Operating Efficiency(%)'!E31*' Capacity by Company'!E31,4)</f>
        <v>11.625</v>
      </c>
      <c r="F31" s="124">
        <f>ROUND('Operating Efficiency(%)'!F31*' Capacity by Company'!F31,4)</f>
        <v>12.645</v>
      </c>
      <c r="G31" s="124">
        <f>ROUND('Operating Efficiency(%)'!G31*' Capacity by Company'!G31,4)</f>
        <v>12.7905</v>
      </c>
      <c r="H31" s="124">
        <f>ROUND('Operating Efficiency(%)'!H31*' Capacity by Company'!H31,4)</f>
        <v>12.9345</v>
      </c>
      <c r="I31" s="124">
        <f>ROUND('Operating Efficiency(%)'!I31*' Capacity by Company'!I31,4)</f>
        <v>12.494999999999999</v>
      </c>
      <c r="J31" s="124">
        <f>ROUND('Operating Efficiency(%)'!J31*' Capacity by Company'!J31,4)</f>
        <v>12.63</v>
      </c>
      <c r="K31" s="124">
        <f>ROUND('Operating Efficiency(%)'!K31*' Capacity by Company'!K31,4)</f>
        <v>13.05</v>
      </c>
      <c r="L31" s="124">
        <f>ROUND('Operating Efficiency(%)'!L31*' Capacity by Company'!L31,4)</f>
        <v>13.05</v>
      </c>
      <c r="M31" s="124">
        <f>ROUND('Operating Efficiency(%)'!M31*' Capacity by Company'!M31,4)</f>
        <v>13.5</v>
      </c>
      <c r="N31" s="124">
        <f>ROUND('Operating Efficiency(%)'!N31*' Capacity by Company'!N31,4)</f>
        <v>13.5</v>
      </c>
      <c r="O31" s="124">
        <f>ROUND('Operating Efficiency(%)'!O31*' Capacity by Company'!O31,4)</f>
        <v>13.8</v>
      </c>
      <c r="P31" s="124">
        <f>ROUND('Operating Efficiency(%)'!P31*' Capacity by Company'!P31,4)</f>
        <v>13.8</v>
      </c>
      <c r="Q31" s="124">
        <f>ROUND('Operating Efficiency(%)'!Q31*' Capacity by Company'!Q31,4)</f>
        <v>14.1</v>
      </c>
      <c r="R31" s="124">
        <f>ROUND('Operating Efficiency(%)'!R31*' Capacity by Company'!R31,4)</f>
        <v>14.1</v>
      </c>
      <c r="S31" s="124">
        <f>ROUND('Operating Efficiency(%)'!S31*' Capacity by Company'!S31,4)</f>
        <v>14.55</v>
      </c>
      <c r="T31" s="118"/>
    </row>
    <row r="32" spans="1:20" x14ac:dyDescent="0.25">
      <c r="A32" s="309" t="s">
        <v>30</v>
      </c>
      <c r="B32" s="312" t="s">
        <v>51</v>
      </c>
      <c r="C32" s="310" t="s">
        <v>58</v>
      </c>
      <c r="D32" s="316">
        <f>SUM(D28:D31)</f>
        <v>77.209999999999994</v>
      </c>
      <c r="E32" s="316">
        <f t="shared" ref="E32:S32" si="5">SUM(E28:E31)</f>
        <v>81.558999999999997</v>
      </c>
      <c r="F32" s="316">
        <f t="shared" si="5"/>
        <v>86.197000000000003</v>
      </c>
      <c r="G32" s="316">
        <f t="shared" si="5"/>
        <v>87.219499999999996</v>
      </c>
      <c r="H32" s="316">
        <f t="shared" si="5"/>
        <v>97.459500000000006</v>
      </c>
      <c r="I32" s="316">
        <f t="shared" si="5"/>
        <v>90.491000000000014</v>
      </c>
      <c r="J32" s="316">
        <f t="shared" si="5"/>
        <v>94.238</v>
      </c>
      <c r="K32" s="316">
        <f t="shared" si="5"/>
        <v>97.254199999999997</v>
      </c>
      <c r="L32" s="316">
        <f t="shared" si="5"/>
        <v>100.491</v>
      </c>
      <c r="M32" s="316">
        <f t="shared" si="5"/>
        <v>102.798</v>
      </c>
      <c r="N32" s="316">
        <f t="shared" si="5"/>
        <v>103.226</v>
      </c>
      <c r="O32" s="316">
        <f t="shared" si="5"/>
        <v>104.66199999999999</v>
      </c>
      <c r="P32" s="316">
        <f t="shared" si="5"/>
        <v>105.17099999999999</v>
      </c>
      <c r="Q32" s="316">
        <f t="shared" si="5"/>
        <v>107.352</v>
      </c>
      <c r="R32" s="316">
        <f t="shared" si="5"/>
        <v>108.952</v>
      </c>
      <c r="S32" s="316">
        <f t="shared" si="5"/>
        <v>109.52900000000001</v>
      </c>
    </row>
    <row r="33" spans="1:19" x14ac:dyDescent="0.25">
      <c r="A33" s="95" t="s">
        <v>30</v>
      </c>
      <c r="B33" s="96" t="s">
        <v>188</v>
      </c>
      <c r="C33" s="130" t="s">
        <v>295</v>
      </c>
      <c r="D33" s="124">
        <f>ROUND('Operating Efficiency(%)'!D33*' Capacity by Company'!D33,4)</f>
        <v>7.7350000000000003</v>
      </c>
      <c r="E33" s="124">
        <f>ROUND('Operating Efficiency(%)'!E33*' Capacity by Company'!E33,4)</f>
        <v>7.8310000000000004</v>
      </c>
      <c r="F33" s="124">
        <f>ROUND('Operating Efficiency(%)'!F33*' Capacity by Company'!F33,4)</f>
        <v>7.9279999999999999</v>
      </c>
      <c r="G33" s="124">
        <f>ROUND('Operating Efficiency(%)'!G33*' Capacity by Company'!G33,4)</f>
        <v>8.0239999999999991</v>
      </c>
      <c r="H33" s="124">
        <f>ROUND('Operating Efficiency(%)'!H33*' Capacity by Company'!H33,4)</f>
        <v>12.18</v>
      </c>
      <c r="I33" s="124">
        <f>ROUND('Operating Efficiency(%)'!I33*' Capacity by Company'!I33,4)</f>
        <v>11.599500000000001</v>
      </c>
      <c r="J33" s="124">
        <f>ROUND('Operating Efficiency(%)'!J33*' Capacity by Company'!J33,4)</f>
        <v>12.0495</v>
      </c>
      <c r="K33" s="124">
        <f>ROUND('Operating Efficiency(%)'!K33*' Capacity by Company'!K33,4)</f>
        <v>12.3</v>
      </c>
      <c r="L33" s="124">
        <f>ROUND('Operating Efficiency(%)'!L33*' Capacity by Company'!L33,4)</f>
        <v>16.399999999999999</v>
      </c>
      <c r="M33" s="124">
        <f>ROUND('Operating Efficiency(%)'!M33*' Capacity by Company'!M33,4)</f>
        <v>16.8</v>
      </c>
      <c r="N33" s="124">
        <f>ROUND('Operating Efficiency(%)'!N33*' Capacity by Company'!N33,4)</f>
        <v>16.8</v>
      </c>
      <c r="O33" s="124">
        <f>ROUND('Operating Efficiency(%)'!O33*' Capacity by Company'!O33,4)</f>
        <v>17.399999999999999</v>
      </c>
      <c r="P33" s="124">
        <f>ROUND('Operating Efficiency(%)'!P33*' Capacity by Company'!P33,4)</f>
        <v>17.399999999999999</v>
      </c>
      <c r="Q33" s="124">
        <f>ROUND('Operating Efficiency(%)'!Q33*' Capacity by Company'!Q33,4)</f>
        <v>18</v>
      </c>
      <c r="R33" s="124">
        <f>ROUND('Operating Efficiency(%)'!R33*' Capacity by Company'!R33,4)</f>
        <v>18</v>
      </c>
      <c r="S33" s="124">
        <f>ROUND('Operating Efficiency(%)'!S33*' Capacity by Company'!S33,4)</f>
        <v>18.399999999999999</v>
      </c>
    </row>
    <row r="34" spans="1:19" x14ac:dyDescent="0.25">
      <c r="A34" s="95" t="s">
        <v>30</v>
      </c>
      <c r="B34" s="96" t="s">
        <v>188</v>
      </c>
      <c r="C34" s="130" t="s">
        <v>12</v>
      </c>
      <c r="D34" s="124">
        <f>ROUND('Operating Efficiency(%)'!D34*' Capacity by Company'!D34,4)</f>
        <v>0</v>
      </c>
      <c r="E34" s="124">
        <f>ROUND('Operating Efficiency(%)'!E34*' Capacity by Company'!E34,4)</f>
        <v>0</v>
      </c>
      <c r="F34" s="124">
        <f>ROUND('Operating Efficiency(%)'!F34*' Capacity by Company'!F34,4)</f>
        <v>0</v>
      </c>
      <c r="G34" s="124">
        <f>ROUND('Operating Efficiency(%)'!G34*' Capacity by Company'!G34,4)</f>
        <v>0</v>
      </c>
      <c r="H34" s="124">
        <f>ROUND('Operating Efficiency(%)'!H34*' Capacity by Company'!H34,4)</f>
        <v>0</v>
      </c>
      <c r="I34" s="124">
        <f>ROUND('Operating Efficiency(%)'!I34*' Capacity by Company'!I34,4)</f>
        <v>0</v>
      </c>
      <c r="J34" s="124">
        <f>ROUND('Operating Efficiency(%)'!J34*' Capacity by Company'!J34,4)</f>
        <v>0</v>
      </c>
      <c r="K34" s="124">
        <f>ROUND('Operating Efficiency(%)'!K34*' Capacity by Company'!K34,4)</f>
        <v>0</v>
      </c>
      <c r="L34" s="124">
        <f>ROUND('Operating Efficiency(%)'!L34*' Capacity by Company'!L34,4)</f>
        <v>0</v>
      </c>
      <c r="M34" s="124">
        <f>ROUND('Operating Efficiency(%)'!M34*' Capacity by Company'!M34,4)</f>
        <v>0</v>
      </c>
      <c r="N34" s="124">
        <f>ROUND('Operating Efficiency(%)'!N34*' Capacity by Company'!N34,4)</f>
        <v>0</v>
      </c>
      <c r="O34" s="124">
        <f>ROUND('Operating Efficiency(%)'!O34*' Capacity by Company'!O34,4)</f>
        <v>0</v>
      </c>
      <c r="P34" s="124">
        <f>ROUND('Operating Efficiency(%)'!P34*' Capacity by Company'!P34,4)</f>
        <v>0</v>
      </c>
      <c r="Q34" s="124">
        <f>ROUND('Operating Efficiency(%)'!Q34*' Capacity by Company'!Q34,4)</f>
        <v>0</v>
      </c>
      <c r="R34" s="124">
        <f>ROUND('Operating Efficiency(%)'!R34*' Capacity by Company'!R34,4)</f>
        <v>0</v>
      </c>
      <c r="S34" s="124">
        <f>ROUND('Operating Efficiency(%)'!S34*' Capacity by Company'!S34,4)</f>
        <v>0</v>
      </c>
    </row>
    <row r="35" spans="1:19" x14ac:dyDescent="0.25">
      <c r="A35" s="309" t="s">
        <v>30</v>
      </c>
      <c r="B35" s="312" t="s">
        <v>188</v>
      </c>
      <c r="C35" s="310" t="s">
        <v>58</v>
      </c>
      <c r="D35" s="316">
        <f>SUM(D33:D34)</f>
        <v>7.7350000000000003</v>
      </c>
      <c r="E35" s="316">
        <f t="shared" ref="E35:S35" si="6">SUM(E33:E34)</f>
        <v>7.8310000000000004</v>
      </c>
      <c r="F35" s="316">
        <f t="shared" si="6"/>
        <v>7.9279999999999999</v>
      </c>
      <c r="G35" s="316">
        <f t="shared" si="6"/>
        <v>8.0239999999999991</v>
      </c>
      <c r="H35" s="316">
        <f t="shared" si="6"/>
        <v>12.18</v>
      </c>
      <c r="I35" s="316">
        <f t="shared" si="6"/>
        <v>11.599500000000001</v>
      </c>
      <c r="J35" s="316">
        <f t="shared" si="6"/>
        <v>12.0495</v>
      </c>
      <c r="K35" s="316">
        <f t="shared" si="6"/>
        <v>12.3</v>
      </c>
      <c r="L35" s="316">
        <f t="shared" si="6"/>
        <v>16.399999999999999</v>
      </c>
      <c r="M35" s="316">
        <f t="shared" si="6"/>
        <v>16.8</v>
      </c>
      <c r="N35" s="316">
        <f t="shared" si="6"/>
        <v>16.8</v>
      </c>
      <c r="O35" s="316">
        <f t="shared" si="6"/>
        <v>17.399999999999999</v>
      </c>
      <c r="P35" s="316">
        <f t="shared" si="6"/>
        <v>17.399999999999999</v>
      </c>
      <c r="Q35" s="316">
        <f t="shared" si="6"/>
        <v>18</v>
      </c>
      <c r="R35" s="316">
        <f t="shared" si="6"/>
        <v>18</v>
      </c>
      <c r="S35" s="316">
        <f t="shared" si="6"/>
        <v>18.399999999999999</v>
      </c>
    </row>
    <row r="36" spans="1:19" x14ac:dyDescent="0.25">
      <c r="A36" s="309" t="s">
        <v>30</v>
      </c>
      <c r="B36" s="309" t="s">
        <v>52</v>
      </c>
      <c r="C36" s="310" t="s">
        <v>58</v>
      </c>
      <c r="D36" s="316">
        <f>ROUND('Operating Efficiency(%)'!D36*' Capacity by Company'!D36,4)</f>
        <v>14.346</v>
      </c>
      <c r="E36" s="316">
        <f>ROUND('Operating Efficiency(%)'!E36*' Capacity by Company'!E36,4)</f>
        <v>14.04</v>
      </c>
      <c r="F36" s="316">
        <f>ROUND('Operating Efficiency(%)'!F36*' Capacity by Company'!F36,4)</f>
        <v>14.946</v>
      </c>
      <c r="G36" s="316">
        <f>ROUND('Operating Efficiency(%)'!G36*' Capacity by Company'!G36,4)</f>
        <v>15.625999999999999</v>
      </c>
      <c r="H36" s="316">
        <f>ROUND('Operating Efficiency(%)'!H36*' Capacity by Company'!H36,4)</f>
        <v>15.366</v>
      </c>
      <c r="I36" s="316">
        <f>ROUND('Operating Efficiency(%)'!I36*' Capacity by Company'!I36,4)</f>
        <v>14.494</v>
      </c>
      <c r="J36" s="316">
        <f>ROUND('Operating Efficiency(%)'!J36*' Capacity by Company'!J36,4)</f>
        <v>14.773999999999999</v>
      </c>
      <c r="K36" s="316">
        <f>ROUND('Operating Efficiency(%)'!K36*' Capacity by Company'!K36,4)</f>
        <v>14.8</v>
      </c>
      <c r="L36" s="316">
        <f>ROUND('Operating Efficiency(%)'!L36*' Capacity by Company'!L36,4)</f>
        <v>15.4</v>
      </c>
      <c r="M36" s="316">
        <f>ROUND('Operating Efficiency(%)'!M36*' Capacity by Company'!M36,4)</f>
        <v>16</v>
      </c>
      <c r="N36" s="316">
        <f>ROUND('Operating Efficiency(%)'!N36*' Capacity by Company'!N36,4)</f>
        <v>16</v>
      </c>
      <c r="O36" s="316">
        <f>ROUND('Operating Efficiency(%)'!O36*' Capacity by Company'!O36,4)</f>
        <v>16.399999999999999</v>
      </c>
      <c r="P36" s="316">
        <f>ROUND('Operating Efficiency(%)'!P36*' Capacity by Company'!P36,4)</f>
        <v>16.399999999999999</v>
      </c>
      <c r="Q36" s="316">
        <f>ROUND('Operating Efficiency(%)'!Q36*' Capacity by Company'!Q36,4)</f>
        <v>16.8</v>
      </c>
      <c r="R36" s="316">
        <f>ROUND('Operating Efficiency(%)'!R36*' Capacity by Company'!R36,4)</f>
        <v>16.8</v>
      </c>
      <c r="S36" s="316">
        <f>ROUND('Operating Efficiency(%)'!S36*' Capacity by Company'!S36,4)</f>
        <v>17.399999999999999</v>
      </c>
    </row>
    <row r="37" spans="1:19" x14ac:dyDescent="0.25">
      <c r="A37" s="309" t="s">
        <v>30</v>
      </c>
      <c r="B37" s="320" t="s">
        <v>30</v>
      </c>
      <c r="C37" s="310" t="s">
        <v>58</v>
      </c>
      <c r="D37" s="316">
        <f>SUM(D35,D32,D27,D24,D21,D17,D10)</f>
        <v>314.75651199999999</v>
      </c>
      <c r="E37" s="316">
        <f t="shared" ref="E37:S37" si="7">SUM(E35,E32,E27,E24,E21,E17,E10)</f>
        <v>326.126576</v>
      </c>
      <c r="F37" s="316">
        <f t="shared" si="7"/>
        <v>336.81658000000004</v>
      </c>
      <c r="G37" s="316">
        <f t="shared" si="7"/>
        <v>340.01602400000002</v>
      </c>
      <c r="H37" s="316">
        <f t="shared" si="7"/>
        <v>356.80038804301074</v>
      </c>
      <c r="I37" s="316">
        <f t="shared" si="7"/>
        <v>327.28074223655909</v>
      </c>
      <c r="J37" s="316">
        <f t="shared" si="7"/>
        <v>369.29728339784941</v>
      </c>
      <c r="K37" s="316">
        <f t="shared" si="7"/>
        <v>377.27741466666669</v>
      </c>
      <c r="L37" s="316">
        <f t="shared" si="7"/>
        <v>387.35587488172041</v>
      </c>
      <c r="M37" s="316">
        <f t="shared" si="7"/>
        <v>386.68242993548387</v>
      </c>
      <c r="N37" s="316">
        <f t="shared" si="7"/>
        <v>399.05562800000001</v>
      </c>
      <c r="O37" s="316">
        <f t="shared" si="7"/>
        <v>412.44335509677421</v>
      </c>
      <c r="P37" s="316">
        <f t="shared" si="7"/>
        <v>421.67301015053766</v>
      </c>
      <c r="Q37" s="316">
        <f t="shared" si="7"/>
        <v>430.31136520430107</v>
      </c>
      <c r="R37" s="316">
        <f t="shared" si="7"/>
        <v>435.06336025806456</v>
      </c>
      <c r="S37" s="316">
        <f t="shared" si="7"/>
        <v>441.21841531182798</v>
      </c>
    </row>
    <row r="38" spans="1:19" x14ac:dyDescent="0.25">
      <c r="A38" s="95" t="s">
        <v>39</v>
      </c>
      <c r="B38" s="95" t="s">
        <v>36</v>
      </c>
      <c r="C38" s="130" t="s">
        <v>299</v>
      </c>
      <c r="D38" s="124">
        <f>ROUND('Operating Efficiency(%)'!D38*' Capacity by Company'!D38,4)</f>
        <v>18.057500000000001</v>
      </c>
      <c r="E38" s="124">
        <f>ROUND('Operating Efficiency(%)'!E38*' Capacity by Company'!E38,4)</f>
        <v>18.477499999999999</v>
      </c>
      <c r="F38" s="124">
        <f>ROUND('Operating Efficiency(%)'!F38*' Capacity by Company'!F38,4)</f>
        <v>18.645</v>
      </c>
      <c r="G38" s="124">
        <f>ROUND('Operating Efficiency(%)'!G38*' Capacity by Company'!G38,4)</f>
        <v>18.565000000000001</v>
      </c>
      <c r="H38" s="124">
        <f>ROUND('Operating Efficiency(%)'!H38*' Capacity by Company'!H38,4)</f>
        <v>18.86</v>
      </c>
      <c r="I38" s="124">
        <f>ROUND('Operating Efficiency(%)'!I38*' Capacity by Company'!I38,4)</f>
        <v>0</v>
      </c>
      <c r="J38" s="124">
        <f>ROUND('Operating Efficiency(%)'!J38*' Capacity by Company'!J38,4)</f>
        <v>0</v>
      </c>
      <c r="K38" s="124">
        <f>ROUND('Operating Efficiency(%)'!K38*' Capacity by Company'!K38,4)</f>
        <v>0</v>
      </c>
      <c r="L38" s="124">
        <f>ROUND('Operating Efficiency(%)'!L38*' Capacity by Company'!L38,4)</f>
        <v>0</v>
      </c>
      <c r="M38" s="124">
        <f>ROUND('Operating Efficiency(%)'!M38*' Capacity by Company'!M38,4)</f>
        <v>0</v>
      </c>
      <c r="N38" s="124">
        <f>ROUND('Operating Efficiency(%)'!N38*' Capacity by Company'!N38,4)</f>
        <v>0</v>
      </c>
      <c r="O38" s="124">
        <f>ROUND('Operating Efficiency(%)'!O38*' Capacity by Company'!O38,4)</f>
        <v>0</v>
      </c>
      <c r="P38" s="124">
        <f>ROUND('Operating Efficiency(%)'!P38*' Capacity by Company'!P38,4)</f>
        <v>0</v>
      </c>
      <c r="Q38" s="124">
        <f>ROUND('Operating Efficiency(%)'!Q38*' Capacity by Company'!Q38,4)</f>
        <v>0</v>
      </c>
      <c r="R38" s="124">
        <f>ROUND('Operating Efficiency(%)'!R38*' Capacity by Company'!R38,4)</f>
        <v>0</v>
      </c>
      <c r="S38" s="124">
        <f>ROUND('Operating Efficiency(%)'!S38*' Capacity by Company'!S38,4)</f>
        <v>0</v>
      </c>
    </row>
    <row r="39" spans="1:19" x14ac:dyDescent="0.25">
      <c r="A39" s="95" t="s">
        <v>39</v>
      </c>
      <c r="B39" s="95" t="s">
        <v>36</v>
      </c>
      <c r="C39" s="130" t="s">
        <v>298</v>
      </c>
      <c r="D39" s="124">
        <f>ROUND('Operating Efficiency(%)'!D39*' Capacity by Company'!D39,4)</f>
        <v>0</v>
      </c>
      <c r="E39" s="124">
        <f>ROUND('Operating Efficiency(%)'!E39*' Capacity by Company'!E39,4)</f>
        <v>0</v>
      </c>
      <c r="F39" s="124">
        <f>ROUND('Operating Efficiency(%)'!F39*' Capacity by Company'!F39,4)</f>
        <v>0</v>
      </c>
      <c r="G39" s="124">
        <f>ROUND('Operating Efficiency(%)'!G39*' Capacity by Company'!G39,4)</f>
        <v>0</v>
      </c>
      <c r="H39" s="124">
        <f>ROUND('Operating Efficiency(%)'!H39*' Capacity by Company'!H39,4)</f>
        <v>0</v>
      </c>
      <c r="I39" s="124">
        <f>ROUND('Operating Efficiency(%)'!I39*' Capacity by Company'!I39,4)</f>
        <v>23.37</v>
      </c>
      <c r="J39" s="124">
        <f>ROUND('Operating Efficiency(%)'!J39*' Capacity by Company'!J39,4)</f>
        <v>23.783999999999999</v>
      </c>
      <c r="K39" s="124">
        <f>ROUND('Operating Efficiency(%)'!K39*' Capacity by Company'!K39,4)</f>
        <v>24</v>
      </c>
      <c r="L39" s="124">
        <f>ROUND('Operating Efficiency(%)'!L39*' Capacity by Company'!L39,4)</f>
        <v>24</v>
      </c>
      <c r="M39" s="124">
        <f>ROUND('Operating Efficiency(%)'!M39*' Capacity by Company'!M39,4)</f>
        <v>24.6</v>
      </c>
      <c r="N39" s="124">
        <f>ROUND('Operating Efficiency(%)'!N39*' Capacity by Company'!N39,4)</f>
        <v>24.6</v>
      </c>
      <c r="O39" s="124">
        <f>ROUND('Operating Efficiency(%)'!O39*' Capacity by Company'!O39,4)</f>
        <v>25.2</v>
      </c>
      <c r="P39" s="124">
        <f>ROUND('Operating Efficiency(%)'!P39*' Capacity by Company'!P39,4)</f>
        <v>25.2</v>
      </c>
      <c r="Q39" s="124">
        <f>ROUND('Operating Efficiency(%)'!Q39*' Capacity by Company'!Q39,4)</f>
        <v>26.1</v>
      </c>
      <c r="R39" s="124">
        <f>ROUND('Operating Efficiency(%)'!R39*' Capacity by Company'!R39,4)</f>
        <v>27</v>
      </c>
      <c r="S39" s="124">
        <f>ROUND('Operating Efficiency(%)'!S39*' Capacity by Company'!S39,4)</f>
        <v>27</v>
      </c>
    </row>
    <row r="40" spans="1:19" x14ac:dyDescent="0.25">
      <c r="A40" s="95" t="s">
        <v>39</v>
      </c>
      <c r="B40" s="95" t="s">
        <v>36</v>
      </c>
      <c r="C40" s="130" t="s">
        <v>303</v>
      </c>
      <c r="D40" s="124">
        <f>ROUND('Operating Efficiency(%)'!D40*' Capacity by Company'!D40,4)</f>
        <v>14.906000000000001</v>
      </c>
      <c r="E40" s="124">
        <f>ROUND('Operating Efficiency(%)'!E40*' Capacity by Company'!E40,4)</f>
        <v>15.246</v>
      </c>
      <c r="F40" s="124">
        <f>ROUND('Operating Efficiency(%)'!F40*' Capacity by Company'!F40,4)</f>
        <v>14.986000000000001</v>
      </c>
      <c r="G40" s="124">
        <f>ROUND('Operating Efficiency(%)'!G40*' Capacity by Company'!G40,4)</f>
        <v>15.326000000000001</v>
      </c>
      <c r="H40" s="124">
        <f>ROUND('Operating Efficiency(%)'!H40*' Capacity by Company'!H40,4)</f>
        <v>15.666</v>
      </c>
      <c r="I40" s="124">
        <f>ROUND('Operating Efficiency(%)'!I40*' Capacity by Company'!I40,4)</f>
        <v>14.423999999999999</v>
      </c>
      <c r="J40" s="124">
        <f>ROUND('Operating Efficiency(%)'!J40*' Capacity by Company'!J40,4)</f>
        <v>14.584</v>
      </c>
      <c r="K40" s="124">
        <f>ROUND('Operating Efficiency(%)'!K40*' Capacity by Company'!K40,4)</f>
        <v>14.8</v>
      </c>
      <c r="L40" s="124">
        <f>ROUND('Operating Efficiency(%)'!L40*' Capacity by Company'!L40,4)</f>
        <v>15.4</v>
      </c>
      <c r="M40" s="124">
        <f>ROUND('Operating Efficiency(%)'!M40*' Capacity by Company'!M40,4)</f>
        <v>15.4</v>
      </c>
      <c r="N40" s="124">
        <f>ROUND('Operating Efficiency(%)'!N40*' Capacity by Company'!N40,4)</f>
        <v>16</v>
      </c>
      <c r="O40" s="124">
        <f>ROUND('Operating Efficiency(%)'!O40*' Capacity by Company'!O40,4)</f>
        <v>16.399999999999999</v>
      </c>
      <c r="P40" s="124">
        <f>ROUND('Operating Efficiency(%)'!P40*' Capacity by Company'!P40,4)</f>
        <v>16.8</v>
      </c>
      <c r="Q40" s="124">
        <f>ROUND('Operating Efficiency(%)'!Q40*' Capacity by Company'!Q40,4)</f>
        <v>17.399999999999999</v>
      </c>
      <c r="R40" s="124">
        <f>ROUND('Operating Efficiency(%)'!R40*' Capacity by Company'!R40,4)</f>
        <v>17.399999999999999</v>
      </c>
      <c r="S40" s="124">
        <f>ROUND('Operating Efficiency(%)'!S40*' Capacity by Company'!S40,4)</f>
        <v>18</v>
      </c>
    </row>
    <row r="41" spans="1:19" x14ac:dyDescent="0.25">
      <c r="A41" s="95" t="s">
        <v>39</v>
      </c>
      <c r="B41" s="95" t="s">
        <v>36</v>
      </c>
      <c r="C41" s="130" t="s">
        <v>304</v>
      </c>
      <c r="D41" s="124">
        <f>ROUND('Operating Efficiency(%)'!D41*' Capacity by Company'!D41,4)</f>
        <v>15.444000000000001</v>
      </c>
      <c r="E41" s="124">
        <f>ROUND('Operating Efficiency(%)'!E41*' Capacity by Company'!E41,4)</f>
        <v>15.804</v>
      </c>
      <c r="F41" s="124">
        <f>ROUND('Operating Efficiency(%)'!F41*' Capacity by Company'!F41,4)</f>
        <v>15.964</v>
      </c>
      <c r="G41" s="124">
        <f>ROUND('Operating Efficiency(%)'!G41*' Capacity by Company'!G41,4)</f>
        <v>15.923999999999999</v>
      </c>
      <c r="H41" s="124">
        <f>ROUND('Operating Efficiency(%)'!H41*' Capacity by Company'!H41,4)</f>
        <v>16.286000000000001</v>
      </c>
      <c r="I41" s="124">
        <f>ROUND('Operating Efficiency(%)'!I41*' Capacity by Company'!I41,4)</f>
        <v>14.846</v>
      </c>
      <c r="J41" s="124">
        <f>ROUND('Operating Efficiency(%)'!J41*' Capacity by Company'!J41,4)</f>
        <v>15.646000000000001</v>
      </c>
      <c r="K41" s="124">
        <f>ROUND('Operating Efficiency(%)'!K41*' Capacity by Company'!K41,4)</f>
        <v>16</v>
      </c>
      <c r="L41" s="124">
        <f>ROUND('Operating Efficiency(%)'!L41*' Capacity by Company'!L41,4)</f>
        <v>16</v>
      </c>
      <c r="M41" s="124">
        <f>ROUND('Operating Efficiency(%)'!M41*' Capacity by Company'!M41,4)</f>
        <v>16.399999999999999</v>
      </c>
      <c r="N41" s="124">
        <f>ROUND('Operating Efficiency(%)'!N41*' Capacity by Company'!N41,4)</f>
        <v>16.399999999999999</v>
      </c>
      <c r="O41" s="124">
        <f>ROUND('Operating Efficiency(%)'!O41*' Capacity by Company'!O41,4)</f>
        <v>16.8</v>
      </c>
      <c r="P41" s="124">
        <f>ROUND('Operating Efficiency(%)'!P41*' Capacity by Company'!P41,4)</f>
        <v>16.8</v>
      </c>
      <c r="Q41" s="124">
        <f>ROUND('Operating Efficiency(%)'!Q41*' Capacity by Company'!Q41,4)</f>
        <v>17.399999999999999</v>
      </c>
      <c r="R41" s="124">
        <f>ROUND('Operating Efficiency(%)'!R41*' Capacity by Company'!R41,4)</f>
        <v>18</v>
      </c>
      <c r="S41" s="124">
        <f>ROUND('Operating Efficiency(%)'!S41*' Capacity by Company'!S41,4)</f>
        <v>18</v>
      </c>
    </row>
    <row r="42" spans="1:19" x14ac:dyDescent="0.25">
      <c r="A42" s="95" t="s">
        <v>39</v>
      </c>
      <c r="B42" s="95" t="s">
        <v>36</v>
      </c>
      <c r="C42" s="131" t="s">
        <v>12</v>
      </c>
      <c r="D42" s="124">
        <f>ROUND('Operating Efficiency(%)'!D42*' Capacity by Company'!D42,4)</f>
        <v>7.45</v>
      </c>
      <c r="E42" s="124">
        <f>ROUND('Operating Efficiency(%)'!E42*' Capacity by Company'!E42,4)</f>
        <v>7.7409999999999997</v>
      </c>
      <c r="F42" s="124">
        <f>ROUND('Operating Efficiency(%)'!F42*' Capacity by Company'!F42,4)</f>
        <v>7.5209999999999999</v>
      </c>
      <c r="G42" s="124">
        <f>ROUND('Operating Efficiency(%)'!G42*' Capacity by Company'!G42,4)</f>
        <v>7.5</v>
      </c>
      <c r="H42" s="124">
        <f>ROUND('Operating Efficiency(%)'!H42*' Capacity by Company'!H42,4)</f>
        <v>7.306</v>
      </c>
      <c r="I42" s="124">
        <f>ROUND('Operating Efficiency(%)'!I42*' Capacity by Company'!I42,4)</f>
        <v>6.7759999999999998</v>
      </c>
      <c r="J42" s="124">
        <f>ROUND('Operating Efficiency(%)'!J42*' Capacity by Company'!J42,4)</f>
        <v>7.0540000000000003</v>
      </c>
      <c r="K42" s="124">
        <f>ROUND('Operating Efficiency(%)'!K42*' Capacity by Company'!K42,4)</f>
        <v>7.2</v>
      </c>
      <c r="L42" s="124">
        <f>ROUND('Operating Efficiency(%)'!L42*' Capacity by Company'!L42,4)</f>
        <v>7.2</v>
      </c>
      <c r="M42" s="124">
        <f>ROUND('Operating Efficiency(%)'!M42*' Capacity by Company'!M42,4)</f>
        <v>7.4</v>
      </c>
      <c r="N42" s="124">
        <f>ROUND('Operating Efficiency(%)'!N42*' Capacity by Company'!N42,4)</f>
        <v>7.4</v>
      </c>
      <c r="O42" s="124">
        <f>ROUND('Operating Efficiency(%)'!O42*' Capacity by Company'!O42,4)</f>
        <v>7.7</v>
      </c>
      <c r="P42" s="124">
        <f>ROUND('Operating Efficiency(%)'!P42*' Capacity by Company'!P42,4)</f>
        <v>7.7</v>
      </c>
      <c r="Q42" s="124">
        <f>ROUND('Operating Efficiency(%)'!Q42*' Capacity by Company'!Q42,4)</f>
        <v>8</v>
      </c>
      <c r="R42" s="124">
        <f>ROUND('Operating Efficiency(%)'!R42*' Capacity by Company'!R42,4)</f>
        <v>8</v>
      </c>
      <c r="S42" s="124">
        <f>ROUND('Operating Efficiency(%)'!S42*' Capacity by Company'!S42,4)</f>
        <v>8.1999999999999993</v>
      </c>
    </row>
    <row r="43" spans="1:19" x14ac:dyDescent="0.25">
      <c r="A43" s="309" t="s">
        <v>39</v>
      </c>
      <c r="B43" s="309" t="s">
        <v>36</v>
      </c>
      <c r="C43" s="310" t="s">
        <v>58</v>
      </c>
      <c r="D43" s="311">
        <f>SUM(D38:D42)</f>
        <v>55.857500000000009</v>
      </c>
      <c r="E43" s="311">
        <f t="shared" ref="E43:S43" si="8">SUM(E38:E42)</f>
        <v>57.268500000000003</v>
      </c>
      <c r="F43" s="311">
        <f t="shared" si="8"/>
        <v>57.116</v>
      </c>
      <c r="G43" s="311">
        <f t="shared" si="8"/>
        <v>57.315000000000005</v>
      </c>
      <c r="H43" s="311">
        <f t="shared" si="8"/>
        <v>58.117999999999995</v>
      </c>
      <c r="I43" s="311">
        <f t="shared" si="8"/>
        <v>59.415999999999997</v>
      </c>
      <c r="J43" s="311">
        <f t="shared" si="8"/>
        <v>61.067999999999998</v>
      </c>
      <c r="K43" s="311">
        <f t="shared" si="8"/>
        <v>62</v>
      </c>
      <c r="L43" s="311">
        <f t="shared" si="8"/>
        <v>62.6</v>
      </c>
      <c r="M43" s="311">
        <f t="shared" si="8"/>
        <v>63.8</v>
      </c>
      <c r="N43" s="311">
        <f t="shared" si="8"/>
        <v>64.400000000000006</v>
      </c>
      <c r="O43" s="311">
        <f t="shared" si="8"/>
        <v>66.099999999999994</v>
      </c>
      <c r="P43" s="311">
        <f t="shared" si="8"/>
        <v>66.5</v>
      </c>
      <c r="Q43" s="311">
        <f t="shared" si="8"/>
        <v>68.900000000000006</v>
      </c>
      <c r="R43" s="311">
        <f t="shared" si="8"/>
        <v>70.400000000000006</v>
      </c>
      <c r="S43" s="311">
        <f t="shared" si="8"/>
        <v>71.2</v>
      </c>
    </row>
    <row r="44" spans="1:19" s="325" customFormat="1" x14ac:dyDescent="0.25">
      <c r="A44" s="344" t="s">
        <v>39</v>
      </c>
      <c r="B44" s="344" t="s">
        <v>53</v>
      </c>
      <c r="C44" s="130" t="s">
        <v>302</v>
      </c>
      <c r="D44" s="354">
        <f>ROUND('Operating Efficiency(%)'!D44*' Capacity by Company'!D44,4)</f>
        <v>12.3345</v>
      </c>
      <c r="E44" s="354">
        <f>ROUND('Operating Efficiency(%)'!E44*' Capacity by Company'!E44,4)</f>
        <v>12.585000000000001</v>
      </c>
      <c r="F44" s="354">
        <f>ROUND('Operating Efficiency(%)'!F44*' Capacity by Company'!F44,4)</f>
        <v>12.682499999999999</v>
      </c>
      <c r="G44" s="354">
        <f>ROUND('Operating Efficiency(%)'!G44*' Capacity by Company'!G44,4)</f>
        <v>12.631500000000001</v>
      </c>
      <c r="H44" s="354">
        <f>ROUND('Operating Efficiency(%)'!H44*' Capacity by Company'!H44,4)</f>
        <v>12.879</v>
      </c>
      <c r="I44" s="354">
        <f>ROUND('Operating Efficiency(%)'!I44*' Capacity by Company'!I44,4)</f>
        <v>12.372</v>
      </c>
      <c r="J44" s="354">
        <f>ROUND('Operating Efficiency(%)'!J44*' Capacity by Company'!J44,4)</f>
        <v>12.579000000000001</v>
      </c>
      <c r="K44" s="354">
        <f>ROUND('Operating Efficiency(%)'!K44*' Capacity by Company'!K44,4)</f>
        <v>12.686999999999999</v>
      </c>
      <c r="L44" s="354">
        <f>ROUND('Operating Efficiency(%)'!L44*' Capacity by Company'!L44,4)</f>
        <v>12.686999999999999</v>
      </c>
      <c r="M44" s="354">
        <f>ROUND('Operating Efficiency(%)'!M44*' Capacity by Company'!M44,4)</f>
        <v>12.987</v>
      </c>
      <c r="N44" s="354">
        <f>ROUND('Operating Efficiency(%)'!N44*' Capacity by Company'!N44,4)</f>
        <v>12.987</v>
      </c>
      <c r="O44" s="354">
        <f>ROUND('Operating Efficiency(%)'!O44*' Capacity by Company'!O44,4)</f>
        <v>13.287000000000001</v>
      </c>
      <c r="P44" s="354">
        <f>ROUND('Operating Efficiency(%)'!P44*' Capacity by Company'!P44,4)</f>
        <v>13.287000000000001</v>
      </c>
      <c r="Q44" s="354">
        <f>ROUND('Operating Efficiency(%)'!Q44*' Capacity by Company'!Q44,4)</f>
        <v>13.737</v>
      </c>
      <c r="R44" s="354">
        <f>ROUND('Operating Efficiency(%)'!R44*' Capacity by Company'!R44,4)</f>
        <v>14.186999999999999</v>
      </c>
      <c r="S44" s="354">
        <f>ROUND('Operating Efficiency(%)'!S44*' Capacity by Company'!S44,4)</f>
        <v>14.186999999999999</v>
      </c>
    </row>
    <row r="45" spans="1:19" s="325" customFormat="1" x14ac:dyDescent="0.25">
      <c r="A45" s="344" t="s">
        <v>39</v>
      </c>
      <c r="B45" s="344" t="s">
        <v>53</v>
      </c>
      <c r="C45" s="130" t="s">
        <v>379</v>
      </c>
      <c r="D45" s="354">
        <f>ROUND('Operating Efficiency(%)'!D45*' Capacity by Company'!D45,4)</f>
        <v>3.5059999999999998</v>
      </c>
      <c r="E45" s="354">
        <f>ROUND('Operating Efficiency(%)'!E45*' Capacity by Company'!E45,4)</f>
        <v>3.5674999999999999</v>
      </c>
      <c r="F45" s="354">
        <f>ROUND('Operating Efficiency(%)'!F45*' Capacity by Company'!F45,4)</f>
        <v>3.5954999999999999</v>
      </c>
      <c r="G45" s="354">
        <f>ROUND('Operating Efficiency(%)'!G45*' Capacity by Company'!G45,4)</f>
        <v>3.5914999999999999</v>
      </c>
      <c r="H45" s="354">
        <f>ROUND('Operating Efficiency(%)'!H45*' Capacity by Company'!H45,4)</f>
        <v>3.6835</v>
      </c>
      <c r="I45" s="354">
        <f>ROUND('Operating Efficiency(%)'!I45*' Capacity by Company'!I45,4)</f>
        <v>3.3965000000000001</v>
      </c>
      <c r="J45" s="354">
        <f>ROUND('Operating Efficiency(%)'!J45*' Capacity by Company'!J45,4)</f>
        <v>3.5409999999999999</v>
      </c>
      <c r="K45" s="354">
        <f>ROUND('Operating Efficiency(%)'!K45*' Capacity by Company'!K45,4)</f>
        <v>3.673</v>
      </c>
      <c r="L45" s="354">
        <f>ROUND('Operating Efficiency(%)'!L45*' Capacity by Company'!L45,4)</f>
        <v>3.8</v>
      </c>
      <c r="M45" s="354">
        <f>ROUND('Operating Efficiency(%)'!M45*' Capacity by Company'!M45,4)</f>
        <v>4</v>
      </c>
      <c r="N45" s="354">
        <f>ROUND('Operating Efficiency(%)'!N45*' Capacity by Company'!N45,4)</f>
        <v>4.6929999999999996</v>
      </c>
      <c r="O45" s="354">
        <f>ROUND('Operating Efficiency(%)'!O45*' Capacity by Company'!O45,4)</f>
        <v>4.8499999999999996</v>
      </c>
      <c r="P45" s="354">
        <f>ROUND('Operating Efficiency(%)'!P45*' Capacity by Company'!P45,4)</f>
        <v>4.9000000000000004</v>
      </c>
      <c r="Q45" s="354">
        <f>ROUND('Operating Efficiency(%)'!Q45*' Capacity by Company'!Q45,4)</f>
        <v>4.95</v>
      </c>
      <c r="R45" s="354">
        <f>ROUND('Operating Efficiency(%)'!R45*' Capacity by Company'!R45,4)</f>
        <v>4.9740000000000002</v>
      </c>
      <c r="S45" s="354">
        <f>ROUND('Operating Efficiency(%)'!S45*' Capacity by Company'!S45,4)</f>
        <v>5</v>
      </c>
    </row>
    <row r="46" spans="1:19" s="325" customFormat="1" x14ac:dyDescent="0.25">
      <c r="A46" s="309" t="s">
        <v>39</v>
      </c>
      <c r="B46" s="309" t="s">
        <v>53</v>
      </c>
      <c r="C46" s="310" t="s">
        <v>58</v>
      </c>
      <c r="D46" s="311">
        <f>SUM(D44:D45)</f>
        <v>15.8405</v>
      </c>
      <c r="E46" s="311">
        <f t="shared" ref="E46:S46" si="9">SUM(E44:E45)</f>
        <v>16.1525</v>
      </c>
      <c r="F46" s="311">
        <f t="shared" si="9"/>
        <v>16.277999999999999</v>
      </c>
      <c r="G46" s="311">
        <f t="shared" si="9"/>
        <v>16.222999999999999</v>
      </c>
      <c r="H46" s="311">
        <f t="shared" si="9"/>
        <v>16.5625</v>
      </c>
      <c r="I46" s="311">
        <f t="shared" si="9"/>
        <v>15.7685</v>
      </c>
      <c r="J46" s="311">
        <f t="shared" si="9"/>
        <v>16.12</v>
      </c>
      <c r="K46" s="311">
        <f t="shared" si="9"/>
        <v>16.36</v>
      </c>
      <c r="L46" s="311">
        <f t="shared" si="9"/>
        <v>16.486999999999998</v>
      </c>
      <c r="M46" s="311">
        <f t="shared" si="9"/>
        <v>16.987000000000002</v>
      </c>
      <c r="N46" s="311">
        <f t="shared" si="9"/>
        <v>17.68</v>
      </c>
      <c r="O46" s="311">
        <f t="shared" si="9"/>
        <v>18.137</v>
      </c>
      <c r="P46" s="311">
        <f t="shared" si="9"/>
        <v>18.187000000000001</v>
      </c>
      <c r="Q46" s="311">
        <f t="shared" si="9"/>
        <v>18.687000000000001</v>
      </c>
      <c r="R46" s="311">
        <f t="shared" si="9"/>
        <v>19.161000000000001</v>
      </c>
      <c r="S46" s="311">
        <f t="shared" si="9"/>
        <v>19.186999999999998</v>
      </c>
    </row>
    <row r="47" spans="1:19" x14ac:dyDescent="0.25">
      <c r="A47" s="95" t="s">
        <v>39</v>
      </c>
      <c r="B47" s="95" t="s">
        <v>42</v>
      </c>
      <c r="C47" s="131" t="s">
        <v>269</v>
      </c>
      <c r="D47" s="124">
        <f>ROUND('Operating Efficiency(%)'!D47*' Capacity by Company'!D47,4)</f>
        <v>15.147</v>
      </c>
      <c r="E47" s="124">
        <f>ROUND('Operating Efficiency(%)'!E47*' Capacity by Company'!E47,4)</f>
        <v>15.363</v>
      </c>
      <c r="F47" s="124">
        <f>ROUND('Operating Efficiency(%)'!F47*' Capacity by Company'!F47,4)</f>
        <v>15.398999999999999</v>
      </c>
      <c r="G47" s="124">
        <f>ROUND('Operating Efficiency(%)'!G47*' Capacity by Company'!G47,4)</f>
        <v>15.255000000000001</v>
      </c>
      <c r="H47" s="124">
        <f>ROUND('Operating Efficiency(%)'!H47*' Capacity by Company'!H47,4)</f>
        <v>15.4709</v>
      </c>
      <c r="I47" s="124">
        <f>ROUND('Operating Efficiency(%)'!I47*' Capacity by Company'!I47,4)</f>
        <v>14.4269</v>
      </c>
      <c r="J47" s="124">
        <f>ROUND('Operating Efficiency(%)'!J47*' Capacity by Company'!J47,4)</f>
        <v>15.3629</v>
      </c>
      <c r="K47" s="124">
        <f>ROUND('Operating Efficiency(%)'!K47*' Capacity by Company'!K47,4)</f>
        <v>15.3988</v>
      </c>
      <c r="L47" s="124">
        <f>ROUND('Operating Efficiency(%)'!L47*' Capacity by Company'!L47,4)</f>
        <v>15.434799999999999</v>
      </c>
      <c r="M47" s="124">
        <f>ROUND('Operating Efficiency(%)'!M47*' Capacity by Company'!M47,4)</f>
        <v>15.470800000000001</v>
      </c>
      <c r="N47" s="124">
        <f>ROUND('Operating Efficiency(%)'!N47*' Capacity by Company'!N47,4)</f>
        <v>15.5068</v>
      </c>
      <c r="O47" s="124">
        <f>ROUND('Operating Efficiency(%)'!O47*' Capacity by Company'!O47,4)</f>
        <v>15.5427</v>
      </c>
      <c r="P47" s="124">
        <f>ROUND('Operating Efficiency(%)'!P47*' Capacity by Company'!P47,4)</f>
        <v>15.5787</v>
      </c>
      <c r="Q47" s="124">
        <f>ROUND('Operating Efficiency(%)'!Q47*' Capacity by Company'!Q47,4)</f>
        <v>15.614699999999999</v>
      </c>
      <c r="R47" s="124">
        <f>ROUND('Operating Efficiency(%)'!R47*' Capacity by Company'!R47,4)</f>
        <v>15.650700000000001</v>
      </c>
      <c r="S47" s="124">
        <f>ROUND('Operating Efficiency(%)'!S47*' Capacity by Company'!S47,4)</f>
        <v>15.6866</v>
      </c>
    </row>
    <row r="48" spans="1:19" x14ac:dyDescent="0.25">
      <c r="A48" s="95" t="s">
        <v>39</v>
      </c>
      <c r="B48" s="95" t="s">
        <v>42</v>
      </c>
      <c r="C48" s="131" t="s">
        <v>301</v>
      </c>
      <c r="D48" s="124">
        <f>ROUND('Operating Efficiency(%)'!D48*' Capacity by Company'!D48,4)</f>
        <v>4.3094999999999999</v>
      </c>
      <c r="E48" s="124">
        <f>ROUND('Operating Efficiency(%)'!E48*' Capacity by Company'!E48,4)</f>
        <v>4.4000000000000004</v>
      </c>
      <c r="F48" s="124">
        <f>ROUND('Operating Efficiency(%)'!F48*' Capacity by Company'!F48,4)</f>
        <v>4.4405000000000001</v>
      </c>
      <c r="G48" s="124">
        <f>ROUND('Operating Efficiency(%)'!G48*' Capacity by Company'!G48,4)</f>
        <v>4.431</v>
      </c>
      <c r="H48" s="124">
        <f>ROUND('Operating Efficiency(%)'!H48*' Capacity by Company'!H48,4)</f>
        <v>4.5213999999999999</v>
      </c>
      <c r="I48" s="124">
        <f>ROUND('Operating Efficiency(%)'!I48*' Capacity by Company'!I48,4)</f>
        <v>4.2618999999999998</v>
      </c>
      <c r="J48" s="124">
        <f>ROUND('Operating Efficiency(%)'!J48*' Capacity by Company'!J48,4)</f>
        <v>4.5523999999999996</v>
      </c>
      <c r="K48" s="124">
        <f>ROUND('Operating Efficiency(%)'!K48*' Capacity by Company'!K48,4)</f>
        <v>4.5929000000000002</v>
      </c>
      <c r="L48" s="124">
        <f>ROUND('Operating Efficiency(%)'!L48*' Capacity by Company'!L48,4)</f>
        <v>4.6334</v>
      </c>
      <c r="M48" s="124">
        <f>ROUND('Operating Efficiency(%)'!M48*' Capacity by Company'!M48,4)</f>
        <v>4.6738</v>
      </c>
      <c r="N48" s="124">
        <f>ROUND('Operating Efficiency(%)'!N48*' Capacity by Company'!N48,4)</f>
        <v>4.7142999999999997</v>
      </c>
      <c r="O48" s="124">
        <f>ROUND('Operating Efficiency(%)'!O48*' Capacity by Company'!O48,4)</f>
        <v>4.7548000000000004</v>
      </c>
      <c r="P48" s="124">
        <f>ROUND('Operating Efficiency(%)'!P48*' Capacity by Company'!P48,4)</f>
        <v>4.8152999999999997</v>
      </c>
      <c r="Q48" s="124">
        <f>ROUND('Operating Efficiency(%)'!Q48*' Capacity by Company'!Q48,4)</f>
        <v>4.8357999999999999</v>
      </c>
      <c r="R48" s="124">
        <f>ROUND('Operating Efficiency(%)'!R48*' Capacity by Company'!R48,4)</f>
        <v>4.8761999999999999</v>
      </c>
      <c r="S48" s="124">
        <f>ROUND('Operating Efficiency(%)'!S48*' Capacity by Company'!S48,4)</f>
        <v>4.9166999999999996</v>
      </c>
    </row>
    <row r="49" spans="1:16383" x14ac:dyDescent="0.25">
      <c r="A49" s="95" t="s">
        <v>39</v>
      </c>
      <c r="B49" s="95" t="s">
        <v>42</v>
      </c>
      <c r="C49" s="131" t="s">
        <v>12</v>
      </c>
      <c r="D49" s="124">
        <f>ROUND('Operating Efficiency(%)'!D49*' Capacity by Company'!D49,4)</f>
        <v>0</v>
      </c>
      <c r="E49" s="124">
        <f>ROUND('Operating Efficiency(%)'!E49*' Capacity by Company'!E49,4)</f>
        <v>0</v>
      </c>
      <c r="F49" s="124">
        <f>ROUND('Operating Efficiency(%)'!F49*' Capacity by Company'!F49,4)</f>
        <v>0</v>
      </c>
      <c r="G49" s="124">
        <f>ROUND('Operating Efficiency(%)'!G49*' Capacity by Company'!G49,4)</f>
        <v>0</v>
      </c>
      <c r="H49" s="124">
        <f>ROUND('Operating Efficiency(%)'!H49*' Capacity by Company'!H49,4)</f>
        <v>0</v>
      </c>
      <c r="I49" s="124">
        <f>ROUND('Operating Efficiency(%)'!I49*' Capacity by Company'!I49,4)</f>
        <v>0</v>
      </c>
      <c r="J49" s="124">
        <f>ROUND('Operating Efficiency(%)'!J49*' Capacity by Company'!J49,4)</f>
        <v>0</v>
      </c>
      <c r="K49" s="124">
        <f>ROUND('Operating Efficiency(%)'!K49*' Capacity by Company'!K49,4)</f>
        <v>0</v>
      </c>
      <c r="L49" s="124">
        <f>ROUND('Operating Efficiency(%)'!L49*' Capacity by Company'!L49,4)</f>
        <v>0</v>
      </c>
      <c r="M49" s="124">
        <f>ROUND('Operating Efficiency(%)'!M49*' Capacity by Company'!M49,4)</f>
        <v>0</v>
      </c>
      <c r="N49" s="124">
        <f>ROUND('Operating Efficiency(%)'!N49*' Capacity by Company'!N49,4)</f>
        <v>0</v>
      </c>
      <c r="O49" s="124">
        <f>ROUND('Operating Efficiency(%)'!O49*' Capacity by Company'!O49,4)</f>
        <v>0</v>
      </c>
      <c r="P49" s="124">
        <f>ROUND('Operating Efficiency(%)'!P49*' Capacity by Company'!P49,4)</f>
        <v>0</v>
      </c>
      <c r="Q49" s="124">
        <f>ROUND('Operating Efficiency(%)'!Q49*' Capacity by Company'!Q49,4)</f>
        <v>0</v>
      </c>
      <c r="R49" s="124">
        <f>ROUND('Operating Efficiency(%)'!R49*' Capacity by Company'!R49,4)</f>
        <v>0</v>
      </c>
      <c r="S49" s="124">
        <f>ROUND('Operating Efficiency(%)'!S49*' Capacity by Company'!S49,4)</f>
        <v>0</v>
      </c>
    </row>
    <row r="50" spans="1:16383" x14ac:dyDescent="0.25">
      <c r="A50" s="309" t="s">
        <v>39</v>
      </c>
      <c r="B50" s="309" t="s">
        <v>42</v>
      </c>
      <c r="C50" s="310" t="s">
        <v>58</v>
      </c>
      <c r="D50" s="316">
        <f>SUM(D47:D49)</f>
        <v>19.456499999999998</v>
      </c>
      <c r="E50" s="316">
        <f t="shared" ref="E50:S50" si="10">SUM(E47:E49)</f>
        <v>19.762999999999998</v>
      </c>
      <c r="F50" s="316">
        <f t="shared" si="10"/>
        <v>19.839500000000001</v>
      </c>
      <c r="G50" s="316">
        <f t="shared" si="10"/>
        <v>19.686</v>
      </c>
      <c r="H50" s="316">
        <f t="shared" si="10"/>
        <v>19.9923</v>
      </c>
      <c r="I50" s="316">
        <f t="shared" si="10"/>
        <v>18.688800000000001</v>
      </c>
      <c r="J50" s="316">
        <f t="shared" si="10"/>
        <v>19.915299999999998</v>
      </c>
      <c r="K50" s="316">
        <f t="shared" si="10"/>
        <v>19.991700000000002</v>
      </c>
      <c r="L50" s="316">
        <f t="shared" si="10"/>
        <v>20.068199999999997</v>
      </c>
      <c r="M50" s="316">
        <f t="shared" si="10"/>
        <v>20.144600000000001</v>
      </c>
      <c r="N50" s="316">
        <f t="shared" si="10"/>
        <v>20.2211</v>
      </c>
      <c r="O50" s="316">
        <f t="shared" si="10"/>
        <v>20.297499999999999</v>
      </c>
      <c r="P50" s="316">
        <f t="shared" si="10"/>
        <v>20.393999999999998</v>
      </c>
      <c r="Q50" s="316">
        <f t="shared" si="10"/>
        <v>20.450499999999998</v>
      </c>
      <c r="R50" s="316">
        <f t="shared" si="10"/>
        <v>20.526900000000001</v>
      </c>
      <c r="S50" s="316">
        <f t="shared" si="10"/>
        <v>20.603300000000001</v>
      </c>
    </row>
    <row r="51" spans="1:16383" x14ac:dyDescent="0.25">
      <c r="A51" s="95" t="s">
        <v>39</v>
      </c>
      <c r="B51" s="114" t="s">
        <v>109</v>
      </c>
      <c r="C51" s="130" t="s">
        <v>285</v>
      </c>
      <c r="D51" s="124">
        <f>ROUND('Operating Efficiency(%)'!D51*' Capacity by Company'!D51,4)</f>
        <v>4.0876999999999999</v>
      </c>
      <c r="E51" s="124">
        <f>ROUND('Operating Efficiency(%)'!E51*' Capacity by Company'!E51,4)</f>
        <v>4.1871999999999998</v>
      </c>
      <c r="F51" s="124">
        <f>ROUND('Operating Efficiency(%)'!F51*' Capacity by Company'!F51,4)</f>
        <v>4.2366000000000001</v>
      </c>
      <c r="G51" s="124">
        <f>ROUND('Operating Efficiency(%)'!G51*' Capacity by Company'!G51,4)</f>
        <v>4.2361000000000004</v>
      </c>
      <c r="H51" s="124">
        <f>ROUND('Operating Efficiency(%)'!H51*' Capacity by Company'!H51,4)</f>
        <v>4.2946999999999997</v>
      </c>
      <c r="I51" s="124">
        <f>ROUND('Operating Efficiency(%)'!I51*' Capacity by Company'!I51,4)</f>
        <v>4.1032999999999999</v>
      </c>
      <c r="J51" s="124">
        <f>ROUND('Operating Efficiency(%)'!J51*' Capacity by Company'!J51,4)</f>
        <v>4.2618999999999998</v>
      </c>
      <c r="K51" s="124">
        <f>ROUND('Operating Efficiency(%)'!K51*' Capacity by Company'!K51,4)</f>
        <v>4.2704000000000004</v>
      </c>
      <c r="L51" s="124">
        <f>ROUND('Operating Efficiency(%)'!L51*' Capacity by Company'!L51,4)</f>
        <v>4.2789999999999999</v>
      </c>
      <c r="M51" s="124">
        <f>ROUND('Operating Efficiency(%)'!M51*' Capacity by Company'!M51,4)</f>
        <v>4.2876000000000003</v>
      </c>
      <c r="N51" s="124">
        <f>ROUND('Operating Efficiency(%)'!N51*' Capacity by Company'!N51,4)</f>
        <v>4.2961999999999998</v>
      </c>
      <c r="O51" s="124">
        <f>ROUND('Operating Efficiency(%)'!O51*' Capacity by Company'!O51,4)</f>
        <v>4.3048000000000002</v>
      </c>
      <c r="P51" s="124">
        <f>ROUND('Operating Efficiency(%)'!P51*' Capacity by Company'!P51,4)</f>
        <v>4.3133999999999997</v>
      </c>
      <c r="Q51" s="124">
        <f>ROUND('Operating Efficiency(%)'!Q51*' Capacity by Company'!Q51,4)</f>
        <v>4.3220000000000001</v>
      </c>
      <c r="R51" s="124">
        <f>ROUND('Operating Efficiency(%)'!R51*' Capacity by Company'!R51,4)</f>
        <v>4.3305999999999996</v>
      </c>
      <c r="S51" s="124">
        <f>ROUND('Operating Efficiency(%)'!S51*' Capacity by Company'!S51,4)</f>
        <v>4.3391999999999999</v>
      </c>
    </row>
    <row r="52" spans="1:16383" x14ac:dyDescent="0.25">
      <c r="A52" s="95" t="s">
        <v>39</v>
      </c>
      <c r="B52" s="114" t="s">
        <v>109</v>
      </c>
      <c r="C52" s="131" t="s">
        <v>12</v>
      </c>
      <c r="D52" s="124">
        <f>ROUND('Operating Efficiency(%)'!D52*' Capacity by Company'!D52,4)</f>
        <v>0</v>
      </c>
      <c r="E52" s="124">
        <f>ROUND('Operating Efficiency(%)'!E52*' Capacity by Company'!E52,4)</f>
        <v>0</v>
      </c>
      <c r="F52" s="124">
        <f>ROUND('Operating Efficiency(%)'!F52*' Capacity by Company'!F52,4)</f>
        <v>0</v>
      </c>
      <c r="G52" s="124">
        <f>ROUND('Operating Efficiency(%)'!G52*' Capacity by Company'!G52,4)</f>
        <v>0</v>
      </c>
      <c r="H52" s="124">
        <f>ROUND('Operating Efficiency(%)'!H52*' Capacity by Company'!H52,4)</f>
        <v>0</v>
      </c>
      <c r="I52" s="124">
        <f>ROUND('Operating Efficiency(%)'!I52*' Capacity by Company'!I52,4)</f>
        <v>0</v>
      </c>
      <c r="J52" s="124">
        <f>ROUND('Operating Efficiency(%)'!J52*' Capacity by Company'!J52,4)</f>
        <v>0</v>
      </c>
      <c r="K52" s="124">
        <f>ROUND('Operating Efficiency(%)'!K52*' Capacity by Company'!K52,4)</f>
        <v>0</v>
      </c>
      <c r="L52" s="124">
        <f>ROUND('Operating Efficiency(%)'!L52*' Capacity by Company'!L52,4)</f>
        <v>0</v>
      </c>
      <c r="M52" s="124">
        <f>ROUND('Operating Efficiency(%)'!M52*' Capacity by Company'!M52,4)</f>
        <v>0</v>
      </c>
      <c r="N52" s="124">
        <f>ROUND('Operating Efficiency(%)'!N52*' Capacity by Company'!N52,4)</f>
        <v>0</v>
      </c>
      <c r="O52" s="124">
        <f>ROUND('Operating Efficiency(%)'!O52*' Capacity by Company'!O52,4)</f>
        <v>0</v>
      </c>
      <c r="P52" s="124">
        <f>ROUND('Operating Efficiency(%)'!P52*' Capacity by Company'!P52,4)</f>
        <v>0</v>
      </c>
      <c r="Q52" s="124">
        <f>ROUND('Operating Efficiency(%)'!Q52*' Capacity by Company'!Q52,4)</f>
        <v>0</v>
      </c>
      <c r="R52" s="124">
        <f>ROUND('Operating Efficiency(%)'!R52*' Capacity by Company'!R52,4)</f>
        <v>0</v>
      </c>
      <c r="S52" s="124">
        <f>ROUND('Operating Efficiency(%)'!S52*' Capacity by Company'!S52,4)</f>
        <v>0</v>
      </c>
    </row>
    <row r="53" spans="1:16383" x14ac:dyDescent="0.25">
      <c r="A53" s="309" t="s">
        <v>39</v>
      </c>
      <c r="B53" s="317" t="s">
        <v>109</v>
      </c>
      <c r="C53" s="310" t="s">
        <v>58</v>
      </c>
      <c r="D53" s="311">
        <f>SUM(D51:D52)</f>
        <v>4.0876999999999999</v>
      </c>
      <c r="E53" s="311">
        <f t="shared" ref="E53:S53" si="11">SUM(E51:E52)</f>
        <v>4.1871999999999998</v>
      </c>
      <c r="F53" s="311">
        <f t="shared" si="11"/>
        <v>4.2366000000000001</v>
      </c>
      <c r="G53" s="311">
        <f t="shared" si="11"/>
        <v>4.2361000000000004</v>
      </c>
      <c r="H53" s="311">
        <f t="shared" si="11"/>
        <v>4.2946999999999997</v>
      </c>
      <c r="I53" s="311">
        <f t="shared" si="11"/>
        <v>4.1032999999999999</v>
      </c>
      <c r="J53" s="311">
        <f t="shared" si="11"/>
        <v>4.2618999999999998</v>
      </c>
      <c r="K53" s="311">
        <f t="shared" si="11"/>
        <v>4.2704000000000004</v>
      </c>
      <c r="L53" s="311">
        <f t="shared" si="11"/>
        <v>4.2789999999999999</v>
      </c>
      <c r="M53" s="311">
        <f t="shared" si="11"/>
        <v>4.2876000000000003</v>
      </c>
      <c r="N53" s="311">
        <f t="shared" si="11"/>
        <v>4.2961999999999998</v>
      </c>
      <c r="O53" s="311">
        <f t="shared" si="11"/>
        <v>4.3048000000000002</v>
      </c>
      <c r="P53" s="311">
        <f t="shared" si="11"/>
        <v>4.3133999999999997</v>
      </c>
      <c r="Q53" s="311">
        <f t="shared" si="11"/>
        <v>4.3220000000000001</v>
      </c>
      <c r="R53" s="311">
        <f t="shared" si="11"/>
        <v>4.3305999999999996</v>
      </c>
      <c r="S53" s="311">
        <f t="shared" si="11"/>
        <v>4.3391999999999999</v>
      </c>
    </row>
    <row r="54" spans="1:16383" x14ac:dyDescent="0.25">
      <c r="A54" s="95" t="s">
        <v>39</v>
      </c>
      <c r="B54" s="95" t="s">
        <v>106</v>
      </c>
      <c r="C54" s="131" t="s">
        <v>194</v>
      </c>
      <c r="D54" s="124">
        <f>ROUND('Operating Efficiency(%)'!D54*' Capacity by Company'!D54,4)</f>
        <v>23.8247</v>
      </c>
      <c r="E54" s="124">
        <f>ROUND('Operating Efficiency(%)'!E54*' Capacity by Company'!E54,4)</f>
        <v>24.308700000000002</v>
      </c>
      <c r="F54" s="124">
        <f>ROUND('Operating Efficiency(%)'!F54*' Capacity by Company'!F54,4)</f>
        <v>24.492799999999999</v>
      </c>
      <c r="G54" s="124">
        <f>ROUND('Operating Efficiency(%)'!G54*' Capacity by Company'!G54,4)</f>
        <v>24.376799999999999</v>
      </c>
      <c r="H54" s="124">
        <f>ROUND('Operating Efficiency(%)'!H54*' Capacity by Company'!H54,4)</f>
        <v>25.037600000000001</v>
      </c>
      <c r="I54" s="124">
        <f>ROUND('Operating Efficiency(%)'!I54*' Capacity by Company'!I54,4)</f>
        <v>23.899699999999999</v>
      </c>
      <c r="J54" s="124">
        <f>ROUND('Operating Efficiency(%)'!J54*' Capacity by Company'!J54,4)</f>
        <v>24.861799999999999</v>
      </c>
      <c r="K54" s="124">
        <f>ROUND('Operating Efficiency(%)'!K54*' Capacity by Company'!K54,4)</f>
        <v>24.9239</v>
      </c>
      <c r="L54" s="124">
        <f>ROUND('Operating Efficiency(%)'!L54*' Capacity by Company'!L54,4)</f>
        <v>24.986000000000001</v>
      </c>
      <c r="M54" s="124">
        <f>ROUND('Operating Efficiency(%)'!M54*' Capacity by Company'!M54,4)</f>
        <v>25.048100000000002</v>
      </c>
      <c r="N54" s="124">
        <f>ROUND('Operating Efficiency(%)'!N54*' Capacity by Company'!N54,4)</f>
        <v>25.110199999999999</v>
      </c>
      <c r="O54" s="124">
        <f>ROUND('Operating Efficiency(%)'!O54*' Capacity by Company'!O54,4)</f>
        <v>25.1723</v>
      </c>
      <c r="P54" s="124">
        <f>ROUND('Operating Efficiency(%)'!P54*' Capacity by Company'!P54,4)</f>
        <v>25.234400000000001</v>
      </c>
      <c r="Q54" s="124">
        <f>ROUND('Operating Efficiency(%)'!Q54*' Capacity by Company'!Q54,4)</f>
        <v>25.296500000000002</v>
      </c>
      <c r="R54" s="124">
        <f>ROUND('Operating Efficiency(%)'!R54*' Capacity by Company'!R54,4)</f>
        <v>25.358599999999999</v>
      </c>
      <c r="S54" s="124">
        <f>ROUND('Operating Efficiency(%)'!S54*' Capacity by Company'!S54,4)</f>
        <v>25.4207</v>
      </c>
    </row>
    <row r="55" spans="1:16383" x14ac:dyDescent="0.25">
      <c r="A55" s="95" t="s">
        <v>39</v>
      </c>
      <c r="B55" s="95" t="s">
        <v>106</v>
      </c>
      <c r="C55" s="131" t="s">
        <v>12</v>
      </c>
      <c r="D55" s="124">
        <f>ROUND('Operating Efficiency(%)'!D55*' Capacity by Company'!D55,4)</f>
        <v>0</v>
      </c>
      <c r="E55" s="124">
        <f>ROUND('Operating Efficiency(%)'!E55*' Capacity by Company'!E55,4)</f>
        <v>0</v>
      </c>
      <c r="F55" s="124">
        <f>ROUND('Operating Efficiency(%)'!F55*' Capacity by Company'!F55,4)</f>
        <v>0</v>
      </c>
      <c r="G55" s="124">
        <f>ROUND('Operating Efficiency(%)'!G55*' Capacity by Company'!G55,4)</f>
        <v>0</v>
      </c>
      <c r="H55" s="124">
        <f>ROUND('Operating Efficiency(%)'!H55*' Capacity by Company'!H55,4)</f>
        <v>0</v>
      </c>
      <c r="I55" s="124">
        <f>ROUND('Operating Efficiency(%)'!I55*' Capacity by Company'!I55,4)</f>
        <v>0</v>
      </c>
      <c r="J55" s="124">
        <f>ROUND('Operating Efficiency(%)'!J55*' Capacity by Company'!J55,4)</f>
        <v>0</v>
      </c>
      <c r="K55" s="124">
        <f>ROUND('Operating Efficiency(%)'!K55*' Capacity by Company'!K55,4)</f>
        <v>0</v>
      </c>
      <c r="L55" s="124">
        <f>ROUND('Operating Efficiency(%)'!L55*' Capacity by Company'!L55,4)</f>
        <v>0</v>
      </c>
      <c r="M55" s="124">
        <f>ROUND('Operating Efficiency(%)'!M55*' Capacity by Company'!M55,4)</f>
        <v>0</v>
      </c>
      <c r="N55" s="124">
        <f>ROUND('Operating Efficiency(%)'!N55*' Capacity by Company'!N55,4)</f>
        <v>0</v>
      </c>
      <c r="O55" s="124">
        <f>ROUND('Operating Efficiency(%)'!O55*' Capacity by Company'!O55,4)</f>
        <v>0</v>
      </c>
      <c r="P55" s="124">
        <f>ROUND('Operating Efficiency(%)'!P55*' Capacity by Company'!P55,4)</f>
        <v>0</v>
      </c>
      <c r="Q55" s="124">
        <f>ROUND('Operating Efficiency(%)'!Q55*' Capacity by Company'!Q55,4)</f>
        <v>0</v>
      </c>
      <c r="R55" s="124">
        <f>ROUND('Operating Efficiency(%)'!R55*' Capacity by Company'!R55,4)</f>
        <v>0</v>
      </c>
      <c r="S55" s="124">
        <f>ROUND('Operating Efficiency(%)'!S55*' Capacity by Company'!S55,4)</f>
        <v>0</v>
      </c>
    </row>
    <row r="56" spans="1:16383" x14ac:dyDescent="0.25">
      <c r="A56" s="309" t="s">
        <v>39</v>
      </c>
      <c r="B56" s="309" t="s">
        <v>106</v>
      </c>
      <c r="C56" s="310" t="s">
        <v>58</v>
      </c>
      <c r="D56" s="316">
        <f>SUM(D54:D55)</f>
        <v>23.8247</v>
      </c>
      <c r="E56" s="316">
        <f t="shared" ref="E56:S56" si="12">SUM(E54:E55)</f>
        <v>24.308700000000002</v>
      </c>
      <c r="F56" s="316">
        <f t="shared" si="12"/>
        <v>24.492799999999999</v>
      </c>
      <c r="G56" s="316">
        <f t="shared" si="12"/>
        <v>24.376799999999999</v>
      </c>
      <c r="H56" s="316">
        <f t="shared" si="12"/>
        <v>25.037600000000001</v>
      </c>
      <c r="I56" s="316">
        <f t="shared" si="12"/>
        <v>23.899699999999999</v>
      </c>
      <c r="J56" s="316">
        <f t="shared" si="12"/>
        <v>24.861799999999999</v>
      </c>
      <c r="K56" s="316">
        <f t="shared" si="12"/>
        <v>24.9239</v>
      </c>
      <c r="L56" s="316">
        <f t="shared" si="12"/>
        <v>24.986000000000001</v>
      </c>
      <c r="M56" s="316">
        <f t="shared" si="12"/>
        <v>25.048100000000002</v>
      </c>
      <c r="N56" s="316">
        <f t="shared" si="12"/>
        <v>25.110199999999999</v>
      </c>
      <c r="O56" s="316">
        <f t="shared" si="12"/>
        <v>25.1723</v>
      </c>
      <c r="P56" s="316">
        <f t="shared" si="12"/>
        <v>25.234400000000001</v>
      </c>
      <c r="Q56" s="316">
        <f t="shared" si="12"/>
        <v>25.296500000000002</v>
      </c>
      <c r="R56" s="316">
        <f t="shared" si="12"/>
        <v>25.358599999999999</v>
      </c>
      <c r="S56" s="316">
        <f t="shared" si="12"/>
        <v>25.4207</v>
      </c>
    </row>
    <row r="57" spans="1:16383" x14ac:dyDescent="0.25">
      <c r="A57" s="95" t="s">
        <v>39</v>
      </c>
      <c r="B57" s="95" t="s">
        <v>259</v>
      </c>
      <c r="C57" s="26" t="s">
        <v>308</v>
      </c>
      <c r="D57" s="124">
        <f>ROUND('Operating Efficiency(%)'!D57*' Capacity by Company'!D57,4)</f>
        <v>13.229699999999999</v>
      </c>
      <c r="E57" s="124">
        <f>ROUND('Operating Efficiency(%)'!E57*' Capacity by Company'!E57,4)</f>
        <v>13.237</v>
      </c>
      <c r="F57" s="124">
        <f>ROUND('Operating Efficiency(%)'!F57*' Capacity by Company'!F57,4)</f>
        <v>13.244300000000001</v>
      </c>
      <c r="G57" s="124">
        <f>ROUND('Operating Efficiency(%)'!G57*' Capacity by Company'!G57,4)</f>
        <v>13.2517</v>
      </c>
      <c r="H57" s="124">
        <f>ROUND('Operating Efficiency(%)'!H57*' Capacity by Company'!H57,4)</f>
        <v>13.409000000000001</v>
      </c>
      <c r="I57" s="124">
        <f>ROUND('Operating Efficiency(%)'!I57*' Capacity by Company'!I57,4)</f>
        <v>12.8163</v>
      </c>
      <c r="J57" s="124">
        <f>ROUND('Operating Efficiency(%)'!J57*' Capacity by Company'!J57,4)</f>
        <v>13.2736</v>
      </c>
      <c r="K57" s="124">
        <f>ROUND('Operating Efficiency(%)'!K57*' Capacity by Company'!K57,4)</f>
        <v>13.280900000000001</v>
      </c>
      <c r="L57" s="124">
        <f>ROUND('Operating Efficiency(%)'!L57*' Capacity by Company'!L57,4)</f>
        <v>13.2883</v>
      </c>
      <c r="M57" s="124">
        <f>ROUND('Operating Efficiency(%)'!M57*' Capacity by Company'!M57,4)</f>
        <v>13.2956</v>
      </c>
      <c r="N57" s="124">
        <f>ROUND('Operating Efficiency(%)'!N57*' Capacity by Company'!N57,4)</f>
        <v>13.302899999999999</v>
      </c>
      <c r="O57" s="124">
        <f>ROUND('Operating Efficiency(%)'!O57*' Capacity by Company'!O57,4)</f>
        <v>13.3102</v>
      </c>
      <c r="P57" s="124">
        <f>ROUND('Operating Efficiency(%)'!P57*' Capacity by Company'!P57,4)</f>
        <v>13.317600000000001</v>
      </c>
      <c r="Q57" s="124">
        <f>ROUND('Operating Efficiency(%)'!Q57*' Capacity by Company'!Q57,4)</f>
        <v>13.3249</v>
      </c>
      <c r="R57" s="124">
        <f>ROUND('Operating Efficiency(%)'!R57*' Capacity by Company'!R57,4)</f>
        <v>13.3322</v>
      </c>
      <c r="S57" s="124">
        <f>ROUND('Operating Efficiency(%)'!S57*' Capacity by Company'!S57,4)</f>
        <v>13.339499999999999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31" t="s">
        <v>12</v>
      </c>
      <c r="D58" s="124">
        <f>ROUND('Operating Efficiency(%)'!D58*' Capacity by Company'!D58,4)</f>
        <v>0</v>
      </c>
      <c r="E58" s="124">
        <f>ROUND('Operating Efficiency(%)'!E58*' Capacity by Company'!E58,4)</f>
        <v>0</v>
      </c>
      <c r="F58" s="124">
        <f>ROUND('Operating Efficiency(%)'!F58*' Capacity by Company'!F58,4)</f>
        <v>0</v>
      </c>
      <c r="G58" s="124">
        <f>ROUND('Operating Efficiency(%)'!G58*' Capacity by Company'!G58,4)</f>
        <v>0</v>
      </c>
      <c r="H58" s="124">
        <f>ROUND('Operating Efficiency(%)'!H58*' Capacity by Company'!H58,4)</f>
        <v>0</v>
      </c>
      <c r="I58" s="124">
        <f>ROUND('Operating Efficiency(%)'!I58*' Capacity by Company'!I58,4)</f>
        <v>0</v>
      </c>
      <c r="J58" s="124">
        <f>ROUND('Operating Efficiency(%)'!J58*' Capacity by Company'!J58,4)</f>
        <v>0</v>
      </c>
      <c r="K58" s="124">
        <f>ROUND('Operating Efficiency(%)'!K58*' Capacity by Company'!K58,4)</f>
        <v>0</v>
      </c>
      <c r="L58" s="124">
        <f>ROUND('Operating Efficiency(%)'!L58*' Capacity by Company'!L58,4)</f>
        <v>0</v>
      </c>
      <c r="M58" s="124">
        <f>ROUND('Operating Efficiency(%)'!M58*' Capacity by Company'!M58,4)</f>
        <v>0</v>
      </c>
      <c r="N58" s="124">
        <f>ROUND('Operating Efficiency(%)'!N58*' Capacity by Company'!N58,4)</f>
        <v>0</v>
      </c>
      <c r="O58" s="124">
        <f>ROUND('Operating Efficiency(%)'!O58*' Capacity by Company'!O58,4)</f>
        <v>0</v>
      </c>
      <c r="P58" s="124">
        <f>ROUND('Operating Efficiency(%)'!P58*' Capacity by Company'!P58,4)</f>
        <v>0</v>
      </c>
      <c r="Q58" s="124">
        <f>ROUND('Operating Efficiency(%)'!Q58*' Capacity by Company'!Q58,4)</f>
        <v>0</v>
      </c>
      <c r="R58" s="124">
        <f>ROUND('Operating Efficiency(%)'!R58*' Capacity by Company'!R58,4)</f>
        <v>0</v>
      </c>
      <c r="S58" s="124">
        <f>ROUND('Operating Efficiency(%)'!S58*' Capacity by Company'!S58,4)</f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12" t="s">
        <v>39</v>
      </c>
      <c r="B59" s="312" t="s">
        <v>259</v>
      </c>
      <c r="C59" s="315" t="s">
        <v>58</v>
      </c>
      <c r="D59" s="316">
        <f>SUM(D57:D58)</f>
        <v>13.229699999999999</v>
      </c>
      <c r="E59" s="316">
        <f t="shared" ref="E59:S59" si="13">SUM(E57:E58)</f>
        <v>13.237</v>
      </c>
      <c r="F59" s="316">
        <f t="shared" si="13"/>
        <v>13.244300000000001</v>
      </c>
      <c r="G59" s="316">
        <f t="shared" si="13"/>
        <v>13.2517</v>
      </c>
      <c r="H59" s="316">
        <f t="shared" si="13"/>
        <v>13.409000000000001</v>
      </c>
      <c r="I59" s="316">
        <f t="shared" si="13"/>
        <v>12.8163</v>
      </c>
      <c r="J59" s="316">
        <f t="shared" si="13"/>
        <v>13.2736</v>
      </c>
      <c r="K59" s="316">
        <f t="shared" si="13"/>
        <v>13.280900000000001</v>
      </c>
      <c r="L59" s="316">
        <f t="shared" si="13"/>
        <v>13.2883</v>
      </c>
      <c r="M59" s="316">
        <f t="shared" si="13"/>
        <v>13.2956</v>
      </c>
      <c r="N59" s="316">
        <f t="shared" si="13"/>
        <v>13.302899999999999</v>
      </c>
      <c r="O59" s="316">
        <f t="shared" si="13"/>
        <v>13.3102</v>
      </c>
      <c r="P59" s="316">
        <f t="shared" si="13"/>
        <v>13.317600000000001</v>
      </c>
      <c r="Q59" s="316">
        <f t="shared" si="13"/>
        <v>13.3249</v>
      </c>
      <c r="R59" s="316">
        <f t="shared" si="13"/>
        <v>13.3322</v>
      </c>
      <c r="S59" s="316">
        <f t="shared" si="13"/>
        <v>13.339499999999999</v>
      </c>
    </row>
    <row r="60" spans="1:16383" x14ac:dyDescent="0.25">
      <c r="A60" s="96" t="s">
        <v>39</v>
      </c>
      <c r="B60" s="96" t="s">
        <v>107</v>
      </c>
      <c r="C60" s="134" t="s">
        <v>302</v>
      </c>
      <c r="D60" s="124">
        <f>ROUND('Operating Efficiency(%)'!D60*' Capacity by Company'!D60,4)</f>
        <v>17.714300000000001</v>
      </c>
      <c r="E60" s="124">
        <f>ROUND('Operating Efficiency(%)'!E60*' Capacity by Company'!E60,4)</f>
        <v>17.769200000000001</v>
      </c>
      <c r="F60" s="124">
        <f>ROUND('Operating Efficiency(%)'!F60*' Capacity by Company'!F60,4)</f>
        <v>17.824000000000002</v>
      </c>
      <c r="G60" s="124">
        <f>ROUND('Operating Efficiency(%)'!G60*' Capacity by Company'!G60,4)</f>
        <v>17.878799999999998</v>
      </c>
      <c r="H60" s="124">
        <f>ROUND('Operating Efficiency(%)'!H60*' Capacity by Company'!H60,4)</f>
        <v>18.1462</v>
      </c>
      <c r="I60" s="124">
        <f>ROUND('Operating Efficiency(%)'!I60*' Capacity by Company'!I60,4)</f>
        <v>17.008700000000001</v>
      </c>
      <c r="J60" s="124">
        <f>ROUND('Operating Efficiency(%)'!J60*' Capacity by Company'!J60,4)</f>
        <v>17.671299999999999</v>
      </c>
      <c r="K60" s="124">
        <f>ROUND('Operating Efficiency(%)'!K60*' Capacity by Company'!K60,4)</f>
        <v>17.733799999999999</v>
      </c>
      <c r="L60" s="124">
        <f>ROUND('Operating Efficiency(%)'!L60*' Capacity by Company'!L60,4)</f>
        <v>17.796399999999998</v>
      </c>
      <c r="M60" s="124">
        <f>ROUND('Operating Efficiency(%)'!M60*' Capacity by Company'!M60,4)</f>
        <v>17.858899999999998</v>
      </c>
      <c r="N60" s="124">
        <f>ROUND('Operating Efficiency(%)'!N60*' Capacity by Company'!N60,4)</f>
        <v>17.921500000000002</v>
      </c>
      <c r="O60" s="124">
        <f>ROUND('Operating Efficiency(%)'!O60*' Capacity by Company'!O60,4)</f>
        <v>17.984000000000002</v>
      </c>
      <c r="P60" s="124">
        <f>ROUND('Operating Efficiency(%)'!P60*' Capacity by Company'!P60,4)</f>
        <v>18.046600000000002</v>
      </c>
      <c r="Q60" s="124">
        <f>ROUND('Operating Efficiency(%)'!Q60*' Capacity by Company'!Q60,4)</f>
        <v>18.109100000000002</v>
      </c>
      <c r="R60" s="124">
        <f>ROUND('Operating Efficiency(%)'!R60*' Capacity by Company'!R60,4)</f>
        <v>18.171700000000001</v>
      </c>
      <c r="S60" s="124">
        <f>ROUND('Operating Efficiency(%)'!S60*' Capacity by Company'!S60,4)</f>
        <v>18.234200000000001</v>
      </c>
    </row>
    <row r="61" spans="1:16383" x14ac:dyDescent="0.25">
      <c r="A61" s="95" t="s">
        <v>39</v>
      </c>
      <c r="B61" s="95" t="s">
        <v>107</v>
      </c>
      <c r="C61" s="131" t="s">
        <v>12</v>
      </c>
      <c r="D61" s="124">
        <f>ROUND('Operating Efficiency(%)'!D61*' Capacity by Company'!D61,4)</f>
        <v>0</v>
      </c>
      <c r="E61" s="124">
        <f>ROUND('Operating Efficiency(%)'!E61*' Capacity by Company'!E61,4)</f>
        <v>0</v>
      </c>
      <c r="F61" s="124">
        <f>ROUND('Operating Efficiency(%)'!F61*' Capacity by Company'!F61,4)</f>
        <v>0</v>
      </c>
      <c r="G61" s="124">
        <f>ROUND('Operating Efficiency(%)'!G61*' Capacity by Company'!G61,4)</f>
        <v>0</v>
      </c>
      <c r="H61" s="124">
        <f>ROUND('Operating Efficiency(%)'!H61*' Capacity by Company'!H61,4)</f>
        <v>0</v>
      </c>
      <c r="I61" s="124">
        <f>ROUND('Operating Efficiency(%)'!I61*' Capacity by Company'!I61,4)</f>
        <v>0</v>
      </c>
      <c r="J61" s="124">
        <f>ROUND('Operating Efficiency(%)'!J61*' Capacity by Company'!J61,4)</f>
        <v>0</v>
      </c>
      <c r="K61" s="124">
        <f>ROUND('Operating Efficiency(%)'!K61*' Capacity by Company'!K61,4)</f>
        <v>0</v>
      </c>
      <c r="L61" s="124">
        <f>ROUND('Operating Efficiency(%)'!L61*' Capacity by Company'!L61,4)</f>
        <v>0</v>
      </c>
      <c r="M61" s="124">
        <f>ROUND('Operating Efficiency(%)'!M61*' Capacity by Company'!M61,4)</f>
        <v>0</v>
      </c>
      <c r="N61" s="124">
        <f>ROUND('Operating Efficiency(%)'!N61*' Capacity by Company'!N61,4)</f>
        <v>0</v>
      </c>
      <c r="O61" s="124">
        <f>ROUND('Operating Efficiency(%)'!O61*' Capacity by Company'!O61,4)</f>
        <v>0</v>
      </c>
      <c r="P61" s="124">
        <f>ROUND('Operating Efficiency(%)'!P61*' Capacity by Company'!P61,4)</f>
        <v>0</v>
      </c>
      <c r="Q61" s="124">
        <f>ROUND('Operating Efficiency(%)'!Q61*' Capacity by Company'!Q61,4)</f>
        <v>0</v>
      </c>
      <c r="R61" s="124">
        <f>ROUND('Operating Efficiency(%)'!R61*' Capacity by Company'!R61,4)</f>
        <v>0</v>
      </c>
      <c r="S61" s="124">
        <f>ROUND('Operating Efficiency(%)'!S61*' Capacity by Company'!S61,4)</f>
        <v>0</v>
      </c>
    </row>
    <row r="62" spans="1:16383" x14ac:dyDescent="0.25">
      <c r="A62" s="309" t="s">
        <v>39</v>
      </c>
      <c r="B62" s="309" t="s">
        <v>107</v>
      </c>
      <c r="C62" s="310" t="s">
        <v>58</v>
      </c>
      <c r="D62" s="316">
        <f>SUM(D60:D61)</f>
        <v>17.714300000000001</v>
      </c>
      <c r="E62" s="316">
        <f t="shared" ref="E62:S62" si="14">SUM(E60:E61)</f>
        <v>17.769200000000001</v>
      </c>
      <c r="F62" s="316">
        <f t="shared" si="14"/>
        <v>17.824000000000002</v>
      </c>
      <c r="G62" s="316">
        <f t="shared" si="14"/>
        <v>17.878799999999998</v>
      </c>
      <c r="H62" s="316">
        <f t="shared" si="14"/>
        <v>18.1462</v>
      </c>
      <c r="I62" s="316">
        <f t="shared" si="14"/>
        <v>17.008700000000001</v>
      </c>
      <c r="J62" s="316">
        <f t="shared" si="14"/>
        <v>17.671299999999999</v>
      </c>
      <c r="K62" s="316">
        <f t="shared" si="14"/>
        <v>17.733799999999999</v>
      </c>
      <c r="L62" s="316">
        <f t="shared" si="14"/>
        <v>17.796399999999998</v>
      </c>
      <c r="M62" s="316">
        <f t="shared" si="14"/>
        <v>17.858899999999998</v>
      </c>
      <c r="N62" s="316">
        <f t="shared" si="14"/>
        <v>17.921500000000002</v>
      </c>
      <c r="O62" s="316">
        <f t="shared" si="14"/>
        <v>17.984000000000002</v>
      </c>
      <c r="P62" s="316">
        <f t="shared" si="14"/>
        <v>18.046600000000002</v>
      </c>
      <c r="Q62" s="316">
        <f t="shared" si="14"/>
        <v>18.109100000000002</v>
      </c>
      <c r="R62" s="316">
        <f t="shared" si="14"/>
        <v>18.171700000000001</v>
      </c>
      <c r="S62" s="316">
        <f t="shared" si="14"/>
        <v>18.234200000000001</v>
      </c>
    </row>
    <row r="63" spans="1:16383" x14ac:dyDescent="0.25">
      <c r="A63" s="309" t="s">
        <v>39</v>
      </c>
      <c r="B63" s="309" t="s">
        <v>54</v>
      </c>
      <c r="C63" s="310" t="s">
        <v>58</v>
      </c>
      <c r="D63" s="316">
        <f>ROUND('Operating Efficiency(%)'!D63*' Capacity by Company'!D63,4)</f>
        <v>35.428699999999999</v>
      </c>
      <c r="E63" s="316">
        <f>ROUND('Operating Efficiency(%)'!E63*' Capacity by Company'!E63,4)</f>
        <v>35.5383</v>
      </c>
      <c r="F63" s="316">
        <f>ROUND('Operating Efficiency(%)'!F63*' Capacity by Company'!F63,4)</f>
        <v>35.648000000000003</v>
      </c>
      <c r="G63" s="316">
        <f>ROUND('Operating Efficiency(%)'!G63*' Capacity by Company'!G63,4)</f>
        <v>35.757599999999996</v>
      </c>
      <c r="H63" s="316">
        <f>ROUND('Operating Efficiency(%)'!H63*' Capacity by Company'!H63,4)</f>
        <v>35.492400000000004</v>
      </c>
      <c r="I63" s="316">
        <f>ROUND('Operating Efficiency(%)'!I63*' Capacity by Company'!I63,4)</f>
        <v>34.017499999999998</v>
      </c>
      <c r="J63" s="316">
        <f>ROUND('Operating Efficiency(%)'!J63*' Capacity by Company'!J63,4)</f>
        <v>35.342599999999997</v>
      </c>
      <c r="K63" s="316">
        <f>ROUND('Operating Efficiency(%)'!K63*' Capacity by Company'!K63,4)</f>
        <v>35.467700000000001</v>
      </c>
      <c r="L63" s="316">
        <f>ROUND('Operating Efficiency(%)'!L63*' Capacity by Company'!L63,4)</f>
        <v>35.592799999999997</v>
      </c>
      <c r="M63" s="316">
        <f>ROUND('Operating Efficiency(%)'!M63*' Capacity by Company'!M63,4)</f>
        <v>35.7179</v>
      </c>
      <c r="N63" s="316">
        <f>ROUND('Operating Efficiency(%)'!N63*' Capacity by Company'!N63,4)</f>
        <v>35.843000000000004</v>
      </c>
      <c r="O63" s="316">
        <f>ROUND('Operating Efficiency(%)'!O63*' Capacity by Company'!O63,4)</f>
        <v>35.9681</v>
      </c>
      <c r="P63" s="316">
        <f>ROUND('Operating Efficiency(%)'!P63*' Capacity by Company'!P63,4)</f>
        <v>36.093200000000003</v>
      </c>
      <c r="Q63" s="316">
        <f>ROUND('Operating Efficiency(%)'!Q63*' Capacity by Company'!Q63,4)</f>
        <v>36.218299999999999</v>
      </c>
      <c r="R63" s="316">
        <f>ROUND('Operating Efficiency(%)'!R63*' Capacity by Company'!R63,4)</f>
        <v>36.343400000000003</v>
      </c>
      <c r="S63" s="316">
        <f>ROUND('Operating Efficiency(%)'!S63*' Capacity by Company'!S63,4)</f>
        <v>36.468499999999999</v>
      </c>
    </row>
    <row r="64" spans="1:16383" x14ac:dyDescent="0.25">
      <c r="A64" s="309" t="s">
        <v>39</v>
      </c>
      <c r="B64" s="320" t="s">
        <v>39</v>
      </c>
      <c r="C64" s="310" t="s">
        <v>58</v>
      </c>
      <c r="D64" s="318">
        <f>SUM(D63,D62,D59,D56,D53,D50,D43)</f>
        <v>169.59909999999999</v>
      </c>
      <c r="E64" s="318">
        <f t="shared" ref="E64:S64" si="15">SUM(E63,E62,E59,E56,E53,E50,E43)</f>
        <v>172.07190000000003</v>
      </c>
      <c r="F64" s="318">
        <f t="shared" si="15"/>
        <v>172.40120000000002</v>
      </c>
      <c r="G64" s="318">
        <f t="shared" si="15"/>
        <v>172.50200000000001</v>
      </c>
      <c r="H64" s="318">
        <f t="shared" si="15"/>
        <v>174.49020000000002</v>
      </c>
      <c r="I64" s="318">
        <f t="shared" si="15"/>
        <v>169.9503</v>
      </c>
      <c r="J64" s="318">
        <f t="shared" si="15"/>
        <v>176.39449999999999</v>
      </c>
      <c r="K64" s="318">
        <f t="shared" si="15"/>
        <v>177.66839999999999</v>
      </c>
      <c r="L64" s="318">
        <f t="shared" si="15"/>
        <v>178.61069999999998</v>
      </c>
      <c r="M64" s="318">
        <f t="shared" si="15"/>
        <v>180.15269999999998</v>
      </c>
      <c r="N64" s="318">
        <f t="shared" si="15"/>
        <v>181.09490000000002</v>
      </c>
      <c r="O64" s="318">
        <f t="shared" si="15"/>
        <v>183.13689999999997</v>
      </c>
      <c r="P64" s="318">
        <f t="shared" si="15"/>
        <v>183.89920000000001</v>
      </c>
      <c r="Q64" s="318">
        <f t="shared" si="15"/>
        <v>186.62130000000002</v>
      </c>
      <c r="R64" s="318">
        <f t="shared" si="15"/>
        <v>188.46340000000001</v>
      </c>
      <c r="S64" s="318">
        <f t="shared" si="15"/>
        <v>189.6054</v>
      </c>
    </row>
    <row r="65" spans="1:19" s="174" customFormat="1" x14ac:dyDescent="0.25">
      <c r="A65" s="95" t="s">
        <v>38</v>
      </c>
      <c r="B65" s="95" t="s">
        <v>34</v>
      </c>
      <c r="C65" s="130" t="s">
        <v>298</v>
      </c>
      <c r="D65" s="129">
        <f>ROUND(' Capacity by Company'!D65*'Operating Efficiency(%)'!D65,4)</f>
        <v>0</v>
      </c>
      <c r="E65" s="129">
        <f>ROUND(' Capacity by Company'!E65*'Operating Efficiency(%)'!E65,4)</f>
        <v>0</v>
      </c>
      <c r="F65" s="129">
        <f>ROUND(' Capacity by Company'!F65*'Operating Efficiency(%)'!F65,4)</f>
        <v>0</v>
      </c>
      <c r="G65" s="129">
        <f>ROUND(' Capacity by Company'!G65*'Operating Efficiency(%)'!G65,4)</f>
        <v>0</v>
      </c>
      <c r="H65" s="129">
        <f>ROUND(' Capacity by Company'!H65*'Operating Efficiency(%)'!H65,4)</f>
        <v>0</v>
      </c>
      <c r="I65" s="129">
        <f>ROUND(' Capacity by Company'!I65*'Operating Efficiency(%)'!I65,4)</f>
        <v>29.137499999999999</v>
      </c>
      <c r="J65" s="129">
        <f>ROUND(' Capacity by Company'!J65*'Operating Efficiency(%)'!J65,4)</f>
        <v>28.535499999999999</v>
      </c>
      <c r="K65" s="129">
        <f>ROUND(' Capacity by Company'!K65*'Operating Efficiency(%)'!K65,4)</f>
        <v>31.794</v>
      </c>
      <c r="L65" s="129">
        <f>ROUND(' Capacity by Company'!L65*'Operating Efficiency(%)'!L65,4)</f>
        <v>31.794</v>
      </c>
      <c r="M65" s="129">
        <f>ROUND(' Capacity by Company'!M65*'Operating Efficiency(%)'!M65,4)</f>
        <v>32.389000000000003</v>
      </c>
      <c r="N65" s="129">
        <f>ROUND(' Capacity by Company'!N65*'Operating Efficiency(%)'!N65,4)</f>
        <v>32.389000000000003</v>
      </c>
      <c r="O65" s="129">
        <f>ROUND(' Capacity by Company'!O65*'Operating Efficiency(%)'!O65,4)</f>
        <v>32.598999999999997</v>
      </c>
      <c r="P65" s="129">
        <f>ROUND(' Capacity by Company'!P65*'Operating Efficiency(%)'!P65,4)</f>
        <v>32.878999999999998</v>
      </c>
      <c r="Q65" s="129">
        <f>ROUND(' Capacity by Company'!Q65*'Operating Efficiency(%)'!Q65,4)</f>
        <v>33.088999999999999</v>
      </c>
      <c r="R65" s="129">
        <f>ROUND(' Capacity by Company'!R65*'Operating Efficiency(%)'!R65,4)</f>
        <v>33.509</v>
      </c>
      <c r="S65" s="129">
        <f>ROUND(' Capacity by Company'!S65*'Operating Efficiency(%)'!S65,4)</f>
        <v>33.823999999999998</v>
      </c>
    </row>
    <row r="66" spans="1:19" x14ac:dyDescent="0.25">
      <c r="A66" s="95" t="s">
        <v>38</v>
      </c>
      <c r="B66" s="95" t="s">
        <v>34</v>
      </c>
      <c r="C66" s="131" t="s">
        <v>286</v>
      </c>
      <c r="D66" s="124">
        <f>ROUND('Operating Efficiency(%)'!D66*' Capacity by Company'!D66,4)</f>
        <v>28.206399999999999</v>
      </c>
      <c r="E66" s="124">
        <f>ROUND('Operating Efficiency(%)'!E66*' Capacity by Company'!E66,4)</f>
        <v>28.2563</v>
      </c>
      <c r="F66" s="124">
        <f>ROUND('Operating Efficiency(%)'!F66*' Capacity by Company'!F66,4)</f>
        <v>28.3062</v>
      </c>
      <c r="G66" s="124">
        <f>ROUND('Operating Efficiency(%)'!G66*' Capacity by Company'!G66,4)</f>
        <v>36.457900000000002</v>
      </c>
      <c r="H66" s="124">
        <f>ROUND('Operating Efficiency(%)'!H66*' Capacity by Company'!H66,4)</f>
        <v>36.521999999999998</v>
      </c>
      <c r="I66" s="124">
        <f>ROUND('Operating Efficiency(%)'!I66*' Capacity by Company'!I66,4)</f>
        <v>35.287599999999998</v>
      </c>
      <c r="J66" s="124">
        <f>ROUND('Operating Efficiency(%)'!J66*' Capacity by Company'!J66,4)</f>
        <v>34.953200000000002</v>
      </c>
      <c r="K66" s="124">
        <f>ROUND('Operating Efficiency(%)'!K66*' Capacity by Company'!K66,4)</f>
        <v>36.8688</v>
      </c>
      <c r="L66" s="124">
        <f>ROUND('Operating Efficiency(%)'!L66*' Capacity by Company'!L66,4)</f>
        <v>36.984400000000001</v>
      </c>
      <c r="M66" s="124">
        <f>ROUND('Operating Efficiency(%)'!M66*' Capacity by Company'!M66,4)</f>
        <v>37.1</v>
      </c>
      <c r="N66" s="124">
        <f>ROUND('Operating Efficiency(%)'!N66*' Capacity by Company'!N66,4)</f>
        <v>37.215600000000002</v>
      </c>
      <c r="O66" s="124">
        <f>ROUND('Operating Efficiency(%)'!O66*' Capacity by Company'!O66,4)</f>
        <v>37.331200000000003</v>
      </c>
      <c r="P66" s="124">
        <f>ROUND('Operating Efficiency(%)'!P66*' Capacity by Company'!P66,4)</f>
        <v>37.446800000000003</v>
      </c>
      <c r="Q66" s="124">
        <f>ROUND('Operating Efficiency(%)'!Q66*' Capacity by Company'!Q66,4)</f>
        <v>37.562399999999997</v>
      </c>
      <c r="R66" s="124">
        <f>ROUND('Operating Efficiency(%)'!R66*' Capacity by Company'!R66,4)</f>
        <v>37.677999999999997</v>
      </c>
      <c r="S66" s="124">
        <f>ROUND('Operating Efficiency(%)'!S66*' Capacity by Company'!S66,4)</f>
        <v>37.793599999999998</v>
      </c>
    </row>
    <row r="67" spans="1:19" x14ac:dyDescent="0.25">
      <c r="A67" s="95" t="s">
        <v>38</v>
      </c>
      <c r="B67" s="95" t="s">
        <v>34</v>
      </c>
      <c r="C67" s="131" t="s">
        <v>283</v>
      </c>
      <c r="D67" s="124">
        <f>ROUND('Operating Efficiency(%)'!D67*' Capacity by Company'!D67,4)</f>
        <v>14.9679</v>
      </c>
      <c r="E67" s="124">
        <f>ROUND('Operating Efficiency(%)'!E67*' Capacity by Company'!E67,4)</f>
        <v>15.0328</v>
      </c>
      <c r="F67" s="124">
        <f>ROUND('Operating Efficiency(%)'!F67*' Capacity by Company'!F67,4)</f>
        <v>14.8978</v>
      </c>
      <c r="G67" s="124">
        <f>ROUND('Operating Efficiency(%)'!G67*' Capacity by Company'!G67,4)</f>
        <v>15.162699999999999</v>
      </c>
      <c r="H67" s="124">
        <f>ROUND('Operating Efficiency(%)'!H67*' Capacity by Company'!H67,4)</f>
        <v>15.227600000000001</v>
      </c>
      <c r="I67" s="124">
        <f>ROUND('Operating Efficiency(%)'!I67*' Capacity by Company'!I67,4)</f>
        <v>14.4529</v>
      </c>
      <c r="J67" s="124">
        <f>ROUND('Operating Efficiency(%)'!J67*' Capacity by Company'!J67,4)</f>
        <v>14.2781</v>
      </c>
      <c r="K67" s="124">
        <f>ROUND('Operating Efficiency(%)'!K67*' Capacity by Company'!K67,4)</f>
        <v>15.3034</v>
      </c>
      <c r="L67" s="124">
        <f>ROUND('Operating Efficiency(%)'!L67*' Capacity by Company'!L67,4)</f>
        <v>15.3287</v>
      </c>
      <c r="M67" s="124">
        <f>ROUND('Operating Efficiency(%)'!M67*' Capacity by Company'!M67,4)</f>
        <v>15.353899999999999</v>
      </c>
      <c r="N67" s="124">
        <f>ROUND('Operating Efficiency(%)'!N67*' Capacity by Company'!N67,4)</f>
        <v>15.379200000000001</v>
      </c>
      <c r="O67" s="124">
        <f>ROUND('Operating Efficiency(%)'!O67*' Capacity by Company'!O67,4)</f>
        <v>15.404400000000001</v>
      </c>
      <c r="P67" s="124">
        <f>ROUND('Operating Efficiency(%)'!P67*' Capacity by Company'!P67,4)</f>
        <v>15.4297</v>
      </c>
      <c r="Q67" s="124">
        <f>ROUND('Operating Efficiency(%)'!Q67*' Capacity by Company'!Q67,4)</f>
        <v>15.4549</v>
      </c>
      <c r="R67" s="124">
        <f>ROUND('Operating Efficiency(%)'!R67*' Capacity by Company'!R67,4)</f>
        <v>15.4802</v>
      </c>
      <c r="S67" s="124">
        <f>ROUND('Operating Efficiency(%)'!S67*' Capacity by Company'!S67,4)</f>
        <v>15.5055</v>
      </c>
    </row>
    <row r="68" spans="1:19" x14ac:dyDescent="0.25">
      <c r="A68" s="96" t="s">
        <v>38</v>
      </c>
      <c r="B68" s="96" t="s">
        <v>34</v>
      </c>
      <c r="C68" s="135" t="s">
        <v>315</v>
      </c>
      <c r="D68" s="124">
        <f>ROUND('Operating Efficiency(%)'!D68*' Capacity by Company'!D68,4)</f>
        <v>55.319699999999997</v>
      </c>
      <c r="E68" s="124">
        <f>ROUND('Operating Efficiency(%)'!E68*' Capacity by Company'!E68,4)</f>
        <v>55.566299999999998</v>
      </c>
      <c r="F68" s="124">
        <f>ROUND('Operating Efficiency(%)'!F68*' Capacity by Company'!F68,4)</f>
        <v>64.415000000000006</v>
      </c>
      <c r="G68" s="124">
        <f>ROUND('Operating Efficiency(%)'!G68*' Capacity by Company'!G68,4)</f>
        <v>64.702600000000004</v>
      </c>
      <c r="H68" s="124">
        <f>ROUND('Operating Efficiency(%)'!H68*' Capacity by Company'!H68,4)</f>
        <v>65.690299999999993</v>
      </c>
      <c r="I68" s="124">
        <f>ROUND('Operating Efficiency(%)'!I68*' Capacity by Company'!I68,4)</f>
        <v>60.202199999999998</v>
      </c>
      <c r="J68" s="124">
        <f>ROUND('Operating Efficiency(%)'!J68*' Capacity by Company'!J68,4)</f>
        <v>58.214100000000002</v>
      </c>
      <c r="K68" s="124">
        <f>ROUND('Operating Efficiency(%)'!K68*' Capacity by Company'!K68,4)</f>
        <v>66.025999999999996</v>
      </c>
      <c r="L68" s="124">
        <f>ROUND('Operating Efficiency(%)'!L68*' Capacity by Company'!L68,4)</f>
        <v>66.137900000000002</v>
      </c>
      <c r="M68" s="124">
        <f>ROUND('Operating Efficiency(%)'!M68*' Capacity by Company'!M68,4)</f>
        <v>66.249799999999993</v>
      </c>
      <c r="N68" s="124">
        <f>ROUND('Operating Efficiency(%)'!N68*' Capacity by Company'!N68,4)</f>
        <v>66.361699999999999</v>
      </c>
      <c r="O68" s="124">
        <f>ROUND('Operating Efficiency(%)'!O68*' Capacity by Company'!O68,4)</f>
        <v>66.473600000000005</v>
      </c>
      <c r="P68" s="124">
        <f>ROUND('Operating Efficiency(%)'!P68*' Capacity by Company'!P68,4)</f>
        <v>66.585499999999996</v>
      </c>
      <c r="Q68" s="124">
        <f>ROUND('Operating Efficiency(%)'!Q68*' Capacity by Company'!Q68,4)</f>
        <v>66.697400000000002</v>
      </c>
      <c r="R68" s="124">
        <f>ROUND('Operating Efficiency(%)'!R68*' Capacity by Company'!R68,4)</f>
        <v>66.809299999999993</v>
      </c>
      <c r="S68" s="124">
        <f>ROUND('Operating Efficiency(%)'!S68*' Capacity by Company'!S68,4)</f>
        <v>66.921199999999999</v>
      </c>
    </row>
    <row r="69" spans="1:19" x14ac:dyDescent="0.25">
      <c r="A69" s="96" t="s">
        <v>38</v>
      </c>
      <c r="B69" s="96" t="s">
        <v>34</v>
      </c>
      <c r="C69" s="130" t="s">
        <v>299</v>
      </c>
      <c r="D69" s="124">
        <f>ROUND('Operating Efficiency(%)'!D69*' Capacity by Company'!D69,4)</f>
        <v>26.652000000000001</v>
      </c>
      <c r="E69" s="124">
        <f>ROUND('Operating Efficiency(%)'!E69*' Capacity by Company'!E69,4)</f>
        <v>26.7791</v>
      </c>
      <c r="F69" s="124">
        <f>ROUND('Operating Efficiency(%)'!F69*' Capacity by Company'!F69,4)</f>
        <v>30.6907</v>
      </c>
      <c r="G69" s="124">
        <f>ROUND('Operating Efficiency(%)'!G69*' Capacity by Company'!G69,4)</f>
        <v>31.539100000000001</v>
      </c>
      <c r="H69" s="124">
        <f>ROUND('Operating Efficiency(%)'!H69*' Capacity by Company'!H69,4)</f>
        <v>31.6875</v>
      </c>
      <c r="I69" s="124">
        <f>ROUND('Operating Efficiency(%)'!I69*' Capacity by Company'!I69,4)</f>
        <v>0</v>
      </c>
      <c r="J69" s="124">
        <f>ROUND('Operating Efficiency(%)'!J69*' Capacity by Company'!J69,4)</f>
        <v>0</v>
      </c>
      <c r="K69" s="124">
        <f>ROUND('Operating Efficiency(%)'!K69*' Capacity by Company'!K69,4)</f>
        <v>0</v>
      </c>
      <c r="L69" s="124">
        <f>ROUND('Operating Efficiency(%)'!L69*' Capacity by Company'!L69,4)</f>
        <v>0</v>
      </c>
      <c r="M69" s="124">
        <f>ROUND('Operating Efficiency(%)'!M69*' Capacity by Company'!M69,4)</f>
        <v>0</v>
      </c>
      <c r="N69" s="124">
        <f>ROUND('Operating Efficiency(%)'!N69*' Capacity by Company'!N69,4)</f>
        <v>0</v>
      </c>
      <c r="O69" s="124">
        <f>ROUND('Operating Efficiency(%)'!O69*' Capacity by Company'!O69,4)</f>
        <v>0</v>
      </c>
      <c r="P69" s="124">
        <f>ROUND('Operating Efficiency(%)'!P69*' Capacity by Company'!P69,4)</f>
        <v>0</v>
      </c>
      <c r="Q69" s="124">
        <f>ROUND('Operating Efficiency(%)'!Q69*' Capacity by Company'!Q69,4)</f>
        <v>0</v>
      </c>
      <c r="R69" s="124">
        <f>ROUND('Operating Efficiency(%)'!R69*' Capacity by Company'!R69,4)</f>
        <v>0</v>
      </c>
      <c r="S69" s="124">
        <f>ROUND('Operating Efficiency(%)'!S69*' Capacity by Company'!S69,4)</f>
        <v>0</v>
      </c>
    </row>
    <row r="70" spans="1:19" x14ac:dyDescent="0.25">
      <c r="A70" s="96" t="s">
        <v>38</v>
      </c>
      <c r="B70" s="96" t="s">
        <v>34</v>
      </c>
      <c r="C70" s="131" t="s">
        <v>12</v>
      </c>
      <c r="D70" s="124">
        <f>ROUND('Operating Efficiency(%)'!D70*' Capacity by Company'!D70,4)</f>
        <v>31.6007</v>
      </c>
      <c r="E70" s="124">
        <f>ROUND('Operating Efficiency(%)'!E70*' Capacity by Company'!E70,4)</f>
        <v>31.738</v>
      </c>
      <c r="F70" s="124">
        <f>ROUND('Operating Efficiency(%)'!F70*' Capacity by Company'!F70,4)</f>
        <v>31.475300000000001</v>
      </c>
      <c r="G70" s="124">
        <f>ROUND('Operating Efficiency(%)'!G70*' Capacity by Company'!G70,4)</f>
        <v>32.012599999999999</v>
      </c>
      <c r="H70" s="124">
        <f>ROUND('Operating Efficiency(%)'!H70*' Capacity by Company'!H70,4)</f>
        <v>32.149799999999999</v>
      </c>
      <c r="I70" s="124">
        <f>ROUND('Operating Efficiency(%)'!I70*' Capacity by Company'!I70,4)</f>
        <v>30.203199999999999</v>
      </c>
      <c r="J70" s="124">
        <f>ROUND('Operating Efficiency(%)'!J70*' Capacity by Company'!J70,4)</f>
        <v>30.256599999999999</v>
      </c>
      <c r="K70" s="124">
        <f>ROUND('Operating Efficiency(%)'!K70*' Capacity by Company'!K70,4)</f>
        <v>32.31</v>
      </c>
      <c r="L70" s="124">
        <f>ROUND('Operating Efficiency(%)'!L70*' Capacity by Company'!L70,4)</f>
        <v>32.363399999999999</v>
      </c>
      <c r="M70" s="124">
        <f>ROUND('Operating Efficiency(%)'!M70*' Capacity by Company'!M70,4)</f>
        <v>32.416800000000002</v>
      </c>
      <c r="N70" s="124">
        <f>ROUND('Operating Efficiency(%)'!N70*' Capacity by Company'!N70,4)</f>
        <v>32.470300000000002</v>
      </c>
      <c r="O70" s="124">
        <f>ROUND('Operating Efficiency(%)'!O70*' Capacity by Company'!O70,4)</f>
        <v>32.523699999999998</v>
      </c>
      <c r="P70" s="124">
        <f>ROUND('Operating Efficiency(%)'!P70*' Capacity by Company'!P70,4)</f>
        <v>32.577100000000002</v>
      </c>
      <c r="Q70" s="124">
        <f>ROUND('Operating Efficiency(%)'!Q70*' Capacity by Company'!Q70,4)</f>
        <v>32.630499999999998</v>
      </c>
      <c r="R70" s="124">
        <f>ROUND('Operating Efficiency(%)'!R70*' Capacity by Company'!R70,4)</f>
        <v>32.683900000000001</v>
      </c>
      <c r="S70" s="124">
        <f>ROUND('Operating Efficiency(%)'!S70*' Capacity by Company'!S70,4)</f>
        <v>32.737299999999998</v>
      </c>
    </row>
    <row r="71" spans="1:19" x14ac:dyDescent="0.25">
      <c r="A71" s="312" t="s">
        <v>38</v>
      </c>
      <c r="B71" s="312" t="s">
        <v>34</v>
      </c>
      <c r="C71" s="310" t="s">
        <v>58</v>
      </c>
      <c r="D71" s="311">
        <f>SUM(D65:D70)</f>
        <v>156.7467</v>
      </c>
      <c r="E71" s="311">
        <f t="shared" ref="E71:S71" si="16">SUM(E65:E70)</f>
        <v>157.3725</v>
      </c>
      <c r="F71" s="311">
        <f t="shared" si="16"/>
        <v>169.785</v>
      </c>
      <c r="G71" s="311">
        <f t="shared" si="16"/>
        <v>179.8749</v>
      </c>
      <c r="H71" s="311">
        <f t="shared" si="16"/>
        <v>181.27719999999999</v>
      </c>
      <c r="I71" s="311">
        <f t="shared" si="16"/>
        <v>169.2834</v>
      </c>
      <c r="J71" s="311">
        <f t="shared" si="16"/>
        <v>166.23750000000001</v>
      </c>
      <c r="K71" s="311">
        <f t="shared" si="16"/>
        <v>182.3022</v>
      </c>
      <c r="L71" s="311">
        <f t="shared" si="16"/>
        <v>182.60840000000002</v>
      </c>
      <c r="M71" s="311">
        <f t="shared" si="16"/>
        <v>183.50949999999997</v>
      </c>
      <c r="N71" s="311">
        <f t="shared" si="16"/>
        <v>183.81580000000002</v>
      </c>
      <c r="O71" s="311">
        <f t="shared" si="16"/>
        <v>184.33189999999999</v>
      </c>
      <c r="P71" s="311">
        <f t="shared" si="16"/>
        <v>184.91810000000001</v>
      </c>
      <c r="Q71" s="311">
        <f t="shared" si="16"/>
        <v>185.43419999999998</v>
      </c>
      <c r="R71" s="311">
        <f t="shared" si="16"/>
        <v>186.16039999999998</v>
      </c>
      <c r="S71" s="311">
        <f t="shared" si="16"/>
        <v>186.7816</v>
      </c>
    </row>
    <row r="72" spans="1:19" x14ac:dyDescent="0.25">
      <c r="A72" s="96" t="s">
        <v>38</v>
      </c>
      <c r="B72" s="95" t="s">
        <v>105</v>
      </c>
      <c r="C72" s="131" t="s">
        <v>12</v>
      </c>
      <c r="D72" s="124">
        <f>ROUND('Operating Efficiency(%)'!D72*' Capacity by Company'!D72,4)</f>
        <v>4.4286000000000003</v>
      </c>
      <c r="E72" s="124">
        <f>ROUND('Operating Efficiency(%)'!E72*' Capacity by Company'!E72,4)</f>
        <v>4.4423000000000004</v>
      </c>
      <c r="F72" s="124">
        <f>ROUND('Operating Efficiency(%)'!F72*' Capacity by Company'!F72,4)</f>
        <v>4.4560000000000004</v>
      </c>
      <c r="G72" s="124">
        <f>ROUND('Operating Efficiency(%)'!G72*' Capacity by Company'!G72,4)</f>
        <v>4.4196999999999997</v>
      </c>
      <c r="H72" s="124">
        <f>ROUND('Operating Efficiency(%)'!H72*' Capacity by Company'!H72,4)</f>
        <v>4.3865999999999996</v>
      </c>
      <c r="I72" s="124">
        <f>ROUND('Operating Efficiency(%)'!I72*' Capacity by Company'!I72,4)</f>
        <v>3.7021999999999999</v>
      </c>
      <c r="J72" s="124">
        <f>ROUND('Operating Efficiency(%)'!J72*' Capacity by Company'!J72,4)</f>
        <v>4.1677999999999997</v>
      </c>
      <c r="K72" s="124">
        <f>ROUND('Operating Efficiency(%)'!K72*' Capacity by Company'!K72,4)</f>
        <v>4.4335000000000004</v>
      </c>
      <c r="L72" s="124">
        <f>ROUND('Operating Efficiency(%)'!L72*' Capacity by Company'!L72,4)</f>
        <v>4.4490999999999996</v>
      </c>
      <c r="M72" s="124">
        <f>ROUND('Operating Efficiency(%)'!M72*' Capacity by Company'!M72,4)</f>
        <v>4.4646999999999997</v>
      </c>
      <c r="N72" s="124">
        <f>ROUND('Operating Efficiency(%)'!N72*' Capacity by Company'!N72,4)</f>
        <v>4.4804000000000004</v>
      </c>
      <c r="O72" s="124">
        <f>ROUND('Operating Efficiency(%)'!O72*' Capacity by Company'!O72,4)</f>
        <v>4.4960000000000004</v>
      </c>
      <c r="P72" s="124">
        <f>ROUND('Operating Efficiency(%)'!P72*' Capacity by Company'!P72,4)</f>
        <v>4.5115999999999996</v>
      </c>
      <c r="Q72" s="124">
        <f>ROUND('Operating Efficiency(%)'!Q72*' Capacity by Company'!Q72,4)</f>
        <v>4.5273000000000003</v>
      </c>
      <c r="R72" s="124">
        <f>ROUND('Operating Efficiency(%)'!R72*' Capacity by Company'!R72,4)</f>
        <v>4.5429000000000004</v>
      </c>
      <c r="S72" s="124">
        <f>ROUND('Operating Efficiency(%)'!S72*' Capacity by Company'!S72,4)</f>
        <v>4.5586000000000002</v>
      </c>
    </row>
    <row r="73" spans="1:19" x14ac:dyDescent="0.25">
      <c r="A73" s="312" t="s">
        <v>38</v>
      </c>
      <c r="B73" s="309" t="s">
        <v>105</v>
      </c>
      <c r="C73" s="310" t="s">
        <v>58</v>
      </c>
      <c r="D73" s="311">
        <f t="shared" ref="D73:S73" si="17">SUM(D72)</f>
        <v>4.4286000000000003</v>
      </c>
      <c r="E73" s="311">
        <f t="shared" si="17"/>
        <v>4.4423000000000004</v>
      </c>
      <c r="F73" s="311">
        <f t="shared" si="17"/>
        <v>4.4560000000000004</v>
      </c>
      <c r="G73" s="311">
        <f t="shared" si="17"/>
        <v>4.4196999999999997</v>
      </c>
      <c r="H73" s="311">
        <f t="shared" si="17"/>
        <v>4.3865999999999996</v>
      </c>
      <c r="I73" s="311">
        <f t="shared" si="17"/>
        <v>3.7021999999999999</v>
      </c>
      <c r="J73" s="311">
        <f t="shared" si="17"/>
        <v>4.1677999999999997</v>
      </c>
      <c r="K73" s="311">
        <f t="shared" si="17"/>
        <v>4.4335000000000004</v>
      </c>
      <c r="L73" s="311">
        <f t="shared" si="17"/>
        <v>4.4490999999999996</v>
      </c>
      <c r="M73" s="311">
        <f t="shared" si="17"/>
        <v>4.4646999999999997</v>
      </c>
      <c r="N73" s="311">
        <f t="shared" si="17"/>
        <v>4.4804000000000004</v>
      </c>
      <c r="O73" s="311">
        <f t="shared" si="17"/>
        <v>4.4960000000000004</v>
      </c>
      <c r="P73" s="311">
        <f t="shared" si="17"/>
        <v>4.5115999999999996</v>
      </c>
      <c r="Q73" s="311">
        <f t="shared" si="17"/>
        <v>4.5273000000000003</v>
      </c>
      <c r="R73" s="311">
        <f t="shared" si="17"/>
        <v>4.5429000000000004</v>
      </c>
      <c r="S73" s="311">
        <f t="shared" si="17"/>
        <v>4.5586000000000002</v>
      </c>
    </row>
    <row r="74" spans="1:19" s="395" customFormat="1" x14ac:dyDescent="0.25">
      <c r="A74" s="345" t="s">
        <v>38</v>
      </c>
      <c r="B74" s="344" t="s">
        <v>110</v>
      </c>
      <c r="C74" s="130" t="s">
        <v>12</v>
      </c>
      <c r="D74" s="353">
        <f>'Operating Efficiency(%)'!D74*' Capacity by Company'!D74</f>
        <v>8.5970176470588235</v>
      </c>
      <c r="E74" s="353">
        <f>'Operating Efficiency(%)'!E74*' Capacity by Company'!E74</f>
        <v>8.6170028235294129</v>
      </c>
      <c r="F74" s="353">
        <f>'Operating Efficiency(%)'!F74*' Capacity by Company'!F74</f>
        <v>8.6369880000000006</v>
      </c>
      <c r="G74" s="353">
        <f>'Operating Efficiency(%)'!G74*' Capacity by Company'!G74</f>
        <v>8.3569731764705892</v>
      </c>
      <c r="H74" s="353">
        <f>'Operating Efficiency(%)'!H74*' Capacity by Company'!H74</f>
        <v>8.6769583529411758</v>
      </c>
      <c r="I74" s="353">
        <f>'Operating Efficiency(%)'!I74*' Capacity by Company'!I74</f>
        <v>8.2969435294117702</v>
      </c>
      <c r="J74" s="353">
        <f>'Operating Efficiency(%)'!J74*' Capacity by Company'!J74</f>
        <v>8.7169287058823546</v>
      </c>
      <c r="K74" s="353">
        <f>'Operating Efficiency(%)'!K74*' Capacity by Company'!K74</f>
        <v>8.7369138823529404</v>
      </c>
      <c r="L74" s="353">
        <f>'Operating Efficiency(%)'!L74*' Capacity by Company'!L74</f>
        <v>8.7568990588235316</v>
      </c>
      <c r="M74" s="353">
        <f>'Operating Efficiency(%)'!M74*' Capacity by Company'!M74</f>
        <v>8.7768842352941192</v>
      </c>
      <c r="N74" s="353">
        <f>'Operating Efficiency(%)'!N74*' Capacity by Company'!N74</f>
        <v>8.7968694117647068</v>
      </c>
      <c r="O74" s="353">
        <f>'Operating Efficiency(%)'!O74*' Capacity by Company'!O74</f>
        <v>8.8168545882352962</v>
      </c>
      <c r="P74" s="353">
        <f>'Operating Efficiency(%)'!P74*' Capacity by Company'!P74</f>
        <v>8.8368397647058821</v>
      </c>
      <c r="Q74" s="353">
        <f>'Operating Efficiency(%)'!Q74*' Capacity by Company'!Q74</f>
        <v>8.8568249411764715</v>
      </c>
      <c r="R74" s="353">
        <f>'Operating Efficiency(%)'!R74*' Capacity by Company'!R74</f>
        <v>8.8768101176470608</v>
      </c>
      <c r="S74" s="353">
        <f>'Operating Efficiency(%)'!S74*' Capacity by Company'!S74</f>
        <v>8.8967952941176485</v>
      </c>
    </row>
    <row r="75" spans="1:19" s="395" customFormat="1" x14ac:dyDescent="0.25">
      <c r="A75" s="312" t="s">
        <v>38</v>
      </c>
      <c r="B75" s="309" t="s">
        <v>110</v>
      </c>
      <c r="C75" s="310" t="s">
        <v>58</v>
      </c>
      <c r="D75" s="311">
        <f>SUM(D74)</f>
        <v>8.5970176470588235</v>
      </c>
      <c r="E75" s="311">
        <f t="shared" ref="E75:S75" si="18">SUM(E74)</f>
        <v>8.6170028235294129</v>
      </c>
      <c r="F75" s="311">
        <f t="shared" si="18"/>
        <v>8.6369880000000006</v>
      </c>
      <c r="G75" s="311">
        <f t="shared" si="18"/>
        <v>8.3569731764705892</v>
      </c>
      <c r="H75" s="311">
        <f t="shared" si="18"/>
        <v>8.6769583529411758</v>
      </c>
      <c r="I75" s="311">
        <f t="shared" si="18"/>
        <v>8.2969435294117702</v>
      </c>
      <c r="J75" s="311">
        <f t="shared" si="18"/>
        <v>8.7169287058823546</v>
      </c>
      <c r="K75" s="311">
        <f t="shared" si="18"/>
        <v>8.7369138823529404</v>
      </c>
      <c r="L75" s="311">
        <f t="shared" si="18"/>
        <v>8.7568990588235316</v>
      </c>
      <c r="M75" s="311">
        <f t="shared" si="18"/>
        <v>8.7768842352941192</v>
      </c>
      <c r="N75" s="311">
        <f t="shared" si="18"/>
        <v>8.7968694117647068</v>
      </c>
      <c r="O75" s="311">
        <f t="shared" si="18"/>
        <v>8.8168545882352962</v>
      </c>
      <c r="P75" s="311">
        <f t="shared" si="18"/>
        <v>8.8368397647058821</v>
      </c>
      <c r="Q75" s="311">
        <f t="shared" si="18"/>
        <v>8.8568249411764715</v>
      </c>
      <c r="R75" s="311">
        <f t="shared" si="18"/>
        <v>8.8768101176470608</v>
      </c>
      <c r="S75" s="311">
        <f t="shared" si="18"/>
        <v>8.8967952941176485</v>
      </c>
    </row>
    <row r="76" spans="1:19" x14ac:dyDescent="0.25">
      <c r="A76" s="312" t="s">
        <v>38</v>
      </c>
      <c r="B76" s="320" t="s">
        <v>38</v>
      </c>
      <c r="C76" s="310" t="s">
        <v>58</v>
      </c>
      <c r="D76" s="318">
        <f>SUM(D71,D73,D75)</f>
        <v>169.77231764705883</v>
      </c>
      <c r="E76" s="318">
        <f t="shared" ref="E76:S76" si="19">SUM(E71,E73,E75)</f>
        <v>170.43180282352941</v>
      </c>
      <c r="F76" s="318">
        <f t="shared" si="19"/>
        <v>182.87798799999999</v>
      </c>
      <c r="G76" s="318">
        <f t="shared" si="19"/>
        <v>192.65157317647061</v>
      </c>
      <c r="H76" s="318">
        <f t="shared" si="19"/>
        <v>194.34075835294115</v>
      </c>
      <c r="I76" s="318">
        <f t="shared" si="19"/>
        <v>181.28254352941178</v>
      </c>
      <c r="J76" s="318">
        <f t="shared" si="19"/>
        <v>179.12222870588238</v>
      </c>
      <c r="K76" s="318">
        <f t="shared" si="19"/>
        <v>195.47261388235296</v>
      </c>
      <c r="L76" s="318">
        <f t="shared" si="19"/>
        <v>195.81439905882354</v>
      </c>
      <c r="M76" s="318">
        <f t="shared" si="19"/>
        <v>196.75108423529409</v>
      </c>
      <c r="N76" s="318">
        <f t="shared" si="19"/>
        <v>197.09306941176473</v>
      </c>
      <c r="O76" s="318">
        <f t="shared" si="19"/>
        <v>197.64475458823529</v>
      </c>
      <c r="P76" s="318">
        <f t="shared" si="19"/>
        <v>198.26653976470587</v>
      </c>
      <c r="Q76" s="318">
        <f t="shared" si="19"/>
        <v>198.81832494117646</v>
      </c>
      <c r="R76" s="318">
        <f t="shared" si="19"/>
        <v>199.58011011764705</v>
      </c>
      <c r="S76" s="318">
        <f t="shared" si="19"/>
        <v>200.23699529411766</v>
      </c>
    </row>
    <row r="77" spans="1:19" x14ac:dyDescent="0.25">
      <c r="A77" s="95" t="s">
        <v>40</v>
      </c>
      <c r="B77" s="95" t="s">
        <v>18</v>
      </c>
      <c r="C77" s="131" t="s">
        <v>12</v>
      </c>
      <c r="D77" s="124">
        <f>ROUND('Operating Efficiency(%)'!D78*' Capacity by Company'!D77,4)</f>
        <v>11.898</v>
      </c>
      <c r="E77" s="124">
        <f>ROUND('Operating Efficiency(%)'!E78*' Capacity by Company'!E77,4)</f>
        <v>12.5655</v>
      </c>
      <c r="F77" s="124">
        <f>ROUND('Operating Efficiency(%)'!F78*' Capacity by Company'!F77,4)</f>
        <v>12.824999999999999</v>
      </c>
      <c r="G77" s="124">
        <f>ROUND('Operating Efficiency(%)'!G78*' Capacity by Company'!G77,4)</f>
        <v>12.4665</v>
      </c>
      <c r="H77" s="124">
        <f>ROUND('Operating Efficiency(%)'!H78*' Capacity by Company'!H77,4)</f>
        <v>12.606</v>
      </c>
      <c r="I77" s="124">
        <f>ROUND('Operating Efficiency(%)'!I78*' Capacity by Company'!I77,4)</f>
        <v>11.0715</v>
      </c>
      <c r="J77" s="124">
        <f>ROUND('Operating Efficiency(%)'!J78*' Capacity by Company'!J77,4)</f>
        <v>11.835000000000001</v>
      </c>
      <c r="K77" s="124">
        <f>ROUND('Operating Efficiency(%)'!K78*' Capacity by Company'!K77,4)</f>
        <v>12</v>
      </c>
      <c r="L77" s="124">
        <f>ROUND('Operating Efficiency(%)'!L78*' Capacity by Company'!L77,4)</f>
        <v>12</v>
      </c>
      <c r="M77" s="124">
        <f>ROUND('Operating Efficiency(%)'!M78*' Capacity by Company'!M77,4)</f>
        <v>12.3</v>
      </c>
      <c r="N77" s="124">
        <f>ROUND('Operating Efficiency(%)'!N78*' Capacity by Company'!N77,4)</f>
        <v>12.3</v>
      </c>
      <c r="O77" s="124">
        <f>ROUND('Operating Efficiency(%)'!O78*' Capacity by Company'!O77,4)</f>
        <v>12.6</v>
      </c>
      <c r="P77" s="124">
        <f>ROUND('Operating Efficiency(%)'!P78*' Capacity by Company'!P77,4)</f>
        <v>12.6</v>
      </c>
      <c r="Q77" s="124">
        <f>ROUND('Operating Efficiency(%)'!Q78*' Capacity by Company'!Q77,4)</f>
        <v>13.05</v>
      </c>
      <c r="R77" s="124">
        <f>ROUND('Operating Efficiency(%)'!R78*' Capacity by Company'!R77,4)</f>
        <v>13.05</v>
      </c>
      <c r="S77" s="124">
        <f>ROUND('Operating Efficiency(%)'!S78*' Capacity by Company'!S77,4)</f>
        <v>13.5</v>
      </c>
    </row>
    <row r="78" spans="1:19" x14ac:dyDescent="0.25">
      <c r="A78" s="309" t="s">
        <v>40</v>
      </c>
      <c r="B78" s="309" t="s">
        <v>18</v>
      </c>
      <c r="C78" s="310" t="s">
        <v>58</v>
      </c>
      <c r="D78" s="316">
        <f>SUM(D77)</f>
        <v>11.898</v>
      </c>
      <c r="E78" s="316">
        <f t="shared" ref="E78:S78" si="20">SUM(E77)</f>
        <v>12.5655</v>
      </c>
      <c r="F78" s="316">
        <f t="shared" si="20"/>
        <v>12.824999999999999</v>
      </c>
      <c r="G78" s="316">
        <f t="shared" si="20"/>
        <v>12.4665</v>
      </c>
      <c r="H78" s="316">
        <f t="shared" si="20"/>
        <v>12.606</v>
      </c>
      <c r="I78" s="316">
        <f t="shared" si="20"/>
        <v>11.0715</v>
      </c>
      <c r="J78" s="316">
        <f t="shared" si="20"/>
        <v>11.835000000000001</v>
      </c>
      <c r="K78" s="316">
        <f t="shared" si="20"/>
        <v>12</v>
      </c>
      <c r="L78" s="316">
        <f t="shared" si="20"/>
        <v>12</v>
      </c>
      <c r="M78" s="316">
        <f t="shared" si="20"/>
        <v>12.3</v>
      </c>
      <c r="N78" s="316">
        <f t="shared" si="20"/>
        <v>12.3</v>
      </c>
      <c r="O78" s="316">
        <f t="shared" si="20"/>
        <v>12.6</v>
      </c>
      <c r="P78" s="316">
        <f t="shared" si="20"/>
        <v>12.6</v>
      </c>
      <c r="Q78" s="316">
        <f t="shared" si="20"/>
        <v>13.05</v>
      </c>
      <c r="R78" s="316">
        <f t="shared" si="20"/>
        <v>13.05</v>
      </c>
      <c r="S78" s="316">
        <f t="shared" si="20"/>
        <v>13.5</v>
      </c>
    </row>
    <row r="79" spans="1:19" x14ac:dyDescent="0.25">
      <c r="A79" s="309" t="s">
        <v>40</v>
      </c>
      <c r="B79" s="309" t="s">
        <v>103</v>
      </c>
      <c r="C79" s="310" t="s">
        <v>58</v>
      </c>
      <c r="D79" s="316">
        <f>ROUND('Operating Efficiency(%)'!D80*' Capacity by Company'!D79,4)</f>
        <v>0</v>
      </c>
      <c r="E79" s="316">
        <f>ROUND('Operating Efficiency(%)'!E80*' Capacity by Company'!E79,4)</f>
        <v>0</v>
      </c>
      <c r="F79" s="316">
        <f>ROUND('Operating Efficiency(%)'!F80*' Capacity by Company'!F79,4)</f>
        <v>0</v>
      </c>
      <c r="G79" s="316">
        <f>ROUND('Operating Efficiency(%)'!G80*' Capacity by Company'!G79,4)</f>
        <v>1.62</v>
      </c>
      <c r="H79" s="316">
        <f>ROUND('Operating Efficiency(%)'!H80*' Capacity by Company'!H79,4)</f>
        <v>1.6744000000000001</v>
      </c>
      <c r="I79" s="316">
        <f>ROUND('Operating Efficiency(%)'!I80*' Capacity by Company'!I79,4)</f>
        <v>1.6092</v>
      </c>
      <c r="J79" s="316">
        <f>ROUND('Operating Efficiency(%)'!J80*' Capacity by Company'!J79,4)</f>
        <v>1.6581999999999999</v>
      </c>
      <c r="K79" s="316">
        <f>ROUND('Operating Efficiency(%)'!K80*' Capacity by Company'!K79,4)</f>
        <v>1.6734</v>
      </c>
      <c r="L79" s="316">
        <f>ROUND('Operating Efficiency(%)'!L80*' Capacity by Company'!L79,4)</f>
        <v>1.6654</v>
      </c>
      <c r="M79" s="316">
        <f>ROUND('Operating Efficiency(%)'!M80*' Capacity by Company'!M79,4)</f>
        <v>1.6883999999999999</v>
      </c>
      <c r="N79" s="316">
        <f>ROUND('Operating Efficiency(%)'!N80*' Capacity by Company'!N79,4)</f>
        <v>1.64</v>
      </c>
      <c r="O79" s="316">
        <f>ROUND('Operating Efficiency(%)'!O80*' Capacity by Company'!O79,4)</f>
        <v>1.7174</v>
      </c>
      <c r="P79" s="316">
        <f>ROUND('Operating Efficiency(%)'!P80*' Capacity by Company'!P79,4)</f>
        <v>1.7604</v>
      </c>
      <c r="Q79" s="316">
        <f>ROUND('Operating Efficiency(%)'!Q80*' Capacity by Company'!Q79,4)</f>
        <v>1.8033999999999999</v>
      </c>
      <c r="R79" s="316">
        <f>ROUND('Operating Efficiency(%)'!R80*' Capacity by Company'!R79,4)</f>
        <v>1.8464</v>
      </c>
      <c r="S79" s="316">
        <f>ROUND('Operating Efficiency(%)'!S80*' Capacity by Company'!S79,4)</f>
        <v>1.8894</v>
      </c>
    </row>
    <row r="80" spans="1:19" x14ac:dyDescent="0.25">
      <c r="A80" s="309" t="s">
        <v>40</v>
      </c>
      <c r="B80" s="309" t="s">
        <v>59</v>
      </c>
      <c r="C80" s="310" t="s">
        <v>58</v>
      </c>
      <c r="D80" s="316">
        <f>ROUND('Operating Efficiency(%)'!D81*' Capacity by Company'!D80,4)</f>
        <v>4.1475</v>
      </c>
      <c r="E80" s="316">
        <f>ROUND('Operating Efficiency(%)'!E81*' Capacity by Company'!E80,4)</f>
        <v>4.2450000000000001</v>
      </c>
      <c r="F80" s="316">
        <f>ROUND('Operating Efficiency(%)'!F81*' Capacity by Company'!F80,4)</f>
        <v>4.2309999999999999</v>
      </c>
      <c r="G80" s="316">
        <f>ROUND('Operating Efficiency(%)'!G81*' Capacity by Company'!G80,4)</f>
        <v>4.2365000000000004</v>
      </c>
      <c r="H80" s="316">
        <f>ROUND('Operating Efficiency(%)'!H81*' Capacity by Company'!H80,4)</f>
        <v>4.3144999999999998</v>
      </c>
      <c r="I80" s="316">
        <f>ROUND('Operating Efficiency(%)'!I81*' Capacity by Company'!I80,4)</f>
        <v>3.75</v>
      </c>
      <c r="J80" s="316">
        <f>ROUND('Operating Efficiency(%)'!J81*' Capacity by Company'!J80,4)</f>
        <v>3.95</v>
      </c>
      <c r="K80" s="316">
        <f>ROUND('Operating Efficiency(%)'!K81*' Capacity by Company'!K80,4)</f>
        <v>4.0854999999999997</v>
      </c>
      <c r="L80" s="316">
        <f>ROUND('Operating Efficiency(%)'!L81*' Capacity by Company'!L80,4)</f>
        <v>4.1310000000000002</v>
      </c>
      <c r="M80" s="316">
        <f>ROUND('Operating Efficiency(%)'!M81*' Capacity by Company'!M80,4)</f>
        <v>4.05</v>
      </c>
      <c r="N80" s="316">
        <f>ROUND('Operating Efficiency(%)'!N81*' Capacity by Company'!N80,4)</f>
        <v>4.0999999999999996</v>
      </c>
      <c r="O80" s="316">
        <f>ROUND('Operating Efficiency(%)'!O81*' Capacity by Company'!O80,4)</f>
        <v>3.95</v>
      </c>
      <c r="P80" s="316">
        <f>ROUND('Operating Efficiency(%)'!P81*' Capacity by Company'!P80,4)</f>
        <v>4.0999999999999996</v>
      </c>
      <c r="Q80" s="316">
        <f>ROUND('Operating Efficiency(%)'!Q81*' Capacity by Company'!Q80,4)</f>
        <v>4.2</v>
      </c>
      <c r="R80" s="316">
        <f>ROUND('Operating Efficiency(%)'!R81*' Capacity by Company'!R80,4)</f>
        <v>4.3</v>
      </c>
      <c r="S80" s="316">
        <f>ROUND('Operating Efficiency(%)'!S81*' Capacity by Company'!S80,4)</f>
        <v>4.4000000000000004</v>
      </c>
    </row>
    <row r="81" spans="1:19" x14ac:dyDescent="0.25">
      <c r="A81" s="309" t="s">
        <v>40</v>
      </c>
      <c r="B81" s="320" t="s">
        <v>40</v>
      </c>
      <c r="C81" s="310" t="s">
        <v>58</v>
      </c>
      <c r="D81" s="316">
        <f>SUM(D80,D79,D78)</f>
        <v>16.045500000000001</v>
      </c>
      <c r="E81" s="316">
        <f t="shared" ref="E81:S81" si="21">SUM(E80,E79,E78)</f>
        <v>16.810500000000001</v>
      </c>
      <c r="F81" s="316">
        <f t="shared" si="21"/>
        <v>17.055999999999997</v>
      </c>
      <c r="G81" s="316">
        <f t="shared" si="21"/>
        <v>18.323</v>
      </c>
      <c r="H81" s="316">
        <f t="shared" si="21"/>
        <v>18.594899999999999</v>
      </c>
      <c r="I81" s="316">
        <f t="shared" si="21"/>
        <v>16.430700000000002</v>
      </c>
      <c r="J81" s="316">
        <f t="shared" si="21"/>
        <v>17.443200000000001</v>
      </c>
      <c r="K81" s="316">
        <f t="shared" si="21"/>
        <v>17.758900000000001</v>
      </c>
      <c r="L81" s="316">
        <f t="shared" si="21"/>
        <v>17.796399999999998</v>
      </c>
      <c r="M81" s="316">
        <f t="shared" si="21"/>
        <v>18.038399999999999</v>
      </c>
      <c r="N81" s="316">
        <f t="shared" si="21"/>
        <v>18.04</v>
      </c>
      <c r="O81" s="316">
        <f t="shared" si="21"/>
        <v>18.267400000000002</v>
      </c>
      <c r="P81" s="316">
        <f t="shared" si="21"/>
        <v>18.4604</v>
      </c>
      <c r="Q81" s="316">
        <f t="shared" si="21"/>
        <v>19.0534</v>
      </c>
      <c r="R81" s="316">
        <f t="shared" si="21"/>
        <v>19.196400000000001</v>
      </c>
      <c r="S81" s="316">
        <f t="shared" si="21"/>
        <v>19.789400000000001</v>
      </c>
    </row>
    <row r="82" spans="1:19" x14ac:dyDescent="0.25">
      <c r="A82" s="95" t="s">
        <v>37</v>
      </c>
      <c r="B82" s="95" t="s">
        <v>312</v>
      </c>
      <c r="C82" s="135" t="s">
        <v>302</v>
      </c>
      <c r="D82" s="124">
        <f>ROUND('Operating Efficiency(%)'!D83*' Capacity by Company'!D82,4)</f>
        <v>15.246</v>
      </c>
      <c r="E82" s="124">
        <f>ROUND('Operating Efficiency(%)'!E83*' Capacity by Company'!E82,4)</f>
        <v>15.512</v>
      </c>
      <c r="F82" s="124">
        <f>ROUND('Operating Efficiency(%)'!F83*' Capacity by Company'!F82,4)</f>
        <v>15.555999999999999</v>
      </c>
      <c r="G82" s="124">
        <f>ROUND('Operating Efficiency(%)'!G83*' Capacity by Company'!G82,4)</f>
        <v>15.667999999999999</v>
      </c>
      <c r="H82" s="124">
        <f>ROUND('Operating Efficiency(%)'!H83*' Capacity by Company'!H82,4)</f>
        <v>15.907999999999999</v>
      </c>
      <c r="I82" s="124">
        <f>ROUND('Operating Efficiency(%)'!I83*' Capacity by Company'!I82,4)</f>
        <v>15.46</v>
      </c>
      <c r="J82" s="124">
        <f>ROUND('Operating Efficiency(%)'!J83*' Capacity by Company'!J82,4)</f>
        <v>15.766</v>
      </c>
      <c r="K82" s="124">
        <f>ROUND('Operating Efficiency(%)'!K83*' Capacity by Company'!K82,4)</f>
        <v>16</v>
      </c>
      <c r="L82" s="124">
        <f>ROUND('Operating Efficiency(%)'!L83*' Capacity by Company'!L82,4)</f>
        <v>16</v>
      </c>
      <c r="M82" s="124">
        <f>ROUND('Operating Efficiency(%)'!M83*' Capacity by Company'!M82,4)</f>
        <v>16.399999999999999</v>
      </c>
      <c r="N82" s="124">
        <f>ROUND('Operating Efficiency(%)'!N83*' Capacity by Company'!N82,4)</f>
        <v>16.399999999999999</v>
      </c>
      <c r="O82" s="124">
        <f>ROUND('Operating Efficiency(%)'!O83*' Capacity by Company'!O82,4)</f>
        <v>16.399999999999999</v>
      </c>
      <c r="P82" s="124">
        <f>ROUND('Operating Efficiency(%)'!P83*' Capacity by Company'!P82,4)</f>
        <v>16.8</v>
      </c>
      <c r="Q82" s="124">
        <f>ROUND('Operating Efficiency(%)'!Q83*' Capacity by Company'!Q82,4)</f>
        <v>16.8</v>
      </c>
      <c r="R82" s="124">
        <f>ROUND('Operating Efficiency(%)'!R83*' Capacity by Company'!R82,4)</f>
        <v>17.399999999999999</v>
      </c>
      <c r="S82" s="124">
        <f>ROUND('Operating Efficiency(%)'!S83*' Capacity by Company'!S82,4)</f>
        <v>17.399999999999999</v>
      </c>
    </row>
    <row r="83" spans="1:19" x14ac:dyDescent="0.25">
      <c r="A83" s="95" t="s">
        <v>37</v>
      </c>
      <c r="B83" s="95" t="s">
        <v>312</v>
      </c>
      <c r="C83" s="131" t="s">
        <v>12</v>
      </c>
      <c r="D83" s="124">
        <f>ROUND('Operating Efficiency(%)'!D84*' Capacity by Company'!D83,4)</f>
        <v>0</v>
      </c>
      <c r="E83" s="124">
        <f>ROUND('Operating Efficiency(%)'!E84*' Capacity by Company'!E83,4)</f>
        <v>0</v>
      </c>
      <c r="F83" s="124">
        <f>ROUND('Operating Efficiency(%)'!F84*' Capacity by Company'!F83,4)</f>
        <v>0</v>
      </c>
      <c r="G83" s="124">
        <f>ROUND('Operating Efficiency(%)'!G84*' Capacity by Company'!G83,4)</f>
        <v>0</v>
      </c>
      <c r="H83" s="124">
        <f>ROUND('Operating Efficiency(%)'!H84*' Capacity by Company'!H83,4)</f>
        <v>0</v>
      </c>
      <c r="I83" s="124">
        <f>ROUND('Operating Efficiency(%)'!I84*' Capacity by Company'!I83,4)</f>
        <v>0</v>
      </c>
      <c r="J83" s="124">
        <f>ROUND('Operating Efficiency(%)'!J84*' Capacity by Company'!J83,4)</f>
        <v>0</v>
      </c>
      <c r="K83" s="124">
        <f>ROUND('Operating Efficiency(%)'!K84*' Capacity by Company'!K83,4)</f>
        <v>0</v>
      </c>
      <c r="L83" s="124">
        <f>ROUND('Operating Efficiency(%)'!L84*' Capacity by Company'!L83,4)</f>
        <v>0</v>
      </c>
      <c r="M83" s="124">
        <f>ROUND('Operating Efficiency(%)'!M84*' Capacity by Company'!M83,4)</f>
        <v>0</v>
      </c>
      <c r="N83" s="124">
        <f>ROUND('Operating Efficiency(%)'!N84*' Capacity by Company'!N83,4)</f>
        <v>0</v>
      </c>
      <c r="O83" s="124">
        <f>ROUND('Operating Efficiency(%)'!O84*' Capacity by Company'!O83,4)</f>
        <v>0</v>
      </c>
      <c r="P83" s="124">
        <f>ROUND('Operating Efficiency(%)'!P84*' Capacity by Company'!P83,4)</f>
        <v>0</v>
      </c>
      <c r="Q83" s="124">
        <f>ROUND('Operating Efficiency(%)'!Q84*' Capacity by Company'!Q83,4)</f>
        <v>0</v>
      </c>
      <c r="R83" s="124">
        <f>ROUND('Operating Efficiency(%)'!R84*' Capacity by Company'!R83,4)</f>
        <v>0</v>
      </c>
      <c r="S83" s="124">
        <f>ROUND('Operating Efficiency(%)'!S84*' Capacity by Company'!S83,4)</f>
        <v>0</v>
      </c>
    </row>
    <row r="84" spans="1:19" x14ac:dyDescent="0.25">
      <c r="A84" s="309" t="s">
        <v>37</v>
      </c>
      <c r="B84" s="309" t="s">
        <v>312</v>
      </c>
      <c r="C84" s="310" t="s">
        <v>58</v>
      </c>
      <c r="D84" s="316">
        <f>SUM(D82:D83)</f>
        <v>15.246</v>
      </c>
      <c r="E84" s="316">
        <f t="shared" ref="E84:S84" si="22">SUM(E82:E83)</f>
        <v>15.512</v>
      </c>
      <c r="F84" s="316">
        <f t="shared" si="22"/>
        <v>15.555999999999999</v>
      </c>
      <c r="G84" s="316">
        <f t="shared" si="22"/>
        <v>15.667999999999999</v>
      </c>
      <c r="H84" s="316">
        <f t="shared" si="22"/>
        <v>15.907999999999999</v>
      </c>
      <c r="I84" s="316">
        <f t="shared" si="22"/>
        <v>15.46</v>
      </c>
      <c r="J84" s="316">
        <f t="shared" si="22"/>
        <v>15.766</v>
      </c>
      <c r="K84" s="316">
        <f t="shared" si="22"/>
        <v>16</v>
      </c>
      <c r="L84" s="316">
        <f t="shared" si="22"/>
        <v>16</v>
      </c>
      <c r="M84" s="316">
        <f t="shared" si="22"/>
        <v>16.399999999999999</v>
      </c>
      <c r="N84" s="316">
        <f t="shared" si="22"/>
        <v>16.399999999999999</v>
      </c>
      <c r="O84" s="316">
        <f t="shared" si="22"/>
        <v>16.399999999999999</v>
      </c>
      <c r="P84" s="316">
        <f t="shared" si="22"/>
        <v>16.8</v>
      </c>
      <c r="Q84" s="316">
        <f t="shared" si="22"/>
        <v>16.8</v>
      </c>
      <c r="R84" s="316">
        <f t="shared" si="22"/>
        <v>17.399999999999999</v>
      </c>
      <c r="S84" s="316">
        <f t="shared" si="22"/>
        <v>17.399999999999999</v>
      </c>
    </row>
    <row r="85" spans="1:19" s="325" customFormat="1" x14ac:dyDescent="0.25">
      <c r="A85" s="344" t="s">
        <v>37</v>
      </c>
      <c r="B85" s="344" t="s">
        <v>32</v>
      </c>
      <c r="C85" s="135" t="s">
        <v>427</v>
      </c>
      <c r="D85" s="354">
        <f>ROUND('Operating Efficiency(%)'!D86*' Capacity by Company'!D85,4)</f>
        <v>15.146000000000001</v>
      </c>
      <c r="E85" s="354">
        <f>ROUND('Operating Efficiency(%)'!E86*' Capacity by Company'!E85,4)</f>
        <v>16.079999999999998</v>
      </c>
      <c r="F85" s="354">
        <f>ROUND('Operating Efficiency(%)'!F86*' Capacity by Company'!F85,4)</f>
        <v>16.835999999999999</v>
      </c>
      <c r="G85" s="354">
        <f>ROUND('Operating Efficiency(%)'!G86*' Capacity by Company'!G85,4)</f>
        <v>16.358000000000001</v>
      </c>
      <c r="H85" s="354">
        <f>ROUND('Operating Efficiency(%)'!H86*' Capacity by Company'!H85,4)</f>
        <v>16.544</v>
      </c>
      <c r="I85" s="354">
        <f>ROUND('Operating Efficiency(%)'!I86*' Capacity by Company'!I85,4)</f>
        <v>15.698</v>
      </c>
      <c r="J85" s="354">
        <f>ROUND('Operating Efficiency(%)'!J86*' Capacity by Company'!J85,4)</f>
        <v>17.2</v>
      </c>
      <c r="K85" s="354">
        <f>ROUND('Operating Efficiency(%)'!K86*' Capacity by Company'!K85,4)</f>
        <v>17.399999999999999</v>
      </c>
      <c r="L85" s="354">
        <f>ROUND('Operating Efficiency(%)'!L86*' Capacity by Company'!L85,4)</f>
        <v>17.399999999999999</v>
      </c>
      <c r="M85" s="354">
        <f>ROUND('Operating Efficiency(%)'!M86*' Capacity by Company'!M85,4)</f>
        <v>17.8</v>
      </c>
      <c r="N85" s="354">
        <f>ROUND('Operating Efficiency(%)'!N86*' Capacity by Company'!N85,4)</f>
        <v>17.8</v>
      </c>
      <c r="O85" s="354">
        <f>ROUND('Operating Efficiency(%)'!O86*' Capacity by Company'!O85,4)</f>
        <v>18.2</v>
      </c>
      <c r="P85" s="354">
        <f>ROUND('Operating Efficiency(%)'!P86*' Capacity by Company'!P85,4)</f>
        <v>18.2</v>
      </c>
      <c r="Q85" s="354">
        <f>ROUND('Operating Efficiency(%)'!Q86*' Capacity by Company'!Q85,4)</f>
        <v>18.8</v>
      </c>
      <c r="R85" s="354">
        <f>ROUND('Operating Efficiency(%)'!R86*' Capacity by Company'!R85,4)</f>
        <v>18.8</v>
      </c>
      <c r="S85" s="354">
        <f>ROUND('Operating Efficiency(%)'!S86*' Capacity by Company'!S85,4)</f>
        <v>19.399999999999999</v>
      </c>
    </row>
    <row r="86" spans="1:19" s="325" customFormat="1" x14ac:dyDescent="0.25">
      <c r="A86" s="344" t="s">
        <v>37</v>
      </c>
      <c r="B86" s="344" t="s">
        <v>32</v>
      </c>
      <c r="C86" s="131" t="s">
        <v>12</v>
      </c>
      <c r="D86" s="354">
        <f>ROUND('Operating Efficiency(%)'!D87*' Capacity by Company'!D86,4)</f>
        <v>5.44</v>
      </c>
      <c r="E86" s="354">
        <f>ROUND('Operating Efficiency(%)'!E87*' Capacity by Company'!E86,4)</f>
        <v>5.7008000000000001</v>
      </c>
      <c r="F86" s="354">
        <f>ROUND('Operating Efficiency(%)'!F87*' Capacity by Company'!F86,4)</f>
        <v>6</v>
      </c>
      <c r="G86" s="354">
        <f>ROUND('Operating Efficiency(%)'!G87*' Capacity by Company'!G86,4)</f>
        <v>6.16</v>
      </c>
      <c r="H86" s="354">
        <f>ROUND('Operating Efficiency(%)'!H87*' Capacity by Company'!H86,4)</f>
        <v>6.32</v>
      </c>
      <c r="I86" s="354">
        <f>ROUND('Operating Efficiency(%)'!I87*' Capacity by Company'!I86,4)</f>
        <v>5.6063999999999998</v>
      </c>
      <c r="J86" s="354">
        <f>ROUND('Operating Efficiency(%)'!J87*' Capacity by Company'!J86,4)</f>
        <v>5.6832000000000003</v>
      </c>
      <c r="K86" s="354">
        <f>ROUND('Operating Efficiency(%)'!K87*' Capacity by Company'!K86,4)</f>
        <v>6.1440000000000001</v>
      </c>
      <c r="L86" s="354">
        <f>ROUND('Operating Efficiency(%)'!L87*' Capacity by Company'!L86,4)</f>
        <v>6.5279999999999996</v>
      </c>
      <c r="M86" s="354">
        <f>ROUND('Operating Efficiency(%)'!M87*' Capacity by Company'!M86,4)</f>
        <v>6.7584</v>
      </c>
      <c r="N86" s="354">
        <f>ROUND('Operating Efficiency(%)'!N87*' Capacity by Company'!N86,4)</f>
        <v>6.8479999999999999</v>
      </c>
      <c r="O86" s="354">
        <f>ROUND('Operating Efficiency(%)'!O87*' Capacity by Company'!O86,4)</f>
        <v>6.976</v>
      </c>
      <c r="P86" s="354">
        <f>ROUND('Operating Efficiency(%)'!P87*' Capacity by Company'!P86,4)</f>
        <v>7.1040000000000001</v>
      </c>
      <c r="Q86" s="354">
        <f>ROUND('Operating Efficiency(%)'!Q87*' Capacity by Company'!Q86,4)</f>
        <v>7.2320000000000002</v>
      </c>
      <c r="R86" s="354">
        <f>ROUND('Operating Efficiency(%)'!R87*' Capacity by Company'!R86,4)</f>
        <v>7.2960000000000003</v>
      </c>
      <c r="S86" s="354">
        <f>ROUND('Operating Efficiency(%)'!S87*' Capacity by Company'!S86,4)</f>
        <v>7.3727999999999998</v>
      </c>
    </row>
    <row r="87" spans="1:19" s="325" customFormat="1" x14ac:dyDescent="0.25">
      <c r="A87" s="309" t="s">
        <v>37</v>
      </c>
      <c r="B87" s="309" t="s">
        <v>32</v>
      </c>
      <c r="C87" s="310" t="s">
        <v>58</v>
      </c>
      <c r="D87" s="316">
        <f>SUM(D85:D86)</f>
        <v>20.586000000000002</v>
      </c>
      <c r="E87" s="316">
        <f t="shared" ref="E87:S87" si="23">SUM(E85:E86)</f>
        <v>21.780799999999999</v>
      </c>
      <c r="F87" s="316">
        <f t="shared" si="23"/>
        <v>22.835999999999999</v>
      </c>
      <c r="G87" s="316">
        <f t="shared" si="23"/>
        <v>22.518000000000001</v>
      </c>
      <c r="H87" s="316">
        <f t="shared" si="23"/>
        <v>22.864000000000001</v>
      </c>
      <c r="I87" s="316">
        <f t="shared" si="23"/>
        <v>21.304400000000001</v>
      </c>
      <c r="J87" s="316">
        <f t="shared" si="23"/>
        <v>22.883199999999999</v>
      </c>
      <c r="K87" s="316">
        <f t="shared" si="23"/>
        <v>23.543999999999997</v>
      </c>
      <c r="L87" s="316">
        <f t="shared" si="23"/>
        <v>23.927999999999997</v>
      </c>
      <c r="M87" s="316">
        <f t="shared" si="23"/>
        <v>24.558399999999999</v>
      </c>
      <c r="N87" s="316">
        <f t="shared" si="23"/>
        <v>24.648</v>
      </c>
      <c r="O87" s="316">
        <f t="shared" si="23"/>
        <v>25.175999999999998</v>
      </c>
      <c r="P87" s="316">
        <f t="shared" si="23"/>
        <v>25.303999999999998</v>
      </c>
      <c r="Q87" s="316">
        <f t="shared" si="23"/>
        <v>26.032</v>
      </c>
      <c r="R87" s="316">
        <f t="shared" si="23"/>
        <v>26.096</v>
      </c>
      <c r="S87" s="316">
        <f t="shared" si="23"/>
        <v>26.772799999999997</v>
      </c>
    </row>
    <row r="88" spans="1:19" x14ac:dyDescent="0.25">
      <c r="A88" s="95" t="s">
        <v>37</v>
      </c>
      <c r="B88" s="95" t="s">
        <v>189</v>
      </c>
      <c r="C88" s="133" t="s">
        <v>308</v>
      </c>
      <c r="D88" s="124">
        <f>ROUND('Operating Efficiency(%)'!D89*' Capacity by Company'!D88,4)</f>
        <v>12.3345</v>
      </c>
      <c r="E88" s="124">
        <f>ROUND('Operating Efficiency(%)'!E89*' Capacity by Company'!E88,4)</f>
        <v>12.51</v>
      </c>
      <c r="F88" s="124">
        <f>ROUND('Operating Efficiency(%)'!F89*' Capacity by Company'!F88,4)</f>
        <v>12.645</v>
      </c>
      <c r="G88" s="124">
        <f>ROUND('Operating Efficiency(%)'!G89*' Capacity by Company'!G88,4)</f>
        <v>12.7905</v>
      </c>
      <c r="H88" s="124">
        <f>ROUND('Operating Efficiency(%)'!H89*' Capacity by Company'!H88,4)</f>
        <v>12.9345</v>
      </c>
      <c r="I88" s="124">
        <f>ROUND('Operating Efficiency(%)'!I89*' Capacity by Company'!I88,4)</f>
        <v>12.534000000000001</v>
      </c>
      <c r="J88" s="124">
        <f>ROUND('Operating Efficiency(%)'!J89*' Capacity by Company'!J88,4)</f>
        <v>12.63</v>
      </c>
      <c r="K88" s="124">
        <f>ROUND('Operating Efficiency(%)'!K89*' Capacity by Company'!K88,4)</f>
        <v>13.05</v>
      </c>
      <c r="L88" s="124">
        <f>ROUND('Operating Efficiency(%)'!L89*' Capacity by Company'!L88,4)</f>
        <v>13.05</v>
      </c>
      <c r="M88" s="124">
        <f>ROUND('Operating Efficiency(%)'!M89*' Capacity by Company'!M88,4)</f>
        <v>13.5</v>
      </c>
      <c r="N88" s="124">
        <f>ROUND('Operating Efficiency(%)'!N89*' Capacity by Company'!N88,4)</f>
        <v>13.5</v>
      </c>
      <c r="O88" s="124">
        <f>ROUND('Operating Efficiency(%)'!O89*' Capacity by Company'!O88,4)</f>
        <v>13.8</v>
      </c>
      <c r="P88" s="124">
        <f>ROUND('Operating Efficiency(%)'!P89*' Capacity by Company'!P88,4)</f>
        <v>13.8</v>
      </c>
      <c r="Q88" s="124">
        <f>ROUND('Operating Efficiency(%)'!Q89*' Capacity by Company'!Q88,4)</f>
        <v>14.1</v>
      </c>
      <c r="R88" s="124">
        <f>ROUND('Operating Efficiency(%)'!R89*' Capacity by Company'!R88,4)</f>
        <v>14.1</v>
      </c>
      <c r="S88" s="124">
        <f>ROUND('Operating Efficiency(%)'!S89*' Capacity by Company'!S88,4)</f>
        <v>14.55</v>
      </c>
    </row>
    <row r="89" spans="1:19" x14ac:dyDescent="0.25">
      <c r="A89" s="95" t="s">
        <v>37</v>
      </c>
      <c r="B89" s="95" t="s">
        <v>189</v>
      </c>
      <c r="C89" s="133" t="s">
        <v>12</v>
      </c>
      <c r="D89" s="124">
        <f>ROUND('Operating Efficiency(%)'!D90*' Capacity by Company'!D89,4)</f>
        <v>0</v>
      </c>
      <c r="E89" s="124">
        <f>ROUND('Operating Efficiency(%)'!E90*' Capacity by Company'!E89,4)</f>
        <v>0</v>
      </c>
      <c r="F89" s="124">
        <f>ROUND('Operating Efficiency(%)'!F90*' Capacity by Company'!F89,4)</f>
        <v>0</v>
      </c>
      <c r="G89" s="124">
        <f>ROUND('Operating Efficiency(%)'!G90*' Capacity by Company'!G89,4)</f>
        <v>0</v>
      </c>
      <c r="H89" s="124">
        <f>ROUND('Operating Efficiency(%)'!H90*' Capacity by Company'!H89,4)</f>
        <v>0</v>
      </c>
      <c r="I89" s="124">
        <f>ROUND('Operating Efficiency(%)'!I90*' Capacity by Company'!I89,4)</f>
        <v>0</v>
      </c>
      <c r="J89" s="124">
        <f>ROUND('Operating Efficiency(%)'!J90*' Capacity by Company'!J89,4)</f>
        <v>0</v>
      </c>
      <c r="K89" s="124">
        <f>ROUND('Operating Efficiency(%)'!K90*' Capacity by Company'!K89,4)</f>
        <v>0</v>
      </c>
      <c r="L89" s="124">
        <f>ROUND('Operating Efficiency(%)'!L90*' Capacity by Company'!L89,4)</f>
        <v>0</v>
      </c>
      <c r="M89" s="124">
        <f>ROUND('Operating Efficiency(%)'!M90*' Capacity by Company'!M89,4)</f>
        <v>0</v>
      </c>
      <c r="N89" s="124">
        <f>ROUND('Operating Efficiency(%)'!N90*' Capacity by Company'!N89,4)</f>
        <v>0</v>
      </c>
      <c r="O89" s="124">
        <f>ROUND('Operating Efficiency(%)'!O90*' Capacity by Company'!O89,4)</f>
        <v>0</v>
      </c>
      <c r="P89" s="124">
        <f>ROUND('Operating Efficiency(%)'!P90*' Capacity by Company'!P89,4)</f>
        <v>0</v>
      </c>
      <c r="Q89" s="124">
        <f>ROUND('Operating Efficiency(%)'!Q90*' Capacity by Company'!Q89,4)</f>
        <v>0</v>
      </c>
      <c r="R89" s="124">
        <f>ROUND('Operating Efficiency(%)'!R90*' Capacity by Company'!R89,4)</f>
        <v>0</v>
      </c>
      <c r="S89" s="124">
        <f>ROUND('Operating Efficiency(%)'!S90*' Capacity by Company'!S89,4)</f>
        <v>0</v>
      </c>
    </row>
    <row r="90" spans="1:19" x14ac:dyDescent="0.25">
      <c r="A90" s="309" t="s">
        <v>37</v>
      </c>
      <c r="B90" s="309" t="s">
        <v>189</v>
      </c>
      <c r="C90" s="310" t="s">
        <v>58</v>
      </c>
      <c r="D90" s="316">
        <f>SUM(D88:D89)</f>
        <v>12.3345</v>
      </c>
      <c r="E90" s="316">
        <f t="shared" ref="E90:S90" si="24">SUM(E88:E89)</f>
        <v>12.51</v>
      </c>
      <c r="F90" s="316">
        <f t="shared" si="24"/>
        <v>12.645</v>
      </c>
      <c r="G90" s="316">
        <f t="shared" si="24"/>
        <v>12.7905</v>
      </c>
      <c r="H90" s="316">
        <f t="shared" si="24"/>
        <v>12.9345</v>
      </c>
      <c r="I90" s="316">
        <f t="shared" si="24"/>
        <v>12.534000000000001</v>
      </c>
      <c r="J90" s="316">
        <f t="shared" si="24"/>
        <v>12.63</v>
      </c>
      <c r="K90" s="316">
        <f t="shared" si="24"/>
        <v>13.05</v>
      </c>
      <c r="L90" s="316">
        <f t="shared" si="24"/>
        <v>13.05</v>
      </c>
      <c r="M90" s="316">
        <f t="shared" si="24"/>
        <v>13.5</v>
      </c>
      <c r="N90" s="316">
        <f t="shared" si="24"/>
        <v>13.5</v>
      </c>
      <c r="O90" s="316">
        <f t="shared" si="24"/>
        <v>13.8</v>
      </c>
      <c r="P90" s="316">
        <f t="shared" si="24"/>
        <v>13.8</v>
      </c>
      <c r="Q90" s="316">
        <f t="shared" si="24"/>
        <v>14.1</v>
      </c>
      <c r="R90" s="316">
        <f t="shared" si="24"/>
        <v>14.1</v>
      </c>
      <c r="S90" s="316">
        <f t="shared" si="24"/>
        <v>14.55</v>
      </c>
    </row>
    <row r="91" spans="1:19" x14ac:dyDescent="0.25">
      <c r="A91" s="309" t="s">
        <v>37</v>
      </c>
      <c r="B91" s="309" t="s">
        <v>55</v>
      </c>
      <c r="C91" s="319" t="s">
        <v>58</v>
      </c>
      <c r="D91" s="316">
        <f>ROUND('Operating Efficiency(%)'!D92*' Capacity by Company'!D91,4)</f>
        <v>14.988</v>
      </c>
      <c r="E91" s="316">
        <f>ROUND('Operating Efficiency(%)'!E92*' Capacity by Company'!E91,4)</f>
        <v>15.224</v>
      </c>
      <c r="F91" s="316">
        <f>ROUND('Operating Efficiency(%)'!F92*' Capacity by Company'!F91,4)</f>
        <v>15.4</v>
      </c>
      <c r="G91" s="316">
        <f>ROUND('Operating Efficiency(%)'!G92*' Capacity by Company'!G91,4)</f>
        <v>15.694000000000001</v>
      </c>
      <c r="H91" s="316">
        <f>ROUND('Operating Efficiency(%)'!H92*' Capacity by Company'!H91,4)</f>
        <v>16.399999999999999</v>
      </c>
      <c r="I91" s="316">
        <f>ROUND('Operating Efficiency(%)'!I92*' Capacity by Company'!I91,4)</f>
        <v>14.564</v>
      </c>
      <c r="J91" s="316">
        <f>ROUND('Operating Efficiency(%)'!J92*' Capacity by Company'!J91,4)</f>
        <v>14.784000000000001</v>
      </c>
      <c r="K91" s="316">
        <f>ROUND('Operating Efficiency(%)'!K92*' Capacity by Company'!K91,4)</f>
        <v>14.8</v>
      </c>
      <c r="L91" s="316">
        <f>ROUND('Operating Efficiency(%)'!L92*' Capacity by Company'!L91,4)</f>
        <v>15.2</v>
      </c>
      <c r="M91" s="316">
        <f>ROUND('Operating Efficiency(%)'!M92*' Capacity by Company'!M91,4)</f>
        <v>16.2</v>
      </c>
      <c r="N91" s="316">
        <f>ROUND('Operating Efficiency(%)'!N92*' Capacity by Company'!N91,4)</f>
        <v>16.600000000000001</v>
      </c>
      <c r="O91" s="316">
        <f>ROUND('Operating Efficiency(%)'!O92*' Capacity by Company'!O91,4)</f>
        <v>17.2</v>
      </c>
      <c r="P91" s="316">
        <f>ROUND('Operating Efficiency(%)'!P92*' Capacity by Company'!P91,4)</f>
        <v>17.399999999999999</v>
      </c>
      <c r="Q91" s="316">
        <f>ROUND('Operating Efficiency(%)'!Q92*' Capacity by Company'!Q91,4)</f>
        <v>18</v>
      </c>
      <c r="R91" s="316">
        <f>ROUND('Operating Efficiency(%)'!R92*' Capacity by Company'!R91,4)</f>
        <v>18.399999999999999</v>
      </c>
      <c r="S91" s="316">
        <f>ROUND('Operating Efficiency(%)'!S92*' Capacity by Company'!S91,4)</f>
        <v>19</v>
      </c>
    </row>
    <row r="92" spans="1:19" x14ac:dyDescent="0.25">
      <c r="A92" s="309" t="s">
        <v>37</v>
      </c>
      <c r="B92" s="320" t="s">
        <v>37</v>
      </c>
      <c r="C92" s="138" t="s">
        <v>58</v>
      </c>
      <c r="D92" s="316">
        <f>SUM(D91,D90,D87,D84)</f>
        <v>63.154500000000006</v>
      </c>
      <c r="E92" s="316">
        <f t="shared" ref="E92:S92" si="25">SUM(E91,E90,E87,E84)</f>
        <v>65.026800000000009</v>
      </c>
      <c r="F92" s="316">
        <f t="shared" si="25"/>
        <v>66.436999999999998</v>
      </c>
      <c r="G92" s="316">
        <f t="shared" si="25"/>
        <v>66.670500000000004</v>
      </c>
      <c r="H92" s="316">
        <f t="shared" si="25"/>
        <v>68.106499999999997</v>
      </c>
      <c r="I92" s="316">
        <f t="shared" si="25"/>
        <v>63.862400000000001</v>
      </c>
      <c r="J92" s="316">
        <f t="shared" si="25"/>
        <v>66.063200000000009</v>
      </c>
      <c r="K92" s="316">
        <f t="shared" si="25"/>
        <v>67.394000000000005</v>
      </c>
      <c r="L92" s="316">
        <f t="shared" si="25"/>
        <v>68.177999999999997</v>
      </c>
      <c r="M92" s="316">
        <f t="shared" si="25"/>
        <v>70.6584</v>
      </c>
      <c r="N92" s="316">
        <f t="shared" si="25"/>
        <v>71.147999999999996</v>
      </c>
      <c r="O92" s="316">
        <f t="shared" si="25"/>
        <v>72.575999999999993</v>
      </c>
      <c r="P92" s="316">
        <f t="shared" si="25"/>
        <v>73.304000000000002</v>
      </c>
      <c r="Q92" s="316">
        <f t="shared" si="25"/>
        <v>74.932000000000002</v>
      </c>
      <c r="R92" s="316">
        <f t="shared" si="25"/>
        <v>75.996000000000009</v>
      </c>
      <c r="S92" s="316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55" t="s">
        <v>58</v>
      </c>
      <c r="D93" s="170">
        <f t="shared" ref="D93:S93" si="26">ROUND(SUM(D92,D81,D76,D64,D37),4)</f>
        <v>733.3279</v>
      </c>
      <c r="E93" s="170">
        <f t="shared" si="26"/>
        <v>750.46759999999995</v>
      </c>
      <c r="F93" s="170">
        <f t="shared" si="26"/>
        <v>775.58879999999999</v>
      </c>
      <c r="G93" s="170">
        <f t="shared" si="26"/>
        <v>790.16309999999999</v>
      </c>
      <c r="H93" s="170">
        <f t="shared" si="26"/>
        <v>812.33270000000005</v>
      </c>
      <c r="I93" s="170">
        <f t="shared" si="26"/>
        <v>758.80669999999998</v>
      </c>
      <c r="J93" s="170">
        <f t="shared" si="26"/>
        <v>808.32039999999995</v>
      </c>
      <c r="K93" s="170">
        <f t="shared" si="26"/>
        <v>835.57129999999995</v>
      </c>
      <c r="L93" s="170">
        <f t="shared" si="26"/>
        <v>847.75540000000001</v>
      </c>
      <c r="M93" s="170">
        <f t="shared" si="26"/>
        <v>852.28300000000002</v>
      </c>
      <c r="N93" s="170">
        <f t="shared" si="26"/>
        <v>866.4316</v>
      </c>
      <c r="O93" s="170">
        <f t="shared" si="26"/>
        <v>884.0684</v>
      </c>
      <c r="P93" s="170">
        <f t="shared" si="26"/>
        <v>895.60310000000004</v>
      </c>
      <c r="Q93" s="170">
        <f t="shared" si="26"/>
        <v>909.7364</v>
      </c>
      <c r="R93" s="170">
        <f t="shared" si="26"/>
        <v>918.29930000000002</v>
      </c>
      <c r="S93" s="170">
        <f t="shared" si="26"/>
        <v>928.57299999999998</v>
      </c>
    </row>
    <row r="94" spans="1:19" x14ac:dyDescent="0.25">
      <c r="E94" s="39">
        <f>(I93/D93)^(1/5)-1</f>
        <v>6.8542085374263539E-3</v>
      </c>
      <c r="J94" s="39">
        <f>(S93/J93)^(1/9)-1</f>
        <v>1.5529400980137664E-2</v>
      </c>
    </row>
    <row r="96" spans="1:19" x14ac:dyDescent="0.25">
      <c r="D96" s="126"/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4168-D8A5-42EC-9F1A-531837EE78E6}">
  <sheetPr filterMode="1"/>
  <dimension ref="A1:S80"/>
  <sheetViews>
    <sheetView workbookViewId="0">
      <selection activeCell="U41" sqref="U41"/>
    </sheetView>
  </sheetViews>
  <sheetFormatPr defaultRowHeight="15" x14ac:dyDescent="0.25"/>
  <cols>
    <col min="2" max="2" width="15.7109375" bestFit="1" customWidth="1"/>
    <col min="3" max="3" width="43.5703125" bestFit="1" customWidth="1"/>
    <col min="4" max="4" width="10.7109375" bestFit="1" customWidth="1"/>
    <col min="5" max="10" width="9.5703125" bestFit="1" customWidth="1"/>
    <col min="11" max="13" width="9.5703125" hidden="1" customWidth="1"/>
    <col min="14" max="14" width="9.5703125" bestFit="1" customWidth="1"/>
    <col min="15" max="18" width="9.5703125" hidden="1" customWidth="1"/>
    <col min="19" max="19" width="9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50">
        <v>2015</v>
      </c>
      <c r="E1" s="150">
        <v>2016</v>
      </c>
      <c r="F1" s="150">
        <v>2017</v>
      </c>
      <c r="G1" s="150">
        <v>2018</v>
      </c>
      <c r="H1" s="150">
        <v>2019</v>
      </c>
      <c r="I1" s="150">
        <v>2020</v>
      </c>
      <c r="J1" s="150" t="s">
        <v>28</v>
      </c>
      <c r="K1" s="150" t="s">
        <v>3</v>
      </c>
      <c r="L1" s="150" t="s">
        <v>4</v>
      </c>
      <c r="M1" s="150" t="s">
        <v>5</v>
      </c>
      <c r="N1" s="150" t="s">
        <v>6</v>
      </c>
      <c r="O1" s="150" t="s">
        <v>7</v>
      </c>
      <c r="P1" s="150" t="s">
        <v>8</v>
      </c>
      <c r="Q1" s="150" t="s">
        <v>9</v>
      </c>
      <c r="R1" s="150" t="s">
        <v>10</v>
      </c>
      <c r="S1" s="150" t="s">
        <v>16</v>
      </c>
    </row>
    <row r="2" spans="1:19" x14ac:dyDescent="0.25">
      <c r="A2" s="344"/>
      <c r="B2" s="344"/>
      <c r="C2" s="130" t="s">
        <v>285</v>
      </c>
      <c r="D2" s="354">
        <v>117.1994</v>
      </c>
      <c r="E2" s="354">
        <v>117.5074</v>
      </c>
      <c r="F2" s="354">
        <v>118.9074</v>
      </c>
      <c r="G2" s="354">
        <v>119.2574</v>
      </c>
      <c r="H2" s="354">
        <v>119.9014</v>
      </c>
      <c r="I2" s="354">
        <v>111.9074</v>
      </c>
      <c r="J2" s="354">
        <v>112.60740000000001</v>
      </c>
      <c r="K2" s="354">
        <v>113.3074</v>
      </c>
      <c r="L2" s="354">
        <v>113.3074</v>
      </c>
      <c r="M2" s="354">
        <v>115.4074</v>
      </c>
      <c r="N2" s="354">
        <v>120.3074</v>
      </c>
      <c r="O2" s="354">
        <v>121.70740000000001</v>
      </c>
      <c r="P2" s="354">
        <v>123.10740000000001</v>
      </c>
      <c r="Q2" s="354">
        <v>124.50739999999999</v>
      </c>
      <c r="R2" s="354">
        <v>125.9074</v>
      </c>
      <c r="S2" s="354">
        <v>128.00739999999999</v>
      </c>
    </row>
    <row r="3" spans="1:19" s="462" customFormat="1" x14ac:dyDescent="0.25">
      <c r="A3" s="309"/>
      <c r="B3" s="309"/>
      <c r="C3" s="130" t="s">
        <v>298</v>
      </c>
      <c r="D3" s="316">
        <v>28.580000000000002</v>
      </c>
      <c r="E3" s="316">
        <v>29.6</v>
      </c>
      <c r="F3" s="316">
        <v>31.200000000000003</v>
      </c>
      <c r="G3" s="316">
        <v>32</v>
      </c>
      <c r="H3" s="316">
        <v>32.688172043010752</v>
      </c>
      <c r="I3" s="316">
        <v>81.092446236559127</v>
      </c>
      <c r="J3" s="316">
        <v>81.48509139784943</v>
      </c>
      <c r="K3" s="316">
        <v>85.26066666666668</v>
      </c>
      <c r="L3" s="316">
        <v>85.901526881720429</v>
      </c>
      <c r="M3" s="316">
        <v>87.956741935483876</v>
      </c>
      <c r="N3" s="316">
        <v>88.989000000000004</v>
      </c>
      <c r="O3" s="316">
        <v>91.347387096774185</v>
      </c>
      <c r="P3" s="316">
        <v>92.48760215053764</v>
      </c>
      <c r="Q3" s="316">
        <v>94.45781720430108</v>
      </c>
      <c r="R3" s="316">
        <v>96.638032258064513</v>
      </c>
      <c r="S3" s="316">
        <v>97.813247311827951</v>
      </c>
    </row>
    <row r="4" spans="1:19" s="462" customFormat="1" x14ac:dyDescent="0.25">
      <c r="A4" s="344" t="s">
        <v>30</v>
      </c>
      <c r="B4" s="344" t="s">
        <v>51</v>
      </c>
      <c r="C4" s="136" t="s">
        <v>364</v>
      </c>
      <c r="D4" s="354">
        <f>ROUND('Operating Efficiency(%)'!D30*' Capacity by Company'!D30,4)</f>
        <v>43.89</v>
      </c>
      <c r="E4" s="354">
        <f>ROUND('Operating Efficiency(%)'!E30*' Capacity by Company'!E30,4)</f>
        <v>47.148000000000003</v>
      </c>
      <c r="F4" s="354">
        <f>ROUND('Operating Efficiency(%)'!F30*' Capacity by Company'!F30,4)</f>
        <v>50.148000000000003</v>
      </c>
      <c r="G4" s="354">
        <f>ROUND('Operating Efficiency(%)'!G30*' Capacity by Company'!G30,4)</f>
        <v>50.765999999999998</v>
      </c>
      <c r="H4" s="354">
        <f>ROUND('Operating Efficiency(%)'!H30*' Capacity by Company'!H30,4)</f>
        <v>60.081000000000003</v>
      </c>
      <c r="I4" s="354">
        <f>ROUND('Operating Efficiency(%)'!I30*' Capacity by Company'!I30,4)</f>
        <v>55.706000000000003</v>
      </c>
      <c r="J4" s="354">
        <f>ROUND('Operating Efficiency(%)'!J30*' Capacity by Company'!J30,4)</f>
        <v>58.506</v>
      </c>
      <c r="K4" s="354">
        <f>ROUND('Operating Efficiency(%)'!K30*' Capacity by Company'!K30,4)</f>
        <v>60.109000000000002</v>
      </c>
      <c r="L4" s="354">
        <f>ROUND('Operating Efficiency(%)'!L30*' Capacity by Company'!L30,4)</f>
        <v>61.579000000000001</v>
      </c>
      <c r="M4" s="354">
        <f>ROUND('Operating Efficiency(%)'!M30*' Capacity by Company'!M30,4)</f>
        <v>62.706000000000003</v>
      </c>
      <c r="N4" s="354">
        <f>ROUND('Operating Efficiency(%)'!N30*' Capacity by Company'!N30,4)</f>
        <v>63.048999999999999</v>
      </c>
      <c r="O4" s="354">
        <f>ROUND('Operating Efficiency(%)'!O30*' Capacity by Company'!O30,4)</f>
        <v>63.658000000000001</v>
      </c>
      <c r="P4" s="354">
        <f>ROUND('Operating Efficiency(%)'!P30*' Capacity by Company'!P30,4)</f>
        <v>64.105999999999995</v>
      </c>
      <c r="Q4" s="354">
        <f>ROUND('Operating Efficiency(%)'!Q30*' Capacity by Company'!Q30,4)</f>
        <v>65.506</v>
      </c>
      <c r="R4" s="354">
        <f>ROUND('Operating Efficiency(%)'!R30*' Capacity by Company'!R30,4)</f>
        <v>66.906000000000006</v>
      </c>
      <c r="S4" s="354">
        <f>ROUND('Operating Efficiency(%)'!S30*' Capacity by Company'!S30,4)</f>
        <v>66.906000000000006</v>
      </c>
    </row>
    <row r="5" spans="1:19" x14ac:dyDescent="0.25">
      <c r="A5" s="309"/>
      <c r="B5" s="320"/>
      <c r="C5" s="135" t="s">
        <v>290</v>
      </c>
      <c r="D5" s="316">
        <v>43.533999999999999</v>
      </c>
      <c r="E5" s="316">
        <v>45.019499999999994</v>
      </c>
      <c r="F5" s="316">
        <v>45.735500000000002</v>
      </c>
      <c r="G5" s="316">
        <v>46.376000000000005</v>
      </c>
      <c r="H5" s="316">
        <v>46.95</v>
      </c>
      <c r="I5" s="316">
        <v>45.072000000000003</v>
      </c>
      <c r="J5" s="316">
        <v>71.171500000000009</v>
      </c>
      <c r="K5" s="316">
        <v>72.617999999999995</v>
      </c>
      <c r="L5" s="316">
        <v>72.617999999999995</v>
      </c>
      <c r="M5" s="316">
        <v>75.018000000000001</v>
      </c>
      <c r="N5" s="316">
        <v>75.018000000000001</v>
      </c>
      <c r="O5" s="316">
        <v>76.918000000000006</v>
      </c>
      <c r="P5" s="316">
        <v>76.918000000000006</v>
      </c>
      <c r="Q5" s="316">
        <v>78.768000000000001</v>
      </c>
      <c r="R5" s="316">
        <v>78.768000000000001</v>
      </c>
      <c r="S5" s="316">
        <v>80.667999999999992</v>
      </c>
    </row>
    <row r="6" spans="1:19" x14ac:dyDescent="0.25">
      <c r="A6" s="344"/>
      <c r="B6" s="344"/>
      <c r="C6" s="135" t="s">
        <v>302</v>
      </c>
      <c r="D6" s="354">
        <v>45.294800000000002</v>
      </c>
      <c r="E6" s="354">
        <v>45.866199999999999</v>
      </c>
      <c r="F6" s="354">
        <v>46.0625</v>
      </c>
      <c r="G6" s="354">
        <v>46.1783</v>
      </c>
      <c r="H6" s="354">
        <v>46.933199999999999</v>
      </c>
      <c r="I6" s="354">
        <v>44.840699999999998</v>
      </c>
      <c r="J6" s="354">
        <v>46.016300000000001</v>
      </c>
      <c r="K6" s="354">
        <v>46.4208</v>
      </c>
      <c r="L6" s="354">
        <v>46.483399999999996</v>
      </c>
      <c r="M6" s="354">
        <v>47.245899999999999</v>
      </c>
      <c r="N6" s="354">
        <v>47.308500000000002</v>
      </c>
      <c r="O6" s="354">
        <v>47.670999999999999</v>
      </c>
      <c r="P6" s="354">
        <v>48.133600000000001</v>
      </c>
      <c r="Q6" s="354">
        <v>48.646100000000004</v>
      </c>
      <c r="R6" s="354">
        <v>49.758699999999997</v>
      </c>
      <c r="S6" s="354">
        <v>49.821199999999997</v>
      </c>
    </row>
    <row r="7" spans="1:19" hidden="1" x14ac:dyDescent="0.25">
      <c r="A7" s="344" t="s">
        <v>30</v>
      </c>
      <c r="B7" s="344" t="s">
        <v>31</v>
      </c>
      <c r="C7" s="130" t="s">
        <v>12</v>
      </c>
      <c r="D7" s="352">
        <f>'Operating Efficiency(%)'!D9*' Capacity by Company'!D9</f>
        <v>0</v>
      </c>
      <c r="E7" s="352">
        <f>'Operating Efficiency(%)'!E9*' Capacity by Company'!E9</f>
        <v>0</v>
      </c>
      <c r="F7" s="352">
        <f>'Operating Efficiency(%)'!F9*' Capacity by Company'!F9</f>
        <v>0</v>
      </c>
      <c r="G7" s="352">
        <f>'Operating Efficiency(%)'!G9*' Capacity by Company'!G9</f>
        <v>0</v>
      </c>
      <c r="H7" s="352">
        <f>'Operating Efficiency(%)'!H9*' Capacity by Company'!H9</f>
        <v>0</v>
      </c>
      <c r="I7" s="352">
        <f>'Operating Efficiency(%)'!I9*' Capacity by Company'!I9</f>
        <v>0</v>
      </c>
      <c r="J7" s="352">
        <f>'Operating Efficiency(%)'!J9*' Capacity by Company'!J9</f>
        <v>0</v>
      </c>
      <c r="K7" s="352">
        <f>'Operating Efficiency(%)'!K9*' Capacity by Company'!K9</f>
        <v>0</v>
      </c>
      <c r="L7" s="352">
        <f>'Operating Efficiency(%)'!L9*' Capacity by Company'!L9</f>
        <v>0</v>
      </c>
      <c r="M7" s="352">
        <f>'Operating Efficiency(%)'!M9*' Capacity by Company'!M9</f>
        <v>0</v>
      </c>
      <c r="N7" s="352">
        <f>'Operating Efficiency(%)'!N9*' Capacity by Company'!N9</f>
        <v>0</v>
      </c>
      <c r="O7" s="352">
        <f>'Operating Efficiency(%)'!O9*' Capacity by Company'!O9</f>
        <v>0</v>
      </c>
      <c r="P7" s="352">
        <f>'Operating Efficiency(%)'!P9*' Capacity by Company'!P9</f>
        <v>0</v>
      </c>
      <c r="Q7" s="352">
        <f>'Operating Efficiency(%)'!Q9*' Capacity by Company'!Q9</f>
        <v>0</v>
      </c>
      <c r="R7" s="352">
        <f>'Operating Efficiency(%)'!R9*' Capacity by Company'!R9</f>
        <v>0</v>
      </c>
      <c r="S7" s="352">
        <f>'Operating Efficiency(%)'!S9*' Capacity by Company'!S9</f>
        <v>0</v>
      </c>
    </row>
    <row r="8" spans="1:19" hidden="1" x14ac:dyDescent="0.25">
      <c r="A8" s="309" t="s">
        <v>30</v>
      </c>
      <c r="B8" s="309" t="s">
        <v>31</v>
      </c>
      <c r="C8" s="310" t="s">
        <v>58</v>
      </c>
      <c r="D8" s="311">
        <f t="shared" ref="D8:S8" si="0">SUM(D3:D7)</f>
        <v>161.2988</v>
      </c>
      <c r="E8" s="311">
        <f t="shared" si="0"/>
        <v>167.6337</v>
      </c>
      <c r="F8" s="311">
        <f t="shared" si="0"/>
        <v>173.14600000000002</v>
      </c>
      <c r="G8" s="311">
        <f t="shared" si="0"/>
        <v>175.3203</v>
      </c>
      <c r="H8" s="311">
        <f t="shared" si="0"/>
        <v>186.65237204301076</v>
      </c>
      <c r="I8" s="311">
        <f t="shared" si="0"/>
        <v>226.71114623655913</v>
      </c>
      <c r="J8" s="311">
        <f t="shared" si="0"/>
        <v>257.17889139784944</v>
      </c>
      <c r="K8" s="311">
        <f t="shared" si="0"/>
        <v>264.4084666666667</v>
      </c>
      <c r="L8" s="311">
        <f t="shared" si="0"/>
        <v>266.58192688172045</v>
      </c>
      <c r="M8" s="311">
        <f t="shared" si="0"/>
        <v>272.92664193548387</v>
      </c>
      <c r="N8" s="311">
        <f t="shared" si="0"/>
        <v>274.36450000000002</v>
      </c>
      <c r="O8" s="311">
        <f t="shared" si="0"/>
        <v>279.5943870967742</v>
      </c>
      <c r="P8" s="311">
        <f t="shared" si="0"/>
        <v>281.64520215053767</v>
      </c>
      <c r="Q8" s="311">
        <f t="shared" si="0"/>
        <v>287.37791720430107</v>
      </c>
      <c r="R8" s="311">
        <f t="shared" si="0"/>
        <v>292.07073225806454</v>
      </c>
      <c r="S8" s="311">
        <f t="shared" si="0"/>
        <v>295.20844731182791</v>
      </c>
    </row>
    <row r="9" spans="1:19" x14ac:dyDescent="0.25">
      <c r="A9" s="344"/>
      <c r="B9" s="344"/>
      <c r="C9" s="131" t="s">
        <v>286</v>
      </c>
      <c r="D9" s="352">
        <v>32.825283999999996</v>
      </c>
      <c r="E9" s="352">
        <v>32.972416000000003</v>
      </c>
      <c r="F9" s="352">
        <v>33.054860000000005</v>
      </c>
      <c r="G9" s="352">
        <v>41.199903999999997</v>
      </c>
      <c r="H9" s="352">
        <v>41.351092000000001</v>
      </c>
      <c r="I9" s="352">
        <v>39.834511999999997</v>
      </c>
      <c r="J9" s="352">
        <v>39.796948</v>
      </c>
      <c r="K9" s="352">
        <v>41.752364</v>
      </c>
      <c r="L9" s="352">
        <v>41.926464000000003</v>
      </c>
      <c r="M9" s="352">
        <v>42.082464000000002</v>
      </c>
      <c r="N9" s="352">
        <v>42.256564000000004</v>
      </c>
      <c r="O9" s="352">
        <v>42.412664000000007</v>
      </c>
      <c r="P9" s="352">
        <v>42.595964000000002</v>
      </c>
      <c r="Q9" s="352">
        <v>42.732063999999994</v>
      </c>
      <c r="R9" s="352">
        <v>42.898863999999996</v>
      </c>
      <c r="S9" s="352">
        <v>43.054963999999998</v>
      </c>
    </row>
    <row r="10" spans="1:19" s="462" customFormat="1" x14ac:dyDescent="0.25">
      <c r="A10" s="344"/>
      <c r="B10" s="344"/>
      <c r="C10" s="131" t="s">
        <v>287</v>
      </c>
      <c r="D10" s="354">
        <v>30.9</v>
      </c>
      <c r="E10" s="354">
        <v>31.453000000000003</v>
      </c>
      <c r="F10" s="354">
        <v>32.030999999999999</v>
      </c>
      <c r="G10" s="354">
        <v>31.984000000000002</v>
      </c>
      <c r="H10" s="354">
        <v>36.241999999999997</v>
      </c>
      <c r="I10" s="354">
        <v>34.231499999999997</v>
      </c>
      <c r="J10" s="354">
        <v>35.387499999999996</v>
      </c>
      <c r="K10" s="354">
        <v>36.392200000000003</v>
      </c>
      <c r="L10" s="354">
        <v>41.873999999999995</v>
      </c>
      <c r="M10" s="354">
        <v>43.073999999999998</v>
      </c>
      <c r="N10" s="354">
        <v>43.073999999999998</v>
      </c>
      <c r="O10" s="354">
        <v>44.373999999999995</v>
      </c>
      <c r="P10" s="354">
        <v>44.373999999999995</v>
      </c>
      <c r="Q10" s="354">
        <v>45.673999999999999</v>
      </c>
      <c r="R10" s="354">
        <v>45.673999999999999</v>
      </c>
      <c r="S10" s="354">
        <v>46.274000000000001</v>
      </c>
    </row>
    <row r="11" spans="1:19" x14ac:dyDescent="0.25">
      <c r="A11" s="309"/>
      <c r="B11" s="309"/>
      <c r="C11" s="131" t="s">
        <v>269</v>
      </c>
      <c r="D11" s="316">
        <v>30.435000000000002</v>
      </c>
      <c r="E11" s="316">
        <v>30.930999999999997</v>
      </c>
      <c r="F11" s="316">
        <v>31.396999999999998</v>
      </c>
      <c r="G11" s="316">
        <v>31.582999999999998</v>
      </c>
      <c r="H11" s="316">
        <v>31.588899999999999</v>
      </c>
      <c r="I11" s="316">
        <v>29.104900000000001</v>
      </c>
      <c r="J11" s="316">
        <v>30.9649</v>
      </c>
      <c r="K11" s="316">
        <v>31.146799999999999</v>
      </c>
      <c r="L11" s="316">
        <v>31.582799999999999</v>
      </c>
      <c r="M11" s="316">
        <v>31.6188</v>
      </c>
      <c r="N11" s="316">
        <v>32.0548</v>
      </c>
      <c r="O11" s="316">
        <v>32.090699999999998</v>
      </c>
      <c r="P11" s="316">
        <v>32.726700000000001</v>
      </c>
      <c r="Q11" s="316">
        <v>32.762699999999995</v>
      </c>
      <c r="R11" s="316">
        <v>33.398700000000005</v>
      </c>
      <c r="S11" s="316">
        <v>33.434600000000003</v>
      </c>
    </row>
    <row r="12" spans="1:19" hidden="1" x14ac:dyDescent="0.25">
      <c r="A12" s="344" t="s">
        <v>30</v>
      </c>
      <c r="B12" s="345" t="s">
        <v>33</v>
      </c>
      <c r="C12" s="132" t="s">
        <v>12</v>
      </c>
      <c r="D12" s="352">
        <f>ROUND('Operating Efficiency(%)'!D16*' Capacity by Company'!D16,4)</f>
        <v>21.695</v>
      </c>
      <c r="E12" s="352">
        <f>ROUND('Operating Efficiency(%)'!E16*' Capacity by Company'!E16,4)</f>
        <v>22.0625</v>
      </c>
      <c r="F12" s="352">
        <f>ROUND('Operating Efficiency(%)'!F16*' Capacity by Company'!F16,4)</f>
        <v>22.337499999999999</v>
      </c>
      <c r="G12" s="352">
        <f>ROUND('Operating Efficiency(%)'!G16*' Capacity by Company'!G16,4)</f>
        <v>21.02</v>
      </c>
      <c r="H12" s="352">
        <f>ROUND('Operating Efficiency(%)'!H16*' Capacity by Company'!H16,4)</f>
        <v>21.47</v>
      </c>
      <c r="I12" s="352">
        <f>ROUND('Operating Efficiency(%)'!I16*' Capacity by Company'!I16,4)</f>
        <v>18.837499999999999</v>
      </c>
      <c r="J12" s="352">
        <f>ROUND('Operating Efficiency(%)'!J16*' Capacity by Company'!J16,4)</f>
        <v>25.125</v>
      </c>
      <c r="K12" s="352">
        <f>ROUND('Operating Efficiency(%)'!K16*' Capacity by Company'!K16,4)</f>
        <v>26.25</v>
      </c>
      <c r="L12" s="352">
        <f>ROUND('Operating Efficiency(%)'!L16*' Capacity by Company'!L16,4)</f>
        <v>27.818999999999999</v>
      </c>
      <c r="M12" s="352">
        <f>ROUND('Operating Efficiency(%)'!M16*' Capacity by Company'!M16,4)</f>
        <v>17.045999999999999</v>
      </c>
      <c r="N12" s="352">
        <f>ROUND('Operating Efficiency(%)'!N16*' Capacity by Company'!N16,4)</f>
        <v>22.602</v>
      </c>
      <c r="O12" s="352">
        <f>ROUND('Operating Efficiency(%)'!O16*' Capacity by Company'!O16,4)</f>
        <v>27</v>
      </c>
      <c r="P12" s="352">
        <f>ROUND('Operating Efficiency(%)'!P16*' Capacity by Company'!P16,4)</f>
        <v>32.8125</v>
      </c>
      <c r="Q12" s="352">
        <f>ROUND('Operating Efficiency(%)'!Q16*' Capacity by Company'!Q16,4)</f>
        <v>32.8125</v>
      </c>
      <c r="R12" s="352">
        <f>ROUND('Operating Efficiency(%)'!R16*' Capacity by Company'!R16,4)</f>
        <v>32.8125</v>
      </c>
      <c r="S12" s="352">
        <f>ROUND('Operating Efficiency(%)'!S16*' Capacity by Company'!S16,4)</f>
        <v>32.8125</v>
      </c>
    </row>
    <row r="13" spans="1:19" hidden="1" x14ac:dyDescent="0.25">
      <c r="A13" s="309" t="s">
        <v>30</v>
      </c>
      <c r="B13" s="312" t="s">
        <v>33</v>
      </c>
      <c r="C13" s="313" t="s">
        <v>58</v>
      </c>
      <c r="D13" s="311">
        <f t="shared" ref="D13:S13" si="1">SUM(D9:D12)</f>
        <v>115.85528399999998</v>
      </c>
      <c r="E13" s="311">
        <f t="shared" si="1"/>
        <v>117.41891600000001</v>
      </c>
      <c r="F13" s="311">
        <f t="shared" si="1"/>
        <v>118.82035999999999</v>
      </c>
      <c r="G13" s="311">
        <f t="shared" si="1"/>
        <v>125.78690399999999</v>
      </c>
      <c r="H13" s="311">
        <f t="shared" si="1"/>
        <v>130.65199200000001</v>
      </c>
      <c r="I13" s="311">
        <f t="shared" si="1"/>
        <v>122.00841199999999</v>
      </c>
      <c r="J13" s="311">
        <f t="shared" si="1"/>
        <v>131.274348</v>
      </c>
      <c r="K13" s="311">
        <f t="shared" si="1"/>
        <v>135.54136399999999</v>
      </c>
      <c r="L13" s="311">
        <f t="shared" si="1"/>
        <v>143.20226399999999</v>
      </c>
      <c r="M13" s="311">
        <f t="shared" si="1"/>
        <v>133.82126399999999</v>
      </c>
      <c r="N13" s="311">
        <f t="shared" si="1"/>
        <v>139.98736400000001</v>
      </c>
      <c r="O13" s="311">
        <f t="shared" si="1"/>
        <v>145.877364</v>
      </c>
      <c r="P13" s="311">
        <f t="shared" si="1"/>
        <v>152.509164</v>
      </c>
      <c r="Q13" s="311">
        <f t="shared" si="1"/>
        <v>153.98126399999998</v>
      </c>
      <c r="R13" s="311">
        <f t="shared" si="1"/>
        <v>154.784064</v>
      </c>
      <c r="S13" s="311">
        <f t="shared" si="1"/>
        <v>155.576064</v>
      </c>
    </row>
    <row r="14" spans="1:19" hidden="1" x14ac:dyDescent="0.25">
      <c r="A14" s="344" t="s">
        <v>30</v>
      </c>
      <c r="B14" s="344" t="s">
        <v>41</v>
      </c>
      <c r="C14" s="132" t="s">
        <v>12</v>
      </c>
      <c r="D14" s="352">
        <f>ROUND('Operating Efficiency(%)'!D20*' Capacity by Company'!D20,4)</f>
        <v>8.06</v>
      </c>
      <c r="E14" s="352">
        <f>ROUND('Operating Efficiency(%)'!E20*' Capacity by Company'!E20,4)</f>
        <v>8.3810000000000002</v>
      </c>
      <c r="F14" s="352">
        <f>ROUND('Operating Efficiency(%)'!F20*' Capacity by Company'!F20,4)</f>
        <v>8.7970000000000006</v>
      </c>
      <c r="G14" s="352">
        <f>ROUND('Operating Efficiency(%)'!G20*' Capacity by Company'!G20,4)</f>
        <v>8.8949999999999996</v>
      </c>
      <c r="H14" s="352">
        <f>ROUND('Operating Efficiency(%)'!H20*' Capacity by Company'!H20,4)</f>
        <v>8.99</v>
      </c>
      <c r="I14" s="352">
        <f>ROUND('Operating Efficiency(%)'!I20*' Capacity by Company'!I20,4)</f>
        <v>8.0739999999999998</v>
      </c>
      <c r="J14" s="352">
        <f>ROUND('Operating Efficiency(%)'!J20*' Capacity by Company'!J20,4)</f>
        <v>8.6880000000000006</v>
      </c>
      <c r="K14" s="352">
        <f>ROUND('Operating Efficiency(%)'!K20*' Capacity by Company'!K20,4)</f>
        <v>8.7680000000000007</v>
      </c>
      <c r="L14" s="352">
        <f>ROUND('Operating Efficiency(%)'!L20*' Capacity by Company'!L20,4)</f>
        <v>8.7680000000000007</v>
      </c>
      <c r="M14" s="352">
        <f>ROUND('Operating Efficiency(%)'!M20*' Capacity by Company'!M20,4)</f>
        <v>9.0679999999999996</v>
      </c>
      <c r="N14" s="352">
        <f>ROUND('Operating Efficiency(%)'!N20*' Capacity by Company'!N20,4)</f>
        <v>9.0679999999999996</v>
      </c>
      <c r="O14" s="352">
        <f>ROUND('Operating Efficiency(%)'!O20*' Capacity by Company'!O20,4)</f>
        <v>9.3680000000000003</v>
      </c>
      <c r="P14" s="352">
        <f>ROUND('Operating Efficiency(%)'!P20*' Capacity by Company'!P20,4)</f>
        <v>9.3680000000000003</v>
      </c>
      <c r="Q14" s="352">
        <f>ROUND('Operating Efficiency(%)'!Q20*' Capacity by Company'!Q20,4)</f>
        <v>9.3680000000000003</v>
      </c>
      <c r="R14" s="352">
        <f>ROUND('Operating Efficiency(%)'!R20*' Capacity by Company'!R20,4)</f>
        <v>9.5679999999999996</v>
      </c>
      <c r="S14" s="352">
        <f>ROUND('Operating Efficiency(%)'!S20*' Capacity by Company'!S20,4)</f>
        <v>9.5679999999999996</v>
      </c>
    </row>
    <row r="15" spans="1:19" hidden="1" x14ac:dyDescent="0.25">
      <c r="A15" s="309" t="s">
        <v>30</v>
      </c>
      <c r="B15" s="309" t="s">
        <v>41</v>
      </c>
      <c r="C15" s="315" t="s">
        <v>58</v>
      </c>
      <c r="D15" s="316">
        <f t="shared" ref="D15:S15" si="2">SUM(D14:D14)</f>
        <v>8.06</v>
      </c>
      <c r="E15" s="316">
        <f t="shared" si="2"/>
        <v>8.3810000000000002</v>
      </c>
      <c r="F15" s="316">
        <f t="shared" si="2"/>
        <v>8.7970000000000006</v>
      </c>
      <c r="G15" s="316">
        <f t="shared" si="2"/>
        <v>8.8949999999999996</v>
      </c>
      <c r="H15" s="316">
        <f t="shared" si="2"/>
        <v>8.99</v>
      </c>
      <c r="I15" s="316">
        <f t="shared" si="2"/>
        <v>8.0739999999999998</v>
      </c>
      <c r="J15" s="316">
        <f t="shared" si="2"/>
        <v>8.6880000000000006</v>
      </c>
      <c r="K15" s="316">
        <f t="shared" si="2"/>
        <v>8.7680000000000007</v>
      </c>
      <c r="L15" s="316">
        <f t="shared" si="2"/>
        <v>8.7680000000000007</v>
      </c>
      <c r="M15" s="316">
        <f t="shared" si="2"/>
        <v>9.0679999999999996</v>
      </c>
      <c r="N15" s="316">
        <f t="shared" si="2"/>
        <v>9.0679999999999996</v>
      </c>
      <c r="O15" s="316">
        <f t="shared" si="2"/>
        <v>9.3680000000000003</v>
      </c>
      <c r="P15" s="316">
        <f t="shared" si="2"/>
        <v>9.3680000000000003</v>
      </c>
      <c r="Q15" s="316">
        <f t="shared" si="2"/>
        <v>9.3680000000000003</v>
      </c>
      <c r="R15" s="316">
        <f t="shared" si="2"/>
        <v>9.5679999999999996</v>
      </c>
      <c r="S15" s="316">
        <f t="shared" si="2"/>
        <v>9.5679999999999996</v>
      </c>
    </row>
    <row r="16" spans="1:19" hidden="1" x14ac:dyDescent="0.25">
      <c r="A16" s="344" t="s">
        <v>30</v>
      </c>
      <c r="B16" s="344" t="s">
        <v>49</v>
      </c>
      <c r="C16" s="131" t="s">
        <v>12</v>
      </c>
      <c r="D16" s="354">
        <f>ROUND('Operating Efficiency(%)'!D23*' Capacity by Company'!D23,4)</f>
        <v>15.007999999999999</v>
      </c>
      <c r="E16" s="354">
        <f>ROUND('Operating Efficiency(%)'!E23*' Capacity by Company'!E23,4)</f>
        <v>15.782</v>
      </c>
      <c r="F16" s="354">
        <f>ROUND('Operating Efficiency(%)'!F23*' Capacity by Company'!F23,4)</f>
        <v>16.12</v>
      </c>
      <c r="G16" s="354">
        <f>ROUND('Operating Efficiency(%)'!G23*' Capacity by Company'!G23,4)</f>
        <v>16.821999999999999</v>
      </c>
      <c r="H16" s="354">
        <f>ROUND('Operating Efficiency(%)'!H23*' Capacity by Company'!H23,4)</f>
        <v>17.007999999999999</v>
      </c>
      <c r="I16" s="354">
        <f>ROUND('Operating Efficiency(%)'!I23*' Capacity by Company'!I23,4)</f>
        <v>16.161999999999999</v>
      </c>
      <c r="J16" s="354">
        <f>ROUND('Operating Efficiency(%)'!J23*' Capacity by Company'!J23,4)</f>
        <v>17.78</v>
      </c>
      <c r="K16" s="354">
        <f>ROUND('Operating Efficiency(%)'!K23*' Capacity by Company'!K23,4)</f>
        <v>18</v>
      </c>
      <c r="L16" s="354">
        <f>ROUND('Operating Efficiency(%)'!L23*' Capacity by Company'!L23,4)</f>
        <v>18</v>
      </c>
      <c r="M16" s="354">
        <f>ROUND('Operating Efficiency(%)'!M23*' Capacity by Company'!M23,4)</f>
        <v>18.399999999999999</v>
      </c>
      <c r="N16" s="354">
        <f>ROUND('Operating Efficiency(%)'!N23*' Capacity by Company'!N23,4)</f>
        <v>18.399999999999999</v>
      </c>
      <c r="O16" s="354">
        <f>ROUND('Operating Efficiency(%)'!O23*' Capacity by Company'!O23,4)</f>
        <v>18.8</v>
      </c>
      <c r="P16" s="354">
        <f>ROUND('Operating Efficiency(%)'!P23*' Capacity by Company'!P23,4)</f>
        <v>18.8</v>
      </c>
      <c r="Q16" s="354">
        <f>ROUND('Operating Efficiency(%)'!Q23*' Capacity by Company'!Q23,4)</f>
        <v>19.399999999999999</v>
      </c>
      <c r="R16" s="354">
        <f>ROUND('Operating Efficiency(%)'!R23*' Capacity by Company'!R23,4)</f>
        <v>19.399999999999999</v>
      </c>
      <c r="S16" s="354">
        <f>ROUND('Operating Efficiency(%)'!S23*' Capacity by Company'!S23,4)</f>
        <v>19.399999999999999</v>
      </c>
    </row>
    <row r="17" spans="1:19" hidden="1" x14ac:dyDescent="0.25">
      <c r="A17" s="309" t="s">
        <v>30</v>
      </c>
      <c r="B17" s="309" t="s">
        <v>49</v>
      </c>
      <c r="C17" s="310" t="s">
        <v>58</v>
      </c>
      <c r="D17" s="316">
        <f t="shared" ref="D17:S17" si="3">SUM(D16:D16)</f>
        <v>15.007999999999999</v>
      </c>
      <c r="E17" s="316">
        <f t="shared" si="3"/>
        <v>15.782</v>
      </c>
      <c r="F17" s="316">
        <f t="shared" si="3"/>
        <v>16.12</v>
      </c>
      <c r="G17" s="316">
        <f t="shared" si="3"/>
        <v>16.821999999999999</v>
      </c>
      <c r="H17" s="316">
        <f t="shared" si="3"/>
        <v>17.007999999999999</v>
      </c>
      <c r="I17" s="316">
        <f t="shared" si="3"/>
        <v>16.161999999999999</v>
      </c>
      <c r="J17" s="316">
        <f t="shared" si="3"/>
        <v>17.78</v>
      </c>
      <c r="K17" s="316">
        <f t="shared" si="3"/>
        <v>18</v>
      </c>
      <c r="L17" s="316">
        <f t="shared" si="3"/>
        <v>18</v>
      </c>
      <c r="M17" s="316">
        <f t="shared" si="3"/>
        <v>18.399999999999999</v>
      </c>
      <c r="N17" s="316">
        <f t="shared" si="3"/>
        <v>18.399999999999999</v>
      </c>
      <c r="O17" s="316">
        <f t="shared" si="3"/>
        <v>18.8</v>
      </c>
      <c r="P17" s="316">
        <f t="shared" si="3"/>
        <v>18.8</v>
      </c>
      <c r="Q17" s="316">
        <f t="shared" si="3"/>
        <v>19.399999999999999</v>
      </c>
      <c r="R17" s="316">
        <f t="shared" si="3"/>
        <v>19.399999999999999</v>
      </c>
      <c r="S17" s="316">
        <f t="shared" si="3"/>
        <v>19.399999999999999</v>
      </c>
    </row>
    <row r="18" spans="1:19" s="462" customFormat="1" x14ac:dyDescent="0.25">
      <c r="A18" s="344"/>
      <c r="B18" s="344"/>
      <c r="C18" s="135" t="s">
        <v>308</v>
      </c>
      <c r="D18" s="354">
        <v>25.5642</v>
      </c>
      <c r="E18" s="354">
        <v>25.747</v>
      </c>
      <c r="F18" s="354">
        <v>25.889299999999999</v>
      </c>
      <c r="G18" s="354">
        <v>26.042200000000001</v>
      </c>
      <c r="H18" s="354">
        <v>26.343499999999999</v>
      </c>
      <c r="I18" s="354">
        <v>25.350300000000001</v>
      </c>
      <c r="J18" s="354">
        <v>25.903600000000001</v>
      </c>
      <c r="K18" s="354">
        <v>26.3309</v>
      </c>
      <c r="L18" s="354">
        <v>26.3383</v>
      </c>
      <c r="M18" s="354">
        <v>26.7956</v>
      </c>
      <c r="N18" s="354">
        <v>26.802900000000001</v>
      </c>
      <c r="O18" s="354">
        <v>27.110199999999999</v>
      </c>
      <c r="P18" s="354">
        <v>27.117600000000003</v>
      </c>
      <c r="Q18" s="354">
        <v>27.424900000000001</v>
      </c>
      <c r="R18" s="354">
        <v>27.432200000000002</v>
      </c>
      <c r="S18" s="354">
        <v>27.889499999999998</v>
      </c>
    </row>
    <row r="19" spans="1:19" x14ac:dyDescent="0.25">
      <c r="A19" s="344" t="s">
        <v>39</v>
      </c>
      <c r="B19" s="344" t="s">
        <v>106</v>
      </c>
      <c r="C19" s="131" t="s">
        <v>194</v>
      </c>
      <c r="D19" s="354">
        <f>ROUND('Operating Efficiency(%)'!D54*' Capacity by Company'!D54,4)</f>
        <v>23.8247</v>
      </c>
      <c r="E19" s="354">
        <f>ROUND('Operating Efficiency(%)'!E54*' Capacity by Company'!E54,4)</f>
        <v>24.308700000000002</v>
      </c>
      <c r="F19" s="354">
        <f>ROUND('Operating Efficiency(%)'!F54*' Capacity by Company'!F54,4)</f>
        <v>24.492799999999999</v>
      </c>
      <c r="G19" s="354">
        <f>ROUND('Operating Efficiency(%)'!G54*' Capacity by Company'!G54,4)</f>
        <v>24.376799999999999</v>
      </c>
      <c r="H19" s="354">
        <f>ROUND('Operating Efficiency(%)'!H54*' Capacity by Company'!H54,4)</f>
        <v>25.037600000000001</v>
      </c>
      <c r="I19" s="354">
        <f>ROUND('Operating Efficiency(%)'!I54*' Capacity by Company'!I54,4)</f>
        <v>23.899699999999999</v>
      </c>
      <c r="J19" s="354">
        <f>ROUND('Operating Efficiency(%)'!J54*' Capacity by Company'!J54,4)</f>
        <v>24.861799999999999</v>
      </c>
      <c r="K19" s="354">
        <f>ROUND('Operating Efficiency(%)'!K54*' Capacity by Company'!K54,4)</f>
        <v>24.9239</v>
      </c>
      <c r="L19" s="354">
        <f>ROUND('Operating Efficiency(%)'!L54*' Capacity by Company'!L54,4)</f>
        <v>24.986000000000001</v>
      </c>
      <c r="M19" s="354">
        <f>ROUND('Operating Efficiency(%)'!M54*' Capacity by Company'!M54,4)</f>
        <v>25.048100000000002</v>
      </c>
      <c r="N19" s="354">
        <f>ROUND('Operating Efficiency(%)'!N54*' Capacity by Company'!N54,4)</f>
        <v>25.110199999999999</v>
      </c>
      <c r="O19" s="354">
        <f>ROUND('Operating Efficiency(%)'!O54*' Capacity by Company'!O54,4)</f>
        <v>25.1723</v>
      </c>
      <c r="P19" s="354">
        <f>ROUND('Operating Efficiency(%)'!P54*' Capacity by Company'!P54,4)</f>
        <v>25.234400000000001</v>
      </c>
      <c r="Q19" s="354">
        <f>ROUND('Operating Efficiency(%)'!Q54*' Capacity by Company'!Q54,4)</f>
        <v>25.296500000000002</v>
      </c>
      <c r="R19" s="354">
        <f>ROUND('Operating Efficiency(%)'!R54*' Capacity by Company'!R54,4)</f>
        <v>25.358599999999999</v>
      </c>
      <c r="S19" s="354">
        <f>ROUND('Operating Efficiency(%)'!S54*' Capacity by Company'!S54,4)</f>
        <v>25.4207</v>
      </c>
    </row>
    <row r="20" spans="1:19" hidden="1" x14ac:dyDescent="0.25">
      <c r="A20" s="344" t="s">
        <v>30</v>
      </c>
      <c r="B20" s="344" t="s">
        <v>104</v>
      </c>
      <c r="C20" s="130" t="s">
        <v>12</v>
      </c>
      <c r="D20" s="354">
        <f>ROUND('Operating Efficiency(%)'!D26*' Capacity by Company'!D26,4)</f>
        <v>3.5750000000000002</v>
      </c>
      <c r="E20" s="354">
        <f>ROUND('Operating Efficiency(%)'!E26*' Capacity by Company'!E26,4)</f>
        <v>3.7549999999999999</v>
      </c>
      <c r="F20" s="354">
        <f>ROUND('Operating Efficiency(%)'!F26*' Capacity by Company'!F26,4)</f>
        <v>4.1165000000000003</v>
      </c>
      <c r="G20" s="354">
        <f>ROUND('Operating Efficiency(%)'!G26*' Capacity by Company'!G26,4)</f>
        <v>4.1900000000000004</v>
      </c>
      <c r="H20" s="354">
        <f>ROUND('Operating Efficiency(%)'!H26*' Capacity by Company'!H26,4)</f>
        <v>4.2640000000000002</v>
      </c>
      <c r="I20" s="354">
        <f>ROUND('Operating Efficiency(%)'!I26*' Capacity by Company'!I26,4)</f>
        <v>4.1459999999999999</v>
      </c>
      <c r="J20" s="354">
        <f>ROUND('Operating Efficiency(%)'!J26*' Capacity by Company'!J26,4)</f>
        <v>4.0525000000000002</v>
      </c>
      <c r="K20" s="354">
        <f>ROUND('Operating Efficiency(%)'!K26*' Capacity by Company'!K26,4)</f>
        <v>4.2</v>
      </c>
      <c r="L20" s="354">
        <f>ROUND('Operating Efficiency(%)'!L26*' Capacity by Company'!L26,4)</f>
        <v>4.2</v>
      </c>
      <c r="M20" s="354">
        <f>ROUND('Operating Efficiency(%)'!M26*' Capacity by Company'!M26,4)</f>
        <v>4.3</v>
      </c>
      <c r="N20" s="354">
        <f>ROUND('Operating Efficiency(%)'!N26*' Capacity by Company'!N26,4)</f>
        <v>4.3</v>
      </c>
      <c r="O20" s="354">
        <f>ROUND('Operating Efficiency(%)'!O26*' Capacity by Company'!O26,4)</f>
        <v>4.4000000000000004</v>
      </c>
      <c r="P20" s="354">
        <f>ROUND('Operating Efficiency(%)'!P26*' Capacity by Company'!P26,4)</f>
        <v>4.4000000000000004</v>
      </c>
      <c r="Q20" s="354">
        <f>ROUND('Operating Efficiency(%)'!Q26*' Capacity by Company'!Q26,4)</f>
        <v>4.55</v>
      </c>
      <c r="R20" s="354">
        <f>ROUND('Operating Efficiency(%)'!R26*' Capacity by Company'!R26,4)</f>
        <v>4.55</v>
      </c>
      <c r="S20" s="354">
        <f>ROUND('Operating Efficiency(%)'!S26*' Capacity by Company'!S26,4)</f>
        <v>4.55</v>
      </c>
    </row>
    <row r="21" spans="1:19" hidden="1" x14ac:dyDescent="0.25">
      <c r="A21" s="309" t="s">
        <v>30</v>
      </c>
      <c r="B21" s="309" t="s">
        <v>104</v>
      </c>
      <c r="C21" s="310" t="s">
        <v>58</v>
      </c>
      <c r="D21" s="316">
        <f t="shared" ref="D21:S21" si="4">SUM(D19:D20)</f>
        <v>27.399699999999999</v>
      </c>
      <c r="E21" s="316">
        <f t="shared" si="4"/>
        <v>28.063700000000001</v>
      </c>
      <c r="F21" s="316">
        <f t="shared" si="4"/>
        <v>28.609299999999998</v>
      </c>
      <c r="G21" s="316">
        <f t="shared" si="4"/>
        <v>28.566800000000001</v>
      </c>
      <c r="H21" s="316">
        <f t="shared" si="4"/>
        <v>29.301600000000001</v>
      </c>
      <c r="I21" s="316">
        <f t="shared" si="4"/>
        <v>28.0457</v>
      </c>
      <c r="J21" s="316">
        <f t="shared" si="4"/>
        <v>28.914299999999997</v>
      </c>
      <c r="K21" s="316">
        <f t="shared" si="4"/>
        <v>29.123899999999999</v>
      </c>
      <c r="L21" s="316">
        <f t="shared" si="4"/>
        <v>29.186</v>
      </c>
      <c r="M21" s="316">
        <f t="shared" si="4"/>
        <v>29.348100000000002</v>
      </c>
      <c r="N21" s="316">
        <f t="shared" si="4"/>
        <v>29.4102</v>
      </c>
      <c r="O21" s="316">
        <f t="shared" si="4"/>
        <v>29.572299999999998</v>
      </c>
      <c r="P21" s="316">
        <f t="shared" si="4"/>
        <v>29.634399999999999</v>
      </c>
      <c r="Q21" s="316">
        <f t="shared" si="4"/>
        <v>29.846500000000002</v>
      </c>
      <c r="R21" s="316">
        <f t="shared" si="4"/>
        <v>29.9086</v>
      </c>
      <c r="S21" s="316">
        <f t="shared" si="4"/>
        <v>29.970700000000001</v>
      </c>
    </row>
    <row r="22" spans="1:19" x14ac:dyDescent="0.25">
      <c r="A22" s="344" t="s">
        <v>30</v>
      </c>
      <c r="B22" s="344" t="s">
        <v>41</v>
      </c>
      <c r="C22" s="135" t="s">
        <v>289</v>
      </c>
      <c r="D22" s="352">
        <f>ROUND('Operating Efficiency(%)'!D18*' Capacity by Company'!D18,4)</f>
        <v>22.481999999999999</v>
      </c>
      <c r="E22" s="352">
        <f>ROUND('Operating Efficiency(%)'!E18*' Capacity by Company'!E18,4)</f>
        <v>24.465</v>
      </c>
      <c r="F22" s="352">
        <f>ROUND('Operating Efficiency(%)'!F18*' Capacity by Company'!F18,4)</f>
        <v>24.696000000000002</v>
      </c>
      <c r="G22" s="352">
        <f>ROUND('Operating Efficiency(%)'!G18*' Capacity by Company'!G18,4)</f>
        <v>24.9</v>
      </c>
      <c r="H22" s="352">
        <f>ROUND('Operating Efficiency(%)'!H18*' Capacity by Company'!H18,4)</f>
        <v>24.954000000000001</v>
      </c>
      <c r="I22" s="352">
        <f>ROUND('Operating Efficiency(%)'!I18*' Capacity by Company'!I18,4)</f>
        <v>23.681999999999999</v>
      </c>
      <c r="J22" s="352">
        <f>ROUND('Operating Efficiency(%)'!J18*' Capacity by Company'!J18,4)</f>
        <v>24.609000000000002</v>
      </c>
      <c r="K22" s="352">
        <f>ROUND('Operating Efficiency(%)'!K18*' Capacity by Company'!K18,4)</f>
        <v>24.821999999999999</v>
      </c>
      <c r="L22" s="352">
        <f>ROUND('Operating Efficiency(%)'!L18*' Capacity by Company'!L18,4)</f>
        <v>24.821999999999999</v>
      </c>
      <c r="M22" s="352">
        <f>ROUND('Operating Efficiency(%)'!M18*' Capacity by Company'!M18,4)</f>
        <v>25.722000000000001</v>
      </c>
      <c r="N22" s="352">
        <f>ROUND('Operating Efficiency(%)'!N18*' Capacity by Company'!N18,4)</f>
        <v>25.722000000000001</v>
      </c>
      <c r="O22" s="352">
        <f>ROUND('Operating Efficiency(%)'!O18*' Capacity by Company'!O18,4)</f>
        <v>26.622</v>
      </c>
      <c r="P22" s="352">
        <f>ROUND('Operating Efficiency(%)'!P18*' Capacity by Company'!P18,4)</f>
        <v>26.622</v>
      </c>
      <c r="Q22" s="352">
        <f>ROUND('Operating Efficiency(%)'!Q18*' Capacity by Company'!Q18,4)</f>
        <v>27.222000000000001</v>
      </c>
      <c r="R22" s="352">
        <f>ROUND('Operating Efficiency(%)'!R18*' Capacity by Company'!R18,4)</f>
        <v>27.222000000000001</v>
      </c>
      <c r="S22" s="352">
        <f>ROUND('Operating Efficiency(%)'!S18*' Capacity by Company'!S18,4)</f>
        <v>27.222000000000001</v>
      </c>
    </row>
    <row r="23" spans="1:19" x14ac:dyDescent="0.25">
      <c r="A23" s="344" t="s">
        <v>37</v>
      </c>
      <c r="B23" s="344" t="s">
        <v>32</v>
      </c>
      <c r="C23" s="135" t="s">
        <v>427</v>
      </c>
      <c r="D23" s="354">
        <f>ROUND('Operating Efficiency(%)'!D86*' Capacity by Company'!D85,4)</f>
        <v>15.146000000000001</v>
      </c>
      <c r="E23" s="354">
        <f>ROUND('Operating Efficiency(%)'!E86*' Capacity by Company'!E85,4)</f>
        <v>16.079999999999998</v>
      </c>
      <c r="F23" s="354">
        <f>ROUND('Operating Efficiency(%)'!F86*' Capacity by Company'!F85,4)</f>
        <v>16.835999999999999</v>
      </c>
      <c r="G23" s="354">
        <f>ROUND('Operating Efficiency(%)'!G86*' Capacity by Company'!G85,4)</f>
        <v>16.358000000000001</v>
      </c>
      <c r="H23" s="354">
        <f>ROUND('Operating Efficiency(%)'!H86*' Capacity by Company'!H85,4)</f>
        <v>16.544</v>
      </c>
      <c r="I23" s="354">
        <f>ROUND('Operating Efficiency(%)'!I86*' Capacity by Company'!I85,4)</f>
        <v>15.698</v>
      </c>
      <c r="J23" s="354">
        <f>ROUND('Operating Efficiency(%)'!J86*' Capacity by Company'!J85,4)</f>
        <v>17.2</v>
      </c>
      <c r="K23" s="354">
        <f>ROUND('Operating Efficiency(%)'!K86*' Capacity by Company'!K85,4)</f>
        <v>17.399999999999999</v>
      </c>
      <c r="L23" s="354">
        <f>ROUND('Operating Efficiency(%)'!L86*' Capacity by Company'!L85,4)</f>
        <v>17.399999999999999</v>
      </c>
      <c r="M23" s="354">
        <f>ROUND('Operating Efficiency(%)'!M86*' Capacity by Company'!M85,4)</f>
        <v>17.8</v>
      </c>
      <c r="N23" s="354">
        <f>ROUND('Operating Efficiency(%)'!N86*' Capacity by Company'!N85,4)</f>
        <v>17.8</v>
      </c>
      <c r="O23" s="354">
        <f>ROUND('Operating Efficiency(%)'!O86*' Capacity by Company'!O85,4)</f>
        <v>18.2</v>
      </c>
      <c r="P23" s="354">
        <f>ROUND('Operating Efficiency(%)'!P86*' Capacity by Company'!P85,4)</f>
        <v>18.2</v>
      </c>
      <c r="Q23" s="354">
        <f>ROUND('Operating Efficiency(%)'!Q86*' Capacity by Company'!Q85,4)</f>
        <v>18.8</v>
      </c>
      <c r="R23" s="354">
        <f>ROUND('Operating Efficiency(%)'!R86*' Capacity by Company'!R85,4)</f>
        <v>18.8</v>
      </c>
      <c r="S23" s="354">
        <f>ROUND('Operating Efficiency(%)'!S86*' Capacity by Company'!S85,4)</f>
        <v>19.399999999999999</v>
      </c>
    </row>
    <row r="24" spans="1:19" hidden="1" x14ac:dyDescent="0.25">
      <c r="A24" s="344" t="s">
        <v>30</v>
      </c>
      <c r="B24" s="345" t="s">
        <v>51</v>
      </c>
      <c r="C24" s="131" t="s">
        <v>12</v>
      </c>
      <c r="D24" s="354">
        <f>ROUND('Operating Efficiency(%)'!D31*' Capacity by Company'!D31,4)</f>
        <v>11.115</v>
      </c>
      <c r="E24" s="354">
        <f>ROUND('Operating Efficiency(%)'!E31*' Capacity by Company'!E31,4)</f>
        <v>11.625</v>
      </c>
      <c r="F24" s="354">
        <f>ROUND('Operating Efficiency(%)'!F31*' Capacity by Company'!F31,4)</f>
        <v>12.645</v>
      </c>
      <c r="G24" s="354">
        <f>ROUND('Operating Efficiency(%)'!G31*' Capacity by Company'!G31,4)</f>
        <v>12.7905</v>
      </c>
      <c r="H24" s="354">
        <f>ROUND('Operating Efficiency(%)'!H31*' Capacity by Company'!H31,4)</f>
        <v>12.9345</v>
      </c>
      <c r="I24" s="354">
        <f>ROUND('Operating Efficiency(%)'!I31*' Capacity by Company'!I31,4)</f>
        <v>12.494999999999999</v>
      </c>
      <c r="J24" s="354">
        <f>ROUND('Operating Efficiency(%)'!J31*' Capacity by Company'!J31,4)</f>
        <v>12.63</v>
      </c>
      <c r="K24" s="354">
        <f>ROUND('Operating Efficiency(%)'!K31*' Capacity by Company'!K31,4)</f>
        <v>13.05</v>
      </c>
      <c r="L24" s="354">
        <f>ROUND('Operating Efficiency(%)'!L31*' Capacity by Company'!L31,4)</f>
        <v>13.05</v>
      </c>
      <c r="M24" s="354">
        <f>ROUND('Operating Efficiency(%)'!M31*' Capacity by Company'!M31,4)</f>
        <v>13.5</v>
      </c>
      <c r="N24" s="354">
        <f>ROUND('Operating Efficiency(%)'!N31*' Capacity by Company'!N31,4)</f>
        <v>13.5</v>
      </c>
      <c r="O24" s="354">
        <f>ROUND('Operating Efficiency(%)'!O31*' Capacity by Company'!O31,4)</f>
        <v>13.8</v>
      </c>
      <c r="P24" s="354">
        <f>ROUND('Operating Efficiency(%)'!P31*' Capacity by Company'!P31,4)</f>
        <v>13.8</v>
      </c>
      <c r="Q24" s="354">
        <f>ROUND('Operating Efficiency(%)'!Q31*' Capacity by Company'!Q31,4)</f>
        <v>14.1</v>
      </c>
      <c r="R24" s="354">
        <f>ROUND('Operating Efficiency(%)'!R31*' Capacity by Company'!R31,4)</f>
        <v>14.1</v>
      </c>
      <c r="S24" s="354">
        <f>ROUND('Operating Efficiency(%)'!S31*' Capacity by Company'!S31,4)</f>
        <v>14.55</v>
      </c>
    </row>
    <row r="25" spans="1:19" hidden="1" x14ac:dyDescent="0.25">
      <c r="A25" s="309" t="s">
        <v>30</v>
      </c>
      <c r="B25" s="312" t="s">
        <v>51</v>
      </c>
      <c r="C25" s="310" t="s">
        <v>58</v>
      </c>
      <c r="D25" s="316">
        <f t="shared" ref="D25:S25" si="5">SUM(D22:D24)</f>
        <v>48.743000000000002</v>
      </c>
      <c r="E25" s="316">
        <f t="shared" si="5"/>
        <v>52.17</v>
      </c>
      <c r="F25" s="316">
        <f t="shared" si="5"/>
        <v>54.176999999999992</v>
      </c>
      <c r="G25" s="316">
        <f t="shared" si="5"/>
        <v>54.048499999999997</v>
      </c>
      <c r="H25" s="316">
        <f t="shared" si="5"/>
        <v>54.432500000000005</v>
      </c>
      <c r="I25" s="316">
        <f t="shared" si="5"/>
        <v>51.874999999999993</v>
      </c>
      <c r="J25" s="316">
        <f t="shared" si="5"/>
        <v>54.439</v>
      </c>
      <c r="K25" s="316">
        <f t="shared" si="5"/>
        <v>55.271999999999991</v>
      </c>
      <c r="L25" s="316">
        <f t="shared" si="5"/>
        <v>55.271999999999991</v>
      </c>
      <c r="M25" s="316">
        <f t="shared" si="5"/>
        <v>57.022000000000006</v>
      </c>
      <c r="N25" s="316">
        <f t="shared" si="5"/>
        <v>57.022000000000006</v>
      </c>
      <c r="O25" s="316">
        <f t="shared" si="5"/>
        <v>58.622</v>
      </c>
      <c r="P25" s="316">
        <f t="shared" si="5"/>
        <v>58.622</v>
      </c>
      <c r="Q25" s="316">
        <f t="shared" si="5"/>
        <v>60.122000000000007</v>
      </c>
      <c r="R25" s="316">
        <f t="shared" si="5"/>
        <v>60.122000000000007</v>
      </c>
      <c r="S25" s="316">
        <f t="shared" si="5"/>
        <v>61.171999999999997</v>
      </c>
    </row>
    <row r="26" spans="1:19" x14ac:dyDescent="0.25">
      <c r="A26" s="344" t="s">
        <v>39</v>
      </c>
      <c r="B26" s="345" t="s">
        <v>36</v>
      </c>
      <c r="C26" s="130" t="s">
        <v>304</v>
      </c>
      <c r="D26" s="354">
        <f>ROUND('Operating Efficiency(%)'!D41*' Capacity by Company'!D41,4)</f>
        <v>15.444000000000001</v>
      </c>
      <c r="E26" s="354">
        <f>ROUND('Operating Efficiency(%)'!E41*' Capacity by Company'!E41,4)</f>
        <v>15.804</v>
      </c>
      <c r="F26" s="354">
        <f>ROUND('Operating Efficiency(%)'!F41*' Capacity by Company'!F41,4)</f>
        <v>15.964</v>
      </c>
      <c r="G26" s="354">
        <f>ROUND('Operating Efficiency(%)'!G41*' Capacity by Company'!G41,4)</f>
        <v>15.923999999999999</v>
      </c>
      <c r="H26" s="354">
        <f>ROUND('Operating Efficiency(%)'!H41*' Capacity by Company'!H41,4)</f>
        <v>16.286000000000001</v>
      </c>
      <c r="I26" s="354">
        <f>ROUND('Operating Efficiency(%)'!I41*' Capacity by Company'!I41,4)</f>
        <v>14.846</v>
      </c>
      <c r="J26" s="354">
        <f>ROUND('Operating Efficiency(%)'!J41*' Capacity by Company'!J41,4)</f>
        <v>15.646000000000001</v>
      </c>
      <c r="K26" s="354">
        <f>ROUND('Operating Efficiency(%)'!K41*' Capacity by Company'!K41,4)</f>
        <v>16</v>
      </c>
      <c r="L26" s="354">
        <f>ROUND('Operating Efficiency(%)'!L41*' Capacity by Company'!L41,4)</f>
        <v>16</v>
      </c>
      <c r="M26" s="354">
        <f>ROUND('Operating Efficiency(%)'!M41*' Capacity by Company'!M41,4)</f>
        <v>16.399999999999999</v>
      </c>
      <c r="N26" s="354">
        <f>ROUND('Operating Efficiency(%)'!N41*' Capacity by Company'!N41,4)</f>
        <v>16.399999999999999</v>
      </c>
      <c r="O26" s="354">
        <f>ROUND('Operating Efficiency(%)'!O41*' Capacity by Company'!O41,4)</f>
        <v>16.8</v>
      </c>
      <c r="P26" s="354">
        <f>ROUND('Operating Efficiency(%)'!P41*' Capacity by Company'!P41,4)</f>
        <v>16.8</v>
      </c>
      <c r="Q26" s="354">
        <f>ROUND('Operating Efficiency(%)'!Q41*' Capacity by Company'!Q41,4)</f>
        <v>17.399999999999999</v>
      </c>
      <c r="R26" s="354">
        <f>ROUND('Operating Efficiency(%)'!R41*' Capacity by Company'!R41,4)</f>
        <v>18</v>
      </c>
      <c r="S26" s="354">
        <f>ROUND('Operating Efficiency(%)'!S41*' Capacity by Company'!S41,4)</f>
        <v>18</v>
      </c>
    </row>
    <row r="27" spans="1:19" hidden="1" x14ac:dyDescent="0.25">
      <c r="A27" s="344" t="s">
        <v>30</v>
      </c>
      <c r="B27" s="345" t="s">
        <v>188</v>
      </c>
      <c r="C27" s="130" t="s">
        <v>12</v>
      </c>
      <c r="D27" s="354">
        <f>ROUND('Operating Efficiency(%)'!D34*' Capacity by Company'!D34,4)</f>
        <v>0</v>
      </c>
      <c r="E27" s="354">
        <f>ROUND('Operating Efficiency(%)'!E34*' Capacity by Company'!E34,4)</f>
        <v>0</v>
      </c>
      <c r="F27" s="354">
        <f>ROUND('Operating Efficiency(%)'!F34*' Capacity by Company'!F34,4)</f>
        <v>0</v>
      </c>
      <c r="G27" s="354">
        <f>ROUND('Operating Efficiency(%)'!G34*' Capacity by Company'!G34,4)</f>
        <v>0</v>
      </c>
      <c r="H27" s="354">
        <f>ROUND('Operating Efficiency(%)'!H34*' Capacity by Company'!H34,4)</f>
        <v>0</v>
      </c>
      <c r="I27" s="354">
        <f>ROUND('Operating Efficiency(%)'!I34*' Capacity by Company'!I34,4)</f>
        <v>0</v>
      </c>
      <c r="J27" s="354">
        <f>ROUND('Operating Efficiency(%)'!J34*' Capacity by Company'!J34,4)</f>
        <v>0</v>
      </c>
      <c r="K27" s="354">
        <f>ROUND('Operating Efficiency(%)'!K34*' Capacity by Company'!K34,4)</f>
        <v>0</v>
      </c>
      <c r="L27" s="354">
        <f>ROUND('Operating Efficiency(%)'!L34*' Capacity by Company'!L34,4)</f>
        <v>0</v>
      </c>
      <c r="M27" s="354">
        <f>ROUND('Operating Efficiency(%)'!M34*' Capacity by Company'!M34,4)</f>
        <v>0</v>
      </c>
      <c r="N27" s="354">
        <f>ROUND('Operating Efficiency(%)'!N34*' Capacity by Company'!N34,4)</f>
        <v>0</v>
      </c>
      <c r="O27" s="354">
        <f>ROUND('Operating Efficiency(%)'!O34*' Capacity by Company'!O34,4)</f>
        <v>0</v>
      </c>
      <c r="P27" s="354">
        <f>ROUND('Operating Efficiency(%)'!P34*' Capacity by Company'!P34,4)</f>
        <v>0</v>
      </c>
      <c r="Q27" s="354">
        <f>ROUND('Operating Efficiency(%)'!Q34*' Capacity by Company'!Q34,4)</f>
        <v>0</v>
      </c>
      <c r="R27" s="354">
        <f>ROUND('Operating Efficiency(%)'!R34*' Capacity by Company'!R34,4)</f>
        <v>0</v>
      </c>
      <c r="S27" s="354">
        <f>ROUND('Operating Efficiency(%)'!S34*' Capacity by Company'!S34,4)</f>
        <v>0</v>
      </c>
    </row>
    <row r="28" spans="1:19" hidden="1" x14ac:dyDescent="0.25">
      <c r="A28" s="309" t="s">
        <v>30</v>
      </c>
      <c r="B28" s="312" t="s">
        <v>188</v>
      </c>
      <c r="C28" s="310" t="s">
        <v>58</v>
      </c>
      <c r="D28" s="316">
        <f t="shared" ref="D28:S28" si="6">SUM(D26:D27)</f>
        <v>15.444000000000001</v>
      </c>
      <c r="E28" s="316">
        <f t="shared" si="6"/>
        <v>15.804</v>
      </c>
      <c r="F28" s="316">
        <f t="shared" si="6"/>
        <v>15.964</v>
      </c>
      <c r="G28" s="316">
        <f t="shared" si="6"/>
        <v>15.923999999999999</v>
      </c>
      <c r="H28" s="316">
        <f t="shared" si="6"/>
        <v>16.286000000000001</v>
      </c>
      <c r="I28" s="316">
        <f t="shared" si="6"/>
        <v>14.846</v>
      </c>
      <c r="J28" s="316">
        <f t="shared" si="6"/>
        <v>15.646000000000001</v>
      </c>
      <c r="K28" s="316">
        <f t="shared" si="6"/>
        <v>16</v>
      </c>
      <c r="L28" s="316">
        <f t="shared" si="6"/>
        <v>16</v>
      </c>
      <c r="M28" s="316">
        <f t="shared" si="6"/>
        <v>16.399999999999999</v>
      </c>
      <c r="N28" s="316">
        <f t="shared" si="6"/>
        <v>16.399999999999999</v>
      </c>
      <c r="O28" s="316">
        <f t="shared" si="6"/>
        <v>16.8</v>
      </c>
      <c r="P28" s="316">
        <f t="shared" si="6"/>
        <v>16.8</v>
      </c>
      <c r="Q28" s="316">
        <f t="shared" si="6"/>
        <v>17.399999999999999</v>
      </c>
      <c r="R28" s="316">
        <f t="shared" si="6"/>
        <v>18</v>
      </c>
      <c r="S28" s="316">
        <f t="shared" si="6"/>
        <v>18</v>
      </c>
    </row>
    <row r="29" spans="1:19" hidden="1" x14ac:dyDescent="0.25">
      <c r="A29" s="309" t="s">
        <v>30</v>
      </c>
      <c r="B29" s="309" t="s">
        <v>52</v>
      </c>
      <c r="C29" s="310" t="s">
        <v>58</v>
      </c>
      <c r="D29" s="316">
        <f>ROUND('Operating Efficiency(%)'!D36*' Capacity by Company'!D36,4)</f>
        <v>14.346</v>
      </c>
      <c r="E29" s="316">
        <f>ROUND('Operating Efficiency(%)'!E36*' Capacity by Company'!E36,4)</f>
        <v>14.04</v>
      </c>
      <c r="F29" s="316">
        <f>ROUND('Operating Efficiency(%)'!F36*' Capacity by Company'!F36,4)</f>
        <v>14.946</v>
      </c>
      <c r="G29" s="316">
        <f>ROUND('Operating Efficiency(%)'!G36*' Capacity by Company'!G36,4)</f>
        <v>15.625999999999999</v>
      </c>
      <c r="H29" s="316">
        <f>ROUND('Operating Efficiency(%)'!H36*' Capacity by Company'!H36,4)</f>
        <v>15.366</v>
      </c>
      <c r="I29" s="316">
        <f>ROUND('Operating Efficiency(%)'!I36*' Capacity by Company'!I36,4)</f>
        <v>14.494</v>
      </c>
      <c r="J29" s="316">
        <f>ROUND('Operating Efficiency(%)'!J36*' Capacity by Company'!J36,4)</f>
        <v>14.773999999999999</v>
      </c>
      <c r="K29" s="316">
        <f>ROUND('Operating Efficiency(%)'!K36*' Capacity by Company'!K36,4)</f>
        <v>14.8</v>
      </c>
      <c r="L29" s="316">
        <f>ROUND('Operating Efficiency(%)'!L36*' Capacity by Company'!L36,4)</f>
        <v>15.4</v>
      </c>
      <c r="M29" s="316">
        <f>ROUND('Operating Efficiency(%)'!M36*' Capacity by Company'!M36,4)</f>
        <v>16</v>
      </c>
      <c r="N29" s="316">
        <f>ROUND('Operating Efficiency(%)'!N36*' Capacity by Company'!N36,4)</f>
        <v>16</v>
      </c>
      <c r="O29" s="316">
        <f>ROUND('Operating Efficiency(%)'!O36*' Capacity by Company'!O36,4)</f>
        <v>16.399999999999999</v>
      </c>
      <c r="P29" s="316">
        <f>ROUND('Operating Efficiency(%)'!P36*' Capacity by Company'!P36,4)</f>
        <v>16.399999999999999</v>
      </c>
      <c r="Q29" s="316">
        <f>ROUND('Operating Efficiency(%)'!Q36*' Capacity by Company'!Q36,4)</f>
        <v>16.8</v>
      </c>
      <c r="R29" s="316">
        <f>ROUND('Operating Efficiency(%)'!R36*' Capacity by Company'!R36,4)</f>
        <v>16.8</v>
      </c>
      <c r="S29" s="316">
        <f>ROUND('Operating Efficiency(%)'!S36*' Capacity by Company'!S36,4)</f>
        <v>17.399999999999999</v>
      </c>
    </row>
    <row r="30" spans="1:19" hidden="1" x14ac:dyDescent="0.25">
      <c r="A30" s="309" t="s">
        <v>30</v>
      </c>
      <c r="B30" s="320" t="s">
        <v>30</v>
      </c>
      <c r="C30" s="310" t="s">
        <v>58</v>
      </c>
      <c r="D30" s="316">
        <f t="shared" ref="D30:S30" si="7">SUM(D28,D25,D21,D17,D15,D13,D8)</f>
        <v>391.80878399999995</v>
      </c>
      <c r="E30" s="316">
        <f t="shared" si="7"/>
        <v>405.25331600000004</v>
      </c>
      <c r="F30" s="316">
        <f t="shared" si="7"/>
        <v>415.63365999999996</v>
      </c>
      <c r="G30" s="316">
        <f t="shared" si="7"/>
        <v>425.36350400000003</v>
      </c>
      <c r="H30" s="316">
        <f t="shared" si="7"/>
        <v>443.32246404301077</v>
      </c>
      <c r="I30" s="316">
        <f t="shared" si="7"/>
        <v>467.72225823655913</v>
      </c>
      <c r="J30" s="316">
        <f t="shared" si="7"/>
        <v>513.92053939784944</v>
      </c>
      <c r="K30" s="316">
        <f t="shared" si="7"/>
        <v>527.1137306666667</v>
      </c>
      <c r="L30" s="316">
        <f t="shared" si="7"/>
        <v>537.01019088172052</v>
      </c>
      <c r="M30" s="316">
        <f t="shared" si="7"/>
        <v>536.98600593548383</v>
      </c>
      <c r="N30" s="316">
        <f t="shared" si="7"/>
        <v>544.65206400000011</v>
      </c>
      <c r="O30" s="316">
        <f t="shared" si="7"/>
        <v>558.63405109677421</v>
      </c>
      <c r="P30" s="316">
        <f t="shared" si="7"/>
        <v>567.37876615053767</v>
      </c>
      <c r="Q30" s="316">
        <f t="shared" si="7"/>
        <v>577.49568120430104</v>
      </c>
      <c r="R30" s="316">
        <f t="shared" si="7"/>
        <v>583.85339625806455</v>
      </c>
      <c r="S30" s="316">
        <f t="shared" si="7"/>
        <v>588.89521131182801</v>
      </c>
    </row>
    <row r="31" spans="1:19" x14ac:dyDescent="0.25">
      <c r="A31" s="344" t="s">
        <v>38</v>
      </c>
      <c r="B31" s="344" t="s">
        <v>34</v>
      </c>
      <c r="C31" s="131" t="s">
        <v>283</v>
      </c>
      <c r="D31" s="354">
        <f>ROUND('Operating Efficiency(%)'!D67*' Capacity by Company'!D67,4)</f>
        <v>14.9679</v>
      </c>
      <c r="E31" s="354">
        <f>ROUND('Operating Efficiency(%)'!E67*' Capacity by Company'!E67,4)</f>
        <v>15.0328</v>
      </c>
      <c r="F31" s="354">
        <f>ROUND('Operating Efficiency(%)'!F67*' Capacity by Company'!F67,4)</f>
        <v>14.8978</v>
      </c>
      <c r="G31" s="354">
        <f>ROUND('Operating Efficiency(%)'!G67*' Capacity by Company'!G67,4)</f>
        <v>15.162699999999999</v>
      </c>
      <c r="H31" s="354">
        <f>ROUND('Operating Efficiency(%)'!H67*' Capacity by Company'!H67,4)</f>
        <v>15.227600000000001</v>
      </c>
      <c r="I31" s="354">
        <f>ROUND('Operating Efficiency(%)'!I67*' Capacity by Company'!I67,4)</f>
        <v>14.4529</v>
      </c>
      <c r="J31" s="354">
        <f>ROUND('Operating Efficiency(%)'!J67*' Capacity by Company'!J67,4)</f>
        <v>14.2781</v>
      </c>
      <c r="K31" s="354">
        <f>ROUND('Operating Efficiency(%)'!K67*' Capacity by Company'!K67,4)</f>
        <v>15.3034</v>
      </c>
      <c r="L31" s="354">
        <f>ROUND('Operating Efficiency(%)'!L67*' Capacity by Company'!L67,4)</f>
        <v>15.3287</v>
      </c>
      <c r="M31" s="354">
        <f>ROUND('Operating Efficiency(%)'!M67*' Capacity by Company'!M67,4)</f>
        <v>15.353899999999999</v>
      </c>
      <c r="N31" s="354">
        <f>ROUND('Operating Efficiency(%)'!N67*' Capacity by Company'!N67,4)</f>
        <v>15.379200000000001</v>
      </c>
      <c r="O31" s="354">
        <f>ROUND('Operating Efficiency(%)'!O67*' Capacity by Company'!O67,4)</f>
        <v>15.404400000000001</v>
      </c>
      <c r="P31" s="354">
        <f>ROUND('Operating Efficiency(%)'!P67*' Capacity by Company'!P67,4)</f>
        <v>15.4297</v>
      </c>
      <c r="Q31" s="354">
        <f>ROUND('Operating Efficiency(%)'!Q67*' Capacity by Company'!Q67,4)</f>
        <v>15.4549</v>
      </c>
      <c r="R31" s="354">
        <f>ROUND('Operating Efficiency(%)'!R67*' Capacity by Company'!R67,4)</f>
        <v>15.4802</v>
      </c>
      <c r="S31" s="354">
        <f>ROUND('Operating Efficiency(%)'!S67*' Capacity by Company'!S67,4)</f>
        <v>15.5055</v>
      </c>
    </row>
    <row r="32" spans="1:19" s="462" customFormat="1" x14ac:dyDescent="0.25">
      <c r="A32" s="344" t="s">
        <v>39</v>
      </c>
      <c r="B32" s="344" t="s">
        <v>36</v>
      </c>
      <c r="C32" s="130" t="s">
        <v>303</v>
      </c>
      <c r="D32" s="354">
        <f>ROUND('Operating Efficiency(%)'!D40*' Capacity by Company'!D40,4)</f>
        <v>14.906000000000001</v>
      </c>
      <c r="E32" s="354">
        <f>ROUND('Operating Efficiency(%)'!E40*' Capacity by Company'!E40,4)</f>
        <v>15.246</v>
      </c>
      <c r="F32" s="354">
        <f>ROUND('Operating Efficiency(%)'!F40*' Capacity by Company'!F40,4)</f>
        <v>14.986000000000001</v>
      </c>
      <c r="G32" s="354">
        <f>ROUND('Operating Efficiency(%)'!G40*' Capacity by Company'!G40,4)</f>
        <v>15.326000000000001</v>
      </c>
      <c r="H32" s="354">
        <f>ROUND('Operating Efficiency(%)'!H40*' Capacity by Company'!H40,4)</f>
        <v>15.666</v>
      </c>
      <c r="I32" s="354">
        <f>ROUND('Operating Efficiency(%)'!I40*' Capacity by Company'!I40,4)</f>
        <v>14.423999999999999</v>
      </c>
      <c r="J32" s="354">
        <f>ROUND('Operating Efficiency(%)'!J40*' Capacity by Company'!J40,4)</f>
        <v>14.584</v>
      </c>
      <c r="K32" s="354">
        <f>ROUND('Operating Efficiency(%)'!K40*' Capacity by Company'!K40,4)</f>
        <v>14.8</v>
      </c>
      <c r="L32" s="354">
        <f>ROUND('Operating Efficiency(%)'!L40*' Capacity by Company'!L40,4)</f>
        <v>15.4</v>
      </c>
      <c r="M32" s="354">
        <f>ROUND('Operating Efficiency(%)'!M40*' Capacity by Company'!M40,4)</f>
        <v>15.4</v>
      </c>
      <c r="N32" s="354">
        <f>ROUND('Operating Efficiency(%)'!N40*' Capacity by Company'!N40,4)</f>
        <v>16</v>
      </c>
      <c r="O32" s="354">
        <f>ROUND('Operating Efficiency(%)'!O40*' Capacity by Company'!O40,4)</f>
        <v>16.399999999999999</v>
      </c>
      <c r="P32" s="354">
        <f>ROUND('Operating Efficiency(%)'!P40*' Capacity by Company'!P40,4)</f>
        <v>16.8</v>
      </c>
      <c r="Q32" s="354">
        <f>ROUND('Operating Efficiency(%)'!Q40*' Capacity by Company'!Q40,4)</f>
        <v>17.399999999999999</v>
      </c>
      <c r="R32" s="354">
        <f>ROUND('Operating Efficiency(%)'!R40*' Capacity by Company'!R40,4)</f>
        <v>17.399999999999999</v>
      </c>
      <c r="S32" s="354">
        <f>ROUND('Operating Efficiency(%)'!S40*' Capacity by Company'!S40,4)</f>
        <v>18</v>
      </c>
    </row>
    <row r="33" spans="1:19" hidden="1" x14ac:dyDescent="0.25">
      <c r="A33" s="344" t="s">
        <v>39</v>
      </c>
      <c r="B33" s="344" t="s">
        <v>36</v>
      </c>
      <c r="C33" s="131" t="s">
        <v>12</v>
      </c>
      <c r="D33" s="354">
        <f>ROUND('Operating Efficiency(%)'!D42*' Capacity by Company'!D42,4)</f>
        <v>7.45</v>
      </c>
      <c r="E33" s="354">
        <f>ROUND('Operating Efficiency(%)'!E42*' Capacity by Company'!E42,4)</f>
        <v>7.7409999999999997</v>
      </c>
      <c r="F33" s="354">
        <f>ROUND('Operating Efficiency(%)'!F42*' Capacity by Company'!F42,4)</f>
        <v>7.5209999999999999</v>
      </c>
      <c r="G33" s="354">
        <f>ROUND('Operating Efficiency(%)'!G42*' Capacity by Company'!G42,4)</f>
        <v>7.5</v>
      </c>
      <c r="H33" s="354">
        <f>ROUND('Operating Efficiency(%)'!H42*' Capacity by Company'!H42,4)</f>
        <v>7.306</v>
      </c>
      <c r="I33" s="354">
        <f>ROUND('Operating Efficiency(%)'!I42*' Capacity by Company'!I42,4)</f>
        <v>6.7759999999999998</v>
      </c>
      <c r="J33" s="354">
        <f>ROUND('Operating Efficiency(%)'!J42*' Capacity by Company'!J42,4)</f>
        <v>7.0540000000000003</v>
      </c>
      <c r="K33" s="354">
        <f>ROUND('Operating Efficiency(%)'!K42*' Capacity by Company'!K42,4)</f>
        <v>7.2</v>
      </c>
      <c r="L33" s="354">
        <f>ROUND('Operating Efficiency(%)'!L42*' Capacity by Company'!L42,4)</f>
        <v>7.2</v>
      </c>
      <c r="M33" s="354">
        <f>ROUND('Operating Efficiency(%)'!M42*' Capacity by Company'!M42,4)</f>
        <v>7.4</v>
      </c>
      <c r="N33" s="354">
        <f>ROUND('Operating Efficiency(%)'!N42*' Capacity by Company'!N42,4)</f>
        <v>7.4</v>
      </c>
      <c r="O33" s="354">
        <f>ROUND('Operating Efficiency(%)'!O42*' Capacity by Company'!O42,4)</f>
        <v>7.7</v>
      </c>
      <c r="P33" s="354">
        <f>ROUND('Operating Efficiency(%)'!P42*' Capacity by Company'!P42,4)</f>
        <v>7.7</v>
      </c>
      <c r="Q33" s="354">
        <f>ROUND('Operating Efficiency(%)'!Q42*' Capacity by Company'!Q42,4)</f>
        <v>8</v>
      </c>
      <c r="R33" s="354">
        <f>ROUND('Operating Efficiency(%)'!R42*' Capacity by Company'!R42,4)</f>
        <v>8</v>
      </c>
      <c r="S33" s="354">
        <f>ROUND('Operating Efficiency(%)'!S42*' Capacity by Company'!S42,4)</f>
        <v>8.1999999999999993</v>
      </c>
    </row>
    <row r="34" spans="1:19" hidden="1" x14ac:dyDescent="0.25">
      <c r="A34" s="309" t="s">
        <v>39</v>
      </c>
      <c r="B34" s="309" t="s">
        <v>36</v>
      </c>
      <c r="C34" s="310" t="s">
        <v>58</v>
      </c>
      <c r="D34" s="311">
        <f t="shared" ref="D34:S34" si="8">SUM(D31:D33)</f>
        <v>37.323900000000002</v>
      </c>
      <c r="E34" s="311">
        <f t="shared" si="8"/>
        <v>38.019800000000004</v>
      </c>
      <c r="F34" s="311">
        <f t="shared" si="8"/>
        <v>37.404800000000002</v>
      </c>
      <c r="G34" s="311">
        <f t="shared" si="8"/>
        <v>37.988700000000001</v>
      </c>
      <c r="H34" s="311">
        <f t="shared" si="8"/>
        <v>38.199599999999997</v>
      </c>
      <c r="I34" s="311">
        <f t="shared" si="8"/>
        <v>35.652900000000002</v>
      </c>
      <c r="J34" s="311">
        <f t="shared" si="8"/>
        <v>35.9161</v>
      </c>
      <c r="K34" s="311">
        <f t="shared" si="8"/>
        <v>37.303400000000003</v>
      </c>
      <c r="L34" s="311">
        <f t="shared" si="8"/>
        <v>37.928699999999999</v>
      </c>
      <c r="M34" s="311">
        <f t="shared" si="8"/>
        <v>38.1539</v>
      </c>
      <c r="N34" s="311">
        <f t="shared" si="8"/>
        <v>38.779200000000003</v>
      </c>
      <c r="O34" s="311">
        <f t="shared" si="8"/>
        <v>39.504400000000004</v>
      </c>
      <c r="P34" s="311">
        <f t="shared" si="8"/>
        <v>39.929700000000004</v>
      </c>
      <c r="Q34" s="311">
        <f t="shared" si="8"/>
        <v>40.854900000000001</v>
      </c>
      <c r="R34" s="311">
        <f t="shared" si="8"/>
        <v>40.880200000000002</v>
      </c>
      <c r="S34" s="311">
        <f t="shared" si="8"/>
        <v>41.705500000000001</v>
      </c>
    </row>
    <row r="35" spans="1:19" hidden="1" x14ac:dyDescent="0.25">
      <c r="A35" s="344" t="s">
        <v>39</v>
      </c>
      <c r="B35" s="344" t="s">
        <v>53</v>
      </c>
      <c r="C35" s="130" t="s">
        <v>379</v>
      </c>
      <c r="D35" s="354">
        <f>ROUND('Operating Efficiency(%)'!D45*' Capacity by Company'!D45,4)</f>
        <v>3.5059999999999998</v>
      </c>
      <c r="E35" s="354">
        <f>ROUND('Operating Efficiency(%)'!E45*' Capacity by Company'!E45,4)</f>
        <v>3.5674999999999999</v>
      </c>
      <c r="F35" s="354">
        <f>ROUND('Operating Efficiency(%)'!F45*' Capacity by Company'!F45,4)</f>
        <v>3.5954999999999999</v>
      </c>
      <c r="G35" s="354">
        <f>ROUND('Operating Efficiency(%)'!G45*' Capacity by Company'!G45,4)</f>
        <v>3.5914999999999999</v>
      </c>
      <c r="H35" s="354">
        <f>ROUND('Operating Efficiency(%)'!H45*' Capacity by Company'!H45,4)</f>
        <v>3.6835</v>
      </c>
      <c r="I35" s="354">
        <f>ROUND('Operating Efficiency(%)'!I45*' Capacity by Company'!I45,4)</f>
        <v>3.3965000000000001</v>
      </c>
      <c r="J35" s="354">
        <f>ROUND('Operating Efficiency(%)'!J45*' Capacity by Company'!J45,4)</f>
        <v>3.5409999999999999</v>
      </c>
      <c r="K35" s="354">
        <f>ROUND('Operating Efficiency(%)'!K45*' Capacity by Company'!K45,4)</f>
        <v>3.673</v>
      </c>
      <c r="L35" s="354">
        <f>ROUND('Operating Efficiency(%)'!L45*' Capacity by Company'!L45,4)</f>
        <v>3.8</v>
      </c>
      <c r="M35" s="354">
        <f>ROUND('Operating Efficiency(%)'!M45*' Capacity by Company'!M45,4)</f>
        <v>4</v>
      </c>
      <c r="N35" s="354">
        <f>ROUND('Operating Efficiency(%)'!N45*' Capacity by Company'!N45,4)</f>
        <v>4.6929999999999996</v>
      </c>
      <c r="O35" s="354">
        <f>ROUND('Operating Efficiency(%)'!O45*' Capacity by Company'!O45,4)</f>
        <v>4.8499999999999996</v>
      </c>
      <c r="P35" s="354">
        <f>ROUND('Operating Efficiency(%)'!P45*' Capacity by Company'!P45,4)</f>
        <v>4.9000000000000004</v>
      </c>
      <c r="Q35" s="354">
        <f>ROUND('Operating Efficiency(%)'!Q45*' Capacity by Company'!Q45,4)</f>
        <v>4.95</v>
      </c>
      <c r="R35" s="354">
        <f>ROUND('Operating Efficiency(%)'!R45*' Capacity by Company'!R45,4)</f>
        <v>4.9740000000000002</v>
      </c>
      <c r="S35" s="354">
        <f>ROUND('Operating Efficiency(%)'!S45*' Capacity by Company'!S45,4)</f>
        <v>5</v>
      </c>
    </row>
    <row r="36" spans="1:19" hidden="1" x14ac:dyDescent="0.25">
      <c r="A36" s="309" t="s">
        <v>39</v>
      </c>
      <c r="B36" s="309" t="s">
        <v>53</v>
      </c>
      <c r="C36" s="310" t="s">
        <v>58</v>
      </c>
      <c r="D36" s="311">
        <f t="shared" ref="D36:S36" si="9">SUM(D35:D35)</f>
        <v>3.5059999999999998</v>
      </c>
      <c r="E36" s="311">
        <f t="shared" si="9"/>
        <v>3.5674999999999999</v>
      </c>
      <c r="F36" s="311">
        <f t="shared" si="9"/>
        <v>3.5954999999999999</v>
      </c>
      <c r="G36" s="311">
        <f t="shared" si="9"/>
        <v>3.5914999999999999</v>
      </c>
      <c r="H36" s="311">
        <f t="shared" si="9"/>
        <v>3.6835</v>
      </c>
      <c r="I36" s="311">
        <f t="shared" si="9"/>
        <v>3.3965000000000001</v>
      </c>
      <c r="J36" s="311">
        <f t="shared" si="9"/>
        <v>3.5409999999999999</v>
      </c>
      <c r="K36" s="311">
        <f t="shared" si="9"/>
        <v>3.673</v>
      </c>
      <c r="L36" s="311">
        <f t="shared" si="9"/>
        <v>3.8</v>
      </c>
      <c r="M36" s="311">
        <f t="shared" si="9"/>
        <v>4</v>
      </c>
      <c r="N36" s="311">
        <f t="shared" si="9"/>
        <v>4.6929999999999996</v>
      </c>
      <c r="O36" s="311">
        <f t="shared" si="9"/>
        <v>4.8499999999999996</v>
      </c>
      <c r="P36" s="311">
        <f t="shared" si="9"/>
        <v>4.9000000000000004</v>
      </c>
      <c r="Q36" s="311">
        <f t="shared" si="9"/>
        <v>4.95</v>
      </c>
      <c r="R36" s="311">
        <f t="shared" si="9"/>
        <v>4.9740000000000002</v>
      </c>
      <c r="S36" s="311">
        <f t="shared" si="9"/>
        <v>5</v>
      </c>
    </row>
    <row r="37" spans="1:19" s="462" customFormat="1" x14ac:dyDescent="0.25">
      <c r="A37" s="344" t="s">
        <v>30</v>
      </c>
      <c r="B37" s="344" t="s">
        <v>51</v>
      </c>
      <c r="C37" s="136" t="s">
        <v>363</v>
      </c>
      <c r="D37" s="354">
        <f>ROUND('Operating Efficiency(%)'!D29*' Capacity by Company'!D29,4)</f>
        <v>7.2229999999999999</v>
      </c>
      <c r="E37" s="354">
        <f>ROUND('Operating Efficiency(%)'!E29*' Capacity by Company'!E29,4)</f>
        <v>7.4039999999999999</v>
      </c>
      <c r="F37" s="354">
        <f>ROUND('Operating Efficiency(%)'!F29*' Capacity by Company'!F29,4)</f>
        <v>7.5960000000000001</v>
      </c>
      <c r="G37" s="354">
        <f>ROUND('Operating Efficiency(%)'!G29*' Capacity by Company'!G29,4)</f>
        <v>8.077</v>
      </c>
      <c r="H37" s="354">
        <f>ROUND('Operating Efficiency(%)'!H29*' Capacity by Company'!H29,4)</f>
        <v>8.4619999999999997</v>
      </c>
      <c r="I37" s="354">
        <f>ROUND('Operating Efficiency(%)'!I29*' Capacity by Company'!I29,4)</f>
        <v>7.3079999999999998</v>
      </c>
      <c r="J37" s="354">
        <f>ROUND('Operating Efficiency(%)'!J29*' Capacity by Company'!J29,4)</f>
        <v>7.6920000000000002</v>
      </c>
      <c r="K37" s="354">
        <f>ROUND('Operating Efficiency(%)'!K29*' Capacity by Company'!K29,4)</f>
        <v>8.077</v>
      </c>
      <c r="L37" s="354">
        <f>ROUND('Operating Efficiency(%)'!L29*' Capacity by Company'!L29,4)</f>
        <v>8.4619999999999997</v>
      </c>
      <c r="M37" s="354">
        <f>ROUND('Operating Efficiency(%)'!M29*' Capacity by Company'!M29,4)</f>
        <v>8.5920000000000005</v>
      </c>
      <c r="N37" s="354">
        <f>ROUND('Operating Efficiency(%)'!N29*' Capacity by Company'!N29,4)</f>
        <v>8.6769999999999996</v>
      </c>
      <c r="O37" s="354">
        <f>ROUND('Operating Efficiency(%)'!O29*' Capacity by Company'!O29,4)</f>
        <v>8.8040000000000003</v>
      </c>
      <c r="P37" s="354">
        <f>ROUND('Operating Efficiency(%)'!P29*' Capacity by Company'!P29,4)</f>
        <v>8.8650000000000002</v>
      </c>
      <c r="Q37" s="354">
        <f>ROUND('Operating Efficiency(%)'!Q29*' Capacity by Company'!Q29,4)</f>
        <v>8.9459999999999997</v>
      </c>
      <c r="R37" s="354">
        <f>ROUND('Operating Efficiency(%)'!R29*' Capacity by Company'!R29,4)</f>
        <v>9.1460000000000008</v>
      </c>
      <c r="S37" s="354">
        <f>ROUND('Operating Efficiency(%)'!S29*' Capacity by Company'!S29,4)</f>
        <v>9.2729999999999997</v>
      </c>
    </row>
    <row r="38" spans="1:19" x14ac:dyDescent="0.25">
      <c r="A38" s="344" t="s">
        <v>30</v>
      </c>
      <c r="B38" s="344" t="s">
        <v>49</v>
      </c>
      <c r="C38" s="135" t="s">
        <v>291</v>
      </c>
      <c r="D38" s="354">
        <f>ROUND('Operating Efficiency(%)'!D22*' Capacity by Company'!D22,4)</f>
        <v>2.4359999999999999</v>
      </c>
      <c r="E38" s="354">
        <f>ROUND('Operating Efficiency(%)'!E22*' Capacity by Company'!E22,4)</f>
        <v>2.5596000000000001</v>
      </c>
      <c r="F38" s="354">
        <f>ROUND('Operating Efficiency(%)'!F22*' Capacity by Company'!F22,4)</f>
        <v>2.5884</v>
      </c>
      <c r="G38" s="354">
        <f>ROUND('Operating Efficiency(%)'!G22*' Capacity by Company'!G22,4)</f>
        <v>2.6168999999999998</v>
      </c>
      <c r="H38" s="354">
        <f>ROUND('Operating Efficiency(%)'!H22*' Capacity by Company'!H22,4)</f>
        <v>2.6459999999999999</v>
      </c>
      <c r="I38" s="354">
        <f>ROUND('Operating Efficiency(%)'!I22*' Capacity by Company'!I22,4)</f>
        <v>2.5299</v>
      </c>
      <c r="J38" s="354">
        <f>ROUND('Operating Efficiency(%)'!J22*' Capacity by Company'!J22,4)</f>
        <v>2.6198999999999999</v>
      </c>
      <c r="K38" s="354">
        <f>ROUND('Operating Efficiency(%)'!K22*' Capacity by Company'!K22,4)</f>
        <v>2.67</v>
      </c>
      <c r="L38" s="354">
        <f>ROUND('Operating Efficiency(%)'!L22*' Capacity by Company'!L22,4)</f>
        <v>2.67</v>
      </c>
      <c r="M38" s="354">
        <f>ROUND('Operating Efficiency(%)'!M22*' Capacity by Company'!M22,4)</f>
        <v>2.76</v>
      </c>
      <c r="N38" s="354">
        <f>ROUND('Operating Efficiency(%)'!N22*' Capacity by Company'!N22,4)</f>
        <v>2.76</v>
      </c>
      <c r="O38" s="354">
        <f>ROUND('Operating Efficiency(%)'!O22*' Capacity by Company'!O22,4)</f>
        <v>2.82</v>
      </c>
      <c r="P38" s="354">
        <f>ROUND('Operating Efficiency(%)'!P22*' Capacity by Company'!P22,4)</f>
        <v>2.82</v>
      </c>
      <c r="Q38" s="354">
        <f>ROUND('Operating Efficiency(%)'!Q22*' Capacity by Company'!Q22,4)</f>
        <v>2.88</v>
      </c>
      <c r="R38" s="354">
        <f>ROUND('Operating Efficiency(%)'!R22*' Capacity by Company'!R22,4)</f>
        <v>2.88</v>
      </c>
      <c r="S38" s="354">
        <f>ROUND('Operating Efficiency(%)'!S22*' Capacity by Company'!S22,4)</f>
        <v>2.88</v>
      </c>
    </row>
    <row r="39" spans="1:19" hidden="1" x14ac:dyDescent="0.25">
      <c r="A39" s="344" t="s">
        <v>39</v>
      </c>
      <c r="B39" s="344" t="s">
        <v>42</v>
      </c>
      <c r="C39" s="131" t="s">
        <v>12</v>
      </c>
      <c r="D39" s="354">
        <f>ROUND('Operating Efficiency(%)'!D49*' Capacity by Company'!D49,4)</f>
        <v>0</v>
      </c>
      <c r="E39" s="354">
        <f>ROUND('Operating Efficiency(%)'!E49*' Capacity by Company'!E49,4)</f>
        <v>0</v>
      </c>
      <c r="F39" s="354">
        <f>ROUND('Operating Efficiency(%)'!F49*' Capacity by Company'!F49,4)</f>
        <v>0</v>
      </c>
      <c r="G39" s="354">
        <f>ROUND('Operating Efficiency(%)'!G49*' Capacity by Company'!G49,4)</f>
        <v>0</v>
      </c>
      <c r="H39" s="354">
        <f>ROUND('Operating Efficiency(%)'!H49*' Capacity by Company'!H49,4)</f>
        <v>0</v>
      </c>
      <c r="I39" s="354">
        <f>ROUND('Operating Efficiency(%)'!I49*' Capacity by Company'!I49,4)</f>
        <v>0</v>
      </c>
      <c r="J39" s="354">
        <f>ROUND('Operating Efficiency(%)'!J49*' Capacity by Company'!J49,4)</f>
        <v>0</v>
      </c>
      <c r="K39" s="354">
        <f>ROUND('Operating Efficiency(%)'!K49*' Capacity by Company'!K49,4)</f>
        <v>0</v>
      </c>
      <c r="L39" s="354">
        <f>ROUND('Operating Efficiency(%)'!L49*' Capacity by Company'!L49,4)</f>
        <v>0</v>
      </c>
      <c r="M39" s="354">
        <f>ROUND('Operating Efficiency(%)'!M49*' Capacity by Company'!M49,4)</f>
        <v>0</v>
      </c>
      <c r="N39" s="354">
        <f>ROUND('Operating Efficiency(%)'!N49*' Capacity by Company'!N49,4)</f>
        <v>0</v>
      </c>
      <c r="O39" s="354">
        <f>ROUND('Operating Efficiency(%)'!O49*' Capacity by Company'!O49,4)</f>
        <v>0</v>
      </c>
      <c r="P39" s="354">
        <f>ROUND('Operating Efficiency(%)'!P49*' Capacity by Company'!P49,4)</f>
        <v>0</v>
      </c>
      <c r="Q39" s="354">
        <f>ROUND('Operating Efficiency(%)'!Q49*' Capacity by Company'!Q49,4)</f>
        <v>0</v>
      </c>
      <c r="R39" s="354">
        <f>ROUND('Operating Efficiency(%)'!R49*' Capacity by Company'!R49,4)</f>
        <v>0</v>
      </c>
      <c r="S39" s="354">
        <f>ROUND('Operating Efficiency(%)'!S49*' Capacity by Company'!S49,4)</f>
        <v>0</v>
      </c>
    </row>
    <row r="40" spans="1:19" hidden="1" x14ac:dyDescent="0.25">
      <c r="A40" s="309" t="s">
        <v>39</v>
      </c>
      <c r="B40" s="309" t="s">
        <v>42</v>
      </c>
      <c r="C40" s="310" t="s">
        <v>58</v>
      </c>
      <c r="D40" s="316">
        <f t="shared" ref="D40:S40" si="10">SUM(D37:D39)</f>
        <v>9.6589999999999989</v>
      </c>
      <c r="E40" s="316">
        <f t="shared" si="10"/>
        <v>9.9635999999999996</v>
      </c>
      <c r="F40" s="316">
        <f t="shared" si="10"/>
        <v>10.1844</v>
      </c>
      <c r="G40" s="316">
        <f t="shared" si="10"/>
        <v>10.693899999999999</v>
      </c>
      <c r="H40" s="316">
        <f t="shared" si="10"/>
        <v>11.108000000000001</v>
      </c>
      <c r="I40" s="316">
        <f t="shared" si="10"/>
        <v>9.8378999999999994</v>
      </c>
      <c r="J40" s="316">
        <f t="shared" si="10"/>
        <v>10.3119</v>
      </c>
      <c r="K40" s="316">
        <f t="shared" si="10"/>
        <v>10.747</v>
      </c>
      <c r="L40" s="316">
        <f t="shared" si="10"/>
        <v>11.132</v>
      </c>
      <c r="M40" s="316">
        <f t="shared" si="10"/>
        <v>11.352</v>
      </c>
      <c r="N40" s="316">
        <f t="shared" si="10"/>
        <v>11.436999999999999</v>
      </c>
      <c r="O40" s="316">
        <f t="shared" si="10"/>
        <v>11.624000000000001</v>
      </c>
      <c r="P40" s="316">
        <f t="shared" si="10"/>
        <v>11.685</v>
      </c>
      <c r="Q40" s="316">
        <f t="shared" si="10"/>
        <v>11.826000000000001</v>
      </c>
      <c r="R40" s="316">
        <f t="shared" si="10"/>
        <v>12.026</v>
      </c>
      <c r="S40" s="316">
        <f t="shared" si="10"/>
        <v>12.152999999999999</v>
      </c>
    </row>
    <row r="41" spans="1:19" x14ac:dyDescent="0.25">
      <c r="A41" s="344" t="s">
        <v>30</v>
      </c>
      <c r="B41" s="345" t="s">
        <v>31</v>
      </c>
      <c r="C41" s="130" t="s">
        <v>354</v>
      </c>
      <c r="D41" s="352">
        <f>'Operating Efficiency(%)'!D5*' Capacity by Company'!D5</f>
        <v>1.3598999999999999</v>
      </c>
      <c r="E41" s="352">
        <f>'Operating Efficiency(%)'!E5*' Capacity by Company'!E5</f>
        <v>1.3784400000000001</v>
      </c>
      <c r="F41" s="352">
        <f>'Operating Efficiency(%)'!F5*' Capacity by Company'!F5</f>
        <v>1.45044</v>
      </c>
      <c r="G41" s="352">
        <f>'Operating Efficiency(%)'!G5*' Capacity by Company'!G5</f>
        <v>1.4990399999999999</v>
      </c>
      <c r="H41" s="352">
        <f>'Operating Efficiency(%)'!H5*' Capacity by Company'!H5</f>
        <v>1.5274800000000002</v>
      </c>
      <c r="I41" s="352">
        <f>'Operating Efficiency(%)'!I5*' Capacity by Company'!I5</f>
        <v>1.43496</v>
      </c>
      <c r="J41" s="352">
        <f>'Operating Efficiency(%)'!J5*' Capacity by Company'!J5</f>
        <v>1.3251599999999999</v>
      </c>
      <c r="K41" s="352">
        <f>'Operating Efficiency(%)'!K5*' Capacity by Company'!K5</f>
        <v>1.39734</v>
      </c>
      <c r="L41" s="352">
        <f>'Operating Efficiency(%)'!L5*' Capacity by Company'!L5</f>
        <v>1.48014</v>
      </c>
      <c r="M41" s="352">
        <f>'Operating Efficiency(%)'!M5*' Capacity by Company'!M5</f>
        <v>1.4936400000000001</v>
      </c>
      <c r="N41" s="352">
        <f>'Operating Efficiency(%)'!N5*' Capacity by Company'!N5</f>
        <v>1.50606</v>
      </c>
      <c r="O41" s="352">
        <f>'Operating Efficiency(%)'!O5*' Capacity by Company'!O5</f>
        <v>1.51956</v>
      </c>
      <c r="P41" s="352">
        <f>'Operating Efficiency(%)'!P5*' Capacity by Company'!P5</f>
        <v>1.5215400000000001</v>
      </c>
      <c r="Q41" s="352">
        <f>'Operating Efficiency(%)'!Q5*' Capacity by Company'!Q5</f>
        <v>1.5256800000000001</v>
      </c>
      <c r="R41" s="352">
        <f>'Operating Efficiency(%)'!R5*' Capacity by Company'!R5</f>
        <v>1.5579000000000001</v>
      </c>
      <c r="S41" s="352">
        <f>'Operating Efficiency(%)'!S5*' Capacity by Company'!S5</f>
        <v>1.62954</v>
      </c>
    </row>
    <row r="42" spans="1:19" hidden="1" x14ac:dyDescent="0.25">
      <c r="A42" s="344" t="s">
        <v>39</v>
      </c>
      <c r="B42" s="114" t="s">
        <v>109</v>
      </c>
      <c r="C42" s="131" t="s">
        <v>12</v>
      </c>
      <c r="D42" s="354">
        <f>ROUND('Operating Efficiency(%)'!D52*' Capacity by Company'!D52,4)</f>
        <v>0</v>
      </c>
      <c r="E42" s="354">
        <f>ROUND('Operating Efficiency(%)'!E52*' Capacity by Company'!E52,4)</f>
        <v>0</v>
      </c>
      <c r="F42" s="354">
        <f>ROUND('Operating Efficiency(%)'!F52*' Capacity by Company'!F52,4)</f>
        <v>0</v>
      </c>
      <c r="G42" s="354">
        <f>ROUND('Operating Efficiency(%)'!G52*' Capacity by Company'!G52,4)</f>
        <v>0</v>
      </c>
      <c r="H42" s="354">
        <f>ROUND('Operating Efficiency(%)'!H52*' Capacity by Company'!H52,4)</f>
        <v>0</v>
      </c>
      <c r="I42" s="354">
        <f>ROUND('Operating Efficiency(%)'!I52*' Capacity by Company'!I52,4)</f>
        <v>0</v>
      </c>
      <c r="J42" s="354">
        <f>ROUND('Operating Efficiency(%)'!J52*' Capacity by Company'!J52,4)</f>
        <v>0</v>
      </c>
      <c r="K42" s="354">
        <f>ROUND('Operating Efficiency(%)'!K52*' Capacity by Company'!K52,4)</f>
        <v>0</v>
      </c>
      <c r="L42" s="354">
        <f>ROUND('Operating Efficiency(%)'!L52*' Capacity by Company'!L52,4)</f>
        <v>0</v>
      </c>
      <c r="M42" s="354">
        <f>ROUND('Operating Efficiency(%)'!M52*' Capacity by Company'!M52,4)</f>
        <v>0</v>
      </c>
      <c r="N42" s="354">
        <f>ROUND('Operating Efficiency(%)'!N52*' Capacity by Company'!N52,4)</f>
        <v>0</v>
      </c>
      <c r="O42" s="354">
        <f>ROUND('Operating Efficiency(%)'!O52*' Capacity by Company'!O52,4)</f>
        <v>0</v>
      </c>
      <c r="P42" s="354">
        <f>ROUND('Operating Efficiency(%)'!P52*' Capacity by Company'!P52,4)</f>
        <v>0</v>
      </c>
      <c r="Q42" s="354">
        <f>ROUND('Operating Efficiency(%)'!Q52*' Capacity by Company'!Q52,4)</f>
        <v>0</v>
      </c>
      <c r="R42" s="354">
        <f>ROUND('Operating Efficiency(%)'!R52*' Capacity by Company'!R52,4)</f>
        <v>0</v>
      </c>
      <c r="S42" s="354">
        <f>ROUND('Operating Efficiency(%)'!S52*' Capacity by Company'!S52,4)</f>
        <v>0</v>
      </c>
    </row>
    <row r="43" spans="1:19" hidden="1" x14ac:dyDescent="0.25">
      <c r="A43" s="309" t="s">
        <v>39</v>
      </c>
      <c r="B43" s="317" t="s">
        <v>109</v>
      </c>
      <c r="C43" s="310" t="s">
        <v>58</v>
      </c>
      <c r="D43" s="311">
        <f t="shared" ref="D43:S43" si="11">SUM(D41:D42)</f>
        <v>1.3598999999999999</v>
      </c>
      <c r="E43" s="311">
        <f t="shared" si="11"/>
        <v>1.3784400000000001</v>
      </c>
      <c r="F43" s="311">
        <f t="shared" si="11"/>
        <v>1.45044</v>
      </c>
      <c r="G43" s="311">
        <f t="shared" si="11"/>
        <v>1.4990399999999999</v>
      </c>
      <c r="H43" s="311">
        <f t="shared" si="11"/>
        <v>1.5274800000000002</v>
      </c>
      <c r="I43" s="311">
        <f t="shared" si="11"/>
        <v>1.43496</v>
      </c>
      <c r="J43" s="311">
        <f t="shared" si="11"/>
        <v>1.3251599999999999</v>
      </c>
      <c r="K43" s="311">
        <f t="shared" si="11"/>
        <v>1.39734</v>
      </c>
      <c r="L43" s="311">
        <f t="shared" si="11"/>
        <v>1.48014</v>
      </c>
      <c r="M43" s="311">
        <f t="shared" si="11"/>
        <v>1.4936400000000001</v>
      </c>
      <c r="N43" s="311">
        <f t="shared" si="11"/>
        <v>1.50606</v>
      </c>
      <c r="O43" s="311">
        <f t="shared" si="11"/>
        <v>1.51956</v>
      </c>
      <c r="P43" s="311">
        <f t="shared" si="11"/>
        <v>1.5215400000000001</v>
      </c>
      <c r="Q43" s="311">
        <f t="shared" si="11"/>
        <v>1.5256800000000001</v>
      </c>
      <c r="R43" s="311">
        <f t="shared" si="11"/>
        <v>1.5579000000000001</v>
      </c>
      <c r="S43" s="311">
        <f t="shared" si="11"/>
        <v>1.62954</v>
      </c>
    </row>
    <row r="44" spans="1:19" x14ac:dyDescent="0.25">
      <c r="A44" s="344" t="s">
        <v>30</v>
      </c>
      <c r="B44" s="344" t="s">
        <v>31</v>
      </c>
      <c r="C44" s="491" t="s">
        <v>381</v>
      </c>
      <c r="D44" s="493">
        <f>'Operating Efficiency(%)'!D2*' Capacity by Company'!D2</f>
        <v>0.56109599999999993</v>
      </c>
      <c r="E44" s="493">
        <f>'Operating Efficiency(%)'!E2*' Capacity by Company'!E2</f>
        <v>0.56851200000000002</v>
      </c>
      <c r="F44" s="493">
        <f>'Operating Efficiency(%)'!F2*' Capacity by Company'!F2</f>
        <v>0.59731199999999995</v>
      </c>
      <c r="G44" s="493">
        <f>'Operating Efficiency(%)'!G2*' Capacity by Company'!G2</f>
        <v>0.61675199999999997</v>
      </c>
      <c r="H44" s="493">
        <f>'Operating Efficiency(%)'!H2*' Capacity by Company'!H2</f>
        <v>0.62812800000000002</v>
      </c>
      <c r="I44" s="493">
        <f>'Operating Efficiency(%)'!I2*' Capacity by Company'!I2</f>
        <v>0.59111999999999998</v>
      </c>
      <c r="J44" s="493">
        <f>'Operating Efficiency(%)'!J2*' Capacity by Company'!J2</f>
        <v>0.54720000000000002</v>
      </c>
      <c r="K44" s="493">
        <f>'Operating Efficiency(%)'!K2*' Capacity by Company'!K2</f>
        <v>0.57607200000000003</v>
      </c>
      <c r="L44" s="493">
        <f>'Operating Efficiency(%)'!L2*' Capacity by Company'!L2</f>
        <v>0.60919200000000007</v>
      </c>
      <c r="M44" s="493">
        <f>'Operating Efficiency(%)'!M2*' Capacity by Company'!M2</f>
        <v>0.61459200000000003</v>
      </c>
      <c r="N44" s="493">
        <f>'Operating Efficiency(%)'!N2*' Capacity by Company'!N2</f>
        <v>0.61956</v>
      </c>
      <c r="O44" s="493">
        <f>'Operating Efficiency(%)'!O2*' Capacity by Company'!O2</f>
        <v>0.62495999999999996</v>
      </c>
      <c r="P44" s="493">
        <f>'Operating Efficiency(%)'!P2*' Capacity by Company'!P2</f>
        <v>0.62575200000000009</v>
      </c>
      <c r="Q44" s="493">
        <f>'Operating Efficiency(%)'!Q2*' Capacity by Company'!Q2</f>
        <v>0.62740800000000008</v>
      </c>
      <c r="R44" s="493">
        <f>'Operating Efficiency(%)'!R2*' Capacity by Company'!R2</f>
        <v>0.64029600000000009</v>
      </c>
      <c r="S44" s="493">
        <f>'Operating Efficiency(%)'!S2*' Capacity by Company'!S2</f>
        <v>0.66895199999999999</v>
      </c>
    </row>
    <row r="45" spans="1:19" hidden="1" x14ac:dyDescent="0.25">
      <c r="A45" s="344" t="s">
        <v>39</v>
      </c>
      <c r="B45" s="344" t="s">
        <v>106</v>
      </c>
      <c r="C45" s="131" t="s">
        <v>12</v>
      </c>
      <c r="D45" s="354">
        <f>ROUND('Operating Efficiency(%)'!D55*' Capacity by Company'!D55,4)</f>
        <v>0</v>
      </c>
      <c r="E45" s="354">
        <f>ROUND('Operating Efficiency(%)'!E55*' Capacity by Company'!E55,4)</f>
        <v>0</v>
      </c>
      <c r="F45" s="354">
        <f>ROUND('Operating Efficiency(%)'!F55*' Capacity by Company'!F55,4)</f>
        <v>0</v>
      </c>
      <c r="G45" s="354">
        <f>ROUND('Operating Efficiency(%)'!G55*' Capacity by Company'!G55,4)</f>
        <v>0</v>
      </c>
      <c r="H45" s="354">
        <f>ROUND('Operating Efficiency(%)'!H55*' Capacity by Company'!H55,4)</f>
        <v>0</v>
      </c>
      <c r="I45" s="354">
        <f>ROUND('Operating Efficiency(%)'!I55*' Capacity by Company'!I55,4)</f>
        <v>0</v>
      </c>
      <c r="J45" s="354">
        <f>ROUND('Operating Efficiency(%)'!J55*' Capacity by Company'!J55,4)</f>
        <v>0</v>
      </c>
      <c r="K45" s="354">
        <f>ROUND('Operating Efficiency(%)'!K55*' Capacity by Company'!K55,4)</f>
        <v>0</v>
      </c>
      <c r="L45" s="354">
        <f>ROUND('Operating Efficiency(%)'!L55*' Capacity by Company'!L55,4)</f>
        <v>0</v>
      </c>
      <c r="M45" s="354">
        <f>ROUND('Operating Efficiency(%)'!M55*' Capacity by Company'!M55,4)</f>
        <v>0</v>
      </c>
      <c r="N45" s="354">
        <f>ROUND('Operating Efficiency(%)'!N55*' Capacity by Company'!N55,4)</f>
        <v>0</v>
      </c>
      <c r="O45" s="354">
        <f>ROUND('Operating Efficiency(%)'!O55*' Capacity by Company'!O55,4)</f>
        <v>0</v>
      </c>
      <c r="P45" s="354">
        <f>ROUND('Operating Efficiency(%)'!P55*' Capacity by Company'!P55,4)</f>
        <v>0</v>
      </c>
      <c r="Q45" s="354">
        <f>ROUND('Operating Efficiency(%)'!Q55*' Capacity by Company'!Q55,4)</f>
        <v>0</v>
      </c>
      <c r="R45" s="354">
        <f>ROUND('Operating Efficiency(%)'!R55*' Capacity by Company'!R55,4)</f>
        <v>0</v>
      </c>
      <c r="S45" s="354">
        <f>ROUND('Operating Efficiency(%)'!S55*' Capacity by Company'!S55,4)</f>
        <v>0</v>
      </c>
    </row>
    <row r="46" spans="1:19" hidden="1" x14ac:dyDescent="0.25">
      <c r="A46" s="309" t="s">
        <v>39</v>
      </c>
      <c r="B46" s="309" t="s">
        <v>106</v>
      </c>
      <c r="C46" s="310" t="s">
        <v>58</v>
      </c>
      <c r="D46" s="316">
        <f t="shared" ref="D46:S46" si="12">SUM(D44:D45)</f>
        <v>0.56109599999999993</v>
      </c>
      <c r="E46" s="316">
        <f t="shared" si="12"/>
        <v>0.56851200000000002</v>
      </c>
      <c r="F46" s="316">
        <f t="shared" si="12"/>
        <v>0.59731199999999995</v>
      </c>
      <c r="G46" s="316">
        <f t="shared" si="12"/>
        <v>0.61675199999999997</v>
      </c>
      <c r="H46" s="316">
        <f t="shared" si="12"/>
        <v>0.62812800000000002</v>
      </c>
      <c r="I46" s="316">
        <f t="shared" si="12"/>
        <v>0.59111999999999998</v>
      </c>
      <c r="J46" s="316">
        <f t="shared" si="12"/>
        <v>0.54720000000000002</v>
      </c>
      <c r="K46" s="316">
        <f t="shared" si="12"/>
        <v>0.57607200000000003</v>
      </c>
      <c r="L46" s="316">
        <f t="shared" si="12"/>
        <v>0.60919200000000007</v>
      </c>
      <c r="M46" s="316">
        <f t="shared" si="12"/>
        <v>0.61459200000000003</v>
      </c>
      <c r="N46" s="316">
        <f t="shared" si="12"/>
        <v>0.61956</v>
      </c>
      <c r="O46" s="316">
        <f t="shared" si="12"/>
        <v>0.62495999999999996</v>
      </c>
      <c r="P46" s="316">
        <f t="shared" si="12"/>
        <v>0.62575200000000009</v>
      </c>
      <c r="Q46" s="316">
        <f t="shared" si="12"/>
        <v>0.62740800000000008</v>
      </c>
      <c r="R46" s="316">
        <f t="shared" si="12"/>
        <v>0.64029600000000009</v>
      </c>
      <c r="S46" s="316">
        <f t="shared" si="12"/>
        <v>0.66895199999999999</v>
      </c>
    </row>
    <row r="47" spans="1:19" hidden="1" x14ac:dyDescent="0.25">
      <c r="A47" s="344" t="s">
        <v>39</v>
      </c>
      <c r="B47" s="344" t="s">
        <v>259</v>
      </c>
      <c r="C47" s="131" t="s">
        <v>12</v>
      </c>
      <c r="D47" s="354">
        <f>ROUND('Operating Efficiency(%)'!D58*' Capacity by Company'!D58,4)</f>
        <v>0</v>
      </c>
      <c r="E47" s="354">
        <f>ROUND('Operating Efficiency(%)'!E58*' Capacity by Company'!E58,4)</f>
        <v>0</v>
      </c>
      <c r="F47" s="354">
        <f>ROUND('Operating Efficiency(%)'!F58*' Capacity by Company'!F58,4)</f>
        <v>0</v>
      </c>
      <c r="G47" s="354">
        <f>ROUND('Operating Efficiency(%)'!G58*' Capacity by Company'!G58,4)</f>
        <v>0</v>
      </c>
      <c r="H47" s="354">
        <f>ROUND('Operating Efficiency(%)'!H58*' Capacity by Company'!H58,4)</f>
        <v>0</v>
      </c>
      <c r="I47" s="354">
        <f>ROUND('Operating Efficiency(%)'!I58*' Capacity by Company'!I58,4)</f>
        <v>0</v>
      </c>
      <c r="J47" s="354">
        <f>ROUND('Operating Efficiency(%)'!J58*' Capacity by Company'!J58,4)</f>
        <v>0</v>
      </c>
      <c r="K47" s="354">
        <f>ROUND('Operating Efficiency(%)'!K58*' Capacity by Company'!K58,4)</f>
        <v>0</v>
      </c>
      <c r="L47" s="354">
        <f>ROUND('Operating Efficiency(%)'!L58*' Capacity by Company'!L58,4)</f>
        <v>0</v>
      </c>
      <c r="M47" s="354">
        <f>ROUND('Operating Efficiency(%)'!M58*' Capacity by Company'!M58,4)</f>
        <v>0</v>
      </c>
      <c r="N47" s="354">
        <f>ROUND('Operating Efficiency(%)'!N58*' Capacity by Company'!N58,4)</f>
        <v>0</v>
      </c>
      <c r="O47" s="354">
        <f>ROUND('Operating Efficiency(%)'!O58*' Capacity by Company'!O58,4)</f>
        <v>0</v>
      </c>
      <c r="P47" s="354">
        <f>ROUND('Operating Efficiency(%)'!P58*' Capacity by Company'!P58,4)</f>
        <v>0</v>
      </c>
      <c r="Q47" s="354">
        <f>ROUND('Operating Efficiency(%)'!Q58*' Capacity by Company'!Q58,4)</f>
        <v>0</v>
      </c>
      <c r="R47" s="354">
        <f>ROUND('Operating Efficiency(%)'!R58*' Capacity by Company'!R58,4)</f>
        <v>0</v>
      </c>
      <c r="S47" s="354">
        <f>ROUND('Operating Efficiency(%)'!S58*' Capacity by Company'!S58,4)</f>
        <v>0</v>
      </c>
    </row>
    <row r="48" spans="1:19" hidden="1" x14ac:dyDescent="0.25">
      <c r="A48" s="312" t="s">
        <v>39</v>
      </c>
      <c r="B48" s="312" t="s">
        <v>259</v>
      </c>
      <c r="C48" s="315" t="s">
        <v>58</v>
      </c>
      <c r="D48" s="316">
        <f t="shared" ref="D48:S48" si="13">SUM(D47:D47)</f>
        <v>0</v>
      </c>
      <c r="E48" s="316">
        <f t="shared" si="13"/>
        <v>0</v>
      </c>
      <c r="F48" s="316">
        <f t="shared" si="13"/>
        <v>0</v>
      </c>
      <c r="G48" s="316">
        <f t="shared" si="13"/>
        <v>0</v>
      </c>
      <c r="H48" s="316">
        <f t="shared" si="13"/>
        <v>0</v>
      </c>
      <c r="I48" s="316">
        <f t="shared" si="13"/>
        <v>0</v>
      </c>
      <c r="J48" s="316">
        <f t="shared" si="13"/>
        <v>0</v>
      </c>
      <c r="K48" s="316">
        <f t="shared" si="13"/>
        <v>0</v>
      </c>
      <c r="L48" s="316">
        <f t="shared" si="13"/>
        <v>0</v>
      </c>
      <c r="M48" s="316">
        <f t="shared" si="13"/>
        <v>0</v>
      </c>
      <c r="N48" s="316">
        <f t="shared" si="13"/>
        <v>0</v>
      </c>
      <c r="O48" s="316">
        <f t="shared" si="13"/>
        <v>0</v>
      </c>
      <c r="P48" s="316">
        <f t="shared" si="13"/>
        <v>0</v>
      </c>
      <c r="Q48" s="316">
        <f t="shared" si="13"/>
        <v>0</v>
      </c>
      <c r="R48" s="316">
        <f t="shared" si="13"/>
        <v>0</v>
      </c>
      <c r="S48" s="316">
        <f t="shared" si="13"/>
        <v>0</v>
      </c>
    </row>
    <row r="49" spans="1:19" hidden="1" x14ac:dyDescent="0.25">
      <c r="A49" s="344" t="s">
        <v>39</v>
      </c>
      <c r="B49" s="344" t="s">
        <v>107</v>
      </c>
      <c r="C49" s="131" t="s">
        <v>12</v>
      </c>
      <c r="D49" s="354">
        <f>ROUND('Operating Efficiency(%)'!D61*' Capacity by Company'!D61,4)</f>
        <v>0</v>
      </c>
      <c r="E49" s="354">
        <f>ROUND('Operating Efficiency(%)'!E61*' Capacity by Company'!E61,4)</f>
        <v>0</v>
      </c>
      <c r="F49" s="354">
        <f>ROUND('Operating Efficiency(%)'!F61*' Capacity by Company'!F61,4)</f>
        <v>0</v>
      </c>
      <c r="G49" s="354">
        <f>ROUND('Operating Efficiency(%)'!G61*' Capacity by Company'!G61,4)</f>
        <v>0</v>
      </c>
      <c r="H49" s="354">
        <f>ROUND('Operating Efficiency(%)'!H61*' Capacity by Company'!H61,4)</f>
        <v>0</v>
      </c>
      <c r="I49" s="354">
        <f>ROUND('Operating Efficiency(%)'!I61*' Capacity by Company'!I61,4)</f>
        <v>0</v>
      </c>
      <c r="J49" s="354">
        <f>ROUND('Operating Efficiency(%)'!J61*' Capacity by Company'!J61,4)</f>
        <v>0</v>
      </c>
      <c r="K49" s="354">
        <f>ROUND('Operating Efficiency(%)'!K61*' Capacity by Company'!K61,4)</f>
        <v>0</v>
      </c>
      <c r="L49" s="354">
        <f>ROUND('Operating Efficiency(%)'!L61*' Capacity by Company'!L61,4)</f>
        <v>0</v>
      </c>
      <c r="M49" s="354">
        <f>ROUND('Operating Efficiency(%)'!M61*' Capacity by Company'!M61,4)</f>
        <v>0</v>
      </c>
      <c r="N49" s="354">
        <f>ROUND('Operating Efficiency(%)'!N61*' Capacity by Company'!N61,4)</f>
        <v>0</v>
      </c>
      <c r="O49" s="354">
        <f>ROUND('Operating Efficiency(%)'!O61*' Capacity by Company'!O61,4)</f>
        <v>0</v>
      </c>
      <c r="P49" s="354">
        <f>ROUND('Operating Efficiency(%)'!P61*' Capacity by Company'!P61,4)</f>
        <v>0</v>
      </c>
      <c r="Q49" s="354">
        <f>ROUND('Operating Efficiency(%)'!Q61*' Capacity by Company'!Q61,4)</f>
        <v>0</v>
      </c>
      <c r="R49" s="354">
        <f>ROUND('Operating Efficiency(%)'!R61*' Capacity by Company'!R61,4)</f>
        <v>0</v>
      </c>
      <c r="S49" s="354">
        <f>ROUND('Operating Efficiency(%)'!S61*' Capacity by Company'!S61,4)</f>
        <v>0</v>
      </c>
    </row>
    <row r="50" spans="1:19" hidden="1" x14ac:dyDescent="0.25">
      <c r="A50" s="309" t="s">
        <v>39</v>
      </c>
      <c r="B50" s="309" t="s">
        <v>107</v>
      </c>
      <c r="C50" s="310" t="s">
        <v>58</v>
      </c>
      <c r="D50" s="316">
        <f t="shared" ref="D50:S50" si="14">SUM(D49:D49)</f>
        <v>0</v>
      </c>
      <c r="E50" s="316">
        <f t="shared" si="14"/>
        <v>0</v>
      </c>
      <c r="F50" s="316">
        <f t="shared" si="14"/>
        <v>0</v>
      </c>
      <c r="G50" s="316">
        <f t="shared" si="14"/>
        <v>0</v>
      </c>
      <c r="H50" s="316">
        <f t="shared" si="14"/>
        <v>0</v>
      </c>
      <c r="I50" s="316">
        <f t="shared" si="14"/>
        <v>0</v>
      </c>
      <c r="J50" s="316">
        <f t="shared" si="14"/>
        <v>0</v>
      </c>
      <c r="K50" s="316">
        <f t="shared" si="14"/>
        <v>0</v>
      </c>
      <c r="L50" s="316">
        <f t="shared" si="14"/>
        <v>0</v>
      </c>
      <c r="M50" s="316">
        <f t="shared" si="14"/>
        <v>0</v>
      </c>
      <c r="N50" s="316">
        <f t="shared" si="14"/>
        <v>0</v>
      </c>
      <c r="O50" s="316">
        <f t="shared" si="14"/>
        <v>0</v>
      </c>
      <c r="P50" s="316">
        <f t="shared" si="14"/>
        <v>0</v>
      </c>
      <c r="Q50" s="316">
        <f t="shared" si="14"/>
        <v>0</v>
      </c>
      <c r="R50" s="316">
        <f t="shared" si="14"/>
        <v>0</v>
      </c>
      <c r="S50" s="316">
        <f t="shared" si="14"/>
        <v>0</v>
      </c>
    </row>
    <row r="51" spans="1:19" hidden="1" x14ac:dyDescent="0.25">
      <c r="A51" s="309" t="s">
        <v>39</v>
      </c>
      <c r="B51" s="309" t="s">
        <v>54</v>
      </c>
      <c r="C51" s="310" t="s">
        <v>58</v>
      </c>
      <c r="D51" s="316">
        <f>ROUND('Operating Efficiency(%)'!D63*' Capacity by Company'!D63,4)</f>
        <v>35.428699999999999</v>
      </c>
      <c r="E51" s="316">
        <f>ROUND('Operating Efficiency(%)'!E63*' Capacity by Company'!E63,4)</f>
        <v>35.5383</v>
      </c>
      <c r="F51" s="316">
        <f>ROUND('Operating Efficiency(%)'!F63*' Capacity by Company'!F63,4)</f>
        <v>35.648000000000003</v>
      </c>
      <c r="G51" s="316">
        <f>ROUND('Operating Efficiency(%)'!G63*' Capacity by Company'!G63,4)</f>
        <v>35.757599999999996</v>
      </c>
      <c r="H51" s="316">
        <f>ROUND('Operating Efficiency(%)'!H63*' Capacity by Company'!H63,4)</f>
        <v>35.492400000000004</v>
      </c>
      <c r="I51" s="316">
        <f>ROUND('Operating Efficiency(%)'!I63*' Capacity by Company'!I63,4)</f>
        <v>34.017499999999998</v>
      </c>
      <c r="J51" s="316">
        <f>ROUND('Operating Efficiency(%)'!J63*' Capacity by Company'!J63,4)</f>
        <v>35.342599999999997</v>
      </c>
      <c r="K51" s="316">
        <f>ROUND('Operating Efficiency(%)'!K63*' Capacity by Company'!K63,4)</f>
        <v>35.467700000000001</v>
      </c>
      <c r="L51" s="316">
        <f>ROUND('Operating Efficiency(%)'!L63*' Capacity by Company'!L63,4)</f>
        <v>35.592799999999997</v>
      </c>
      <c r="M51" s="316">
        <f>ROUND('Operating Efficiency(%)'!M63*' Capacity by Company'!M63,4)</f>
        <v>35.7179</v>
      </c>
      <c r="N51" s="316">
        <f>ROUND('Operating Efficiency(%)'!N63*' Capacity by Company'!N63,4)</f>
        <v>35.843000000000004</v>
      </c>
      <c r="O51" s="316">
        <f>ROUND('Operating Efficiency(%)'!O63*' Capacity by Company'!O63,4)</f>
        <v>35.9681</v>
      </c>
      <c r="P51" s="316">
        <f>ROUND('Operating Efficiency(%)'!P63*' Capacity by Company'!P63,4)</f>
        <v>36.093200000000003</v>
      </c>
      <c r="Q51" s="316">
        <f>ROUND('Operating Efficiency(%)'!Q63*' Capacity by Company'!Q63,4)</f>
        <v>36.218299999999999</v>
      </c>
      <c r="R51" s="316">
        <f>ROUND('Operating Efficiency(%)'!R63*' Capacity by Company'!R63,4)</f>
        <v>36.343400000000003</v>
      </c>
      <c r="S51" s="316">
        <f>ROUND('Operating Efficiency(%)'!S63*' Capacity by Company'!S63,4)</f>
        <v>36.468499999999999</v>
      </c>
    </row>
    <row r="52" spans="1:19" hidden="1" x14ac:dyDescent="0.25">
      <c r="A52" s="309" t="s">
        <v>39</v>
      </c>
      <c r="B52" s="320" t="s">
        <v>39</v>
      </c>
      <c r="C52" s="310" t="s">
        <v>58</v>
      </c>
      <c r="D52" s="318">
        <f t="shared" ref="D52:S52" si="15">SUM(D51,D50,D48,D46,D43,D40,D34)</f>
        <v>84.332595999999995</v>
      </c>
      <c r="E52" s="318">
        <f t="shared" si="15"/>
        <v>85.468651999999992</v>
      </c>
      <c r="F52" s="318">
        <f t="shared" si="15"/>
        <v>85.284952000000004</v>
      </c>
      <c r="G52" s="318">
        <f t="shared" si="15"/>
        <v>86.555992000000003</v>
      </c>
      <c r="H52" s="318">
        <f t="shared" si="15"/>
        <v>86.955607999999984</v>
      </c>
      <c r="I52" s="318">
        <f t="shared" si="15"/>
        <v>81.534379999999999</v>
      </c>
      <c r="J52" s="318">
        <f t="shared" si="15"/>
        <v>83.442959999999999</v>
      </c>
      <c r="K52" s="318">
        <f t="shared" si="15"/>
        <v>85.491512</v>
      </c>
      <c r="L52" s="318">
        <f t="shared" si="15"/>
        <v>86.742831999999993</v>
      </c>
      <c r="M52" s="318">
        <f t="shared" si="15"/>
        <v>87.332031999999998</v>
      </c>
      <c r="N52" s="318">
        <f t="shared" si="15"/>
        <v>88.184820000000002</v>
      </c>
      <c r="O52" s="318">
        <f t="shared" si="15"/>
        <v>89.241020000000006</v>
      </c>
      <c r="P52" s="318">
        <f t="shared" si="15"/>
        <v>89.855192000000017</v>
      </c>
      <c r="Q52" s="318">
        <f t="shared" si="15"/>
        <v>91.052288000000004</v>
      </c>
      <c r="R52" s="318">
        <f t="shared" si="15"/>
        <v>91.447795999999997</v>
      </c>
      <c r="S52" s="318">
        <f t="shared" si="15"/>
        <v>92.625491999999994</v>
      </c>
    </row>
    <row r="53" spans="1:19" s="462" customFormat="1" x14ac:dyDescent="0.25">
      <c r="A53" s="344" t="s">
        <v>30</v>
      </c>
      <c r="B53" s="344" t="s">
        <v>31</v>
      </c>
      <c r="C53" s="130" t="s">
        <v>361</v>
      </c>
      <c r="D53" s="352">
        <f>'Operating Efficiency(%)'!D7*' Capacity by Company'!D7</f>
        <v>0.45918000000000003</v>
      </c>
      <c r="E53" s="352">
        <f>'Operating Efficiency(%)'!E7*' Capacity by Company'!E7</f>
        <v>0.45330000000000004</v>
      </c>
      <c r="F53" s="352">
        <f>'Operating Efficiency(%)'!F7*' Capacity by Company'!F7</f>
        <v>0.46499999999999997</v>
      </c>
      <c r="G53" s="352">
        <f>'Operating Efficiency(%)'!G7*' Capacity by Company'!G7</f>
        <v>0.47670000000000001</v>
      </c>
      <c r="H53" s="352">
        <f>'Operating Efficiency(%)'!H7*' Capacity by Company'!H7</f>
        <v>0.51917999999999997</v>
      </c>
      <c r="I53" s="352">
        <f>'Operating Efficiency(%)'!I7*' Capacity by Company'!I7</f>
        <v>0.4884</v>
      </c>
      <c r="J53" s="352">
        <f>'Operating Efficiency(%)'!J7*' Capacity by Company'!J7</f>
        <v>0.42402000000000001</v>
      </c>
      <c r="K53" s="352">
        <f>'Operating Efficiency(%)'!K7*' Capacity by Company'!K7</f>
        <v>0.44747999999999999</v>
      </c>
      <c r="L53" s="352">
        <f>'Operating Efficiency(%)'!L7*' Capacity by Company'!L7</f>
        <v>0.45918000000000003</v>
      </c>
      <c r="M53" s="352">
        <f>'Operating Efficiency(%)'!M7*' Capacity by Company'!M7</f>
        <v>0.46499999999999997</v>
      </c>
      <c r="N53" s="352">
        <f>'Operating Efficiency(%)'!N7*' Capacity by Company'!N7</f>
        <v>0.47526000000000002</v>
      </c>
      <c r="O53" s="352">
        <f>'Operating Efficiency(%)'!O7*' Capacity by Company'!O7</f>
        <v>0.48258000000000001</v>
      </c>
      <c r="P53" s="352">
        <f>'Operating Efficiency(%)'!P7*' Capacity by Company'!P7</f>
        <v>0.50015999999999994</v>
      </c>
      <c r="Q53" s="352">
        <f>'Operating Efficiency(%)'!Q7*' Capacity by Company'!Q7</f>
        <v>0.51185999999999998</v>
      </c>
      <c r="R53" s="352">
        <f>'Operating Efficiency(%)'!R7*' Capacity by Company'!R7</f>
        <v>0.53525999999999996</v>
      </c>
      <c r="S53" s="352">
        <f>'Operating Efficiency(%)'!S7*' Capacity by Company'!S7</f>
        <v>0.55284</v>
      </c>
    </row>
    <row r="54" spans="1:19" x14ac:dyDescent="0.25">
      <c r="A54" s="344" t="s">
        <v>30</v>
      </c>
      <c r="B54" s="344" t="s">
        <v>31</v>
      </c>
      <c r="C54" s="130" t="s">
        <v>368</v>
      </c>
      <c r="D54" s="352">
        <f>'Operating Efficiency(%)'!D8*' Capacity by Company'!D8</f>
        <v>0.44490000000000002</v>
      </c>
      <c r="E54" s="352">
        <f>'Operating Efficiency(%)'!E8*' Capacity by Company'!E8</f>
        <v>0.43902000000000002</v>
      </c>
      <c r="F54" s="352">
        <f>'Operating Efficiency(%)'!F8*' Capacity by Company'!F8</f>
        <v>0.45071999999999995</v>
      </c>
      <c r="G54" s="352">
        <f>'Operating Efficiency(%)'!G8*' Capacity by Company'!G8</f>
        <v>0.46242</v>
      </c>
      <c r="H54" s="352">
        <f>'Operating Efficiency(%)'!H8*' Capacity by Company'!H8</f>
        <v>0.50490000000000002</v>
      </c>
      <c r="I54" s="352">
        <f>'Operating Efficiency(%)'!I8*' Capacity by Company'!I8</f>
        <v>0.47411999999999999</v>
      </c>
      <c r="J54" s="352">
        <f>'Operating Efficiency(%)'!J8*' Capacity by Company'!J8</f>
        <v>0.40973999999999994</v>
      </c>
      <c r="K54" s="352">
        <f>'Operating Efficiency(%)'!K8*' Capacity by Company'!K8</f>
        <v>0.43319999999999997</v>
      </c>
      <c r="L54" s="352">
        <f>'Operating Efficiency(%)'!L8*' Capacity by Company'!L8</f>
        <v>0.44490000000000002</v>
      </c>
      <c r="M54" s="352">
        <f>'Operating Efficiency(%)'!M8*' Capacity by Company'!M8</f>
        <v>0.45071999999999995</v>
      </c>
      <c r="N54" s="352">
        <f>'Operating Efficiency(%)'!N8*' Capacity by Company'!N8</f>
        <v>0.46097999999999995</v>
      </c>
      <c r="O54" s="352">
        <f>'Operating Efficiency(%)'!O8*' Capacity by Company'!O8</f>
        <v>0.46829999999999994</v>
      </c>
      <c r="P54" s="352">
        <f>'Operating Efficiency(%)'!P8*' Capacity by Company'!P8</f>
        <v>0.48587999999999998</v>
      </c>
      <c r="Q54" s="352">
        <f>'Operating Efficiency(%)'!Q8*' Capacity by Company'!Q8</f>
        <v>0.49758000000000002</v>
      </c>
      <c r="R54" s="352">
        <f>'Operating Efficiency(%)'!R8*' Capacity by Company'!R8</f>
        <v>0.52098</v>
      </c>
      <c r="S54" s="352">
        <f>'Operating Efficiency(%)'!S8*' Capacity by Company'!S8</f>
        <v>0.53855999999999993</v>
      </c>
    </row>
    <row r="55" spans="1:19" hidden="1" x14ac:dyDescent="0.25">
      <c r="A55" s="345" t="s">
        <v>38</v>
      </c>
      <c r="B55" s="345" t="s">
        <v>34</v>
      </c>
      <c r="C55" s="131" t="s">
        <v>12</v>
      </c>
      <c r="D55" s="354">
        <f>ROUND('Operating Efficiency(%)'!D70*' Capacity by Company'!D70,4)</f>
        <v>31.6007</v>
      </c>
      <c r="E55" s="354">
        <f>ROUND('Operating Efficiency(%)'!E70*' Capacity by Company'!E70,4)</f>
        <v>31.738</v>
      </c>
      <c r="F55" s="354">
        <f>ROUND('Operating Efficiency(%)'!F70*' Capacity by Company'!F70,4)</f>
        <v>31.475300000000001</v>
      </c>
      <c r="G55" s="354">
        <f>ROUND('Operating Efficiency(%)'!G70*' Capacity by Company'!G70,4)</f>
        <v>32.012599999999999</v>
      </c>
      <c r="H55" s="354">
        <f>ROUND('Operating Efficiency(%)'!H70*' Capacity by Company'!H70,4)</f>
        <v>32.149799999999999</v>
      </c>
      <c r="I55" s="354">
        <f>ROUND('Operating Efficiency(%)'!I70*' Capacity by Company'!I70,4)</f>
        <v>30.203199999999999</v>
      </c>
      <c r="J55" s="354">
        <f>ROUND('Operating Efficiency(%)'!J70*' Capacity by Company'!J70,4)</f>
        <v>30.256599999999999</v>
      </c>
      <c r="K55" s="354">
        <f>ROUND('Operating Efficiency(%)'!K70*' Capacity by Company'!K70,4)</f>
        <v>32.31</v>
      </c>
      <c r="L55" s="354">
        <f>ROUND('Operating Efficiency(%)'!L70*' Capacity by Company'!L70,4)</f>
        <v>32.363399999999999</v>
      </c>
      <c r="M55" s="354">
        <f>ROUND('Operating Efficiency(%)'!M70*' Capacity by Company'!M70,4)</f>
        <v>32.416800000000002</v>
      </c>
      <c r="N55" s="354">
        <f>ROUND('Operating Efficiency(%)'!N70*' Capacity by Company'!N70,4)</f>
        <v>32.470300000000002</v>
      </c>
      <c r="O55" s="354">
        <f>ROUND('Operating Efficiency(%)'!O70*' Capacity by Company'!O70,4)</f>
        <v>32.523699999999998</v>
      </c>
      <c r="P55" s="354">
        <f>ROUND('Operating Efficiency(%)'!P70*' Capacity by Company'!P70,4)</f>
        <v>32.577100000000002</v>
      </c>
      <c r="Q55" s="354">
        <f>ROUND('Operating Efficiency(%)'!Q70*' Capacity by Company'!Q70,4)</f>
        <v>32.630499999999998</v>
      </c>
      <c r="R55" s="354">
        <f>ROUND('Operating Efficiency(%)'!R70*' Capacity by Company'!R70,4)</f>
        <v>32.683900000000001</v>
      </c>
      <c r="S55" s="354">
        <f>ROUND('Operating Efficiency(%)'!S70*' Capacity by Company'!S70,4)</f>
        <v>32.737299999999998</v>
      </c>
    </row>
    <row r="56" spans="1:19" hidden="1" x14ac:dyDescent="0.25">
      <c r="A56" s="312" t="s">
        <v>38</v>
      </c>
      <c r="B56" s="312" t="s">
        <v>34</v>
      </c>
      <c r="C56" s="310" t="s">
        <v>58</v>
      </c>
      <c r="D56" s="311">
        <f t="shared" ref="D56:S56" si="16">SUM(D53:D55)</f>
        <v>32.504779999999997</v>
      </c>
      <c r="E56" s="311">
        <f t="shared" si="16"/>
        <v>32.630319999999998</v>
      </c>
      <c r="F56" s="311">
        <f t="shared" si="16"/>
        <v>32.391019999999997</v>
      </c>
      <c r="G56" s="311">
        <f t="shared" si="16"/>
        <v>32.951720000000002</v>
      </c>
      <c r="H56" s="311">
        <f t="shared" si="16"/>
        <v>33.173879999999997</v>
      </c>
      <c r="I56" s="311">
        <f t="shared" si="16"/>
        <v>31.16572</v>
      </c>
      <c r="J56" s="311">
        <f t="shared" si="16"/>
        <v>31.09036</v>
      </c>
      <c r="K56" s="311">
        <f t="shared" si="16"/>
        <v>33.19068</v>
      </c>
      <c r="L56" s="311">
        <f t="shared" si="16"/>
        <v>33.267479999999999</v>
      </c>
      <c r="M56" s="311">
        <f t="shared" si="16"/>
        <v>33.332520000000002</v>
      </c>
      <c r="N56" s="311">
        <f t="shared" si="16"/>
        <v>33.40654</v>
      </c>
      <c r="O56" s="311">
        <f t="shared" si="16"/>
        <v>33.474579999999996</v>
      </c>
      <c r="P56" s="311">
        <f t="shared" si="16"/>
        <v>33.563140000000004</v>
      </c>
      <c r="Q56" s="311">
        <f t="shared" si="16"/>
        <v>33.639939999999996</v>
      </c>
      <c r="R56" s="311">
        <f t="shared" si="16"/>
        <v>33.740140000000004</v>
      </c>
      <c r="S56" s="311">
        <f t="shared" si="16"/>
        <v>33.828699999999998</v>
      </c>
    </row>
    <row r="57" spans="1:19" hidden="1" x14ac:dyDescent="0.25">
      <c r="A57" s="345" t="s">
        <v>38</v>
      </c>
      <c r="B57" s="344" t="s">
        <v>105</v>
      </c>
      <c r="C57" s="131" t="s">
        <v>12</v>
      </c>
      <c r="D57" s="354">
        <f>ROUND('Operating Efficiency(%)'!D72*' Capacity by Company'!D72,4)</f>
        <v>4.4286000000000003</v>
      </c>
      <c r="E57" s="354">
        <f>ROUND('Operating Efficiency(%)'!E72*' Capacity by Company'!E72,4)</f>
        <v>4.4423000000000004</v>
      </c>
      <c r="F57" s="354">
        <f>ROUND('Operating Efficiency(%)'!F72*' Capacity by Company'!F72,4)</f>
        <v>4.4560000000000004</v>
      </c>
      <c r="G57" s="354">
        <f>ROUND('Operating Efficiency(%)'!G72*' Capacity by Company'!G72,4)</f>
        <v>4.4196999999999997</v>
      </c>
      <c r="H57" s="354">
        <f>ROUND('Operating Efficiency(%)'!H72*' Capacity by Company'!H72,4)</f>
        <v>4.3865999999999996</v>
      </c>
      <c r="I57" s="354">
        <f>ROUND('Operating Efficiency(%)'!I72*' Capacity by Company'!I72,4)</f>
        <v>3.7021999999999999</v>
      </c>
      <c r="J57" s="354">
        <f>ROUND('Operating Efficiency(%)'!J72*' Capacity by Company'!J72,4)</f>
        <v>4.1677999999999997</v>
      </c>
      <c r="K57" s="354">
        <f>ROUND('Operating Efficiency(%)'!K72*' Capacity by Company'!K72,4)</f>
        <v>4.4335000000000004</v>
      </c>
      <c r="L57" s="354">
        <f>ROUND('Operating Efficiency(%)'!L72*' Capacity by Company'!L72,4)</f>
        <v>4.4490999999999996</v>
      </c>
      <c r="M57" s="354">
        <f>ROUND('Operating Efficiency(%)'!M72*' Capacity by Company'!M72,4)</f>
        <v>4.4646999999999997</v>
      </c>
      <c r="N57" s="354">
        <f>ROUND('Operating Efficiency(%)'!N72*' Capacity by Company'!N72,4)</f>
        <v>4.4804000000000004</v>
      </c>
      <c r="O57" s="354">
        <f>ROUND('Operating Efficiency(%)'!O72*' Capacity by Company'!O72,4)</f>
        <v>4.4960000000000004</v>
      </c>
      <c r="P57" s="354">
        <f>ROUND('Operating Efficiency(%)'!P72*' Capacity by Company'!P72,4)</f>
        <v>4.5115999999999996</v>
      </c>
      <c r="Q57" s="354">
        <f>ROUND('Operating Efficiency(%)'!Q72*' Capacity by Company'!Q72,4)</f>
        <v>4.5273000000000003</v>
      </c>
      <c r="R57" s="354">
        <f>ROUND('Operating Efficiency(%)'!R72*' Capacity by Company'!R72,4)</f>
        <v>4.5429000000000004</v>
      </c>
      <c r="S57" s="354">
        <f>ROUND('Operating Efficiency(%)'!S72*' Capacity by Company'!S72,4)</f>
        <v>4.5586000000000002</v>
      </c>
    </row>
    <row r="58" spans="1:19" hidden="1" x14ac:dyDescent="0.25">
      <c r="A58" s="312" t="s">
        <v>38</v>
      </c>
      <c r="B58" s="309" t="s">
        <v>105</v>
      </c>
      <c r="C58" s="310" t="s">
        <v>58</v>
      </c>
      <c r="D58" s="311">
        <f t="shared" ref="D58:S58" si="17">SUM(D57)</f>
        <v>4.4286000000000003</v>
      </c>
      <c r="E58" s="311">
        <f t="shared" si="17"/>
        <v>4.4423000000000004</v>
      </c>
      <c r="F58" s="311">
        <f t="shared" si="17"/>
        <v>4.4560000000000004</v>
      </c>
      <c r="G58" s="311">
        <f t="shared" si="17"/>
        <v>4.4196999999999997</v>
      </c>
      <c r="H58" s="311">
        <f t="shared" si="17"/>
        <v>4.3865999999999996</v>
      </c>
      <c r="I58" s="311">
        <f t="shared" si="17"/>
        <v>3.7021999999999999</v>
      </c>
      <c r="J58" s="311">
        <f t="shared" si="17"/>
        <v>4.1677999999999997</v>
      </c>
      <c r="K58" s="311">
        <f t="shared" si="17"/>
        <v>4.4335000000000004</v>
      </c>
      <c r="L58" s="311">
        <f t="shared" si="17"/>
        <v>4.4490999999999996</v>
      </c>
      <c r="M58" s="311">
        <f t="shared" si="17"/>
        <v>4.4646999999999997</v>
      </c>
      <c r="N58" s="311">
        <f t="shared" si="17"/>
        <v>4.4804000000000004</v>
      </c>
      <c r="O58" s="311">
        <f t="shared" si="17"/>
        <v>4.4960000000000004</v>
      </c>
      <c r="P58" s="311">
        <f t="shared" si="17"/>
        <v>4.5115999999999996</v>
      </c>
      <c r="Q58" s="311">
        <f t="shared" si="17"/>
        <v>4.5273000000000003</v>
      </c>
      <c r="R58" s="311">
        <f t="shared" si="17"/>
        <v>4.5429000000000004</v>
      </c>
      <c r="S58" s="311">
        <f t="shared" si="17"/>
        <v>4.5586000000000002</v>
      </c>
    </row>
    <row r="59" spans="1:19" hidden="1" x14ac:dyDescent="0.25">
      <c r="A59" s="345" t="s">
        <v>38</v>
      </c>
      <c r="B59" s="344" t="s">
        <v>110</v>
      </c>
      <c r="C59" s="130" t="s">
        <v>12</v>
      </c>
      <c r="D59" s="353">
        <f>'Operating Efficiency(%)'!D74*' Capacity by Company'!D74</f>
        <v>8.5970176470588235</v>
      </c>
      <c r="E59" s="353">
        <f>'Operating Efficiency(%)'!E74*' Capacity by Company'!E74</f>
        <v>8.6170028235294129</v>
      </c>
      <c r="F59" s="353">
        <f>'Operating Efficiency(%)'!F74*' Capacity by Company'!F74</f>
        <v>8.6369880000000006</v>
      </c>
      <c r="G59" s="353">
        <f>'Operating Efficiency(%)'!G74*' Capacity by Company'!G74</f>
        <v>8.3569731764705892</v>
      </c>
      <c r="H59" s="353">
        <f>'Operating Efficiency(%)'!H74*' Capacity by Company'!H74</f>
        <v>8.6769583529411758</v>
      </c>
      <c r="I59" s="353">
        <f>'Operating Efficiency(%)'!I74*' Capacity by Company'!I74</f>
        <v>8.2969435294117702</v>
      </c>
      <c r="J59" s="353">
        <f>'Operating Efficiency(%)'!J74*' Capacity by Company'!J74</f>
        <v>8.7169287058823546</v>
      </c>
      <c r="K59" s="353">
        <f>'Operating Efficiency(%)'!K74*' Capacity by Company'!K74</f>
        <v>8.7369138823529404</v>
      </c>
      <c r="L59" s="353">
        <f>'Operating Efficiency(%)'!L74*' Capacity by Company'!L74</f>
        <v>8.7568990588235316</v>
      </c>
      <c r="M59" s="353">
        <f>'Operating Efficiency(%)'!M74*' Capacity by Company'!M74</f>
        <v>8.7768842352941192</v>
      </c>
      <c r="N59" s="353">
        <f>'Operating Efficiency(%)'!N74*' Capacity by Company'!N74</f>
        <v>8.7968694117647068</v>
      </c>
      <c r="O59" s="353">
        <f>'Operating Efficiency(%)'!O74*' Capacity by Company'!O74</f>
        <v>8.8168545882352962</v>
      </c>
      <c r="P59" s="353">
        <f>'Operating Efficiency(%)'!P74*' Capacity by Company'!P74</f>
        <v>8.8368397647058821</v>
      </c>
      <c r="Q59" s="353">
        <f>'Operating Efficiency(%)'!Q74*' Capacity by Company'!Q74</f>
        <v>8.8568249411764715</v>
      </c>
      <c r="R59" s="353">
        <f>'Operating Efficiency(%)'!R74*' Capacity by Company'!R74</f>
        <v>8.8768101176470608</v>
      </c>
      <c r="S59" s="353">
        <f>'Operating Efficiency(%)'!S74*' Capacity by Company'!S74</f>
        <v>8.8967952941176485</v>
      </c>
    </row>
    <row r="60" spans="1:19" hidden="1" x14ac:dyDescent="0.25">
      <c r="A60" s="312" t="s">
        <v>38</v>
      </c>
      <c r="B60" s="309" t="s">
        <v>110</v>
      </c>
      <c r="C60" s="310" t="s">
        <v>58</v>
      </c>
      <c r="D60" s="311">
        <f t="shared" ref="D60:S60" si="18">SUM(D59)</f>
        <v>8.5970176470588235</v>
      </c>
      <c r="E60" s="311">
        <f t="shared" si="18"/>
        <v>8.6170028235294129</v>
      </c>
      <c r="F60" s="311">
        <f t="shared" si="18"/>
        <v>8.6369880000000006</v>
      </c>
      <c r="G60" s="311">
        <f t="shared" si="18"/>
        <v>8.3569731764705892</v>
      </c>
      <c r="H60" s="311">
        <f t="shared" si="18"/>
        <v>8.6769583529411758</v>
      </c>
      <c r="I60" s="311">
        <f t="shared" si="18"/>
        <v>8.2969435294117702</v>
      </c>
      <c r="J60" s="311">
        <f t="shared" si="18"/>
        <v>8.7169287058823546</v>
      </c>
      <c r="K60" s="311">
        <f t="shared" si="18"/>
        <v>8.7369138823529404</v>
      </c>
      <c r="L60" s="311">
        <f t="shared" si="18"/>
        <v>8.7568990588235316</v>
      </c>
      <c r="M60" s="311">
        <f t="shared" si="18"/>
        <v>8.7768842352941192</v>
      </c>
      <c r="N60" s="311">
        <f t="shared" si="18"/>
        <v>8.7968694117647068</v>
      </c>
      <c r="O60" s="311">
        <f t="shared" si="18"/>
        <v>8.8168545882352962</v>
      </c>
      <c r="P60" s="311">
        <f t="shared" si="18"/>
        <v>8.8368397647058821</v>
      </c>
      <c r="Q60" s="311">
        <f t="shared" si="18"/>
        <v>8.8568249411764715</v>
      </c>
      <c r="R60" s="311">
        <f t="shared" si="18"/>
        <v>8.8768101176470608</v>
      </c>
      <c r="S60" s="311">
        <f t="shared" si="18"/>
        <v>8.8967952941176485</v>
      </c>
    </row>
    <row r="61" spans="1:19" hidden="1" x14ac:dyDescent="0.25">
      <c r="A61" s="312" t="s">
        <v>38</v>
      </c>
      <c r="B61" s="320" t="s">
        <v>38</v>
      </c>
      <c r="C61" s="310" t="s">
        <v>58</v>
      </c>
      <c r="D61" s="318">
        <f t="shared" ref="D61:S61" si="19">SUM(D56,D58,D60)</f>
        <v>45.53039764705882</v>
      </c>
      <c r="E61" s="318">
        <f t="shared" si="19"/>
        <v>45.689622823529412</v>
      </c>
      <c r="F61" s="318">
        <f t="shared" si="19"/>
        <v>45.484008000000003</v>
      </c>
      <c r="G61" s="318">
        <f t="shared" si="19"/>
        <v>45.72839317647059</v>
      </c>
      <c r="H61" s="318">
        <f t="shared" si="19"/>
        <v>46.237438352941176</v>
      </c>
      <c r="I61" s="318">
        <f t="shared" si="19"/>
        <v>43.164863529411768</v>
      </c>
      <c r="J61" s="318">
        <f t="shared" si="19"/>
        <v>43.975088705882357</v>
      </c>
      <c r="K61" s="318">
        <f t="shared" si="19"/>
        <v>46.361093882352947</v>
      </c>
      <c r="L61" s="318">
        <f t="shared" si="19"/>
        <v>46.473479058823528</v>
      </c>
      <c r="M61" s="318">
        <f t="shared" si="19"/>
        <v>46.574104235294122</v>
      </c>
      <c r="N61" s="318">
        <f t="shared" si="19"/>
        <v>46.683809411764713</v>
      </c>
      <c r="O61" s="318">
        <f t="shared" si="19"/>
        <v>46.787434588235293</v>
      </c>
      <c r="P61" s="318">
        <f t="shared" si="19"/>
        <v>46.911579764705891</v>
      </c>
      <c r="Q61" s="318">
        <f t="shared" si="19"/>
        <v>47.024064941176462</v>
      </c>
      <c r="R61" s="318">
        <f t="shared" si="19"/>
        <v>47.159850117647068</v>
      </c>
      <c r="S61" s="318">
        <f t="shared" si="19"/>
        <v>47.284095294117648</v>
      </c>
    </row>
    <row r="62" spans="1:19" hidden="1" x14ac:dyDescent="0.25">
      <c r="A62" s="344" t="s">
        <v>40</v>
      </c>
      <c r="B62" s="344" t="s">
        <v>18</v>
      </c>
      <c r="C62" s="131" t="s">
        <v>12</v>
      </c>
      <c r="D62" s="354">
        <f>ROUND('Operating Efficiency(%)'!D78*' Capacity by Company'!D77,4)</f>
        <v>11.898</v>
      </c>
      <c r="E62" s="354">
        <f>ROUND('Operating Efficiency(%)'!E78*' Capacity by Company'!E77,4)</f>
        <v>12.5655</v>
      </c>
      <c r="F62" s="354">
        <f>ROUND('Operating Efficiency(%)'!F78*' Capacity by Company'!F77,4)</f>
        <v>12.824999999999999</v>
      </c>
      <c r="G62" s="354">
        <f>ROUND('Operating Efficiency(%)'!G78*' Capacity by Company'!G77,4)</f>
        <v>12.4665</v>
      </c>
      <c r="H62" s="354">
        <f>ROUND('Operating Efficiency(%)'!H78*' Capacity by Company'!H77,4)</f>
        <v>12.606</v>
      </c>
      <c r="I62" s="354">
        <f>ROUND('Operating Efficiency(%)'!I78*' Capacity by Company'!I77,4)</f>
        <v>11.0715</v>
      </c>
      <c r="J62" s="354">
        <f>ROUND('Operating Efficiency(%)'!J78*' Capacity by Company'!J77,4)</f>
        <v>11.835000000000001</v>
      </c>
      <c r="K62" s="354">
        <f>ROUND('Operating Efficiency(%)'!K78*' Capacity by Company'!K77,4)</f>
        <v>12</v>
      </c>
      <c r="L62" s="354">
        <f>ROUND('Operating Efficiency(%)'!L78*' Capacity by Company'!L77,4)</f>
        <v>12</v>
      </c>
      <c r="M62" s="354">
        <f>ROUND('Operating Efficiency(%)'!M78*' Capacity by Company'!M77,4)</f>
        <v>12.3</v>
      </c>
      <c r="N62" s="354">
        <f>ROUND('Operating Efficiency(%)'!N78*' Capacity by Company'!N77,4)</f>
        <v>12.3</v>
      </c>
      <c r="O62" s="354">
        <f>ROUND('Operating Efficiency(%)'!O78*' Capacity by Company'!O77,4)</f>
        <v>12.6</v>
      </c>
      <c r="P62" s="354">
        <f>ROUND('Operating Efficiency(%)'!P78*' Capacity by Company'!P77,4)</f>
        <v>12.6</v>
      </c>
      <c r="Q62" s="354">
        <f>ROUND('Operating Efficiency(%)'!Q78*' Capacity by Company'!Q77,4)</f>
        <v>13.05</v>
      </c>
      <c r="R62" s="354">
        <f>ROUND('Operating Efficiency(%)'!R78*' Capacity by Company'!R77,4)</f>
        <v>13.05</v>
      </c>
      <c r="S62" s="354">
        <f>ROUND('Operating Efficiency(%)'!S78*' Capacity by Company'!S77,4)</f>
        <v>13.5</v>
      </c>
    </row>
    <row r="63" spans="1:19" hidden="1" x14ac:dyDescent="0.25">
      <c r="A63" s="309" t="s">
        <v>40</v>
      </c>
      <c r="B63" s="309" t="s">
        <v>18</v>
      </c>
      <c r="C63" s="310" t="s">
        <v>58</v>
      </c>
      <c r="D63" s="316">
        <f t="shared" ref="D63:S63" si="20">SUM(D62)</f>
        <v>11.898</v>
      </c>
      <c r="E63" s="316">
        <f t="shared" si="20"/>
        <v>12.5655</v>
      </c>
      <c r="F63" s="316">
        <f t="shared" si="20"/>
        <v>12.824999999999999</v>
      </c>
      <c r="G63" s="316">
        <f t="shared" si="20"/>
        <v>12.4665</v>
      </c>
      <c r="H63" s="316">
        <f t="shared" si="20"/>
        <v>12.606</v>
      </c>
      <c r="I63" s="316">
        <f t="shared" si="20"/>
        <v>11.0715</v>
      </c>
      <c r="J63" s="316">
        <f t="shared" si="20"/>
        <v>11.835000000000001</v>
      </c>
      <c r="K63" s="316">
        <f t="shared" si="20"/>
        <v>12</v>
      </c>
      <c r="L63" s="316">
        <f t="shared" si="20"/>
        <v>12</v>
      </c>
      <c r="M63" s="316">
        <f t="shared" si="20"/>
        <v>12.3</v>
      </c>
      <c r="N63" s="316">
        <f t="shared" si="20"/>
        <v>12.3</v>
      </c>
      <c r="O63" s="316">
        <f t="shared" si="20"/>
        <v>12.6</v>
      </c>
      <c r="P63" s="316">
        <f t="shared" si="20"/>
        <v>12.6</v>
      </c>
      <c r="Q63" s="316">
        <f t="shared" si="20"/>
        <v>13.05</v>
      </c>
      <c r="R63" s="316">
        <f t="shared" si="20"/>
        <v>13.05</v>
      </c>
      <c r="S63" s="316">
        <f t="shared" si="20"/>
        <v>13.5</v>
      </c>
    </row>
    <row r="64" spans="1:19" hidden="1" x14ac:dyDescent="0.25">
      <c r="A64" s="309" t="s">
        <v>40</v>
      </c>
      <c r="B64" s="309" t="s">
        <v>103</v>
      </c>
      <c r="C64" s="310" t="s">
        <v>58</v>
      </c>
      <c r="D64" s="316">
        <f>ROUND('Operating Efficiency(%)'!D80*' Capacity by Company'!D79,4)</f>
        <v>0</v>
      </c>
      <c r="E64" s="316">
        <f>ROUND('Operating Efficiency(%)'!E80*' Capacity by Company'!E79,4)</f>
        <v>0</v>
      </c>
      <c r="F64" s="316">
        <f>ROUND('Operating Efficiency(%)'!F80*' Capacity by Company'!F79,4)</f>
        <v>0</v>
      </c>
      <c r="G64" s="316">
        <f>ROUND('Operating Efficiency(%)'!G80*' Capacity by Company'!G79,4)</f>
        <v>1.62</v>
      </c>
      <c r="H64" s="316">
        <f>ROUND('Operating Efficiency(%)'!H80*' Capacity by Company'!H79,4)</f>
        <v>1.6744000000000001</v>
      </c>
      <c r="I64" s="316">
        <f>ROUND('Operating Efficiency(%)'!I80*' Capacity by Company'!I79,4)</f>
        <v>1.6092</v>
      </c>
      <c r="J64" s="316">
        <f>ROUND('Operating Efficiency(%)'!J80*' Capacity by Company'!J79,4)</f>
        <v>1.6581999999999999</v>
      </c>
      <c r="K64" s="316">
        <f>ROUND('Operating Efficiency(%)'!K80*' Capacity by Company'!K79,4)</f>
        <v>1.6734</v>
      </c>
      <c r="L64" s="316">
        <f>ROUND('Operating Efficiency(%)'!L80*' Capacity by Company'!L79,4)</f>
        <v>1.6654</v>
      </c>
      <c r="M64" s="316">
        <f>ROUND('Operating Efficiency(%)'!M80*' Capacity by Company'!M79,4)</f>
        <v>1.6883999999999999</v>
      </c>
      <c r="N64" s="316">
        <f>ROUND('Operating Efficiency(%)'!N80*' Capacity by Company'!N79,4)</f>
        <v>1.64</v>
      </c>
      <c r="O64" s="316">
        <f>ROUND('Operating Efficiency(%)'!O80*' Capacity by Company'!O79,4)</f>
        <v>1.7174</v>
      </c>
      <c r="P64" s="316">
        <f>ROUND('Operating Efficiency(%)'!P80*' Capacity by Company'!P79,4)</f>
        <v>1.7604</v>
      </c>
      <c r="Q64" s="316">
        <f>ROUND('Operating Efficiency(%)'!Q80*' Capacity by Company'!Q79,4)</f>
        <v>1.8033999999999999</v>
      </c>
      <c r="R64" s="316">
        <f>ROUND('Operating Efficiency(%)'!R80*' Capacity by Company'!R79,4)</f>
        <v>1.8464</v>
      </c>
      <c r="S64" s="316">
        <f>ROUND('Operating Efficiency(%)'!S80*' Capacity by Company'!S79,4)</f>
        <v>1.8894</v>
      </c>
    </row>
    <row r="65" spans="1:19" hidden="1" x14ac:dyDescent="0.25">
      <c r="A65" s="309" t="s">
        <v>40</v>
      </c>
      <c r="B65" s="309" t="s">
        <v>59</v>
      </c>
      <c r="C65" s="310" t="s">
        <v>58</v>
      </c>
      <c r="D65" s="316">
        <f>ROUND('Operating Efficiency(%)'!D81*' Capacity by Company'!D80,4)</f>
        <v>4.1475</v>
      </c>
      <c r="E65" s="316">
        <f>ROUND('Operating Efficiency(%)'!E81*' Capacity by Company'!E80,4)</f>
        <v>4.2450000000000001</v>
      </c>
      <c r="F65" s="316">
        <f>ROUND('Operating Efficiency(%)'!F81*' Capacity by Company'!F80,4)</f>
        <v>4.2309999999999999</v>
      </c>
      <c r="G65" s="316">
        <f>ROUND('Operating Efficiency(%)'!G81*' Capacity by Company'!G80,4)</f>
        <v>4.2365000000000004</v>
      </c>
      <c r="H65" s="316">
        <f>ROUND('Operating Efficiency(%)'!H81*' Capacity by Company'!H80,4)</f>
        <v>4.3144999999999998</v>
      </c>
      <c r="I65" s="316">
        <f>ROUND('Operating Efficiency(%)'!I81*' Capacity by Company'!I80,4)</f>
        <v>3.75</v>
      </c>
      <c r="J65" s="316">
        <f>ROUND('Operating Efficiency(%)'!J81*' Capacity by Company'!J80,4)</f>
        <v>3.95</v>
      </c>
      <c r="K65" s="316">
        <f>ROUND('Operating Efficiency(%)'!K81*' Capacity by Company'!K80,4)</f>
        <v>4.0854999999999997</v>
      </c>
      <c r="L65" s="316">
        <f>ROUND('Operating Efficiency(%)'!L81*' Capacity by Company'!L80,4)</f>
        <v>4.1310000000000002</v>
      </c>
      <c r="M65" s="316">
        <f>ROUND('Operating Efficiency(%)'!M81*' Capacity by Company'!M80,4)</f>
        <v>4.05</v>
      </c>
      <c r="N65" s="316">
        <f>ROUND('Operating Efficiency(%)'!N81*' Capacity by Company'!N80,4)</f>
        <v>4.0999999999999996</v>
      </c>
      <c r="O65" s="316">
        <f>ROUND('Operating Efficiency(%)'!O81*' Capacity by Company'!O80,4)</f>
        <v>3.95</v>
      </c>
      <c r="P65" s="316">
        <f>ROUND('Operating Efficiency(%)'!P81*' Capacity by Company'!P80,4)</f>
        <v>4.0999999999999996</v>
      </c>
      <c r="Q65" s="316">
        <f>ROUND('Operating Efficiency(%)'!Q81*' Capacity by Company'!Q80,4)</f>
        <v>4.2</v>
      </c>
      <c r="R65" s="316">
        <f>ROUND('Operating Efficiency(%)'!R81*' Capacity by Company'!R80,4)</f>
        <v>4.3</v>
      </c>
      <c r="S65" s="316">
        <f>ROUND('Operating Efficiency(%)'!S81*' Capacity by Company'!S80,4)</f>
        <v>4.4000000000000004</v>
      </c>
    </row>
    <row r="66" spans="1:19" hidden="1" x14ac:dyDescent="0.25">
      <c r="A66" s="309" t="s">
        <v>40</v>
      </c>
      <c r="B66" s="320" t="s">
        <v>40</v>
      </c>
      <c r="C66" s="310" t="s">
        <v>58</v>
      </c>
      <c r="D66" s="316">
        <f t="shared" ref="D66:S66" si="21">SUM(D65,D64,D63)</f>
        <v>16.045500000000001</v>
      </c>
      <c r="E66" s="316">
        <f t="shared" si="21"/>
        <v>16.810500000000001</v>
      </c>
      <c r="F66" s="316">
        <f t="shared" si="21"/>
        <v>17.055999999999997</v>
      </c>
      <c r="G66" s="316">
        <f t="shared" si="21"/>
        <v>18.323</v>
      </c>
      <c r="H66" s="316">
        <f t="shared" si="21"/>
        <v>18.594899999999999</v>
      </c>
      <c r="I66" s="316">
        <f t="shared" si="21"/>
        <v>16.430700000000002</v>
      </c>
      <c r="J66" s="316">
        <f t="shared" si="21"/>
        <v>17.443200000000001</v>
      </c>
      <c r="K66" s="316">
        <f t="shared" si="21"/>
        <v>17.758900000000001</v>
      </c>
      <c r="L66" s="316">
        <f t="shared" si="21"/>
        <v>17.796399999999998</v>
      </c>
      <c r="M66" s="316">
        <f t="shared" si="21"/>
        <v>18.038399999999999</v>
      </c>
      <c r="N66" s="316">
        <f t="shared" si="21"/>
        <v>18.04</v>
      </c>
      <c r="O66" s="316">
        <f t="shared" si="21"/>
        <v>18.267400000000002</v>
      </c>
      <c r="P66" s="316">
        <f t="shared" si="21"/>
        <v>18.4604</v>
      </c>
      <c r="Q66" s="316">
        <f t="shared" si="21"/>
        <v>19.0534</v>
      </c>
      <c r="R66" s="316">
        <f t="shared" si="21"/>
        <v>19.196400000000001</v>
      </c>
      <c r="S66" s="316">
        <f t="shared" si="21"/>
        <v>19.789400000000001</v>
      </c>
    </row>
    <row r="67" spans="1:19" s="462" customFormat="1" x14ac:dyDescent="0.25">
      <c r="A67" s="344" t="s">
        <v>30</v>
      </c>
      <c r="B67" s="344" t="s">
        <v>31</v>
      </c>
      <c r="C67" s="130" t="s">
        <v>355</v>
      </c>
      <c r="D67" s="352">
        <f>'Operating Efficiency(%)'!D6*' Capacity by Company'!D6</f>
        <v>0.29004000000000002</v>
      </c>
      <c r="E67" s="352">
        <f>'Operating Efficiency(%)'!E6*' Capacity by Company'!E6</f>
        <v>0.30912000000000006</v>
      </c>
      <c r="F67" s="352">
        <f>'Operating Efficiency(%)'!F6*' Capacity by Company'!F6</f>
        <v>0.31224000000000002</v>
      </c>
      <c r="G67" s="352">
        <f>'Operating Efficiency(%)'!G6*' Capacity by Company'!G6</f>
        <v>0.32800000000000001</v>
      </c>
      <c r="H67" s="352">
        <f>'Operating Efficiency(%)'!H6*' Capacity by Company'!H6</f>
        <v>0.33800000000000002</v>
      </c>
      <c r="I67" s="352">
        <f>'Operating Efficiency(%)'!I6*' Capacity by Company'!I6</f>
        <v>0.30560000000000004</v>
      </c>
      <c r="J67" s="352">
        <f>'Operating Efficiency(%)'!J6*' Capacity by Company'!J6</f>
        <v>0.32088000000000005</v>
      </c>
      <c r="K67" s="352">
        <f>'Operating Efficiency(%)'!K6*' Capacity by Company'!K6</f>
        <v>0.34</v>
      </c>
      <c r="L67" s="352">
        <f>'Operating Efficiency(%)'!L6*' Capacity by Company'!L6</f>
        <v>0.34760000000000002</v>
      </c>
      <c r="M67" s="352">
        <f>'Operating Efficiency(%)'!M6*' Capacity by Company'!M6</f>
        <v>0.35400000000000004</v>
      </c>
      <c r="N67" s="352">
        <f>'Operating Efficiency(%)'!N6*' Capacity by Company'!N6</f>
        <v>0.36000000000000004</v>
      </c>
      <c r="O67" s="352">
        <f>'Operating Efficiency(%)'!O6*' Capacity by Company'!O6</f>
        <v>0.36640000000000006</v>
      </c>
      <c r="P67" s="352">
        <f>'Operating Efficiency(%)'!P6*' Capacity by Company'!P6</f>
        <v>0.37000000000000005</v>
      </c>
      <c r="Q67" s="352">
        <f>'Operating Efficiency(%)'!Q6*' Capacity by Company'!Q6</f>
        <v>0.37240000000000006</v>
      </c>
      <c r="R67" s="352">
        <f>'Operating Efficiency(%)'!R6*' Capacity by Company'!R6</f>
        <v>0.37436000000000003</v>
      </c>
      <c r="S67" s="352">
        <f>'Operating Efficiency(%)'!S6*' Capacity by Company'!S6</f>
        <v>0.37820000000000004</v>
      </c>
    </row>
    <row r="68" spans="1:19" hidden="1" x14ac:dyDescent="0.25">
      <c r="A68" s="344" t="s">
        <v>37</v>
      </c>
      <c r="B68" s="344" t="s">
        <v>312</v>
      </c>
      <c r="C68" s="131" t="s">
        <v>12</v>
      </c>
      <c r="D68" s="354">
        <f>ROUND('Operating Efficiency(%)'!D84*' Capacity by Company'!D83,4)</f>
        <v>0</v>
      </c>
      <c r="E68" s="354">
        <f>ROUND('Operating Efficiency(%)'!E84*' Capacity by Company'!E83,4)</f>
        <v>0</v>
      </c>
      <c r="F68" s="354">
        <f>ROUND('Operating Efficiency(%)'!F84*' Capacity by Company'!F83,4)</f>
        <v>0</v>
      </c>
      <c r="G68" s="354">
        <f>ROUND('Operating Efficiency(%)'!G84*' Capacity by Company'!G83,4)</f>
        <v>0</v>
      </c>
      <c r="H68" s="354">
        <f>ROUND('Operating Efficiency(%)'!H84*' Capacity by Company'!H83,4)</f>
        <v>0</v>
      </c>
      <c r="I68" s="354">
        <f>ROUND('Operating Efficiency(%)'!I84*' Capacity by Company'!I83,4)</f>
        <v>0</v>
      </c>
      <c r="J68" s="354">
        <f>ROUND('Operating Efficiency(%)'!J84*' Capacity by Company'!J83,4)</f>
        <v>0</v>
      </c>
      <c r="K68" s="354">
        <f>ROUND('Operating Efficiency(%)'!K84*' Capacity by Company'!K83,4)</f>
        <v>0</v>
      </c>
      <c r="L68" s="354">
        <f>ROUND('Operating Efficiency(%)'!L84*' Capacity by Company'!L83,4)</f>
        <v>0</v>
      </c>
      <c r="M68" s="354">
        <f>ROUND('Operating Efficiency(%)'!M84*' Capacity by Company'!M83,4)</f>
        <v>0</v>
      </c>
      <c r="N68" s="354">
        <f>ROUND('Operating Efficiency(%)'!N84*' Capacity by Company'!N83,4)</f>
        <v>0</v>
      </c>
      <c r="O68" s="354">
        <f>ROUND('Operating Efficiency(%)'!O84*' Capacity by Company'!O83,4)</f>
        <v>0</v>
      </c>
      <c r="P68" s="354">
        <f>ROUND('Operating Efficiency(%)'!P84*' Capacity by Company'!P83,4)</f>
        <v>0</v>
      </c>
      <c r="Q68" s="354">
        <f>ROUND('Operating Efficiency(%)'!Q84*' Capacity by Company'!Q83,4)</f>
        <v>0</v>
      </c>
      <c r="R68" s="354">
        <f>ROUND('Operating Efficiency(%)'!R84*' Capacity by Company'!R83,4)</f>
        <v>0</v>
      </c>
      <c r="S68" s="354">
        <f>ROUND('Operating Efficiency(%)'!S84*' Capacity by Company'!S83,4)</f>
        <v>0</v>
      </c>
    </row>
    <row r="69" spans="1:19" hidden="1" x14ac:dyDescent="0.25">
      <c r="A69" s="309" t="s">
        <v>37</v>
      </c>
      <c r="B69" s="309" t="s">
        <v>312</v>
      </c>
      <c r="C69" s="310" t="s">
        <v>58</v>
      </c>
      <c r="D69" s="316">
        <f t="shared" ref="D69:S69" si="22">SUM(D68:D68)</f>
        <v>0</v>
      </c>
      <c r="E69" s="316">
        <f t="shared" si="22"/>
        <v>0</v>
      </c>
      <c r="F69" s="316">
        <f t="shared" si="22"/>
        <v>0</v>
      </c>
      <c r="G69" s="316">
        <f t="shared" si="22"/>
        <v>0</v>
      </c>
      <c r="H69" s="316">
        <f t="shared" si="22"/>
        <v>0</v>
      </c>
      <c r="I69" s="316">
        <f t="shared" si="22"/>
        <v>0</v>
      </c>
      <c r="J69" s="316">
        <f t="shared" si="22"/>
        <v>0</v>
      </c>
      <c r="K69" s="316">
        <f t="shared" si="22"/>
        <v>0</v>
      </c>
      <c r="L69" s="316">
        <f t="shared" si="22"/>
        <v>0</v>
      </c>
      <c r="M69" s="316">
        <f t="shared" si="22"/>
        <v>0</v>
      </c>
      <c r="N69" s="316">
        <f t="shared" si="22"/>
        <v>0</v>
      </c>
      <c r="O69" s="316">
        <f t="shared" si="22"/>
        <v>0</v>
      </c>
      <c r="P69" s="316">
        <f t="shared" si="22"/>
        <v>0</v>
      </c>
      <c r="Q69" s="316">
        <f t="shared" si="22"/>
        <v>0</v>
      </c>
      <c r="R69" s="316">
        <f t="shared" si="22"/>
        <v>0</v>
      </c>
      <c r="S69" s="316">
        <f t="shared" si="22"/>
        <v>0</v>
      </c>
    </row>
    <row r="70" spans="1:19" hidden="1" x14ac:dyDescent="0.25">
      <c r="A70" s="344" t="s">
        <v>37</v>
      </c>
      <c r="B70" s="344" t="s">
        <v>32</v>
      </c>
      <c r="C70" s="131" t="s">
        <v>12</v>
      </c>
      <c r="D70" s="354">
        <f>ROUND('Operating Efficiency(%)'!D87*' Capacity by Company'!D86,4)</f>
        <v>5.44</v>
      </c>
      <c r="E70" s="354">
        <f>ROUND('Operating Efficiency(%)'!E87*' Capacity by Company'!E86,4)</f>
        <v>5.7008000000000001</v>
      </c>
      <c r="F70" s="354">
        <f>ROUND('Operating Efficiency(%)'!F87*' Capacity by Company'!F86,4)</f>
        <v>6</v>
      </c>
      <c r="G70" s="354">
        <f>ROUND('Operating Efficiency(%)'!G87*' Capacity by Company'!G86,4)</f>
        <v>6.16</v>
      </c>
      <c r="H70" s="354">
        <f>ROUND('Operating Efficiency(%)'!H87*' Capacity by Company'!H86,4)</f>
        <v>6.32</v>
      </c>
      <c r="I70" s="354">
        <f>ROUND('Operating Efficiency(%)'!I87*' Capacity by Company'!I86,4)</f>
        <v>5.6063999999999998</v>
      </c>
      <c r="J70" s="354">
        <f>ROUND('Operating Efficiency(%)'!J87*' Capacity by Company'!J86,4)</f>
        <v>5.6832000000000003</v>
      </c>
      <c r="K70" s="354">
        <f>ROUND('Operating Efficiency(%)'!K87*' Capacity by Company'!K86,4)</f>
        <v>6.1440000000000001</v>
      </c>
      <c r="L70" s="354">
        <f>ROUND('Operating Efficiency(%)'!L87*' Capacity by Company'!L86,4)</f>
        <v>6.5279999999999996</v>
      </c>
      <c r="M70" s="354">
        <f>ROUND('Operating Efficiency(%)'!M87*' Capacity by Company'!M86,4)</f>
        <v>6.7584</v>
      </c>
      <c r="N70" s="354">
        <f>ROUND('Operating Efficiency(%)'!N87*' Capacity by Company'!N86,4)</f>
        <v>6.8479999999999999</v>
      </c>
      <c r="O70" s="354">
        <f>ROUND('Operating Efficiency(%)'!O87*' Capacity by Company'!O86,4)</f>
        <v>6.976</v>
      </c>
      <c r="P70" s="354">
        <f>ROUND('Operating Efficiency(%)'!P87*' Capacity by Company'!P86,4)</f>
        <v>7.1040000000000001</v>
      </c>
      <c r="Q70" s="354">
        <f>ROUND('Operating Efficiency(%)'!Q87*' Capacity by Company'!Q86,4)</f>
        <v>7.2320000000000002</v>
      </c>
      <c r="R70" s="354">
        <f>ROUND('Operating Efficiency(%)'!R87*' Capacity by Company'!R86,4)</f>
        <v>7.2960000000000003</v>
      </c>
      <c r="S70" s="354">
        <f>ROUND('Operating Efficiency(%)'!S87*' Capacity by Company'!S86,4)</f>
        <v>7.3727999999999998</v>
      </c>
    </row>
    <row r="71" spans="1:19" hidden="1" x14ac:dyDescent="0.25">
      <c r="A71" s="309" t="s">
        <v>37</v>
      </c>
      <c r="B71" s="309" t="s">
        <v>32</v>
      </c>
      <c r="C71" s="310" t="s">
        <v>58</v>
      </c>
      <c r="D71" s="316">
        <f t="shared" ref="D71:S71" si="23">SUM(D70:D70)</f>
        <v>5.44</v>
      </c>
      <c r="E71" s="316">
        <f t="shared" si="23"/>
        <v>5.7008000000000001</v>
      </c>
      <c r="F71" s="316">
        <f t="shared" si="23"/>
        <v>6</v>
      </c>
      <c r="G71" s="316">
        <f t="shared" si="23"/>
        <v>6.16</v>
      </c>
      <c r="H71" s="316">
        <f t="shared" si="23"/>
        <v>6.32</v>
      </c>
      <c r="I71" s="316">
        <f t="shared" si="23"/>
        <v>5.6063999999999998</v>
      </c>
      <c r="J71" s="316">
        <f t="shared" si="23"/>
        <v>5.6832000000000003</v>
      </c>
      <c r="K71" s="316">
        <f t="shared" si="23"/>
        <v>6.1440000000000001</v>
      </c>
      <c r="L71" s="316">
        <f t="shared" si="23"/>
        <v>6.5279999999999996</v>
      </c>
      <c r="M71" s="316">
        <f t="shared" si="23"/>
        <v>6.7584</v>
      </c>
      <c r="N71" s="316">
        <f t="shared" si="23"/>
        <v>6.8479999999999999</v>
      </c>
      <c r="O71" s="316">
        <f t="shared" si="23"/>
        <v>6.976</v>
      </c>
      <c r="P71" s="316">
        <f t="shared" si="23"/>
        <v>7.1040000000000001</v>
      </c>
      <c r="Q71" s="316">
        <f t="shared" si="23"/>
        <v>7.2320000000000002</v>
      </c>
      <c r="R71" s="316">
        <f t="shared" si="23"/>
        <v>7.2960000000000003</v>
      </c>
      <c r="S71" s="316">
        <f t="shared" si="23"/>
        <v>7.3727999999999998</v>
      </c>
    </row>
    <row r="72" spans="1:19" s="462" customFormat="1" x14ac:dyDescent="0.25">
      <c r="A72" s="344" t="s">
        <v>30</v>
      </c>
      <c r="B72" s="344" t="s">
        <v>31</v>
      </c>
      <c r="C72" s="130" t="s">
        <v>382</v>
      </c>
      <c r="D72" s="352">
        <f>'Operating Efficiency(%)'!D4*' Capacity by Company'!D4</f>
        <v>0.315108</v>
      </c>
      <c r="E72" s="352">
        <f>'Operating Efficiency(%)'!E4*' Capacity by Company'!E4</f>
        <v>0.30797999999999998</v>
      </c>
      <c r="F72" s="352">
        <f>'Operating Efficiency(%)'!F4*' Capacity by Company'!F4</f>
        <v>0.32111999999999996</v>
      </c>
      <c r="G72" s="352">
        <f>'Operating Efficiency(%)'!G4*' Capacity by Company'!G4</f>
        <v>0.32345999999999997</v>
      </c>
      <c r="H72" s="352">
        <f>'Operating Efficiency(%)'!H4*' Capacity by Company'!H4</f>
        <v>0.30146400000000001</v>
      </c>
      <c r="I72" s="352">
        <f>'Operating Efficiency(%)'!I4*' Capacity by Company'!I4</f>
        <v>0.285804</v>
      </c>
      <c r="J72" s="352">
        <f>'Operating Efficiency(%)'!J4*' Capacity by Company'!J4</f>
        <v>0.29714399999999996</v>
      </c>
      <c r="K72" s="352">
        <f>'Operating Efficiency(%)'!K4*' Capacity by Company'!K4</f>
        <v>0.29786399999999996</v>
      </c>
      <c r="L72" s="352">
        <f>'Operating Efficiency(%)'!L4*' Capacity by Company'!L4</f>
        <v>0.29786399999999996</v>
      </c>
      <c r="M72" s="352">
        <f>'Operating Efficiency(%)'!M4*' Capacity by Company'!M4</f>
        <v>0.30866399999999999</v>
      </c>
      <c r="N72" s="352">
        <f>'Operating Efficiency(%)'!N4*' Capacity by Company'!N4</f>
        <v>0.30866399999999999</v>
      </c>
      <c r="O72" s="352">
        <f>'Operating Efficiency(%)'!O4*' Capacity by Company'!O4</f>
        <v>0.31946399999999997</v>
      </c>
      <c r="P72" s="352">
        <f>'Operating Efficiency(%)'!P4*' Capacity by Company'!P4</f>
        <v>0.31946399999999997</v>
      </c>
      <c r="Q72" s="352">
        <f>'Operating Efficiency(%)'!Q4*' Capacity by Company'!Q4</f>
        <v>0.32666400000000001</v>
      </c>
      <c r="R72" s="352">
        <f>'Operating Efficiency(%)'!R4*' Capacity by Company'!R4</f>
        <v>0.32666400000000001</v>
      </c>
      <c r="S72" s="352">
        <f>'Operating Efficiency(%)'!S4*' Capacity by Company'!S4</f>
        <v>0.33386399999999999</v>
      </c>
    </row>
    <row r="73" spans="1:19" x14ac:dyDescent="0.25">
      <c r="A73" s="344"/>
      <c r="B73" s="344"/>
      <c r="C73" s="134" t="s">
        <v>299</v>
      </c>
      <c r="D73" s="354">
        <v>44.709500000000006</v>
      </c>
      <c r="E73" s="354">
        <v>45.256599999999999</v>
      </c>
      <c r="F73" s="354">
        <v>49.335700000000003</v>
      </c>
      <c r="G73" s="354">
        <v>50.104100000000003</v>
      </c>
      <c r="H73" s="354">
        <v>50.547499999999999</v>
      </c>
      <c r="I73" s="354">
        <v>0</v>
      </c>
      <c r="J73" s="354">
        <v>0</v>
      </c>
      <c r="K73" s="354">
        <v>0</v>
      </c>
      <c r="L73" s="354">
        <v>0</v>
      </c>
      <c r="M73" s="354">
        <v>0</v>
      </c>
      <c r="N73" s="354">
        <v>0</v>
      </c>
      <c r="O73" s="354">
        <v>0</v>
      </c>
      <c r="P73" s="354">
        <v>0</v>
      </c>
      <c r="Q73" s="354">
        <v>0</v>
      </c>
      <c r="R73" s="354">
        <v>0</v>
      </c>
      <c r="S73" s="354">
        <v>0</v>
      </c>
    </row>
    <row r="74" spans="1:19" hidden="1" x14ac:dyDescent="0.25">
      <c r="A74" s="344" t="s">
        <v>37</v>
      </c>
      <c r="B74" s="344" t="s">
        <v>189</v>
      </c>
      <c r="C74" s="133" t="s">
        <v>12</v>
      </c>
      <c r="D74" s="354">
        <f>ROUND('Operating Efficiency(%)'!D90*' Capacity by Company'!D89,4)</f>
        <v>0</v>
      </c>
      <c r="E74" s="354">
        <f>ROUND('Operating Efficiency(%)'!E90*' Capacity by Company'!E89,4)</f>
        <v>0</v>
      </c>
      <c r="F74" s="354">
        <f>ROUND('Operating Efficiency(%)'!F90*' Capacity by Company'!F89,4)</f>
        <v>0</v>
      </c>
      <c r="G74" s="354">
        <f>ROUND('Operating Efficiency(%)'!G90*' Capacity by Company'!G89,4)</f>
        <v>0</v>
      </c>
      <c r="H74" s="354">
        <f>ROUND('Operating Efficiency(%)'!H90*' Capacity by Company'!H89,4)</f>
        <v>0</v>
      </c>
      <c r="I74" s="354">
        <f>ROUND('Operating Efficiency(%)'!I90*' Capacity by Company'!I89,4)</f>
        <v>0</v>
      </c>
      <c r="J74" s="354">
        <f>ROUND('Operating Efficiency(%)'!J90*' Capacity by Company'!J89,4)</f>
        <v>0</v>
      </c>
      <c r="K74" s="354">
        <f>ROUND('Operating Efficiency(%)'!K90*' Capacity by Company'!K89,4)</f>
        <v>0</v>
      </c>
      <c r="L74" s="354">
        <f>ROUND('Operating Efficiency(%)'!L90*' Capacity by Company'!L89,4)</f>
        <v>0</v>
      </c>
      <c r="M74" s="354">
        <f>ROUND('Operating Efficiency(%)'!M90*' Capacity by Company'!M89,4)</f>
        <v>0</v>
      </c>
      <c r="N74" s="354">
        <f>ROUND('Operating Efficiency(%)'!N90*' Capacity by Company'!N89,4)</f>
        <v>0</v>
      </c>
      <c r="O74" s="354">
        <f>ROUND('Operating Efficiency(%)'!O90*' Capacity by Company'!O89,4)</f>
        <v>0</v>
      </c>
      <c r="P74" s="354">
        <f>ROUND('Operating Efficiency(%)'!P90*' Capacity by Company'!P89,4)</f>
        <v>0</v>
      </c>
      <c r="Q74" s="354">
        <f>ROUND('Operating Efficiency(%)'!Q90*' Capacity by Company'!Q89,4)</f>
        <v>0</v>
      </c>
      <c r="R74" s="354">
        <f>ROUND('Operating Efficiency(%)'!R90*' Capacity by Company'!R89,4)</f>
        <v>0</v>
      </c>
      <c r="S74" s="354">
        <f>ROUND('Operating Efficiency(%)'!S90*' Capacity by Company'!S89,4)</f>
        <v>0</v>
      </c>
    </row>
    <row r="75" spans="1:19" hidden="1" x14ac:dyDescent="0.25">
      <c r="A75" s="309" t="s">
        <v>37</v>
      </c>
      <c r="B75" s="309" t="s">
        <v>189</v>
      </c>
      <c r="C75" s="310" t="s">
        <v>58</v>
      </c>
      <c r="D75" s="316">
        <f t="shared" ref="D75:S75" si="24">SUM(D73:D74)</f>
        <v>44.709500000000006</v>
      </c>
      <c r="E75" s="316">
        <f t="shared" si="24"/>
        <v>45.256599999999999</v>
      </c>
      <c r="F75" s="316">
        <f t="shared" si="24"/>
        <v>49.335700000000003</v>
      </c>
      <c r="G75" s="316">
        <f t="shared" si="24"/>
        <v>50.104100000000003</v>
      </c>
      <c r="H75" s="316">
        <f t="shared" si="24"/>
        <v>50.547499999999999</v>
      </c>
      <c r="I75" s="316">
        <f t="shared" si="24"/>
        <v>0</v>
      </c>
      <c r="J75" s="316">
        <f t="shared" si="24"/>
        <v>0</v>
      </c>
      <c r="K75" s="316">
        <f t="shared" si="24"/>
        <v>0</v>
      </c>
      <c r="L75" s="316">
        <f t="shared" si="24"/>
        <v>0</v>
      </c>
      <c r="M75" s="316">
        <f t="shared" si="24"/>
        <v>0</v>
      </c>
      <c r="N75" s="316">
        <f t="shared" si="24"/>
        <v>0</v>
      </c>
      <c r="O75" s="316">
        <f t="shared" si="24"/>
        <v>0</v>
      </c>
      <c r="P75" s="316">
        <f t="shared" si="24"/>
        <v>0</v>
      </c>
      <c r="Q75" s="316">
        <f t="shared" si="24"/>
        <v>0</v>
      </c>
      <c r="R75" s="316">
        <f t="shared" si="24"/>
        <v>0</v>
      </c>
      <c r="S75" s="316">
        <f t="shared" si="24"/>
        <v>0</v>
      </c>
    </row>
    <row r="76" spans="1:19" hidden="1" x14ac:dyDescent="0.25">
      <c r="A76" s="309" t="s">
        <v>37</v>
      </c>
      <c r="B76" s="309" t="s">
        <v>55</v>
      </c>
      <c r="C76" s="319" t="s">
        <v>58</v>
      </c>
      <c r="D76" s="316">
        <f>ROUND('Operating Efficiency(%)'!D92*' Capacity by Company'!D91,4)</f>
        <v>14.988</v>
      </c>
      <c r="E76" s="316">
        <f>ROUND('Operating Efficiency(%)'!E92*' Capacity by Company'!E91,4)</f>
        <v>15.224</v>
      </c>
      <c r="F76" s="316">
        <f>ROUND('Operating Efficiency(%)'!F92*' Capacity by Company'!F91,4)</f>
        <v>15.4</v>
      </c>
      <c r="G76" s="316">
        <f>ROUND('Operating Efficiency(%)'!G92*' Capacity by Company'!G91,4)</f>
        <v>15.694000000000001</v>
      </c>
      <c r="H76" s="316">
        <f>ROUND('Operating Efficiency(%)'!H92*' Capacity by Company'!H91,4)</f>
        <v>16.399999999999999</v>
      </c>
      <c r="I76" s="316">
        <f>ROUND('Operating Efficiency(%)'!I92*' Capacity by Company'!I91,4)</f>
        <v>14.564</v>
      </c>
      <c r="J76" s="316">
        <f>ROUND('Operating Efficiency(%)'!J92*' Capacity by Company'!J91,4)</f>
        <v>14.784000000000001</v>
      </c>
      <c r="K76" s="316">
        <f>ROUND('Operating Efficiency(%)'!K92*' Capacity by Company'!K91,4)</f>
        <v>14.8</v>
      </c>
      <c r="L76" s="316">
        <f>ROUND('Operating Efficiency(%)'!L92*' Capacity by Company'!L91,4)</f>
        <v>15.2</v>
      </c>
      <c r="M76" s="316">
        <f>ROUND('Operating Efficiency(%)'!M92*' Capacity by Company'!M91,4)</f>
        <v>16.2</v>
      </c>
      <c r="N76" s="316">
        <f>ROUND('Operating Efficiency(%)'!N92*' Capacity by Company'!N91,4)</f>
        <v>16.600000000000001</v>
      </c>
      <c r="O76" s="316">
        <f>ROUND('Operating Efficiency(%)'!O92*' Capacity by Company'!O91,4)</f>
        <v>17.2</v>
      </c>
      <c r="P76" s="316">
        <f>ROUND('Operating Efficiency(%)'!P92*' Capacity by Company'!P91,4)</f>
        <v>17.399999999999999</v>
      </c>
      <c r="Q76" s="316">
        <f>ROUND('Operating Efficiency(%)'!Q92*' Capacity by Company'!Q91,4)</f>
        <v>18</v>
      </c>
      <c r="R76" s="316">
        <f>ROUND('Operating Efficiency(%)'!R92*' Capacity by Company'!R91,4)</f>
        <v>18.399999999999999</v>
      </c>
      <c r="S76" s="316">
        <f>ROUND('Operating Efficiency(%)'!S92*' Capacity by Company'!S91,4)</f>
        <v>19</v>
      </c>
    </row>
    <row r="77" spans="1:19" hidden="1" x14ac:dyDescent="0.25">
      <c r="A77" s="309" t="s">
        <v>37</v>
      </c>
      <c r="B77" s="320" t="s">
        <v>37</v>
      </c>
      <c r="C77" s="138" t="s">
        <v>58</v>
      </c>
      <c r="D77" s="316">
        <f t="shared" ref="D77:S77" si="25">SUM(D76,D75,D71,D69)</f>
        <v>65.137500000000003</v>
      </c>
      <c r="E77" s="316">
        <f t="shared" si="25"/>
        <v>66.181399999999996</v>
      </c>
      <c r="F77" s="316">
        <f t="shared" si="25"/>
        <v>70.735700000000008</v>
      </c>
      <c r="G77" s="316">
        <f t="shared" si="25"/>
        <v>71.958100000000002</v>
      </c>
      <c r="H77" s="316">
        <f t="shared" si="25"/>
        <v>73.267499999999984</v>
      </c>
      <c r="I77" s="316">
        <f t="shared" si="25"/>
        <v>20.170400000000001</v>
      </c>
      <c r="J77" s="316">
        <f t="shared" si="25"/>
        <v>20.467200000000002</v>
      </c>
      <c r="K77" s="316">
        <f t="shared" si="25"/>
        <v>20.944000000000003</v>
      </c>
      <c r="L77" s="316">
        <f t="shared" si="25"/>
        <v>21.727999999999998</v>
      </c>
      <c r="M77" s="316">
        <f t="shared" si="25"/>
        <v>22.958399999999997</v>
      </c>
      <c r="N77" s="316">
        <f t="shared" si="25"/>
        <v>23.448</v>
      </c>
      <c r="O77" s="316">
        <f t="shared" si="25"/>
        <v>24.175999999999998</v>
      </c>
      <c r="P77" s="316">
        <f t="shared" si="25"/>
        <v>24.503999999999998</v>
      </c>
      <c r="Q77" s="316">
        <f t="shared" si="25"/>
        <v>25.231999999999999</v>
      </c>
      <c r="R77" s="316">
        <f t="shared" si="25"/>
        <v>25.695999999999998</v>
      </c>
      <c r="S77" s="316">
        <f t="shared" si="25"/>
        <v>26.372799999999998</v>
      </c>
    </row>
    <row r="78" spans="1:19" hidden="1" x14ac:dyDescent="0.25">
      <c r="A78" s="326" t="s">
        <v>57</v>
      </c>
      <c r="B78" s="326" t="s">
        <v>57</v>
      </c>
      <c r="C78" s="155" t="s">
        <v>58</v>
      </c>
      <c r="D78" s="170">
        <f t="shared" ref="D78:S78" si="26">ROUND(SUM(D77,D66,D61,D52,D30),4)</f>
        <v>602.85479999999995</v>
      </c>
      <c r="E78" s="170">
        <f t="shared" si="26"/>
        <v>619.40350000000001</v>
      </c>
      <c r="F78" s="170">
        <f t="shared" si="26"/>
        <v>634.1943</v>
      </c>
      <c r="G78" s="170">
        <f t="shared" si="26"/>
        <v>647.92899999999997</v>
      </c>
      <c r="H78" s="170">
        <f t="shared" si="26"/>
        <v>668.37789999999995</v>
      </c>
      <c r="I78" s="170">
        <f t="shared" si="26"/>
        <v>629.02260000000001</v>
      </c>
      <c r="J78" s="170">
        <f t="shared" si="26"/>
        <v>679.24900000000002</v>
      </c>
      <c r="K78" s="170">
        <f t="shared" si="26"/>
        <v>697.66920000000005</v>
      </c>
      <c r="L78" s="170">
        <f t="shared" si="26"/>
        <v>709.7509</v>
      </c>
      <c r="M78" s="170">
        <f t="shared" si="26"/>
        <v>711.88890000000004</v>
      </c>
      <c r="N78" s="170">
        <f t="shared" si="26"/>
        <v>721.00869999999998</v>
      </c>
      <c r="O78" s="170">
        <f t="shared" si="26"/>
        <v>737.10590000000002</v>
      </c>
      <c r="P78" s="170">
        <f t="shared" si="26"/>
        <v>747.10990000000004</v>
      </c>
      <c r="Q78" s="170">
        <f t="shared" si="26"/>
        <v>759.85739999999998</v>
      </c>
      <c r="R78" s="170">
        <f t="shared" si="26"/>
        <v>767.35339999999997</v>
      </c>
      <c r="S78" s="170">
        <f t="shared" si="26"/>
        <v>774.96699999999998</v>
      </c>
    </row>
    <row r="79" spans="1:19" x14ac:dyDescent="0.25">
      <c r="A79" s="531"/>
      <c r="B79" s="531"/>
      <c r="C79" s="530" t="s">
        <v>12</v>
      </c>
      <c r="D79" s="532">
        <f>D80-SUBTOTAL(9,D2:D73)</f>
        <v>170.53589199999999</v>
      </c>
      <c r="E79" s="532">
        <f t="shared" ref="E79:S79" si="27">E80-SUBTOTAL(9,E2:E73)</f>
        <v>174.61001199999987</v>
      </c>
      <c r="F79" s="532">
        <f t="shared" si="27"/>
        <v>186.17370800000003</v>
      </c>
      <c r="G79" s="532">
        <f t="shared" si="27"/>
        <v>188.224424</v>
      </c>
      <c r="H79" s="532">
        <f t="shared" si="27"/>
        <v>191.06358395698931</v>
      </c>
      <c r="I79" s="532">
        <f t="shared" si="27"/>
        <v>171.24643776344089</v>
      </c>
      <c r="J79" s="532">
        <f t="shared" si="27"/>
        <v>181.66621660215048</v>
      </c>
      <c r="K79" s="532">
        <f t="shared" si="27"/>
        <v>194.74491333333333</v>
      </c>
      <c r="L79" s="532">
        <f t="shared" si="27"/>
        <v>197.43693311827963</v>
      </c>
      <c r="M79" s="532">
        <f t="shared" si="27"/>
        <v>189.61547806451608</v>
      </c>
      <c r="N79" s="532">
        <f t="shared" si="27"/>
        <v>195.99251200000003</v>
      </c>
      <c r="O79" s="532">
        <f t="shared" si="27"/>
        <v>202.775084903226</v>
      </c>
      <c r="P79" s="532">
        <f t="shared" si="27"/>
        <v>209.44233784946221</v>
      </c>
      <c r="Q79" s="532">
        <f t="shared" si="27"/>
        <v>211.99642679569922</v>
      </c>
      <c r="R79" s="532">
        <f t="shared" si="27"/>
        <v>212.67514374193559</v>
      </c>
      <c r="S79" s="532">
        <f t="shared" si="27"/>
        <v>214.90093268817213</v>
      </c>
    </row>
    <row r="80" spans="1:19" x14ac:dyDescent="0.25">
      <c r="A80" s="531"/>
      <c r="B80" s="531"/>
      <c r="C80" s="530" t="s">
        <v>58</v>
      </c>
      <c r="D80" s="532">
        <v>733.3279</v>
      </c>
      <c r="E80" s="532">
        <v>750.46759999999995</v>
      </c>
      <c r="F80" s="532">
        <v>775.58879999999999</v>
      </c>
      <c r="G80" s="532">
        <v>790.16309999999999</v>
      </c>
      <c r="H80" s="532">
        <v>812.33270000000005</v>
      </c>
      <c r="I80" s="532">
        <v>758.80669999999998</v>
      </c>
      <c r="J80" s="532">
        <v>808.32039999999995</v>
      </c>
      <c r="K80" s="532">
        <v>835.57129999999995</v>
      </c>
      <c r="L80" s="532">
        <v>847.75540000000001</v>
      </c>
      <c r="M80" s="532">
        <v>852.28300000000002</v>
      </c>
      <c r="N80" s="532">
        <v>866.4316</v>
      </c>
      <c r="O80" s="532">
        <v>884.0684</v>
      </c>
      <c r="P80" s="532">
        <v>895.60310000000004</v>
      </c>
      <c r="Q80" s="532">
        <v>909.7364</v>
      </c>
      <c r="R80" s="532">
        <v>918.29930000000002</v>
      </c>
      <c r="S80" s="532">
        <v>928.57299999999998</v>
      </c>
    </row>
  </sheetData>
  <autoFilter ref="A1:S78" xr:uid="{C2594168-D8A5-42EC-9F1A-531837EE78E6}">
    <filterColumn colId="2">
      <filters>
        <filter val="Allnex group"/>
        <filter val="AOC - Aliancys"/>
        <filter val="AOC, LLC"/>
        <filter val="Ashland Global Holdings Inc."/>
        <filter val="Crystic Polymers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"/>
        <filter val="Interplastic Corporation"/>
        <filter val="Jinling AOC Resins Co., Ltd."/>
        <filter val="Mechemco"/>
        <filter val="Moras"/>
        <filter val="Orson Chemicals"/>
        <filter val="Poliya"/>
        <filter val="Polynt S.p.A."/>
        <filter val="Polynt-Reichhold"/>
        <filter val="Reichhold India Pvt. Ltd."/>
        <filter val="Reinhold GmbH"/>
        <filter val="Satyen Polymers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73">
      <sortCondition descending="1" ref="I1:I7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2" activePane="bottomLeft" state="frozen"/>
      <selection pane="bottomLeft" activeCell="D31" sqref="D31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76" t="s">
        <v>29</v>
      </c>
      <c r="B1" s="176" t="s">
        <v>15</v>
      </c>
      <c r="C1" s="176" t="s">
        <v>27</v>
      </c>
      <c r="D1" s="160">
        <v>2015</v>
      </c>
      <c r="E1" s="160">
        <v>2016</v>
      </c>
      <c r="F1" s="160">
        <v>2017</v>
      </c>
      <c r="G1" s="160">
        <v>2018</v>
      </c>
      <c r="H1" s="160">
        <v>2018.95</v>
      </c>
      <c r="I1" s="160">
        <v>2020</v>
      </c>
      <c r="J1" s="165" t="s">
        <v>28</v>
      </c>
      <c r="K1" s="165" t="s">
        <v>3</v>
      </c>
      <c r="L1" s="165" t="s">
        <v>4</v>
      </c>
      <c r="M1" s="165" t="s">
        <v>5</v>
      </c>
      <c r="N1" s="165" t="s">
        <v>6</v>
      </c>
      <c r="O1" s="165" t="s">
        <v>7</v>
      </c>
      <c r="P1" s="165" t="s">
        <v>8</v>
      </c>
      <c r="Q1" s="165" t="s">
        <v>9</v>
      </c>
      <c r="R1" s="165" t="s">
        <v>10</v>
      </c>
      <c r="S1" s="165" t="s">
        <v>16</v>
      </c>
    </row>
    <row r="2" spans="1:21" s="395" customFormat="1" x14ac:dyDescent="0.25">
      <c r="A2" s="158" t="s">
        <v>30</v>
      </c>
      <c r="B2" s="158" t="s">
        <v>31</v>
      </c>
      <c r="C2" s="491" t="s">
        <v>381</v>
      </c>
      <c r="D2" s="183">
        <v>0.77929999999999999</v>
      </c>
      <c r="E2" s="183">
        <v>0.78960000000000008</v>
      </c>
      <c r="F2" s="183">
        <v>0.8296</v>
      </c>
      <c r="G2" s="183">
        <v>0.85660000000000003</v>
      </c>
      <c r="H2" s="183">
        <v>0.87240000000000006</v>
      </c>
      <c r="I2" s="183">
        <v>0.82100000000000006</v>
      </c>
      <c r="J2" s="183">
        <v>0.76</v>
      </c>
      <c r="K2" s="183">
        <v>0.80010000000000003</v>
      </c>
      <c r="L2" s="183">
        <v>0.84610000000000007</v>
      </c>
      <c r="M2" s="183">
        <v>0.85360000000000003</v>
      </c>
      <c r="N2" s="183">
        <v>0.86050000000000004</v>
      </c>
      <c r="O2" s="183">
        <v>0.86799999999999999</v>
      </c>
      <c r="P2" s="183">
        <v>0.86910000000000009</v>
      </c>
      <c r="Q2" s="183">
        <v>0.87140000000000006</v>
      </c>
      <c r="R2" s="183">
        <v>0.88930000000000009</v>
      </c>
      <c r="S2" s="183">
        <v>0.92910000000000004</v>
      </c>
    </row>
    <row r="3" spans="1:21" x14ac:dyDescent="0.25">
      <c r="A3" s="158" t="s">
        <v>30</v>
      </c>
      <c r="B3" s="158" t="s">
        <v>31</v>
      </c>
      <c r="C3" s="147" t="s">
        <v>384</v>
      </c>
      <c r="D3" s="183">
        <v>0.85939999999999994</v>
      </c>
      <c r="E3" s="183">
        <v>0.8781000000000001</v>
      </c>
      <c r="F3" s="183">
        <v>0.85600000000000009</v>
      </c>
      <c r="G3" s="183">
        <v>0.86389999999999989</v>
      </c>
      <c r="H3" s="183">
        <v>0.85470000000000002</v>
      </c>
      <c r="I3" s="183">
        <v>0.79170000000000007</v>
      </c>
      <c r="J3" s="183">
        <v>0.80929999999999991</v>
      </c>
      <c r="K3" s="183">
        <v>0.8073999999999999</v>
      </c>
      <c r="L3" s="183">
        <v>0.85739999999999994</v>
      </c>
      <c r="M3" s="183">
        <v>0.85739999999999994</v>
      </c>
      <c r="N3" s="183">
        <v>0.90739999999999998</v>
      </c>
      <c r="O3" s="183">
        <v>0.90739999999999998</v>
      </c>
      <c r="P3" s="183">
        <v>0.9274</v>
      </c>
      <c r="Q3" s="183">
        <v>0.9274</v>
      </c>
      <c r="R3" s="183">
        <v>0.95740000000000003</v>
      </c>
      <c r="S3" s="183">
        <v>0.95740000000000003</v>
      </c>
    </row>
    <row r="4" spans="1:21" x14ac:dyDescent="0.25">
      <c r="A4" s="158" t="s">
        <v>30</v>
      </c>
      <c r="B4" s="158" t="s">
        <v>31</v>
      </c>
      <c r="C4" s="147" t="s">
        <v>382</v>
      </c>
      <c r="D4" s="183">
        <v>0.87529999999999997</v>
      </c>
      <c r="E4" s="183">
        <v>0.85549999999999993</v>
      </c>
      <c r="F4" s="183">
        <v>0.8919999999999999</v>
      </c>
      <c r="G4" s="183">
        <v>0.89849999999999997</v>
      </c>
      <c r="H4" s="183">
        <v>0.83740000000000003</v>
      </c>
      <c r="I4" s="183">
        <v>0.79390000000000005</v>
      </c>
      <c r="J4" s="183">
        <v>0.82539999999999991</v>
      </c>
      <c r="K4" s="183">
        <v>0.82739999999999991</v>
      </c>
      <c r="L4" s="183">
        <v>0.82739999999999991</v>
      </c>
      <c r="M4" s="183">
        <v>0.85739999999999994</v>
      </c>
      <c r="N4" s="183">
        <v>0.85739999999999994</v>
      </c>
      <c r="O4" s="183">
        <v>0.88739999999999997</v>
      </c>
      <c r="P4" s="183">
        <v>0.88739999999999997</v>
      </c>
      <c r="Q4" s="183">
        <v>0.90739999999999998</v>
      </c>
      <c r="R4" s="183">
        <v>0.90739999999999998</v>
      </c>
      <c r="S4" s="183">
        <v>0.9274</v>
      </c>
      <c r="U4" s="180">
        <v>0.1074</v>
      </c>
    </row>
    <row r="5" spans="1:21" s="325" customFormat="1" x14ac:dyDescent="0.25">
      <c r="A5" s="158" t="s">
        <v>30</v>
      </c>
      <c r="B5" s="158" t="s">
        <v>31</v>
      </c>
      <c r="C5" s="130" t="s">
        <v>354</v>
      </c>
      <c r="D5" s="183">
        <v>0.75549999999999995</v>
      </c>
      <c r="E5" s="183">
        <v>0.76580000000000004</v>
      </c>
      <c r="F5" s="183">
        <v>0.80579999999999996</v>
      </c>
      <c r="G5" s="183">
        <v>0.83279999999999998</v>
      </c>
      <c r="H5" s="183">
        <v>0.84860000000000002</v>
      </c>
      <c r="I5" s="183">
        <v>0.79720000000000002</v>
      </c>
      <c r="J5" s="183">
        <v>0.73619999999999997</v>
      </c>
      <c r="K5" s="183">
        <v>0.77629999999999999</v>
      </c>
      <c r="L5" s="183">
        <v>0.82230000000000003</v>
      </c>
      <c r="M5" s="183">
        <v>0.82979999999999998</v>
      </c>
      <c r="N5" s="183">
        <v>0.8367</v>
      </c>
      <c r="O5" s="183">
        <v>0.84419999999999995</v>
      </c>
      <c r="P5" s="183">
        <v>0.84530000000000005</v>
      </c>
      <c r="Q5" s="183">
        <v>0.84760000000000002</v>
      </c>
      <c r="R5" s="183">
        <v>0.86550000000000005</v>
      </c>
      <c r="S5" s="183">
        <v>0.90529999999999999</v>
      </c>
      <c r="U5" s="332"/>
    </row>
    <row r="6" spans="1:21" s="325" customFormat="1" x14ac:dyDescent="0.25">
      <c r="A6" s="158" t="s">
        <v>30</v>
      </c>
      <c r="B6" s="158" t="s">
        <v>31</v>
      </c>
      <c r="C6" s="130" t="s">
        <v>355</v>
      </c>
      <c r="D6" s="183">
        <v>0.72509999999999997</v>
      </c>
      <c r="E6" s="183">
        <v>0.77280000000000004</v>
      </c>
      <c r="F6" s="183">
        <v>0.78059999999999996</v>
      </c>
      <c r="G6" s="183">
        <v>0.82</v>
      </c>
      <c r="H6" s="183">
        <v>0.84499999999999997</v>
      </c>
      <c r="I6" s="183">
        <v>0.76400000000000001</v>
      </c>
      <c r="J6" s="183">
        <v>0.80220000000000002</v>
      </c>
      <c r="K6" s="183">
        <v>0.85</v>
      </c>
      <c r="L6" s="183">
        <v>0.86899999999999999</v>
      </c>
      <c r="M6" s="183">
        <v>0.88500000000000001</v>
      </c>
      <c r="N6" s="183">
        <v>0.9</v>
      </c>
      <c r="O6" s="183">
        <v>0.91600000000000004</v>
      </c>
      <c r="P6" s="183">
        <v>0.92500000000000004</v>
      </c>
      <c r="Q6" s="183">
        <v>0.93100000000000005</v>
      </c>
      <c r="R6" s="183">
        <v>0.93589999999999995</v>
      </c>
      <c r="S6" s="183">
        <v>0.94550000000000001</v>
      </c>
      <c r="U6" s="332"/>
    </row>
    <row r="7" spans="1:21" s="325" customFormat="1" x14ac:dyDescent="0.25">
      <c r="A7" s="158" t="s">
        <v>30</v>
      </c>
      <c r="B7" s="158" t="s">
        <v>31</v>
      </c>
      <c r="C7" s="130" t="s">
        <v>361</v>
      </c>
      <c r="D7" s="183">
        <v>0.76530000000000009</v>
      </c>
      <c r="E7" s="183">
        <v>0.75550000000000006</v>
      </c>
      <c r="F7" s="183">
        <v>0.77500000000000002</v>
      </c>
      <c r="G7" s="183">
        <v>0.7945000000000001</v>
      </c>
      <c r="H7" s="183">
        <v>0.86530000000000007</v>
      </c>
      <c r="I7" s="183">
        <v>0.81400000000000006</v>
      </c>
      <c r="J7" s="183">
        <v>0.70669999999999999</v>
      </c>
      <c r="K7" s="183">
        <v>0.74580000000000002</v>
      </c>
      <c r="L7" s="183">
        <v>0.76530000000000009</v>
      </c>
      <c r="M7" s="183">
        <v>0.77500000000000002</v>
      </c>
      <c r="N7" s="183">
        <v>0.79210000000000003</v>
      </c>
      <c r="O7" s="183">
        <v>0.80430000000000001</v>
      </c>
      <c r="P7" s="183">
        <v>0.83360000000000001</v>
      </c>
      <c r="Q7" s="183">
        <v>0.85310000000000008</v>
      </c>
      <c r="R7" s="183">
        <v>0.8921</v>
      </c>
      <c r="S7" s="183">
        <v>0.9214</v>
      </c>
      <c r="U7" s="332">
        <v>2.3800000000000002E-2</v>
      </c>
    </row>
    <row r="8" spans="1:21" s="325" customFormat="1" x14ac:dyDescent="0.25">
      <c r="A8" s="158" t="s">
        <v>30</v>
      </c>
      <c r="B8" s="158" t="s">
        <v>31</v>
      </c>
      <c r="C8" s="130" t="s">
        <v>368</v>
      </c>
      <c r="D8" s="183">
        <v>0.74150000000000005</v>
      </c>
      <c r="E8" s="183">
        <v>0.73170000000000002</v>
      </c>
      <c r="F8" s="183">
        <v>0.75119999999999998</v>
      </c>
      <c r="G8" s="183">
        <v>0.77070000000000005</v>
      </c>
      <c r="H8" s="183">
        <v>0.84150000000000003</v>
      </c>
      <c r="I8" s="183">
        <v>0.79020000000000001</v>
      </c>
      <c r="J8" s="183">
        <v>0.68289999999999995</v>
      </c>
      <c r="K8" s="183">
        <v>0.72199999999999998</v>
      </c>
      <c r="L8" s="183">
        <v>0.74150000000000005</v>
      </c>
      <c r="M8" s="183">
        <v>0.75119999999999998</v>
      </c>
      <c r="N8" s="183">
        <v>0.76829999999999998</v>
      </c>
      <c r="O8" s="183">
        <v>0.78049999999999997</v>
      </c>
      <c r="P8" s="183">
        <v>0.80979999999999996</v>
      </c>
      <c r="Q8" s="183">
        <v>0.82930000000000004</v>
      </c>
      <c r="R8" s="183">
        <v>0.86829999999999996</v>
      </c>
      <c r="S8" s="183">
        <v>0.89759999999999995</v>
      </c>
      <c r="U8" s="391">
        <v>1.8200000000000001E-2</v>
      </c>
    </row>
    <row r="9" spans="1:21" x14ac:dyDescent="0.25">
      <c r="A9" s="158" t="s">
        <v>30</v>
      </c>
      <c r="B9" s="158" t="s">
        <v>31</v>
      </c>
      <c r="C9" s="147" t="s">
        <v>12</v>
      </c>
      <c r="D9" s="183">
        <v>0.75439999999999996</v>
      </c>
      <c r="E9" s="183">
        <v>0.77839999999999998</v>
      </c>
      <c r="F9" s="183">
        <v>0.79990000000000006</v>
      </c>
      <c r="G9" s="183">
        <v>0.81640000000000001</v>
      </c>
      <c r="H9" s="183">
        <v>0.82589999999999997</v>
      </c>
      <c r="I9" s="183">
        <v>0.7339</v>
      </c>
      <c r="J9" s="183">
        <v>0.78010000000000002</v>
      </c>
      <c r="K9" s="183">
        <v>0.7874000000000001</v>
      </c>
      <c r="L9" s="183">
        <v>0.8073999999999999</v>
      </c>
      <c r="M9" s="183">
        <v>0.8073999999999999</v>
      </c>
      <c r="N9" s="183">
        <v>0.82739999999999991</v>
      </c>
      <c r="O9" s="183">
        <v>0.82739999999999991</v>
      </c>
      <c r="P9" s="183">
        <v>0.85739999999999994</v>
      </c>
      <c r="Q9" s="183">
        <v>0.85739999999999994</v>
      </c>
      <c r="R9" s="183">
        <v>0.88739999999999997</v>
      </c>
      <c r="S9" s="183">
        <v>0.88739999999999997</v>
      </c>
    </row>
    <row r="10" spans="1:21" s="127" customFormat="1" x14ac:dyDescent="0.25">
      <c r="A10" s="166" t="s">
        <v>30</v>
      </c>
      <c r="B10" s="166" t="s">
        <v>31</v>
      </c>
      <c r="C10" s="145" t="s">
        <v>58</v>
      </c>
      <c r="D10" s="153">
        <f>'Production by Company'!D10/' Capacity by Company'!D10</f>
        <v>0.77148349514563108</v>
      </c>
      <c r="E10" s="153">
        <f>ROUND('Production by Company'!E10/' Capacity by Company'!E10,4)</f>
        <v>0.77769999999999995</v>
      </c>
      <c r="F10" s="153">
        <f>ROUND('Production by Company'!F10/' Capacity by Company'!F10,4)</f>
        <v>0.80279999999999996</v>
      </c>
      <c r="G10" s="153">
        <f>ROUND('Production by Company'!G10/' Capacity by Company'!G10,4)</f>
        <v>0.82540000000000002</v>
      </c>
      <c r="H10" s="153">
        <f>ROUND('Production by Company'!H10/' Capacity by Company'!H10,4)</f>
        <v>0.84919999999999995</v>
      </c>
      <c r="I10" s="153">
        <f>ROUND('Production by Company'!I10/' Capacity by Company'!I10,4)</f>
        <v>0.79459999999999997</v>
      </c>
      <c r="J10" s="153">
        <f>ROUND('Production by Company'!J10/' Capacity by Company'!J10,4)</f>
        <v>0.74470000000000003</v>
      </c>
      <c r="K10" s="153">
        <f>ROUND('Production by Company'!K10/' Capacity by Company'!K10,4)</f>
        <v>0.77829999999999999</v>
      </c>
      <c r="L10" s="153">
        <f>ROUND('Production by Company'!L10/' Capacity by Company'!L10,4)</f>
        <v>0.81030000000000002</v>
      </c>
      <c r="M10" s="153">
        <f>ROUND('Production by Company'!M10/' Capacity by Company'!M10,4)</f>
        <v>0.8206</v>
      </c>
      <c r="N10" s="153">
        <f>ROUND('Production by Company'!N10/' Capacity by Company'!N10,4)</f>
        <v>0.83440000000000003</v>
      </c>
      <c r="O10" s="153">
        <f>ROUND('Production by Company'!O10/' Capacity by Company'!O10,4)</f>
        <v>0.84540000000000004</v>
      </c>
      <c r="P10" s="153">
        <f>ROUND('Production by Company'!P10/' Capacity by Company'!P10,4)</f>
        <v>0.85699999999999998</v>
      </c>
      <c r="Q10" s="153">
        <f>ROUND('Production by Company'!Q10/' Capacity by Company'!Q10,4)</f>
        <v>0.86599999999999999</v>
      </c>
      <c r="R10" s="153">
        <f>ROUND('Production by Company'!R10/' Capacity by Company'!R10,4)</f>
        <v>0.88829999999999998</v>
      </c>
      <c r="S10" s="153">
        <f>ROUND('Production by Company'!S10/' Capacity by Company'!S10,4)</f>
        <v>0.91690000000000005</v>
      </c>
    </row>
    <row r="11" spans="1:21" s="127" customFormat="1" x14ac:dyDescent="0.25">
      <c r="A11" s="158" t="s">
        <v>30</v>
      </c>
      <c r="B11" s="158" t="s">
        <v>33</v>
      </c>
      <c r="C11" s="130" t="s">
        <v>298</v>
      </c>
      <c r="D11" s="185">
        <v>0.71450000000000002</v>
      </c>
      <c r="E11" s="185">
        <v>0.74</v>
      </c>
      <c r="F11" s="185">
        <v>0.78</v>
      </c>
      <c r="G11" s="185">
        <v>0.8</v>
      </c>
      <c r="H11" s="185">
        <v>0.81720430107526887</v>
      </c>
      <c r="I11" s="185">
        <v>0.71462365591397803</v>
      </c>
      <c r="J11" s="185">
        <v>0.72913978494623599</v>
      </c>
      <c r="K11" s="185">
        <v>0.73666666666666702</v>
      </c>
      <c r="L11" s="185">
        <v>0.75268817204301075</v>
      </c>
      <c r="M11" s="185">
        <v>0.77419354838709675</v>
      </c>
      <c r="N11" s="185">
        <v>0.8</v>
      </c>
      <c r="O11" s="185">
        <v>0.83870967741935487</v>
      </c>
      <c r="P11" s="185">
        <v>0.86021505376344087</v>
      </c>
      <c r="Q11" s="185">
        <v>0.88172043010752688</v>
      </c>
      <c r="R11" s="185">
        <v>0.90322580645161288</v>
      </c>
      <c r="S11" s="185">
        <v>0.92473118279569888</v>
      </c>
    </row>
    <row r="12" spans="1:21" x14ac:dyDescent="0.25">
      <c r="A12" s="158" t="s">
        <v>30</v>
      </c>
      <c r="B12" s="158" t="s">
        <v>33</v>
      </c>
      <c r="C12" s="171" t="s">
        <v>269</v>
      </c>
      <c r="D12" s="183">
        <v>0.76439999999999997</v>
      </c>
      <c r="E12" s="183">
        <v>0.77839999999999998</v>
      </c>
      <c r="F12" s="183">
        <v>0.79990000000000006</v>
      </c>
      <c r="G12" s="183">
        <v>0.81640000000000001</v>
      </c>
      <c r="H12" s="183">
        <v>0.80590000000000006</v>
      </c>
      <c r="I12" s="183">
        <v>0.7339</v>
      </c>
      <c r="J12" s="183">
        <v>0.78010000000000002</v>
      </c>
      <c r="K12" s="183">
        <v>0.7874000000000001</v>
      </c>
      <c r="L12" s="183">
        <v>0.8073999999999999</v>
      </c>
      <c r="M12" s="183">
        <v>0.8073999999999999</v>
      </c>
      <c r="N12" s="183">
        <v>0.82739999999999991</v>
      </c>
      <c r="O12" s="183">
        <v>0.82739999999999991</v>
      </c>
      <c r="P12" s="183">
        <v>0.85739999999999994</v>
      </c>
      <c r="Q12" s="183">
        <v>0.85739999999999994</v>
      </c>
      <c r="R12" s="183">
        <v>0.88739999999999997</v>
      </c>
      <c r="S12" s="183">
        <v>0.88739999999999997</v>
      </c>
    </row>
    <row r="13" spans="1:21" x14ac:dyDescent="0.25">
      <c r="A13" s="158" t="s">
        <v>30</v>
      </c>
      <c r="B13" s="158" t="s">
        <v>33</v>
      </c>
      <c r="C13" s="171" t="s">
        <v>287</v>
      </c>
      <c r="D13" s="183">
        <v>0.81830000000000003</v>
      </c>
      <c r="E13" s="183">
        <v>0.82399999999999995</v>
      </c>
      <c r="F13" s="183">
        <v>0.8294999999999999</v>
      </c>
      <c r="G13" s="183">
        <v>0.83739999999999992</v>
      </c>
      <c r="H13" s="183">
        <v>0.80800000000000005</v>
      </c>
      <c r="I13" s="183">
        <v>0.7649999999999999</v>
      </c>
      <c r="J13" s="183">
        <v>0.79279999999999995</v>
      </c>
      <c r="K13" s="183">
        <v>0.8073999999999999</v>
      </c>
      <c r="L13" s="183">
        <v>0.8073999999999999</v>
      </c>
      <c r="M13" s="183">
        <v>0.82739999999999991</v>
      </c>
      <c r="N13" s="183">
        <v>0.82739999999999991</v>
      </c>
      <c r="O13" s="183">
        <v>0.85739999999999994</v>
      </c>
      <c r="P13" s="183">
        <v>0.85739999999999994</v>
      </c>
      <c r="Q13" s="183">
        <v>0.88739999999999997</v>
      </c>
      <c r="R13" s="183">
        <v>0.88739999999999997</v>
      </c>
      <c r="S13" s="183">
        <v>0.90739999999999998</v>
      </c>
      <c r="U13" s="180">
        <v>5.6800000000000003E-2</v>
      </c>
    </row>
    <row r="14" spans="1:21" x14ac:dyDescent="0.25">
      <c r="A14" s="158" t="s">
        <v>30</v>
      </c>
      <c r="B14" s="158" t="s">
        <v>33</v>
      </c>
      <c r="C14" s="147" t="s">
        <v>288</v>
      </c>
      <c r="D14" s="183">
        <v>0.78849999999999998</v>
      </c>
      <c r="E14" s="183">
        <v>0.8165</v>
      </c>
      <c r="F14" s="183">
        <v>0.82030000000000003</v>
      </c>
      <c r="G14" s="183">
        <v>0.83020000000000005</v>
      </c>
      <c r="H14" s="183">
        <v>0.83689999999999998</v>
      </c>
      <c r="I14" s="183">
        <v>0.79190000000000005</v>
      </c>
      <c r="J14" s="183">
        <v>0.84060000000000001</v>
      </c>
      <c r="K14" s="183">
        <v>0.85739999999999994</v>
      </c>
      <c r="L14" s="183">
        <v>0.85739999999999994</v>
      </c>
      <c r="M14" s="183">
        <v>0.88739999999999997</v>
      </c>
      <c r="N14" s="183">
        <v>0.88739999999999997</v>
      </c>
      <c r="O14" s="183">
        <v>0.90739999999999998</v>
      </c>
      <c r="P14" s="183">
        <v>0.90739999999999998</v>
      </c>
      <c r="Q14" s="183">
        <v>0.9274</v>
      </c>
      <c r="R14" s="183">
        <v>0.9274</v>
      </c>
      <c r="S14" s="183">
        <v>0.95740000000000003</v>
      </c>
    </row>
    <row r="15" spans="1:21" s="325" customFormat="1" x14ac:dyDescent="0.25">
      <c r="A15" s="158" t="s">
        <v>30</v>
      </c>
      <c r="B15" s="158" t="s">
        <v>33</v>
      </c>
      <c r="C15" s="372" t="s">
        <v>375</v>
      </c>
      <c r="D15" s="183">
        <v>0.8256</v>
      </c>
      <c r="E15" s="183">
        <v>0.83</v>
      </c>
      <c r="F15" s="183">
        <v>0.85</v>
      </c>
      <c r="G15" s="183">
        <v>0.85499999999999998</v>
      </c>
      <c r="H15" s="183">
        <v>0.86419999999999997</v>
      </c>
      <c r="I15" s="183">
        <v>0.75</v>
      </c>
      <c r="J15" s="183">
        <v>0.76</v>
      </c>
      <c r="K15" s="183">
        <v>0.77</v>
      </c>
      <c r="L15" s="183">
        <v>0.77</v>
      </c>
      <c r="M15" s="183">
        <v>0.8</v>
      </c>
      <c r="N15" s="183">
        <v>0.87</v>
      </c>
      <c r="O15" s="183">
        <v>0.89</v>
      </c>
      <c r="P15" s="183">
        <v>0.91</v>
      </c>
      <c r="Q15" s="183">
        <v>0.93</v>
      </c>
      <c r="R15" s="183">
        <v>0.95</v>
      </c>
      <c r="S15" s="183">
        <v>0.98</v>
      </c>
    </row>
    <row r="16" spans="1:21" x14ac:dyDescent="0.25">
      <c r="A16" s="158" t="s">
        <v>30</v>
      </c>
      <c r="B16" s="156" t="s">
        <v>33</v>
      </c>
      <c r="C16" s="162" t="s">
        <v>12</v>
      </c>
      <c r="D16" s="183">
        <v>0.86780000000000002</v>
      </c>
      <c r="E16" s="183">
        <v>0.88249999999999995</v>
      </c>
      <c r="F16" s="183">
        <v>0.89349999999999996</v>
      </c>
      <c r="G16" s="183">
        <v>0.84079999999999999</v>
      </c>
      <c r="H16" s="183">
        <v>0.85880000000000001</v>
      </c>
      <c r="I16" s="183">
        <v>0.75349999999999995</v>
      </c>
      <c r="J16" s="183">
        <v>0.83750000000000002</v>
      </c>
      <c r="K16" s="183">
        <v>0.875</v>
      </c>
      <c r="L16" s="183">
        <v>0.92730000000000001</v>
      </c>
      <c r="M16" s="183">
        <v>0.56820000000000004</v>
      </c>
      <c r="N16" s="183">
        <v>0.75339999999999996</v>
      </c>
      <c r="O16" s="183">
        <v>0.9</v>
      </c>
      <c r="P16" s="183">
        <v>0.9375</v>
      </c>
      <c r="Q16" s="183">
        <v>0.9375</v>
      </c>
      <c r="R16" s="183">
        <v>0.9375</v>
      </c>
      <c r="S16" s="183">
        <v>0.9375</v>
      </c>
    </row>
    <row r="17" spans="1:21" s="127" customFormat="1" x14ac:dyDescent="0.25">
      <c r="A17" s="166" t="s">
        <v>30</v>
      </c>
      <c r="B17" s="161" t="s">
        <v>33</v>
      </c>
      <c r="C17" s="168" t="s">
        <v>58</v>
      </c>
      <c r="D17" s="153">
        <f>ROUND('Production by Company'!D17/' Capacity by Company'!D17,4)</f>
        <v>0.79630000000000001</v>
      </c>
      <c r="E17" s="153">
        <f>ROUND('Production by Company'!E17/' Capacity by Company'!E17,4)</f>
        <v>0.81030000000000002</v>
      </c>
      <c r="F17" s="153">
        <f>ROUND('Production by Company'!F17/' Capacity by Company'!F17,4)</f>
        <v>0.83099999999999996</v>
      </c>
      <c r="G17" s="153">
        <f>ROUND('Production by Company'!G17/' Capacity by Company'!G17,4)</f>
        <v>0.83340000000000003</v>
      </c>
      <c r="H17" s="153">
        <f>ROUND('Production by Company'!H17/' Capacity by Company'!H17,4)</f>
        <v>0.84099999999999997</v>
      </c>
      <c r="I17" s="153">
        <f>ROUND('Production by Company'!I17/' Capacity by Company'!I17,4)</f>
        <v>0.74639999999999995</v>
      </c>
      <c r="J17" s="153">
        <f>ROUND('Production by Company'!J17/' Capacity by Company'!J17,4)</f>
        <v>0.78659999999999997</v>
      </c>
      <c r="K17" s="153">
        <f>ROUND('Production by Company'!K17/' Capacity by Company'!K17,4)</f>
        <v>0.8014</v>
      </c>
      <c r="L17" s="153">
        <f>ROUND('Production by Company'!L17/' Capacity by Company'!L17,4)</f>
        <v>0.81330000000000002</v>
      </c>
      <c r="M17" s="153">
        <f>ROUND('Production by Company'!M17/' Capacity by Company'!M17,4)</f>
        <v>0.78549999999999998</v>
      </c>
      <c r="N17" s="153">
        <f>ROUND('Production by Company'!N17/' Capacity by Company'!N17,4)</f>
        <v>0.83950000000000002</v>
      </c>
      <c r="O17" s="153">
        <f>ROUND('Production by Company'!O17/' Capacity by Company'!O17,4)</f>
        <v>0.87880000000000003</v>
      </c>
      <c r="P17" s="153">
        <f>ROUND('Production by Company'!P17/' Capacity by Company'!P17,4)</f>
        <v>0.89780000000000004</v>
      </c>
      <c r="Q17" s="153">
        <f>ROUND('Production by Company'!Q17/' Capacity by Company'!Q17,4)</f>
        <v>0.91369999999999996</v>
      </c>
      <c r="R17" s="153">
        <f>ROUND('Production by Company'!R17/' Capacity by Company'!R17,4)</f>
        <v>0.9264</v>
      </c>
      <c r="S17" s="153">
        <f>ROUND('Production by Company'!S17/' Capacity by Company'!S17,4)</f>
        <v>0.94710000000000005</v>
      </c>
      <c r="U17" s="164">
        <v>0.05</v>
      </c>
    </row>
    <row r="18" spans="1:21" x14ac:dyDescent="0.25">
      <c r="A18" s="158" t="s">
        <v>30</v>
      </c>
      <c r="B18" s="158" t="s">
        <v>41</v>
      </c>
      <c r="C18" s="171" t="s">
        <v>289</v>
      </c>
      <c r="D18" s="183">
        <v>0.74939999999999996</v>
      </c>
      <c r="E18" s="183">
        <v>0.81549999999999989</v>
      </c>
      <c r="F18" s="183">
        <v>0.82319999999999993</v>
      </c>
      <c r="G18" s="183">
        <v>0.83000000000000007</v>
      </c>
      <c r="H18" s="183">
        <v>0.83180000000000009</v>
      </c>
      <c r="I18" s="183">
        <v>0.7894000000000001</v>
      </c>
      <c r="J18" s="183">
        <v>0.82030000000000003</v>
      </c>
      <c r="K18" s="183">
        <v>0.82739999999999991</v>
      </c>
      <c r="L18" s="183">
        <v>0.82739999999999991</v>
      </c>
      <c r="M18" s="183">
        <v>0.85739999999999994</v>
      </c>
      <c r="N18" s="183">
        <v>0.85739999999999994</v>
      </c>
      <c r="O18" s="183">
        <v>0.88739999999999997</v>
      </c>
      <c r="P18" s="183">
        <v>0.88739999999999997</v>
      </c>
      <c r="Q18" s="183">
        <v>0.90739999999999998</v>
      </c>
      <c r="R18" s="183">
        <v>0.90739999999999998</v>
      </c>
      <c r="S18" s="183">
        <v>0.90739999999999998</v>
      </c>
    </row>
    <row r="19" spans="1:21" x14ac:dyDescent="0.25">
      <c r="A19" s="158" t="s">
        <v>30</v>
      </c>
      <c r="B19" s="158" t="s">
        <v>41</v>
      </c>
      <c r="C19" s="171" t="s">
        <v>290</v>
      </c>
      <c r="D19" s="183">
        <v>0.79719999999999991</v>
      </c>
      <c r="E19" s="183">
        <v>0.79810000000000003</v>
      </c>
      <c r="F19" s="183">
        <v>0.81899999999999995</v>
      </c>
      <c r="G19" s="183">
        <v>0.83010000000000006</v>
      </c>
      <c r="H19" s="183">
        <v>0.84099999999999997</v>
      </c>
      <c r="I19" s="183">
        <v>0.80980000000000008</v>
      </c>
      <c r="J19" s="183">
        <v>0.81919999999999993</v>
      </c>
      <c r="K19" s="183">
        <v>0.82739999999999991</v>
      </c>
      <c r="L19" s="183">
        <v>0.82739999999999991</v>
      </c>
      <c r="M19" s="183">
        <v>0.85739999999999994</v>
      </c>
      <c r="N19" s="183">
        <v>0.85739999999999994</v>
      </c>
      <c r="O19" s="183">
        <v>0.88739999999999997</v>
      </c>
      <c r="P19" s="183">
        <v>0.88739999999999997</v>
      </c>
      <c r="Q19" s="183">
        <v>0.90739999999999998</v>
      </c>
      <c r="R19" s="183">
        <v>0.90739999999999998</v>
      </c>
      <c r="S19" s="183">
        <v>0.9274</v>
      </c>
      <c r="U19" s="180">
        <v>4.58E-2</v>
      </c>
    </row>
    <row r="20" spans="1:21" x14ac:dyDescent="0.25">
      <c r="A20" s="158" t="s">
        <v>30</v>
      </c>
      <c r="B20" s="158" t="s">
        <v>41</v>
      </c>
      <c r="C20" s="162" t="s">
        <v>12</v>
      </c>
      <c r="D20" s="183">
        <v>0.80600000000000005</v>
      </c>
      <c r="E20" s="183">
        <v>0.83809999999999996</v>
      </c>
      <c r="F20" s="183">
        <v>0.87969999999999993</v>
      </c>
      <c r="G20" s="183">
        <v>0.88949999999999996</v>
      </c>
      <c r="H20" s="183">
        <v>0.89899999999999991</v>
      </c>
      <c r="I20" s="183">
        <v>0.80740000000000001</v>
      </c>
      <c r="J20" s="183">
        <v>0.86880000000000002</v>
      </c>
      <c r="K20" s="183">
        <v>0.87679999999999991</v>
      </c>
      <c r="L20" s="183">
        <v>0.87679999999999991</v>
      </c>
      <c r="M20" s="183">
        <v>0.90679999999999994</v>
      </c>
      <c r="N20" s="183">
        <v>0.90679999999999994</v>
      </c>
      <c r="O20" s="183">
        <v>0.93679999999999997</v>
      </c>
      <c r="P20" s="183">
        <v>0.93679999999999997</v>
      </c>
      <c r="Q20" s="183">
        <v>0.93679999999999997</v>
      </c>
      <c r="R20" s="183">
        <v>0.95679999999999998</v>
      </c>
      <c r="S20" s="183">
        <v>0.95679999999999998</v>
      </c>
    </row>
    <row r="21" spans="1:21" x14ac:dyDescent="0.25">
      <c r="A21" s="166" t="s">
        <v>30</v>
      </c>
      <c r="B21" s="166" t="s">
        <v>41</v>
      </c>
      <c r="C21" s="179" t="s">
        <v>58</v>
      </c>
      <c r="D21" s="153">
        <f>ROUND('Production by Company'!D21/' Capacity by Company'!D21,4)</f>
        <v>0.77480000000000004</v>
      </c>
      <c r="E21" s="153">
        <f>ROUND('Production by Company'!E21/' Capacity by Company'!E21,4)</f>
        <v>0.8135</v>
      </c>
      <c r="F21" s="153">
        <f>ROUND('Production by Company'!F21/' Capacity by Company'!F21,4)</f>
        <v>0.83120000000000005</v>
      </c>
      <c r="G21" s="153">
        <f>ROUND('Production by Company'!G21/' Capacity by Company'!G21,4)</f>
        <v>0.84</v>
      </c>
      <c r="H21" s="153">
        <f>ROUND('Production by Company'!H21/' Capacity by Company'!H21,4)</f>
        <v>0.84609999999999996</v>
      </c>
      <c r="I21" s="153">
        <f>ROUND('Production by Company'!I21/' Capacity by Company'!I21,4)</f>
        <v>0.79920000000000002</v>
      </c>
      <c r="J21" s="153">
        <f>ROUND('Production by Company'!J21/' Capacity by Company'!J21,4)</f>
        <v>0.82799999999999996</v>
      </c>
      <c r="K21" s="153">
        <f>ROUND('Production by Company'!K21/' Capacity by Company'!K21,4)</f>
        <v>0.83560000000000001</v>
      </c>
      <c r="L21" s="153">
        <f>ROUND('Production by Company'!L21/' Capacity by Company'!L21,4)</f>
        <v>0.83560000000000001</v>
      </c>
      <c r="M21" s="153">
        <f>ROUND('Production by Company'!M21/' Capacity by Company'!M21,4)</f>
        <v>0.86560000000000004</v>
      </c>
      <c r="N21" s="153">
        <f>ROUND('Production by Company'!N21/' Capacity by Company'!N21,4)</f>
        <v>0.86560000000000004</v>
      </c>
      <c r="O21" s="153">
        <f>ROUND('Production by Company'!O21/' Capacity by Company'!O21,4)</f>
        <v>0.89559999999999995</v>
      </c>
      <c r="P21" s="153">
        <f>ROUND('Production by Company'!P21/' Capacity by Company'!P21,4)</f>
        <v>0.89559999999999995</v>
      </c>
      <c r="Q21" s="153">
        <f>ROUND('Production by Company'!Q21/' Capacity by Company'!Q21,4)</f>
        <v>0.9123</v>
      </c>
      <c r="R21" s="153">
        <f>ROUND('Production by Company'!R21/' Capacity by Company'!R21,4)</f>
        <v>0.91559999999999997</v>
      </c>
      <c r="S21" s="153">
        <f>ROUND('Production by Company'!S21/' Capacity by Company'!S21,4)</f>
        <v>0.92230000000000001</v>
      </c>
      <c r="U21" s="180">
        <v>0.04</v>
      </c>
    </row>
    <row r="22" spans="1:21" x14ac:dyDescent="0.25">
      <c r="A22" s="158" t="s">
        <v>30</v>
      </c>
      <c r="B22" s="158" t="s">
        <v>49</v>
      </c>
      <c r="C22" s="171" t="s">
        <v>291</v>
      </c>
      <c r="D22" s="183">
        <v>0.81200000000000006</v>
      </c>
      <c r="E22" s="183">
        <v>0.85320000000000007</v>
      </c>
      <c r="F22" s="183">
        <v>0.86280000000000001</v>
      </c>
      <c r="G22" s="183">
        <v>0.87230000000000008</v>
      </c>
      <c r="H22" s="183">
        <v>0.88200000000000001</v>
      </c>
      <c r="I22" s="183">
        <v>0.84330000000000005</v>
      </c>
      <c r="J22" s="183">
        <v>0.87330000000000008</v>
      </c>
      <c r="K22" s="183">
        <v>0.89</v>
      </c>
      <c r="L22" s="183">
        <v>0.89</v>
      </c>
      <c r="M22" s="183">
        <v>0.92</v>
      </c>
      <c r="N22" s="183">
        <v>0.92</v>
      </c>
      <c r="O22" s="183">
        <v>0.94000000000000006</v>
      </c>
      <c r="P22" s="183">
        <v>0.94000000000000006</v>
      </c>
      <c r="Q22" s="183">
        <v>0.96000000000000008</v>
      </c>
      <c r="R22" s="183">
        <v>0.96000000000000008</v>
      </c>
      <c r="S22" s="183">
        <v>0.96</v>
      </c>
      <c r="U22" s="182">
        <v>0.02</v>
      </c>
    </row>
    <row r="23" spans="1:21" x14ac:dyDescent="0.25">
      <c r="A23" s="158" t="s">
        <v>30</v>
      </c>
      <c r="B23" s="158" t="s">
        <v>49</v>
      </c>
      <c r="C23" s="171" t="s">
        <v>12</v>
      </c>
      <c r="D23" s="183">
        <v>0.75039999999999996</v>
      </c>
      <c r="E23" s="183">
        <v>0.78910000000000002</v>
      </c>
      <c r="F23" s="183">
        <v>0.80600000000000005</v>
      </c>
      <c r="G23" s="183">
        <v>0.84110000000000007</v>
      </c>
      <c r="H23" s="183">
        <v>0.85040000000000016</v>
      </c>
      <c r="I23" s="183">
        <v>0.80810000000000015</v>
      </c>
      <c r="J23" s="183">
        <v>0.88900000000000012</v>
      </c>
      <c r="K23" s="183">
        <v>0.90000000000000013</v>
      </c>
      <c r="L23" s="183">
        <v>0.90000000000000013</v>
      </c>
      <c r="M23" s="183">
        <v>0.92000000000000015</v>
      </c>
      <c r="N23" s="183">
        <v>0.92000000000000015</v>
      </c>
      <c r="O23" s="183">
        <v>0.94000000000000006</v>
      </c>
      <c r="P23" s="183">
        <v>0.94000000000000006</v>
      </c>
      <c r="Q23" s="183">
        <v>0.97000000000000008</v>
      </c>
      <c r="R23" s="183">
        <v>0.97000000000000008</v>
      </c>
      <c r="S23" s="183">
        <v>0.97</v>
      </c>
    </row>
    <row r="24" spans="1:21" x14ac:dyDescent="0.25">
      <c r="A24" s="166" t="s">
        <v>30</v>
      </c>
      <c r="B24" s="166" t="s">
        <v>49</v>
      </c>
      <c r="C24" s="145" t="s">
        <v>58</v>
      </c>
      <c r="D24" s="153">
        <f>ROUND('Production by Company'!D24/' Capacity by Company'!D24,4)</f>
        <v>0.75839999999999996</v>
      </c>
      <c r="E24" s="153">
        <f>ROUND('Production by Company'!E24/' Capacity by Company'!E24,4)</f>
        <v>0.79749999999999999</v>
      </c>
      <c r="F24" s="153">
        <f>ROUND('Production by Company'!F24/' Capacity by Company'!F24,4)</f>
        <v>0.81340000000000001</v>
      </c>
      <c r="G24" s="153">
        <f>ROUND('Production by Company'!G24/' Capacity by Company'!G24,4)</f>
        <v>0.84519999999999995</v>
      </c>
      <c r="H24" s="153">
        <f>ROUND('Production by Company'!H24/' Capacity by Company'!H24,4)</f>
        <v>0.85450000000000004</v>
      </c>
      <c r="I24" s="153">
        <f>ROUND('Production by Company'!I24/' Capacity by Company'!I24,4)</f>
        <v>0.81269999999999998</v>
      </c>
      <c r="J24" s="153">
        <f>ROUND('Production by Company'!J24/' Capacity by Company'!J24,4)</f>
        <v>0.88700000000000001</v>
      </c>
      <c r="K24" s="153">
        <f>ROUND('Production by Company'!K24/' Capacity by Company'!K24,4)</f>
        <v>0.89870000000000005</v>
      </c>
      <c r="L24" s="153">
        <f>ROUND('Production by Company'!L24/' Capacity by Company'!L24,4)</f>
        <v>0.89870000000000005</v>
      </c>
      <c r="M24" s="153">
        <f>ROUND('Production by Company'!M24/' Capacity by Company'!M24,4)</f>
        <v>0.92</v>
      </c>
      <c r="N24" s="153">
        <f>ROUND('Production by Company'!N24/' Capacity by Company'!N24,4)</f>
        <v>0.92</v>
      </c>
      <c r="O24" s="153">
        <f>ROUND('Production by Company'!O24/' Capacity by Company'!O24,4)</f>
        <v>0.94</v>
      </c>
      <c r="P24" s="153">
        <f>ROUND('Production by Company'!P24/' Capacity by Company'!P24,4)</f>
        <v>0.94</v>
      </c>
      <c r="Q24" s="153">
        <f>ROUND('Production by Company'!Q24/' Capacity by Company'!Q24,4)</f>
        <v>0.96870000000000001</v>
      </c>
      <c r="R24" s="153">
        <f>ROUND('Production by Company'!R24/' Capacity by Company'!R24,4)</f>
        <v>0.96870000000000001</v>
      </c>
      <c r="S24" s="153">
        <f>ROUND('Production by Company'!S24/' Capacity by Company'!S24,4)</f>
        <v>0.96870000000000001</v>
      </c>
    </row>
    <row r="25" spans="1:21" x14ac:dyDescent="0.25">
      <c r="A25" s="158" t="s">
        <v>30</v>
      </c>
      <c r="B25" s="158" t="s">
        <v>104</v>
      </c>
      <c r="C25" s="147" t="s">
        <v>288</v>
      </c>
      <c r="D25" s="183">
        <v>0.78800000000000003</v>
      </c>
      <c r="E25" s="183">
        <v>0.84850000000000003</v>
      </c>
      <c r="F25" s="183">
        <v>0.86330000000000007</v>
      </c>
      <c r="G25" s="183">
        <v>0.878</v>
      </c>
      <c r="H25" s="183">
        <v>0.89280000000000004</v>
      </c>
      <c r="I25" s="183">
        <v>0.86919999999999997</v>
      </c>
      <c r="J25" s="183">
        <v>0.85050000000000003</v>
      </c>
      <c r="K25" s="183">
        <v>0.88</v>
      </c>
      <c r="L25" s="183">
        <v>0.88</v>
      </c>
      <c r="M25" s="183">
        <v>0.9</v>
      </c>
      <c r="N25" s="183">
        <v>0.9</v>
      </c>
      <c r="O25" s="183">
        <v>0.92</v>
      </c>
      <c r="P25" s="183">
        <v>0.92</v>
      </c>
      <c r="Q25" s="183">
        <v>0.95</v>
      </c>
      <c r="R25" s="183">
        <v>0.95</v>
      </c>
      <c r="S25" s="183">
        <v>0.95</v>
      </c>
    </row>
    <row r="26" spans="1:21" x14ac:dyDescent="0.25">
      <c r="A26" s="158" t="s">
        <v>30</v>
      </c>
      <c r="B26" s="158" t="s">
        <v>104</v>
      </c>
      <c r="C26" s="147" t="s">
        <v>12</v>
      </c>
      <c r="D26" s="183">
        <v>0.71499999999999997</v>
      </c>
      <c r="E26" s="183">
        <v>0.751</v>
      </c>
      <c r="F26" s="183">
        <v>0.82330000000000003</v>
      </c>
      <c r="G26" s="183">
        <v>0.83799999999999997</v>
      </c>
      <c r="H26" s="183">
        <v>0.8528</v>
      </c>
      <c r="I26" s="183">
        <v>0.82919999999999994</v>
      </c>
      <c r="J26" s="183">
        <v>0.8105</v>
      </c>
      <c r="K26" s="183">
        <v>0.84</v>
      </c>
      <c r="L26" s="183">
        <v>0.84</v>
      </c>
      <c r="M26" s="183">
        <v>0.86</v>
      </c>
      <c r="N26" s="183">
        <v>0.86</v>
      </c>
      <c r="O26" s="183">
        <v>0.88</v>
      </c>
      <c r="P26" s="183">
        <v>0.88</v>
      </c>
      <c r="Q26" s="183">
        <v>0.90999999999999992</v>
      </c>
      <c r="R26" s="183">
        <v>0.90999999999999992</v>
      </c>
      <c r="S26" s="183">
        <v>0.90999999999999992</v>
      </c>
    </row>
    <row r="27" spans="1:21" x14ac:dyDescent="0.25">
      <c r="A27" s="166" t="s">
        <v>30</v>
      </c>
      <c r="B27" s="166" t="s">
        <v>104</v>
      </c>
      <c r="C27" s="145" t="s">
        <v>58</v>
      </c>
      <c r="D27" s="153">
        <f>ROUND('Production by Company'!D27/' Capacity by Company'!D27,4)</f>
        <v>0.76980000000000004</v>
      </c>
      <c r="E27" s="153">
        <f>ROUND('Production by Company'!E27/' Capacity by Company'!E27,4)</f>
        <v>0.82410000000000005</v>
      </c>
      <c r="F27" s="153">
        <f>ROUND('Production by Company'!F27/' Capacity by Company'!F27,4)</f>
        <v>0.85329999999999995</v>
      </c>
      <c r="G27" s="153">
        <f>ROUND('Production by Company'!G27/' Capacity by Company'!G27,4)</f>
        <v>0.86799999999999999</v>
      </c>
      <c r="H27" s="153">
        <f>ROUND('Production by Company'!H27/' Capacity by Company'!H27,4)</f>
        <v>0.88280000000000003</v>
      </c>
      <c r="I27" s="153">
        <f>ROUND('Production by Company'!I27/' Capacity by Company'!I27,4)</f>
        <v>0.85919999999999996</v>
      </c>
      <c r="J27" s="153">
        <f>ROUND('Production by Company'!J27/' Capacity by Company'!J27,4)</f>
        <v>0.84050000000000002</v>
      </c>
      <c r="K27" s="153">
        <f>ROUND('Production by Company'!K27/' Capacity by Company'!K27,4)</f>
        <v>0.87</v>
      </c>
      <c r="L27" s="153">
        <f>ROUND('Production by Company'!L27/' Capacity by Company'!L27,4)</f>
        <v>0.87</v>
      </c>
      <c r="M27" s="153">
        <f>ROUND('Production by Company'!M27/' Capacity by Company'!M27,4)</f>
        <v>0.89</v>
      </c>
      <c r="N27" s="153">
        <f>ROUND('Production by Company'!N27/' Capacity by Company'!N27,4)</f>
        <v>0.89</v>
      </c>
      <c r="O27" s="153">
        <f>ROUND('Production by Company'!O27/' Capacity by Company'!O27,4)</f>
        <v>0.91</v>
      </c>
      <c r="P27" s="153">
        <f>ROUND('Production by Company'!P27/' Capacity by Company'!P27,4)</f>
        <v>0.91</v>
      </c>
      <c r="Q27" s="153">
        <f>ROUND('Production by Company'!Q27/' Capacity by Company'!Q27,4)</f>
        <v>0.94</v>
      </c>
      <c r="R27" s="153">
        <f>ROUND('Production by Company'!R27/' Capacity by Company'!R27,4)</f>
        <v>0.94</v>
      </c>
      <c r="S27" s="153">
        <f>ROUND('Production by Company'!S27/' Capacity by Company'!S27,4)</f>
        <v>0.94</v>
      </c>
    </row>
    <row r="28" spans="1:21" x14ac:dyDescent="0.25">
      <c r="A28" s="158" t="s">
        <v>30</v>
      </c>
      <c r="B28" s="158" t="s">
        <v>51</v>
      </c>
      <c r="C28" s="149" t="s">
        <v>293</v>
      </c>
      <c r="D28" s="183">
        <v>0.74909999999999999</v>
      </c>
      <c r="E28" s="183">
        <v>0.76910000000000001</v>
      </c>
      <c r="F28" s="183">
        <v>0.79039999999999999</v>
      </c>
      <c r="G28" s="183">
        <v>0.77929999999999999</v>
      </c>
      <c r="H28" s="183">
        <v>0.79910000000000003</v>
      </c>
      <c r="I28" s="183">
        <v>0.74909999999999999</v>
      </c>
      <c r="J28" s="183">
        <v>0.77049999999999996</v>
      </c>
      <c r="K28" s="183">
        <v>0.80091000000000001</v>
      </c>
      <c r="L28" s="183">
        <v>0.87</v>
      </c>
      <c r="M28" s="183">
        <v>0.9</v>
      </c>
      <c r="N28" s="183">
        <v>0.9</v>
      </c>
      <c r="O28" s="183">
        <v>0.92</v>
      </c>
      <c r="P28" s="183">
        <v>0.92</v>
      </c>
      <c r="Q28" s="183">
        <v>0.94000000000000006</v>
      </c>
      <c r="R28" s="183">
        <v>0.94000000000000006</v>
      </c>
      <c r="S28" s="183">
        <v>0.94000000000000006</v>
      </c>
    </row>
    <row r="29" spans="1:21" s="325" customFormat="1" x14ac:dyDescent="0.25">
      <c r="A29" s="158" t="s">
        <v>30</v>
      </c>
      <c r="B29" s="158" t="s">
        <v>51</v>
      </c>
      <c r="C29" s="136" t="s">
        <v>363</v>
      </c>
      <c r="D29" s="183">
        <v>0.72230000000000005</v>
      </c>
      <c r="E29" s="183">
        <v>0.74039999999999995</v>
      </c>
      <c r="F29" s="183">
        <v>0.75960000000000005</v>
      </c>
      <c r="G29" s="183">
        <v>0.80769999999999997</v>
      </c>
      <c r="H29" s="183">
        <v>0.84619999999999995</v>
      </c>
      <c r="I29" s="183">
        <v>0.73080000000000001</v>
      </c>
      <c r="J29" s="183">
        <v>0.76919999999999999</v>
      </c>
      <c r="K29" s="183">
        <v>0.80769999999999997</v>
      </c>
      <c r="L29" s="183">
        <v>0.84619999999999995</v>
      </c>
      <c r="M29" s="183">
        <v>0.85919999999999996</v>
      </c>
      <c r="N29" s="183">
        <v>0.86770000000000003</v>
      </c>
      <c r="O29" s="183">
        <v>0.88039999999999996</v>
      </c>
      <c r="P29" s="183">
        <v>0.88649999999999995</v>
      </c>
      <c r="Q29" s="183">
        <v>0.89459999999999995</v>
      </c>
      <c r="R29" s="183">
        <v>0.91459999999999997</v>
      </c>
      <c r="S29" s="183">
        <v>0.92730000000000001</v>
      </c>
    </row>
    <row r="30" spans="1:21" s="325" customFormat="1" x14ac:dyDescent="0.25">
      <c r="A30" s="158" t="s">
        <v>30</v>
      </c>
      <c r="B30" s="158" t="s">
        <v>51</v>
      </c>
      <c r="C30" s="136" t="s">
        <v>364</v>
      </c>
      <c r="D30" s="183">
        <v>0.73150000000000004</v>
      </c>
      <c r="E30" s="183">
        <v>0.78579999999999994</v>
      </c>
      <c r="F30" s="183">
        <v>0.83579999999999999</v>
      </c>
      <c r="G30" s="183">
        <v>0.84609999999999996</v>
      </c>
      <c r="H30" s="183">
        <v>0.85829999999999995</v>
      </c>
      <c r="I30" s="183">
        <v>0.79579999999999995</v>
      </c>
      <c r="J30" s="183">
        <v>0.83579999999999999</v>
      </c>
      <c r="K30" s="183">
        <v>0.85869999999999991</v>
      </c>
      <c r="L30" s="183">
        <v>0.87969999999999993</v>
      </c>
      <c r="M30" s="183">
        <v>0.89579999999999993</v>
      </c>
      <c r="N30" s="183">
        <v>0.90069999999999995</v>
      </c>
      <c r="O30" s="183">
        <v>0.90939999999999999</v>
      </c>
      <c r="P30" s="183">
        <v>0.91579999999999995</v>
      </c>
      <c r="Q30" s="183">
        <v>0.93579999999999997</v>
      </c>
      <c r="R30" s="183">
        <v>0.95579999999999998</v>
      </c>
      <c r="S30" s="183">
        <v>0.95579999999999998</v>
      </c>
    </row>
    <row r="31" spans="1:21" x14ac:dyDescent="0.25">
      <c r="A31" s="158" t="s">
        <v>30</v>
      </c>
      <c r="B31" s="156" t="s">
        <v>51</v>
      </c>
      <c r="C31" s="171" t="s">
        <v>12</v>
      </c>
      <c r="D31" s="183">
        <v>0.74099999999999999</v>
      </c>
      <c r="E31" s="183">
        <v>0.77500000000000002</v>
      </c>
      <c r="F31" s="183">
        <v>0.84299999999999997</v>
      </c>
      <c r="G31" s="183">
        <v>0.85270000000000001</v>
      </c>
      <c r="H31" s="183">
        <v>0.86230000000000007</v>
      </c>
      <c r="I31" s="183">
        <v>0.83299999999999996</v>
      </c>
      <c r="J31" s="183">
        <v>0.84199999999999997</v>
      </c>
      <c r="K31" s="183">
        <v>0.87</v>
      </c>
      <c r="L31" s="183">
        <v>0.87</v>
      </c>
      <c r="M31" s="183">
        <v>0.9</v>
      </c>
      <c r="N31" s="183">
        <v>0.9</v>
      </c>
      <c r="O31" s="183">
        <v>0.92</v>
      </c>
      <c r="P31" s="183">
        <v>0.92</v>
      </c>
      <c r="Q31" s="183">
        <v>0.94000000000000006</v>
      </c>
      <c r="R31" s="183">
        <v>0.94000000000000006</v>
      </c>
      <c r="S31" s="183">
        <v>0.97</v>
      </c>
    </row>
    <row r="32" spans="1:21" x14ac:dyDescent="0.25">
      <c r="A32" s="166" t="s">
        <v>30</v>
      </c>
      <c r="B32" s="161" t="s">
        <v>51</v>
      </c>
      <c r="C32" s="145" t="s">
        <v>58</v>
      </c>
      <c r="D32" s="153">
        <f>ROUND('Production by Company'!D32/' Capacity by Company'!D32,4)</f>
        <v>0.73529999999999995</v>
      </c>
      <c r="E32" s="153">
        <f>ROUND('Production by Company'!E32/' Capacity by Company'!E32,4)</f>
        <v>0.77680000000000005</v>
      </c>
      <c r="F32" s="153">
        <f>ROUND('Production by Company'!F32/' Capacity by Company'!F32,4)</f>
        <v>0.82089999999999996</v>
      </c>
      <c r="G32" s="153">
        <f>ROUND('Production by Company'!G32/' Capacity by Company'!G32,4)</f>
        <v>0.83069999999999999</v>
      </c>
      <c r="H32" s="153">
        <f>ROUND('Production by Company'!H32/' Capacity by Company'!H32,4)</f>
        <v>0.84750000000000003</v>
      </c>
      <c r="I32" s="152">
        <f>ROUND('Production by Company'!I32/' Capacity by Company'!I32,4)</f>
        <v>0.78690000000000004</v>
      </c>
      <c r="J32" s="152">
        <f>ROUND('Production by Company'!J32/' Capacity by Company'!J32,4)</f>
        <v>0.81950000000000001</v>
      </c>
      <c r="K32" s="152">
        <f>ROUND('Production by Company'!K32/' Capacity by Company'!K32,4)</f>
        <v>0.84570000000000001</v>
      </c>
      <c r="L32" s="152">
        <f>ROUND('Production by Company'!L32/' Capacity by Company'!L32,4)</f>
        <v>0.87380000000000002</v>
      </c>
      <c r="M32" s="152">
        <f>ROUND('Production by Company'!M32/' Capacity by Company'!M32,4)</f>
        <v>0.89390000000000003</v>
      </c>
      <c r="N32" s="152">
        <f>ROUND('Production by Company'!N32/' Capacity by Company'!N32,4)</f>
        <v>0.89759999999999995</v>
      </c>
      <c r="O32" s="152">
        <f>ROUND('Production by Company'!O32/' Capacity by Company'!O32,4)</f>
        <v>0.91010000000000002</v>
      </c>
      <c r="P32" s="152">
        <f>ROUND('Production by Company'!P32/' Capacity by Company'!P32,4)</f>
        <v>0.91449999999999998</v>
      </c>
      <c r="Q32" s="152">
        <f>ROUND('Production by Company'!Q32/' Capacity by Company'!Q32,4)</f>
        <v>0.9335</v>
      </c>
      <c r="R32" s="152">
        <f>ROUND('Production by Company'!R32/' Capacity by Company'!R32,4)</f>
        <v>0.94740000000000002</v>
      </c>
      <c r="S32" s="152">
        <f>ROUND('Production by Company'!S32/' Capacity by Company'!S32,4)</f>
        <v>0.95240000000000002</v>
      </c>
    </row>
    <row r="33" spans="1:19" x14ac:dyDescent="0.25">
      <c r="A33" s="158" t="s">
        <v>30</v>
      </c>
      <c r="B33" s="156" t="s">
        <v>188</v>
      </c>
      <c r="C33" s="147" t="s">
        <v>295</v>
      </c>
      <c r="D33" s="183">
        <v>0.77349999999999997</v>
      </c>
      <c r="E33" s="183">
        <v>0.78310000000000002</v>
      </c>
      <c r="F33" s="183">
        <v>0.79280000000000006</v>
      </c>
      <c r="G33" s="183">
        <v>0.8024</v>
      </c>
      <c r="H33" s="183">
        <v>0.81200000000000006</v>
      </c>
      <c r="I33" s="183">
        <v>0.77329999999999999</v>
      </c>
      <c r="J33" s="183">
        <v>0.80330000000000001</v>
      </c>
      <c r="K33" s="183">
        <v>0.82000000000000006</v>
      </c>
      <c r="L33" s="183">
        <v>0.82000000000000006</v>
      </c>
      <c r="M33" s="183">
        <v>0.84</v>
      </c>
      <c r="N33" s="183">
        <v>0.84</v>
      </c>
      <c r="O33" s="183">
        <v>0.87</v>
      </c>
      <c r="P33" s="183">
        <v>0.87</v>
      </c>
      <c r="Q33" s="183">
        <v>0.9</v>
      </c>
      <c r="R33" s="183">
        <v>0.9</v>
      </c>
      <c r="S33" s="183">
        <v>0.92</v>
      </c>
    </row>
    <row r="34" spans="1:19" x14ac:dyDescent="0.25">
      <c r="A34" s="158" t="s">
        <v>30</v>
      </c>
      <c r="B34" s="156" t="s">
        <v>188</v>
      </c>
      <c r="C34" s="147" t="s">
        <v>12</v>
      </c>
      <c r="D34" s="148">
        <v>0.80249999999999999</v>
      </c>
      <c r="E34" s="148">
        <v>0.82130000000000003</v>
      </c>
      <c r="F34" s="148">
        <v>0.8458</v>
      </c>
      <c r="G34" s="148">
        <v>0.876</v>
      </c>
      <c r="H34" s="148">
        <v>0.88729999999999998</v>
      </c>
      <c r="I34" s="148">
        <v>0.80680000000000007</v>
      </c>
      <c r="J34" s="148">
        <v>0.82200000000000006</v>
      </c>
      <c r="K34" s="148">
        <v>0.84</v>
      </c>
      <c r="L34" s="148">
        <v>0.87</v>
      </c>
      <c r="M34" s="148">
        <v>0.87</v>
      </c>
      <c r="N34" s="148">
        <v>0.9</v>
      </c>
      <c r="O34" s="148">
        <v>0.9</v>
      </c>
      <c r="P34" s="148">
        <v>0.92</v>
      </c>
      <c r="Q34" s="148">
        <v>0.92</v>
      </c>
      <c r="R34" s="148">
        <v>0.94000000000000006</v>
      </c>
      <c r="S34" s="148">
        <v>0.94000000000000006</v>
      </c>
    </row>
    <row r="35" spans="1:19" x14ac:dyDescent="0.25">
      <c r="A35" s="166" t="s">
        <v>30</v>
      </c>
      <c r="B35" s="161" t="s">
        <v>188</v>
      </c>
      <c r="C35" s="145" t="s">
        <v>58</v>
      </c>
      <c r="D35" s="153">
        <f>ROUND('Production by Company'!D35/' Capacity by Company'!D35,4)</f>
        <v>0.77349999999999997</v>
      </c>
      <c r="E35" s="153">
        <f>ROUND('Production by Company'!E35/' Capacity by Company'!E35,4)</f>
        <v>0.78310000000000002</v>
      </c>
      <c r="F35" s="153">
        <f>ROUND('Production by Company'!F35/' Capacity by Company'!F35,4)</f>
        <v>0.79279999999999995</v>
      </c>
      <c r="G35" s="153">
        <f>ROUND('Production by Company'!G35/' Capacity by Company'!G35,4)</f>
        <v>0.8024</v>
      </c>
      <c r="H35" s="153">
        <f>ROUND('Production by Company'!H35/' Capacity by Company'!H35,4)</f>
        <v>0.81200000000000006</v>
      </c>
      <c r="I35" s="153">
        <f>ROUND('Production by Company'!I35/' Capacity by Company'!I35,4)</f>
        <v>0.77329999999999999</v>
      </c>
      <c r="J35" s="153">
        <f>ROUND('Production by Company'!J35/' Capacity by Company'!J35,4)</f>
        <v>0.80330000000000001</v>
      </c>
      <c r="K35" s="153">
        <f>ROUND('Production by Company'!K35/' Capacity by Company'!K35,4)</f>
        <v>0.82</v>
      </c>
      <c r="L35" s="153">
        <f>ROUND('Production by Company'!L35/' Capacity by Company'!L35,4)</f>
        <v>0.82</v>
      </c>
      <c r="M35" s="153">
        <f>ROUND('Production by Company'!M35/' Capacity by Company'!M35,4)</f>
        <v>0.84</v>
      </c>
      <c r="N35" s="153">
        <f>ROUND('Production by Company'!N35/' Capacity by Company'!N35,4)</f>
        <v>0.84</v>
      </c>
      <c r="O35" s="153">
        <f>ROUND('Production by Company'!O35/' Capacity by Company'!O35,4)</f>
        <v>0.87</v>
      </c>
      <c r="P35" s="153">
        <f>ROUND('Production by Company'!P35/' Capacity by Company'!P35,4)</f>
        <v>0.87</v>
      </c>
      <c r="Q35" s="153">
        <f>ROUND('Production by Company'!Q35/' Capacity by Company'!Q35,4)</f>
        <v>0.9</v>
      </c>
      <c r="R35" s="153">
        <f>ROUND('Production by Company'!R35/' Capacity by Company'!R35,4)</f>
        <v>0.9</v>
      </c>
      <c r="S35" s="153">
        <f>ROUND('Production by Company'!S35/' Capacity by Company'!S35,4)</f>
        <v>0.92</v>
      </c>
    </row>
    <row r="36" spans="1:19" x14ac:dyDescent="0.25">
      <c r="A36" s="158" t="s">
        <v>30</v>
      </c>
      <c r="B36" s="158" t="s">
        <v>52</v>
      </c>
      <c r="C36" s="147" t="s">
        <v>58</v>
      </c>
      <c r="D36" s="148">
        <v>0.71730000000000005</v>
      </c>
      <c r="E36" s="148">
        <v>0.70200000000000007</v>
      </c>
      <c r="F36" s="148">
        <v>0.74729999999999996</v>
      </c>
      <c r="G36" s="148">
        <v>0.78129999999999999</v>
      </c>
      <c r="H36" s="148">
        <v>0.76829999999999998</v>
      </c>
      <c r="I36" s="148">
        <v>0.72470000000000001</v>
      </c>
      <c r="J36" s="148">
        <v>0.73870000000000002</v>
      </c>
      <c r="K36" s="148">
        <v>0.74</v>
      </c>
      <c r="L36" s="148">
        <v>0.77</v>
      </c>
      <c r="M36" s="148">
        <v>0.8</v>
      </c>
      <c r="N36" s="148">
        <v>0.8</v>
      </c>
      <c r="O36" s="148">
        <v>0.82000000000000006</v>
      </c>
      <c r="P36" s="148">
        <v>0.82000000000000006</v>
      </c>
      <c r="Q36" s="148">
        <v>0.84</v>
      </c>
      <c r="R36" s="148">
        <v>0.84</v>
      </c>
      <c r="S36" s="148">
        <v>0.87</v>
      </c>
    </row>
    <row r="37" spans="1:19" x14ac:dyDescent="0.25">
      <c r="A37" s="166" t="s">
        <v>30</v>
      </c>
      <c r="B37" s="166" t="s">
        <v>30</v>
      </c>
      <c r="C37" s="145" t="s">
        <v>58</v>
      </c>
      <c r="D37" s="144">
        <f>ROUND('Production by Company'!D37/' Capacity by Company'!D37,4)</f>
        <v>0.7369</v>
      </c>
      <c r="E37" s="144">
        <f>ROUND('Production by Company'!E37/' Capacity by Company'!E37,4)</f>
        <v>0.76349999999999996</v>
      </c>
      <c r="F37" s="144">
        <f>ROUND('Production by Company'!F37/' Capacity by Company'!F37,4)</f>
        <v>0.78859999999999997</v>
      </c>
      <c r="G37" s="144">
        <f>ROUND('Production by Company'!G37/' Capacity by Company'!G37,4)</f>
        <v>0.79610000000000003</v>
      </c>
      <c r="H37" s="144">
        <f>ROUND('Production by Company'!H37/' Capacity by Company'!H37,4)</f>
        <v>0.80700000000000005</v>
      </c>
      <c r="I37" s="144">
        <f>ROUND('Production by Company'!I37/' Capacity by Company'!I37,4)</f>
        <v>0.74029999999999996</v>
      </c>
      <c r="J37" s="144">
        <f>ROUND('Production by Company'!J37/' Capacity by Company'!J37,4)</f>
        <v>0.77400000000000002</v>
      </c>
      <c r="K37" s="144">
        <f>ROUND('Production by Company'!K37/' Capacity by Company'!K37,4)</f>
        <v>0.79069999999999996</v>
      </c>
      <c r="L37" s="144">
        <f>ROUND('Production by Company'!L37/' Capacity by Company'!L37,4)</f>
        <v>0.8034</v>
      </c>
      <c r="M37" s="144">
        <f>ROUND('Production by Company'!M37/' Capacity by Company'!M37,4)</f>
        <v>0.80200000000000005</v>
      </c>
      <c r="N37" s="144">
        <f>ROUND('Production by Company'!N37/' Capacity by Company'!N37,4)</f>
        <v>0.82769999999999999</v>
      </c>
      <c r="O37" s="144">
        <f>ROUND('Production by Company'!O37/' Capacity by Company'!O37,4)</f>
        <v>0.85550000000000004</v>
      </c>
      <c r="P37" s="144">
        <f>ROUND('Production by Company'!P37/' Capacity by Company'!P37,4)</f>
        <v>0.86560000000000004</v>
      </c>
      <c r="Q37" s="144">
        <f>ROUND('Production by Company'!Q37/' Capacity by Company'!Q37,4)</f>
        <v>0.88339999999999996</v>
      </c>
      <c r="R37" s="144">
        <f>ROUND('Production by Company'!R37/' Capacity by Company'!R37,4)</f>
        <v>0.8931</v>
      </c>
      <c r="S37" s="144">
        <f>ROUND('Production by Company'!S37/' Capacity by Company'!S37,4)</f>
        <v>0.90580000000000005</v>
      </c>
    </row>
    <row r="38" spans="1:19" x14ac:dyDescent="0.25">
      <c r="A38" s="158" t="s">
        <v>39</v>
      </c>
      <c r="B38" s="158" t="s">
        <v>36</v>
      </c>
      <c r="C38" s="147" t="s">
        <v>299</v>
      </c>
      <c r="D38" s="183">
        <v>0.72230000000000005</v>
      </c>
      <c r="E38" s="183">
        <v>0.73909999999999998</v>
      </c>
      <c r="F38" s="183">
        <v>0.74580000000000002</v>
      </c>
      <c r="G38" s="183">
        <v>0.74260000000000004</v>
      </c>
      <c r="H38" s="183">
        <v>0.75439999999999996</v>
      </c>
      <c r="I38" s="183">
        <v>0.71199999999999997</v>
      </c>
      <c r="J38" s="183">
        <v>0.7329</v>
      </c>
      <c r="K38" s="183">
        <v>0.74</v>
      </c>
      <c r="L38" s="183">
        <v>0.77</v>
      </c>
      <c r="M38" s="183">
        <v>0.77</v>
      </c>
      <c r="N38" s="183">
        <v>0.8</v>
      </c>
      <c r="O38" s="183">
        <v>0.82000000000000006</v>
      </c>
      <c r="P38" s="183">
        <v>0.84</v>
      </c>
      <c r="Q38" s="183">
        <v>0.87</v>
      </c>
      <c r="R38" s="183">
        <v>0.87</v>
      </c>
      <c r="S38" s="183">
        <v>0.9</v>
      </c>
    </row>
    <row r="39" spans="1:19" x14ac:dyDescent="0.25">
      <c r="A39" s="158" t="s">
        <v>39</v>
      </c>
      <c r="B39" s="158" t="s">
        <v>36</v>
      </c>
      <c r="C39" s="147" t="s">
        <v>298</v>
      </c>
      <c r="D39" s="183">
        <v>0.77649999999999997</v>
      </c>
      <c r="E39" s="183">
        <v>0.79320000000000002</v>
      </c>
      <c r="F39" s="183">
        <v>0.79969999999999997</v>
      </c>
      <c r="G39" s="183">
        <v>0.79630000000000001</v>
      </c>
      <c r="H39" s="183">
        <v>0.81279999999999997</v>
      </c>
      <c r="I39" s="183">
        <v>0.77900000000000003</v>
      </c>
      <c r="J39" s="183">
        <v>0.79280000000000006</v>
      </c>
      <c r="K39" s="183">
        <v>0.8</v>
      </c>
      <c r="L39" s="183">
        <v>0.8</v>
      </c>
      <c r="M39" s="183">
        <v>0.82000000000000006</v>
      </c>
      <c r="N39" s="183">
        <v>0.82000000000000006</v>
      </c>
      <c r="O39" s="183">
        <v>0.84</v>
      </c>
      <c r="P39" s="183">
        <v>0.84</v>
      </c>
      <c r="Q39" s="183">
        <v>0.87</v>
      </c>
      <c r="R39" s="183">
        <v>0.9</v>
      </c>
      <c r="S39" s="183">
        <v>0.9</v>
      </c>
    </row>
    <row r="40" spans="1:19" x14ac:dyDescent="0.25">
      <c r="A40" s="158" t="s">
        <v>39</v>
      </c>
      <c r="B40" s="158" t="s">
        <v>36</v>
      </c>
      <c r="C40" s="147" t="s">
        <v>303</v>
      </c>
      <c r="D40" s="183">
        <v>0.74529999999999996</v>
      </c>
      <c r="E40" s="183">
        <v>0.76229999999999998</v>
      </c>
      <c r="F40" s="183">
        <v>0.74929999999999997</v>
      </c>
      <c r="G40" s="183">
        <v>0.76629999999999998</v>
      </c>
      <c r="H40" s="183">
        <v>0.7833</v>
      </c>
      <c r="I40" s="183">
        <v>0.72120000000000006</v>
      </c>
      <c r="J40" s="183">
        <v>0.72920000000000007</v>
      </c>
      <c r="K40" s="183">
        <v>0.74</v>
      </c>
      <c r="L40" s="183">
        <v>0.77</v>
      </c>
      <c r="M40" s="183">
        <v>0.77</v>
      </c>
      <c r="N40" s="183">
        <v>0.8</v>
      </c>
      <c r="O40" s="183">
        <v>0.82000000000000006</v>
      </c>
      <c r="P40" s="183">
        <v>0.84</v>
      </c>
      <c r="Q40" s="183">
        <v>0.87</v>
      </c>
      <c r="R40" s="183">
        <v>0.87</v>
      </c>
      <c r="S40" s="183">
        <v>0.9</v>
      </c>
    </row>
    <row r="41" spans="1:19" x14ac:dyDescent="0.25">
      <c r="A41" s="158" t="s">
        <v>39</v>
      </c>
      <c r="B41" s="158" t="s">
        <v>36</v>
      </c>
      <c r="C41" s="147" t="s">
        <v>304</v>
      </c>
      <c r="D41" s="183">
        <v>0.7722</v>
      </c>
      <c r="E41" s="183">
        <v>0.79020000000000001</v>
      </c>
      <c r="F41" s="183">
        <v>0.79820000000000002</v>
      </c>
      <c r="G41" s="183">
        <v>0.79620000000000002</v>
      </c>
      <c r="H41" s="183">
        <v>0.81430000000000002</v>
      </c>
      <c r="I41" s="183">
        <v>0.74230000000000007</v>
      </c>
      <c r="J41" s="183">
        <v>0.7823</v>
      </c>
      <c r="K41" s="183">
        <v>0.8</v>
      </c>
      <c r="L41" s="183">
        <v>0.8</v>
      </c>
      <c r="M41" s="183">
        <v>0.82000000000000006</v>
      </c>
      <c r="N41" s="183">
        <v>0.82000000000000006</v>
      </c>
      <c r="O41" s="183">
        <v>0.84</v>
      </c>
      <c r="P41" s="183">
        <v>0.84</v>
      </c>
      <c r="Q41" s="183">
        <v>0.87</v>
      </c>
      <c r="R41" s="183">
        <v>0.9</v>
      </c>
      <c r="S41" s="183">
        <v>0.9</v>
      </c>
    </row>
    <row r="42" spans="1:19" x14ac:dyDescent="0.25">
      <c r="A42" s="158" t="s">
        <v>39</v>
      </c>
      <c r="B42" s="158" t="s">
        <v>36</v>
      </c>
      <c r="C42" s="171" t="s">
        <v>12</v>
      </c>
      <c r="D42" s="183">
        <v>0.745</v>
      </c>
      <c r="E42" s="183">
        <v>0.77410000000000001</v>
      </c>
      <c r="F42" s="183">
        <v>0.75209999999999999</v>
      </c>
      <c r="G42" s="183">
        <v>0.75</v>
      </c>
      <c r="H42" s="183">
        <v>0.73060000000000003</v>
      </c>
      <c r="I42" s="183">
        <v>0.67759999999999998</v>
      </c>
      <c r="J42" s="183">
        <v>0.70540000000000003</v>
      </c>
      <c r="K42" s="183">
        <v>0.72</v>
      </c>
      <c r="L42" s="183">
        <v>0.72</v>
      </c>
      <c r="M42" s="183">
        <v>0.74</v>
      </c>
      <c r="N42" s="183">
        <v>0.74</v>
      </c>
      <c r="O42" s="183">
        <v>0.77</v>
      </c>
      <c r="P42" s="183">
        <v>0.77</v>
      </c>
      <c r="Q42" s="183">
        <v>0.8</v>
      </c>
      <c r="R42" s="183">
        <v>0.8</v>
      </c>
      <c r="S42" s="183">
        <v>0.82000000000000006</v>
      </c>
    </row>
    <row r="43" spans="1:19" x14ac:dyDescent="0.25">
      <c r="A43" s="166" t="s">
        <v>39</v>
      </c>
      <c r="B43" s="166" t="s">
        <v>36</v>
      </c>
      <c r="C43" s="145" t="s">
        <v>58</v>
      </c>
      <c r="D43" s="153">
        <f>ROUND('Production by Company'!D43/' Capacity by Company'!D43,4)</f>
        <v>0.74480000000000002</v>
      </c>
      <c r="E43" s="153">
        <f>ROUND('Production by Company'!E43/' Capacity by Company'!E43,4)</f>
        <v>0.76359999999999995</v>
      </c>
      <c r="F43" s="153">
        <f>ROUND('Production by Company'!F43/' Capacity by Company'!F43,4)</f>
        <v>0.76149999999999995</v>
      </c>
      <c r="G43" s="153">
        <f>ROUND('Production by Company'!G43/' Capacity by Company'!G43,4)</f>
        <v>0.76419999999999999</v>
      </c>
      <c r="H43" s="153">
        <f>ROUND('Production by Company'!H43/' Capacity by Company'!H43,4)</f>
        <v>0.77490000000000003</v>
      </c>
      <c r="I43" s="153">
        <f>ROUND('Production by Company'!I43/' Capacity by Company'!I43,4)</f>
        <v>0.74270000000000003</v>
      </c>
      <c r="J43" s="153">
        <f>ROUND('Production by Company'!J43/' Capacity by Company'!J43,4)</f>
        <v>0.76339999999999997</v>
      </c>
      <c r="K43" s="153">
        <f>ROUND('Production by Company'!K43/' Capacity by Company'!K43,4)</f>
        <v>0.77500000000000002</v>
      </c>
      <c r="L43" s="153">
        <f>ROUND('Production by Company'!L43/' Capacity by Company'!L43,4)</f>
        <v>0.78249999999999997</v>
      </c>
      <c r="M43" s="153">
        <f>ROUND('Production by Company'!M43/' Capacity by Company'!M43,4)</f>
        <v>0.79749999999999999</v>
      </c>
      <c r="N43" s="153">
        <f>ROUND('Production by Company'!N43/' Capacity by Company'!N43,4)</f>
        <v>0.80500000000000005</v>
      </c>
      <c r="O43" s="153">
        <f>ROUND('Production by Company'!O43/' Capacity by Company'!O43,4)</f>
        <v>0.82630000000000003</v>
      </c>
      <c r="P43" s="153">
        <f>ROUND('Production by Company'!P43/' Capacity by Company'!P43,4)</f>
        <v>0.83130000000000004</v>
      </c>
      <c r="Q43" s="153">
        <f>ROUND('Production by Company'!Q43/' Capacity by Company'!Q43,4)</f>
        <v>0.86129999999999995</v>
      </c>
      <c r="R43" s="153">
        <f>ROUND('Production by Company'!R43/' Capacity by Company'!R43,4)</f>
        <v>0.88</v>
      </c>
      <c r="S43" s="153">
        <f>ROUND('Production by Company'!S43/' Capacity by Company'!S43,4)</f>
        <v>0.89</v>
      </c>
    </row>
    <row r="44" spans="1:19" s="325" customFormat="1" x14ac:dyDescent="0.25">
      <c r="A44" s="158" t="s">
        <v>39</v>
      </c>
      <c r="B44" s="158" t="s">
        <v>53</v>
      </c>
      <c r="C44" s="130" t="s">
        <v>302</v>
      </c>
      <c r="D44" s="358">
        <v>0.82229999999999992</v>
      </c>
      <c r="E44" s="358">
        <v>0.83899999999999997</v>
      </c>
      <c r="F44" s="358">
        <v>0.84550000000000003</v>
      </c>
      <c r="G44" s="358">
        <v>0.84209999999999996</v>
      </c>
      <c r="H44" s="358">
        <v>0.85860000000000003</v>
      </c>
      <c r="I44" s="358">
        <v>0.82479999999999998</v>
      </c>
      <c r="J44" s="358">
        <v>0.83860000000000001</v>
      </c>
      <c r="K44" s="358">
        <v>0.8458</v>
      </c>
      <c r="L44" s="358">
        <v>0.8458</v>
      </c>
      <c r="M44" s="358">
        <v>0.86580000000000001</v>
      </c>
      <c r="N44" s="358">
        <v>0.86580000000000001</v>
      </c>
      <c r="O44" s="358">
        <v>0.88579999999999992</v>
      </c>
      <c r="P44" s="358">
        <v>0.88579999999999992</v>
      </c>
      <c r="Q44" s="358">
        <v>0.91579999999999995</v>
      </c>
      <c r="R44" s="358">
        <v>0.94579999999999997</v>
      </c>
      <c r="S44" s="358">
        <v>0.94579999999999997</v>
      </c>
    </row>
    <row r="45" spans="1:19" s="325" customFormat="1" x14ac:dyDescent="0.25">
      <c r="A45" s="158" t="s">
        <v>39</v>
      </c>
      <c r="B45" s="158" t="s">
        <v>53</v>
      </c>
      <c r="C45" s="130" t="s">
        <v>379</v>
      </c>
      <c r="D45" s="153">
        <v>0.70120000000000005</v>
      </c>
      <c r="E45" s="153">
        <v>0.71350000000000002</v>
      </c>
      <c r="F45" s="153">
        <v>0.71909999999999996</v>
      </c>
      <c r="G45" s="153">
        <v>0.71830000000000005</v>
      </c>
      <c r="H45" s="153">
        <v>0.73670000000000002</v>
      </c>
      <c r="I45" s="153">
        <v>0.67930000000000001</v>
      </c>
      <c r="J45" s="153">
        <v>0.70820000000000005</v>
      </c>
      <c r="K45" s="153">
        <v>0.73460000000000003</v>
      </c>
      <c r="L45" s="153">
        <v>0.76</v>
      </c>
      <c r="M45" s="153">
        <v>0.8</v>
      </c>
      <c r="N45" s="153">
        <v>0.93859999999999999</v>
      </c>
      <c r="O45" s="153">
        <v>0.97</v>
      </c>
      <c r="P45" s="153">
        <v>0.98</v>
      </c>
      <c r="Q45" s="153">
        <v>0.99</v>
      </c>
      <c r="R45" s="153">
        <v>0.99480000000000002</v>
      </c>
      <c r="S45" s="153">
        <v>1</v>
      </c>
    </row>
    <row r="46" spans="1:19" s="325" customFormat="1" x14ac:dyDescent="0.25">
      <c r="A46" s="166" t="s">
        <v>39</v>
      </c>
      <c r="B46" s="166" t="s">
        <v>53</v>
      </c>
      <c r="C46" s="145" t="s">
        <v>58</v>
      </c>
      <c r="D46" s="153">
        <f>'Production by Company'!D46/' Capacity by Company'!D46</f>
        <v>0.79202499999999998</v>
      </c>
      <c r="E46" s="153">
        <f>'Production by Company'!E46/' Capacity by Company'!E46</f>
        <v>0.80762500000000004</v>
      </c>
      <c r="F46" s="153">
        <f>'Production by Company'!F46/' Capacity by Company'!F46</f>
        <v>0.81389999999999996</v>
      </c>
      <c r="G46" s="153">
        <f>'Production by Company'!G46/' Capacity by Company'!G46</f>
        <v>0.81114999999999993</v>
      </c>
      <c r="H46" s="153">
        <f>'Production by Company'!H46/' Capacity by Company'!H46</f>
        <v>0.828125</v>
      </c>
      <c r="I46" s="153">
        <f>'Production by Company'!I46/' Capacity by Company'!I46</f>
        <v>0.78842499999999993</v>
      </c>
      <c r="J46" s="153">
        <f>'Production by Company'!J46/' Capacity by Company'!J46</f>
        <v>0.80600000000000005</v>
      </c>
      <c r="K46" s="153">
        <f>'Production by Company'!K46/' Capacity by Company'!K46</f>
        <v>0.81799999999999995</v>
      </c>
      <c r="L46" s="153">
        <f>'Production by Company'!L46/' Capacity by Company'!L46</f>
        <v>0.82434999999999992</v>
      </c>
      <c r="M46" s="153">
        <f>'Production by Company'!M46/' Capacity by Company'!M46</f>
        <v>0.84935000000000005</v>
      </c>
      <c r="N46" s="153">
        <f>'Production by Company'!N46/' Capacity by Company'!N46</f>
        <v>0.88400000000000001</v>
      </c>
      <c r="O46" s="153">
        <f>'Production by Company'!O46/' Capacity by Company'!O46</f>
        <v>0.90685000000000004</v>
      </c>
      <c r="P46" s="153">
        <f>'Production by Company'!P46/' Capacity by Company'!P46</f>
        <v>0.9093500000000001</v>
      </c>
      <c r="Q46" s="153">
        <f>'Production by Company'!Q46/' Capacity by Company'!Q46</f>
        <v>0.93435000000000001</v>
      </c>
      <c r="R46" s="153">
        <f>'Production by Company'!R46/' Capacity by Company'!R46</f>
        <v>0.95805000000000007</v>
      </c>
      <c r="S46" s="153">
        <f>'Production by Company'!S46/' Capacity by Company'!S46</f>
        <v>0.95934999999999993</v>
      </c>
    </row>
    <row r="47" spans="1:19" x14ac:dyDescent="0.25">
      <c r="A47" s="158" t="s">
        <v>39</v>
      </c>
      <c r="B47" s="158" t="s">
        <v>42</v>
      </c>
      <c r="C47" s="171" t="s">
        <v>269</v>
      </c>
      <c r="D47" s="159">
        <v>0.84150176470588245</v>
      </c>
      <c r="E47" s="159">
        <v>0.85350028235294095</v>
      </c>
      <c r="F47" s="159">
        <v>0.8554988</v>
      </c>
      <c r="G47" s="159">
        <v>0.84749731764705893</v>
      </c>
      <c r="H47" s="159">
        <v>0.85949583529411799</v>
      </c>
      <c r="I47" s="159">
        <v>0.80149435294117699</v>
      </c>
      <c r="J47" s="159">
        <v>0.85349287058823542</v>
      </c>
      <c r="K47" s="159">
        <v>0.85549138823529414</v>
      </c>
      <c r="L47" s="159">
        <v>0.85748990588235308</v>
      </c>
      <c r="M47" s="159">
        <v>0.8594884235294119</v>
      </c>
      <c r="N47" s="159">
        <v>0.86148694117647062</v>
      </c>
      <c r="O47" s="159">
        <v>0.86348545882352956</v>
      </c>
      <c r="P47" s="159">
        <v>0.86548397647058828</v>
      </c>
      <c r="Q47" s="159">
        <v>0.86748249411764711</v>
      </c>
      <c r="R47" s="159">
        <v>0.86948101176470605</v>
      </c>
      <c r="S47" s="159">
        <v>0.87147952941176476</v>
      </c>
    </row>
    <row r="48" spans="1:19" x14ac:dyDescent="0.25">
      <c r="A48" s="158" t="s">
        <v>39</v>
      </c>
      <c r="B48" s="158" t="s">
        <v>42</v>
      </c>
      <c r="C48" s="171" t="s">
        <v>301</v>
      </c>
      <c r="D48" s="159">
        <v>0.861904</v>
      </c>
      <c r="E48" s="159">
        <v>0.88</v>
      </c>
      <c r="F48" s="159">
        <v>0.888096</v>
      </c>
      <c r="G48" s="159">
        <v>0.88619199999999998</v>
      </c>
      <c r="H48" s="159">
        <v>0.90428799999999998</v>
      </c>
      <c r="I48" s="159">
        <v>0.85238400000000003</v>
      </c>
      <c r="J48" s="159">
        <v>0.91048000000000007</v>
      </c>
      <c r="K48" s="159">
        <v>0.91857600000000006</v>
      </c>
      <c r="L48" s="159">
        <v>0.92667200000000005</v>
      </c>
      <c r="M48" s="159">
        <v>0.93476800000000004</v>
      </c>
      <c r="N48" s="159">
        <v>0.94286400000000004</v>
      </c>
      <c r="O48" s="159">
        <v>0.95096000000000003</v>
      </c>
      <c r="P48" s="159">
        <v>0.96305600000000002</v>
      </c>
      <c r="Q48" s="159">
        <v>0.96715200000000001</v>
      </c>
      <c r="R48" s="159">
        <v>0.97524800000000011</v>
      </c>
      <c r="S48" s="159">
        <v>0.98334400000000011</v>
      </c>
    </row>
    <row r="49" spans="1:21" x14ac:dyDescent="0.25">
      <c r="A49" s="158" t="s">
        <v>39</v>
      </c>
      <c r="B49" s="158" t="s">
        <v>42</v>
      </c>
      <c r="C49" s="171" t="s">
        <v>12</v>
      </c>
      <c r="D49" s="159">
        <v>0.87450399999999995</v>
      </c>
      <c r="E49" s="159">
        <v>0.88500986666666703</v>
      </c>
      <c r="F49" s="159">
        <v>0.885515733333333</v>
      </c>
      <c r="G49" s="159">
        <v>0.87602160000000007</v>
      </c>
      <c r="H49" s="159">
        <v>0.88652746666666704</v>
      </c>
      <c r="I49" s="159">
        <v>0.84703333333333308</v>
      </c>
      <c r="J49" s="159">
        <v>0.87753919999999996</v>
      </c>
      <c r="K49" s="159">
        <v>0.8780450666666666</v>
      </c>
      <c r="L49" s="159">
        <v>0.87855093333333323</v>
      </c>
      <c r="M49" s="159">
        <v>0.87905679999999986</v>
      </c>
      <c r="N49" s="159">
        <v>0.87956266666666671</v>
      </c>
      <c r="O49" s="159">
        <v>0.88006853333333335</v>
      </c>
      <c r="P49" s="159">
        <v>0.89657439999999999</v>
      </c>
      <c r="Q49" s="159">
        <v>0.88108026666666661</v>
      </c>
      <c r="R49" s="159">
        <v>0.88158613333333324</v>
      </c>
      <c r="S49" s="159">
        <v>0.88209199999999988</v>
      </c>
    </row>
    <row r="50" spans="1:21" x14ac:dyDescent="0.25">
      <c r="A50" s="166" t="s">
        <v>39</v>
      </c>
      <c r="B50" s="166" t="s">
        <v>42</v>
      </c>
      <c r="C50" s="145" t="s">
        <v>58</v>
      </c>
      <c r="D50" s="153">
        <f>ROUND('Production by Company'!D50/' Capacity by Company'!D50,4)</f>
        <v>0.84589999999999999</v>
      </c>
      <c r="E50" s="153">
        <f>ROUND('Production by Company'!E50/' Capacity by Company'!E50,4)</f>
        <v>0.85929999999999995</v>
      </c>
      <c r="F50" s="153">
        <f>ROUND('Production by Company'!F50/' Capacity by Company'!F50,4)</f>
        <v>0.86260000000000003</v>
      </c>
      <c r="G50" s="153">
        <f>ROUND('Production by Company'!G50/' Capacity by Company'!G50,4)</f>
        <v>0.85589999999999999</v>
      </c>
      <c r="H50" s="153">
        <f>ROUND('Production by Company'!H50/' Capacity by Company'!H50,4)</f>
        <v>0.86919999999999997</v>
      </c>
      <c r="I50" s="153">
        <f>ROUND('Production by Company'!I50/' Capacity by Company'!I50,4)</f>
        <v>0.81259999999999999</v>
      </c>
      <c r="J50" s="153">
        <f>ROUND('Production by Company'!J50/' Capacity by Company'!J50,4)</f>
        <v>0.8659</v>
      </c>
      <c r="K50" s="153">
        <f>ROUND('Production by Company'!K50/' Capacity by Company'!K50,4)</f>
        <v>0.86919999999999997</v>
      </c>
      <c r="L50" s="153">
        <f>ROUND('Production by Company'!L50/' Capacity by Company'!L50,4)</f>
        <v>0.87250000000000005</v>
      </c>
      <c r="M50" s="153">
        <f>ROUND('Production by Company'!M50/' Capacity by Company'!M50,4)</f>
        <v>0.87590000000000001</v>
      </c>
      <c r="N50" s="153">
        <f>ROUND('Production by Company'!N50/' Capacity by Company'!N50,4)</f>
        <v>0.87919999999999998</v>
      </c>
      <c r="O50" s="153">
        <f>ROUND('Production by Company'!O50/' Capacity by Company'!O50,4)</f>
        <v>0.88249999999999995</v>
      </c>
      <c r="P50" s="153">
        <f>ROUND('Production by Company'!P50/' Capacity by Company'!P50,4)</f>
        <v>0.88670000000000004</v>
      </c>
      <c r="Q50" s="153">
        <f>ROUND('Production by Company'!Q50/' Capacity by Company'!Q50,4)</f>
        <v>0.88919999999999999</v>
      </c>
      <c r="R50" s="153">
        <f>ROUND('Production by Company'!R50/' Capacity by Company'!R50,4)</f>
        <v>0.89249999999999996</v>
      </c>
      <c r="S50" s="153">
        <f>ROUND('Production by Company'!S50/' Capacity by Company'!S50,4)</f>
        <v>0.89580000000000004</v>
      </c>
    </row>
    <row r="51" spans="1:21" x14ac:dyDescent="0.25">
      <c r="A51" s="158" t="s">
        <v>39</v>
      </c>
      <c r="B51" s="143" t="s">
        <v>109</v>
      </c>
      <c r="C51" s="147" t="s">
        <v>285</v>
      </c>
      <c r="D51" s="183">
        <v>0.81754519999999986</v>
      </c>
      <c r="E51" s="183">
        <v>0.83743546666666702</v>
      </c>
      <c r="F51" s="183">
        <v>0.84732573333333305</v>
      </c>
      <c r="G51" s="183">
        <v>0.84721599999999986</v>
      </c>
      <c r="H51" s="183">
        <v>0.858934355833333</v>
      </c>
      <c r="I51" s="183">
        <v>0.82065271166666598</v>
      </c>
      <c r="J51" s="183">
        <v>0.8523710674999998</v>
      </c>
      <c r="K51" s="183">
        <v>0.85408942333333315</v>
      </c>
      <c r="L51" s="183">
        <v>0.8558077791666665</v>
      </c>
      <c r="M51" s="183">
        <v>0.85752613499999997</v>
      </c>
      <c r="N51" s="183">
        <v>0.85924449083333332</v>
      </c>
      <c r="O51" s="183">
        <v>0.86096284666666667</v>
      </c>
      <c r="P51" s="183">
        <v>0.86268120250000002</v>
      </c>
      <c r="Q51" s="183">
        <v>0.86439955833333326</v>
      </c>
      <c r="R51" s="183">
        <v>0.86611791416666661</v>
      </c>
      <c r="S51" s="183">
        <v>0.86783626999999997</v>
      </c>
    </row>
    <row r="52" spans="1:21" x14ac:dyDescent="0.25">
      <c r="A52" s="158" t="s">
        <v>39</v>
      </c>
      <c r="B52" s="143" t="s">
        <v>109</v>
      </c>
      <c r="C52" s="171" t="s">
        <v>12</v>
      </c>
      <c r="D52" s="108">
        <v>0.88194217391304353</v>
      </c>
      <c r="E52" s="108">
        <v>0.90268760869565201</v>
      </c>
      <c r="F52" s="108">
        <v>0.91343304347826104</v>
      </c>
      <c r="G52" s="108">
        <v>0.91417847826086951</v>
      </c>
      <c r="H52" s="108">
        <v>0.92492391304347799</v>
      </c>
      <c r="I52" s="108">
        <v>0.90092913043478295</v>
      </c>
      <c r="J52" s="108">
        <v>0.93693434782608698</v>
      </c>
      <c r="K52" s="108">
        <v>0.94293956521739142</v>
      </c>
      <c r="L52" s="108">
        <v>0.94894478260869575</v>
      </c>
      <c r="M52" s="108">
        <v>0.95495000000000019</v>
      </c>
      <c r="N52" s="108">
        <v>0.96095521739130452</v>
      </c>
      <c r="O52" s="108">
        <v>0.96696043478260885</v>
      </c>
      <c r="P52" s="108">
        <v>0.97296565217391318</v>
      </c>
      <c r="Q52" s="108">
        <v>0.97897086956521751</v>
      </c>
      <c r="R52" s="108">
        <v>0.98497608695652195</v>
      </c>
      <c r="S52" s="108">
        <v>0.99098130434782628</v>
      </c>
    </row>
    <row r="53" spans="1:21" x14ac:dyDescent="0.25">
      <c r="A53" s="166" t="s">
        <v>39</v>
      </c>
      <c r="B53" s="172" t="s">
        <v>109</v>
      </c>
      <c r="C53" s="145" t="s">
        <v>58</v>
      </c>
      <c r="D53" s="153">
        <f>ROUND('Production by Company'!D53/' Capacity by Company'!D53,4)</f>
        <v>0.8175</v>
      </c>
      <c r="E53" s="153">
        <f>ROUND('Production by Company'!E53/' Capacity by Company'!E53,4)</f>
        <v>0.83740000000000003</v>
      </c>
      <c r="F53" s="153">
        <f>ROUND('Production by Company'!F53/' Capacity by Company'!F53,4)</f>
        <v>0.84730000000000005</v>
      </c>
      <c r="G53" s="153">
        <f>ROUND('Production by Company'!G53/' Capacity by Company'!G53,4)</f>
        <v>0.84719999999999995</v>
      </c>
      <c r="H53" s="153">
        <f>ROUND('Production by Company'!H53/' Capacity by Company'!H53,4)</f>
        <v>0.8589</v>
      </c>
      <c r="I53" s="153">
        <f>ROUND('Production by Company'!I53/' Capacity by Company'!I53,4)</f>
        <v>0.82069999999999999</v>
      </c>
      <c r="J53" s="153">
        <f>ROUND('Production by Company'!J53/' Capacity by Company'!J53,4)</f>
        <v>0.85240000000000005</v>
      </c>
      <c r="K53" s="153">
        <f>ROUND('Production by Company'!K53/' Capacity by Company'!K53,4)</f>
        <v>0.85409999999999997</v>
      </c>
      <c r="L53" s="153">
        <f>ROUND('Production by Company'!L53/' Capacity by Company'!L53,4)</f>
        <v>0.85580000000000001</v>
      </c>
      <c r="M53" s="153">
        <f>ROUND('Production by Company'!M53/' Capacity by Company'!M53,4)</f>
        <v>0.85750000000000004</v>
      </c>
      <c r="N53" s="153">
        <f>ROUND('Production by Company'!N53/' Capacity by Company'!N53,4)</f>
        <v>0.85919999999999996</v>
      </c>
      <c r="O53" s="153">
        <f>ROUND('Production by Company'!O53/' Capacity by Company'!O53,4)</f>
        <v>0.86099999999999999</v>
      </c>
      <c r="P53" s="153">
        <f>ROUND('Production by Company'!P53/' Capacity by Company'!P53,4)</f>
        <v>0.86270000000000002</v>
      </c>
      <c r="Q53" s="153">
        <f>ROUND('Production by Company'!Q53/' Capacity by Company'!Q53,4)</f>
        <v>0.86439999999999995</v>
      </c>
      <c r="R53" s="153">
        <f>ROUND('Production by Company'!R53/' Capacity by Company'!R53,4)</f>
        <v>0.86609999999999998</v>
      </c>
      <c r="S53" s="153">
        <f>ROUND('Production by Company'!S53/' Capacity by Company'!S53,4)</f>
        <v>0.86780000000000002</v>
      </c>
    </row>
    <row r="54" spans="1:21" x14ac:dyDescent="0.25">
      <c r="A54" s="158" t="s">
        <v>39</v>
      </c>
      <c r="B54" s="158" t="s">
        <v>106</v>
      </c>
      <c r="C54" s="171" t="s">
        <v>194</v>
      </c>
      <c r="D54" s="146">
        <v>0.79415636363636366</v>
      </c>
      <c r="E54" s="146">
        <v>0.81029090909090895</v>
      </c>
      <c r="F54" s="146">
        <v>0.81642545454545501</v>
      </c>
      <c r="G54" s="146">
        <v>0.81256000000000006</v>
      </c>
      <c r="H54" s="146">
        <v>0.83458823529411796</v>
      </c>
      <c r="I54" s="146">
        <v>0.79665818181818204</v>
      </c>
      <c r="J54" s="146">
        <v>0.82872812834224607</v>
      </c>
      <c r="K54" s="146">
        <v>0.83079807486631019</v>
      </c>
      <c r="L54" s="146">
        <v>0.83286802139037441</v>
      </c>
      <c r="M54" s="146">
        <v>0.83493796791443842</v>
      </c>
      <c r="N54" s="146">
        <v>0.83700791443850264</v>
      </c>
      <c r="O54" s="146">
        <v>0.83907786096256687</v>
      </c>
      <c r="P54" s="146">
        <v>0.84114780748663098</v>
      </c>
      <c r="Q54" s="146">
        <v>0.84321775401069521</v>
      </c>
      <c r="R54" s="146">
        <v>0.84528770053475943</v>
      </c>
      <c r="S54" s="146">
        <v>0.84735764705882355</v>
      </c>
    </row>
    <row r="55" spans="1:21" x14ac:dyDescent="0.25">
      <c r="A55" s="158" t="s">
        <v>39</v>
      </c>
      <c r="B55" s="158" t="s">
        <v>106</v>
      </c>
      <c r="C55" s="171" t="s">
        <v>12</v>
      </c>
      <c r="D55" s="159">
        <v>0.84434869846388905</v>
      </c>
      <c r="E55" s="159">
        <v>0.86015902384791698</v>
      </c>
      <c r="F55" s="159">
        <v>0.86596934923194402</v>
      </c>
      <c r="G55" s="159">
        <v>0.86177967461597238</v>
      </c>
      <c r="H55" s="159">
        <v>0.87758999999999998</v>
      </c>
      <c r="I55" s="159">
        <v>0.83319171717171803</v>
      </c>
      <c r="J55" s="159">
        <v>0.8787934343434346</v>
      </c>
      <c r="K55" s="159">
        <v>0.88439515151515169</v>
      </c>
      <c r="L55" s="159">
        <v>0.88999686868686878</v>
      </c>
      <c r="M55" s="159">
        <v>0.89559858585858609</v>
      </c>
      <c r="N55" s="159">
        <v>0.90120030303030318</v>
      </c>
      <c r="O55" s="159">
        <v>0.90680202020202028</v>
      </c>
      <c r="P55" s="159">
        <v>0.91240373737373748</v>
      </c>
      <c r="Q55" s="159">
        <v>0.91800545454545468</v>
      </c>
      <c r="R55" s="159">
        <v>0.92360717171717177</v>
      </c>
      <c r="S55" s="159">
        <v>0.92920888888888897</v>
      </c>
    </row>
    <row r="56" spans="1:21" x14ac:dyDescent="0.25">
      <c r="A56" s="166" t="s">
        <v>39</v>
      </c>
      <c r="B56" s="166" t="s">
        <v>106</v>
      </c>
      <c r="C56" s="145" t="s">
        <v>58</v>
      </c>
      <c r="D56" s="153">
        <f>ROUND('Production by Company'!D56/' Capacity by Company'!D56,4)</f>
        <v>0.79420000000000002</v>
      </c>
      <c r="E56" s="153">
        <f>ROUND('Production by Company'!E56/' Capacity by Company'!E56,4)</f>
        <v>0.81030000000000002</v>
      </c>
      <c r="F56" s="153">
        <f>ROUND('Production by Company'!F56/' Capacity by Company'!F56,4)</f>
        <v>0.81640000000000001</v>
      </c>
      <c r="G56" s="153">
        <f>ROUND('Production by Company'!G56/' Capacity by Company'!G56,4)</f>
        <v>0.81259999999999999</v>
      </c>
      <c r="H56" s="153">
        <f>ROUND('Production by Company'!H56/' Capacity by Company'!H56,4)</f>
        <v>0.83460000000000001</v>
      </c>
      <c r="I56" s="153">
        <f>ROUND('Production by Company'!I56/' Capacity by Company'!I56,4)</f>
        <v>0.79669999999999996</v>
      </c>
      <c r="J56" s="153">
        <f>ROUND('Production by Company'!J56/' Capacity by Company'!J56,4)</f>
        <v>0.82869999999999999</v>
      </c>
      <c r="K56" s="153">
        <f>ROUND('Production by Company'!K56/' Capacity by Company'!K56,4)</f>
        <v>0.83079999999999998</v>
      </c>
      <c r="L56" s="153">
        <f>ROUND('Production by Company'!L56/' Capacity by Company'!L56,4)</f>
        <v>0.83289999999999997</v>
      </c>
      <c r="M56" s="153">
        <f>ROUND('Production by Company'!M56/' Capacity by Company'!M56,4)</f>
        <v>0.83489999999999998</v>
      </c>
      <c r="N56" s="153">
        <f>ROUND('Production by Company'!N56/' Capacity by Company'!N56,4)</f>
        <v>0.83699999999999997</v>
      </c>
      <c r="O56" s="153">
        <f>ROUND('Production by Company'!O56/' Capacity by Company'!O56,4)</f>
        <v>0.83909999999999996</v>
      </c>
      <c r="P56" s="153">
        <f>ROUND('Production by Company'!P56/' Capacity by Company'!P56,4)</f>
        <v>0.84109999999999996</v>
      </c>
      <c r="Q56" s="153">
        <f>ROUND('Production by Company'!Q56/' Capacity by Company'!Q56,4)</f>
        <v>0.84319999999999995</v>
      </c>
      <c r="R56" s="153">
        <f>ROUND('Production by Company'!R56/' Capacity by Company'!R56,4)</f>
        <v>0.84530000000000005</v>
      </c>
      <c r="S56" s="153">
        <f>ROUND('Production by Company'!S56/' Capacity by Company'!S56,4)</f>
        <v>0.84740000000000004</v>
      </c>
    </row>
    <row r="57" spans="1:21" x14ac:dyDescent="0.25">
      <c r="A57" s="158" t="s">
        <v>39</v>
      </c>
      <c r="B57" s="158" t="s">
        <v>259</v>
      </c>
      <c r="C57" s="157" t="s">
        <v>308</v>
      </c>
      <c r="D57" s="146">
        <v>0.88197885714285718</v>
      </c>
      <c r="E57" s="146">
        <v>0.88246703542857141</v>
      </c>
      <c r="F57" s="146">
        <v>0.88295521371428576</v>
      </c>
      <c r="G57" s="146">
        <v>0.88344339200000022</v>
      </c>
      <c r="H57" s="146">
        <v>0.89393157028571502</v>
      </c>
      <c r="I57" s="146">
        <v>0.85441974857142899</v>
      </c>
      <c r="J57" s="146">
        <v>0.88490792685714281</v>
      </c>
      <c r="K57" s="146">
        <v>0.88539610514285705</v>
      </c>
      <c r="L57" s="146">
        <v>0.88588428342857151</v>
      </c>
      <c r="M57" s="146">
        <v>0.88637246171428574</v>
      </c>
      <c r="N57" s="146">
        <v>0.88686063999999987</v>
      </c>
      <c r="O57" s="146">
        <v>0.88734881828571432</v>
      </c>
      <c r="P57" s="146">
        <v>0.88783699657142856</v>
      </c>
      <c r="Q57" s="146">
        <v>0.88832517485714302</v>
      </c>
      <c r="R57" s="146">
        <v>0.88881335314285714</v>
      </c>
      <c r="S57" s="146">
        <v>0.88930153142857138</v>
      </c>
    </row>
    <row r="58" spans="1:21" x14ac:dyDescent="0.25">
      <c r="A58" s="158" t="s">
        <v>39</v>
      </c>
      <c r="B58" s="158" t="s">
        <v>259</v>
      </c>
      <c r="C58" s="171" t="s">
        <v>12</v>
      </c>
      <c r="D58" s="159">
        <v>0.78506171428571381</v>
      </c>
      <c r="E58" s="159">
        <v>0.78544376685714368</v>
      </c>
      <c r="F58" s="159">
        <v>0.78582581942857033</v>
      </c>
      <c r="G58" s="159">
        <v>0.78620787199999864</v>
      </c>
      <c r="H58" s="159">
        <v>0.79658992457142896</v>
      </c>
      <c r="I58" s="159">
        <v>0.74697197714285701</v>
      </c>
      <c r="J58" s="159">
        <v>0.78735402971428525</v>
      </c>
      <c r="K58" s="159">
        <v>0.78773608228571512</v>
      </c>
      <c r="L58" s="159">
        <v>0.78811813485714177</v>
      </c>
      <c r="M58" s="159">
        <v>0.78850018742857009</v>
      </c>
      <c r="N58" s="159">
        <v>0.78888224000000007</v>
      </c>
      <c r="O58" s="159">
        <v>0.78926429257142838</v>
      </c>
      <c r="P58" s="159">
        <v>0.7896463451428567</v>
      </c>
      <c r="Q58" s="159">
        <v>0.79002839771428501</v>
      </c>
      <c r="R58" s="159">
        <v>0.79041045028571333</v>
      </c>
      <c r="S58" s="159">
        <v>0.79079250285714153</v>
      </c>
    </row>
    <row r="59" spans="1:21" x14ac:dyDescent="0.25">
      <c r="A59" s="166" t="s">
        <v>39</v>
      </c>
      <c r="B59" s="166" t="s">
        <v>259</v>
      </c>
      <c r="C59" s="145" t="s">
        <v>58</v>
      </c>
      <c r="D59" s="153">
        <f>ROUND('Production by Company'!D59/' Capacity by Company'!D59,4)</f>
        <v>0.88200000000000001</v>
      </c>
      <c r="E59" s="153">
        <f>ROUND('Production by Company'!E59/' Capacity by Company'!E59,4)</f>
        <v>0.88249999999999995</v>
      </c>
      <c r="F59" s="153">
        <f>ROUND('Production by Company'!F59/' Capacity by Company'!F59,4)</f>
        <v>0.88300000000000001</v>
      </c>
      <c r="G59" s="153">
        <f>ROUND('Production by Company'!G59/' Capacity by Company'!G59,4)</f>
        <v>0.88339999999999996</v>
      </c>
      <c r="H59" s="153">
        <f>ROUND('Production by Company'!H59/' Capacity by Company'!H59,4)</f>
        <v>0.89390000000000003</v>
      </c>
      <c r="I59" s="153">
        <f>ROUND('Production by Company'!I59/' Capacity by Company'!I59,4)</f>
        <v>0.85440000000000005</v>
      </c>
      <c r="J59" s="153">
        <f>ROUND('Production by Company'!J59/' Capacity by Company'!J59,4)</f>
        <v>0.88490000000000002</v>
      </c>
      <c r="K59" s="153">
        <f>ROUND('Production by Company'!K59/' Capacity by Company'!K59,4)</f>
        <v>0.88539999999999996</v>
      </c>
      <c r="L59" s="153">
        <f>ROUND('Production by Company'!L59/' Capacity by Company'!L59,4)</f>
        <v>0.88590000000000002</v>
      </c>
      <c r="M59" s="153">
        <f>ROUND('Production by Company'!M59/' Capacity by Company'!M59,4)</f>
        <v>0.88639999999999997</v>
      </c>
      <c r="N59" s="153">
        <f>ROUND('Production by Company'!N59/' Capacity by Company'!N59,4)</f>
        <v>0.88690000000000002</v>
      </c>
      <c r="O59" s="153">
        <f>ROUND('Production by Company'!O59/' Capacity by Company'!O59,4)</f>
        <v>0.88729999999999998</v>
      </c>
      <c r="P59" s="153">
        <f>ROUND('Production by Company'!P59/' Capacity by Company'!P59,4)</f>
        <v>0.88780000000000003</v>
      </c>
      <c r="Q59" s="153">
        <f>ROUND('Production by Company'!Q59/' Capacity by Company'!Q59,4)</f>
        <v>0.88829999999999998</v>
      </c>
      <c r="R59" s="153">
        <f>ROUND('Production by Company'!R59/' Capacity by Company'!R59,4)</f>
        <v>0.88880000000000003</v>
      </c>
      <c r="S59" s="153">
        <f>ROUND('Production by Company'!S59/' Capacity by Company'!S59,4)</f>
        <v>0.88929999999999998</v>
      </c>
    </row>
    <row r="60" spans="1:21" x14ac:dyDescent="0.25">
      <c r="A60" s="158" t="s">
        <v>39</v>
      </c>
      <c r="B60" s="158" t="s">
        <v>107</v>
      </c>
      <c r="C60" s="147" t="s">
        <v>302</v>
      </c>
      <c r="D60" s="159">
        <v>0.88571730769230772</v>
      </c>
      <c r="E60" s="159">
        <v>0.88845820512820506</v>
      </c>
      <c r="F60" s="159">
        <v>0.89119910256410251</v>
      </c>
      <c r="G60" s="159">
        <v>0.89394000000000007</v>
      </c>
      <c r="H60" s="159">
        <v>0.90730999999999995</v>
      </c>
      <c r="I60" s="159">
        <v>0.85043741212121204</v>
      </c>
      <c r="J60" s="159">
        <v>0.88356482424242422</v>
      </c>
      <c r="K60" s="159">
        <v>0.88669223636363637</v>
      </c>
      <c r="L60" s="159">
        <v>0.8898196484848484</v>
      </c>
      <c r="M60" s="159">
        <v>0.89294706060606055</v>
      </c>
      <c r="N60" s="159">
        <v>0.89607447272727259</v>
      </c>
      <c r="O60" s="159">
        <v>0.89920188484848473</v>
      </c>
      <c r="P60" s="159">
        <v>0.90232929696969699</v>
      </c>
      <c r="Q60" s="159">
        <v>0.90545670909090903</v>
      </c>
      <c r="R60" s="159">
        <v>0.90858412121212118</v>
      </c>
      <c r="S60" s="159">
        <v>0.91171153333333343</v>
      </c>
      <c r="U60" s="332">
        <v>9.5600000000000004E-2</v>
      </c>
    </row>
    <row r="61" spans="1:21" x14ac:dyDescent="0.25">
      <c r="A61" s="158" t="s">
        <v>39</v>
      </c>
      <c r="B61" s="158" t="s">
        <v>107</v>
      </c>
      <c r="C61" s="171" t="s">
        <v>12</v>
      </c>
      <c r="D61" s="159">
        <v>0.79001794285714289</v>
      </c>
      <c r="E61" s="159">
        <v>0.79345000571428581</v>
      </c>
      <c r="F61" s="159">
        <v>0.79688206857142851</v>
      </c>
      <c r="G61" s="159">
        <v>0.80031413142857133</v>
      </c>
      <c r="H61" s="159">
        <v>0.81374619428571404</v>
      </c>
      <c r="I61" s="159">
        <v>0.76508120519480505</v>
      </c>
      <c r="J61" s="159">
        <v>0.80641621610389591</v>
      </c>
      <c r="K61" s="159">
        <v>0.80775122701298685</v>
      </c>
      <c r="L61" s="159">
        <v>0.8090862379220779</v>
      </c>
      <c r="M61" s="159">
        <v>0.81042124883116884</v>
      </c>
      <c r="N61" s="159">
        <v>0.81175625974025978</v>
      </c>
      <c r="O61" s="159">
        <v>0.81309127064935072</v>
      </c>
      <c r="P61" s="159">
        <v>0.81442628155844143</v>
      </c>
      <c r="Q61" s="159">
        <v>0.81576129246753237</v>
      </c>
      <c r="R61" s="159">
        <v>0.81709630337662331</v>
      </c>
      <c r="S61" s="159">
        <v>0.81843131428571425</v>
      </c>
    </row>
    <row r="62" spans="1:21" x14ac:dyDescent="0.25">
      <c r="A62" s="166" t="s">
        <v>39</v>
      </c>
      <c r="B62" s="166" t="s">
        <v>107</v>
      </c>
      <c r="C62" s="145" t="s">
        <v>58</v>
      </c>
      <c r="D62" s="153">
        <f>ROUND('Production by Company'!D62/' Capacity by Company'!D62,4)</f>
        <v>0.88570000000000004</v>
      </c>
      <c r="E62" s="153">
        <f>ROUND('Production by Company'!E62/' Capacity by Company'!E62,4)</f>
        <v>0.88849999999999996</v>
      </c>
      <c r="F62" s="153">
        <f>ROUND('Production by Company'!F62/' Capacity by Company'!F62,4)</f>
        <v>0.89119999999999999</v>
      </c>
      <c r="G62" s="153">
        <f>ROUND('Production by Company'!G62/' Capacity by Company'!G62,4)</f>
        <v>0.89390000000000003</v>
      </c>
      <c r="H62" s="153">
        <f>ROUND('Production by Company'!H62/' Capacity by Company'!H62,4)</f>
        <v>0.9073</v>
      </c>
      <c r="I62" s="153">
        <f>ROUND('Production by Company'!I62/' Capacity by Company'!I62,4)</f>
        <v>0.85040000000000004</v>
      </c>
      <c r="J62" s="153">
        <f>ROUND('Production by Company'!J62/' Capacity by Company'!J62,4)</f>
        <v>0.88360000000000005</v>
      </c>
      <c r="K62" s="153">
        <f>ROUND('Production by Company'!K62/' Capacity by Company'!K62,4)</f>
        <v>0.88670000000000004</v>
      </c>
      <c r="L62" s="153">
        <f>ROUND('Production by Company'!L62/' Capacity by Company'!L62,4)</f>
        <v>0.88980000000000004</v>
      </c>
      <c r="M62" s="153">
        <f>ROUND('Production by Company'!M62/' Capacity by Company'!M62,4)</f>
        <v>0.89290000000000003</v>
      </c>
      <c r="N62" s="153">
        <f>ROUND('Production by Company'!N62/' Capacity by Company'!N62,4)</f>
        <v>0.89610000000000001</v>
      </c>
      <c r="O62" s="153">
        <f>ROUND('Production by Company'!O62/' Capacity by Company'!O62,4)</f>
        <v>0.8992</v>
      </c>
      <c r="P62" s="153">
        <f>ROUND('Production by Company'!P62/' Capacity by Company'!P62,4)</f>
        <v>0.90229999999999999</v>
      </c>
      <c r="Q62" s="153">
        <f>ROUND('Production by Company'!Q62/' Capacity by Company'!Q62,4)</f>
        <v>0.90549999999999997</v>
      </c>
      <c r="R62" s="153">
        <f>ROUND('Production by Company'!R62/' Capacity by Company'!R62,4)</f>
        <v>0.90859999999999996</v>
      </c>
      <c r="S62" s="153">
        <f>ROUND('Production by Company'!S62/' Capacity by Company'!S62,4)</f>
        <v>0.91169999999999995</v>
      </c>
    </row>
    <row r="63" spans="1:21" s="151" customFormat="1" x14ac:dyDescent="0.25">
      <c r="A63" s="158" t="s">
        <v>39</v>
      </c>
      <c r="B63" s="158" t="s">
        <v>54</v>
      </c>
      <c r="C63" s="147" t="s">
        <v>58</v>
      </c>
      <c r="D63" s="159">
        <v>0.88571730769230772</v>
      </c>
      <c r="E63" s="159">
        <v>0.88845820512820506</v>
      </c>
      <c r="F63" s="159">
        <v>0.89119910256410251</v>
      </c>
      <c r="G63" s="159">
        <v>0.89394000000000007</v>
      </c>
      <c r="H63" s="159">
        <v>0.88731000000000004</v>
      </c>
      <c r="I63" s="159">
        <v>0.85043741212121204</v>
      </c>
      <c r="J63" s="159">
        <v>0.88356482424242422</v>
      </c>
      <c r="K63" s="159">
        <v>0.88669223636363637</v>
      </c>
      <c r="L63" s="159">
        <v>0.8898196484848484</v>
      </c>
      <c r="M63" s="159">
        <v>0.89294706060606055</v>
      </c>
      <c r="N63" s="159">
        <v>0.89607447272727259</v>
      </c>
      <c r="O63" s="159">
        <v>0.89920188484848473</v>
      </c>
      <c r="P63" s="159">
        <v>0.90232929696969699</v>
      </c>
      <c r="Q63" s="159">
        <v>0.90545670909090903</v>
      </c>
      <c r="R63" s="159">
        <v>0.90858412121212118</v>
      </c>
      <c r="S63" s="159">
        <v>0.91171153333333343</v>
      </c>
    </row>
    <row r="64" spans="1:21" x14ac:dyDescent="0.25">
      <c r="A64" s="166" t="s">
        <v>39</v>
      </c>
      <c r="B64" s="166" t="s">
        <v>39</v>
      </c>
      <c r="C64" s="145" t="s">
        <v>58</v>
      </c>
      <c r="D64" s="153">
        <f>ROUND('Production by Company'!D64/' Capacity by Company'!D64,4)</f>
        <v>0.81540000000000001</v>
      </c>
      <c r="E64" s="153">
        <f>ROUND('Production by Company'!E64/' Capacity by Company'!E64,4)</f>
        <v>0.82730000000000004</v>
      </c>
      <c r="F64" s="153">
        <f>ROUND('Production by Company'!F64/' Capacity by Company'!F64,4)</f>
        <v>0.82889999999999997</v>
      </c>
      <c r="G64" s="153">
        <f>ROUND('Production by Company'!G64/' Capacity by Company'!G64,4)</f>
        <v>0.82930000000000004</v>
      </c>
      <c r="H64" s="153">
        <f>ROUND('Production by Company'!H64/' Capacity by Company'!H64,4)</f>
        <v>0.83889999999999998</v>
      </c>
      <c r="I64" s="153">
        <f>ROUND('Production by Company'!I64/' Capacity by Company'!I64,4)</f>
        <v>0.79790000000000005</v>
      </c>
      <c r="J64" s="153">
        <f>ROUND('Production by Company'!J64/' Capacity by Company'!J64,4)</f>
        <v>0.82809999999999995</v>
      </c>
      <c r="K64" s="153">
        <f>ROUND('Production by Company'!K64/' Capacity by Company'!K64,4)</f>
        <v>0.83409999999999995</v>
      </c>
      <c r="L64" s="153">
        <f>ROUND('Production by Company'!L64/' Capacity by Company'!L64,4)</f>
        <v>0.83850000000000002</v>
      </c>
      <c r="M64" s="153">
        <f>ROUND('Production by Company'!M64/' Capacity by Company'!M64,4)</f>
        <v>0.8458</v>
      </c>
      <c r="N64" s="153">
        <f>ROUND('Production by Company'!N64/' Capacity by Company'!N64,4)</f>
        <v>0.85019999999999996</v>
      </c>
      <c r="O64" s="153">
        <f>ROUND('Production by Company'!O64/' Capacity by Company'!O64,4)</f>
        <v>0.85980000000000001</v>
      </c>
      <c r="P64" s="153">
        <f>ROUND('Production by Company'!P64/' Capacity by Company'!P64,4)</f>
        <v>0.86339999999999995</v>
      </c>
      <c r="Q64" s="153">
        <f>ROUND('Production by Company'!Q64/' Capacity by Company'!Q64,4)</f>
        <v>0.87619999999999998</v>
      </c>
      <c r="R64" s="153">
        <f>ROUND('Production by Company'!R64/' Capacity by Company'!R64,4)</f>
        <v>0.88480000000000003</v>
      </c>
      <c r="S64" s="153">
        <f>ROUND('Production by Company'!S64/' Capacity by Company'!S64,4)</f>
        <v>0.89019999999999999</v>
      </c>
    </row>
    <row r="65" spans="1:21" s="174" customFormat="1" x14ac:dyDescent="0.25">
      <c r="A65" s="158" t="s">
        <v>38</v>
      </c>
      <c r="B65" s="158" t="s">
        <v>34</v>
      </c>
      <c r="C65" s="130" t="s">
        <v>298</v>
      </c>
      <c r="D65" s="159">
        <v>0.879</v>
      </c>
      <c r="E65" s="159">
        <v>0.88779999999999992</v>
      </c>
      <c r="F65" s="159">
        <v>0.85614000000000001</v>
      </c>
      <c r="G65" s="159">
        <v>0.89660000000000006</v>
      </c>
      <c r="H65" s="159">
        <v>0.90429999999999988</v>
      </c>
      <c r="I65" s="159">
        <v>0.83250000000000002</v>
      </c>
      <c r="J65" s="159">
        <v>0.81530000000000002</v>
      </c>
      <c r="K65" s="159">
        <v>0.90839999999999987</v>
      </c>
      <c r="L65" s="159">
        <v>0.90839999999999987</v>
      </c>
      <c r="M65" s="159">
        <v>0.9254</v>
      </c>
      <c r="N65" s="159">
        <v>0.9254</v>
      </c>
      <c r="O65" s="159">
        <v>0.93140000000000001</v>
      </c>
      <c r="P65" s="159">
        <v>0.93940000000000001</v>
      </c>
      <c r="Q65" s="159">
        <v>0.94540000000000002</v>
      </c>
      <c r="R65" s="159">
        <v>0.95740000000000003</v>
      </c>
      <c r="S65" s="159">
        <v>0.96639999999999993</v>
      </c>
    </row>
    <row r="66" spans="1:21" x14ac:dyDescent="0.25">
      <c r="A66" s="158" t="s">
        <v>38</v>
      </c>
      <c r="B66" s="158" t="s">
        <v>34</v>
      </c>
      <c r="C66" s="171" t="s">
        <v>286</v>
      </c>
      <c r="D66" s="159">
        <v>0.80589820224719089</v>
      </c>
      <c r="E66" s="159">
        <v>0.80732365168539322</v>
      </c>
      <c r="F66" s="159">
        <v>0.80874910112359544</v>
      </c>
      <c r="G66" s="159">
        <v>0.81017455056179766</v>
      </c>
      <c r="H66" s="159">
        <v>0.81159999999999988</v>
      </c>
      <c r="I66" s="159">
        <v>0.78416892134831495</v>
      </c>
      <c r="J66" s="159">
        <v>0.77673784269662904</v>
      </c>
      <c r="K66" s="159">
        <v>0.81930676404494374</v>
      </c>
      <c r="L66" s="159">
        <v>0.82187568539325828</v>
      </c>
      <c r="M66" s="159">
        <v>0.82444460674157305</v>
      </c>
      <c r="N66" s="159">
        <v>0.8270135280898876</v>
      </c>
      <c r="O66" s="159">
        <v>0.82958244943820225</v>
      </c>
      <c r="P66" s="159">
        <v>0.8321513707865168</v>
      </c>
      <c r="Q66" s="159">
        <v>0.83472029213483145</v>
      </c>
      <c r="R66" s="159">
        <v>0.837289213483146</v>
      </c>
      <c r="S66" s="159">
        <v>0.83985813483146066</v>
      </c>
    </row>
    <row r="67" spans="1:21" x14ac:dyDescent="0.25">
      <c r="A67" s="158" t="s">
        <v>38</v>
      </c>
      <c r="B67" s="158" t="s">
        <v>34</v>
      </c>
      <c r="C67" s="171" t="s">
        <v>283</v>
      </c>
      <c r="D67" s="159">
        <v>0.74839535135135138</v>
      </c>
      <c r="E67" s="159">
        <v>0.75164189729729736</v>
      </c>
      <c r="F67" s="159">
        <v>0.74488844324324299</v>
      </c>
      <c r="G67" s="159">
        <v>0.7581349891891892</v>
      </c>
      <c r="H67" s="159">
        <v>0.76138153513513518</v>
      </c>
      <c r="I67" s="159">
        <v>0.72264438329238301</v>
      </c>
      <c r="J67" s="159">
        <v>0.71390723144963097</v>
      </c>
      <c r="K67" s="159">
        <v>0.76517007960687955</v>
      </c>
      <c r="L67" s="159">
        <v>0.76643292776412775</v>
      </c>
      <c r="M67" s="159">
        <v>0.76769577592137594</v>
      </c>
      <c r="N67" s="159">
        <v>0.76895862407862414</v>
      </c>
      <c r="O67" s="159">
        <v>0.77022147223587234</v>
      </c>
      <c r="P67" s="159">
        <v>0.77148432039312043</v>
      </c>
      <c r="Q67" s="159">
        <v>0.77274716855036851</v>
      </c>
      <c r="R67" s="159">
        <v>0.7740100167076166</v>
      </c>
      <c r="S67" s="159">
        <v>0.77527286486486491</v>
      </c>
    </row>
    <row r="68" spans="1:21" x14ac:dyDescent="0.25">
      <c r="A68" s="156" t="s">
        <v>38</v>
      </c>
      <c r="B68" s="156" t="s">
        <v>34</v>
      </c>
      <c r="C68" s="142" t="s">
        <v>315</v>
      </c>
      <c r="D68" s="159">
        <v>0.92199516842105278</v>
      </c>
      <c r="E68" s="159">
        <v>0.92610461210526329</v>
      </c>
      <c r="F68" s="159">
        <v>0.92021405578947402</v>
      </c>
      <c r="G68" s="159">
        <v>0.92432349947368397</v>
      </c>
      <c r="H68" s="159">
        <v>0.93843294315789483</v>
      </c>
      <c r="I68" s="159">
        <v>0.86003144306220103</v>
      </c>
      <c r="J68" s="159">
        <v>0.83162994296650705</v>
      </c>
      <c r="K68" s="159">
        <v>0.94322844287081342</v>
      </c>
      <c r="L68" s="159">
        <v>0.94482694277511947</v>
      </c>
      <c r="M68" s="159">
        <v>0.94642544267942574</v>
      </c>
      <c r="N68" s="159">
        <v>0.94802394258373202</v>
      </c>
      <c r="O68" s="159">
        <v>0.94962244248803829</v>
      </c>
      <c r="P68" s="159">
        <v>0.95122094239234434</v>
      </c>
      <c r="Q68" s="159">
        <v>0.95281944229665061</v>
      </c>
      <c r="R68" s="159">
        <v>0.95441794220095688</v>
      </c>
      <c r="S68" s="159">
        <v>0.95601644210526315</v>
      </c>
    </row>
    <row r="69" spans="1:21" x14ac:dyDescent="0.25">
      <c r="A69" s="156" t="s">
        <v>38</v>
      </c>
      <c r="B69" s="156" t="s">
        <v>34</v>
      </c>
      <c r="C69" s="147" t="s">
        <v>299</v>
      </c>
      <c r="D69" s="159">
        <v>0.88839863529411767</v>
      </c>
      <c r="E69" s="159">
        <v>0.89263824235294131</v>
      </c>
      <c r="F69" s="159">
        <v>0.87687784941176505</v>
      </c>
      <c r="G69" s="159">
        <v>0.90111745647058816</v>
      </c>
      <c r="H69" s="159">
        <v>0.9053570635294117</v>
      </c>
      <c r="I69" s="159">
        <v>0.82700619465240599</v>
      </c>
      <c r="J69" s="159">
        <v>0.78865532577540098</v>
      </c>
      <c r="K69" s="159">
        <v>0.91030445689839556</v>
      </c>
      <c r="L69" s="159">
        <v>0.91195358802139037</v>
      </c>
      <c r="M69" s="159">
        <v>0.91360271914438507</v>
      </c>
      <c r="N69" s="159">
        <v>0.91525185026737976</v>
      </c>
      <c r="O69" s="159">
        <v>0.91690098139037435</v>
      </c>
      <c r="P69" s="159">
        <v>0.91855011251336893</v>
      </c>
      <c r="Q69" s="159">
        <v>0.92019924363636352</v>
      </c>
      <c r="R69" s="159">
        <v>0.92184837475935821</v>
      </c>
      <c r="S69" s="159">
        <v>0.92349750588235291</v>
      </c>
      <c r="U69" s="332">
        <v>3.1399999999999997E-2</v>
      </c>
    </row>
    <row r="70" spans="1:21" x14ac:dyDescent="0.25">
      <c r="A70" s="156" t="s">
        <v>38</v>
      </c>
      <c r="B70" s="156" t="s">
        <v>34</v>
      </c>
      <c r="C70" s="171" t="s">
        <v>12</v>
      </c>
      <c r="D70" s="159">
        <v>0.79001794285714289</v>
      </c>
      <c r="E70" s="159">
        <v>0.79345000571428581</v>
      </c>
      <c r="F70" s="159">
        <v>0.78688206857142795</v>
      </c>
      <c r="G70" s="159">
        <v>0.80031413142857133</v>
      </c>
      <c r="H70" s="159">
        <v>0.80374619428571425</v>
      </c>
      <c r="I70" s="159">
        <v>0.75508120519480504</v>
      </c>
      <c r="J70" s="159">
        <v>0.75641621610389598</v>
      </c>
      <c r="K70" s="159">
        <v>0.80775122701298685</v>
      </c>
      <c r="L70" s="159">
        <v>0.8090862379220779</v>
      </c>
      <c r="M70" s="159">
        <v>0.81042124883116884</v>
      </c>
      <c r="N70" s="159">
        <v>0.81175625974025978</v>
      </c>
      <c r="O70" s="159">
        <v>0.81309127064935072</v>
      </c>
      <c r="P70" s="159">
        <v>0.81442628155844143</v>
      </c>
      <c r="Q70" s="159">
        <v>0.81576129246753237</v>
      </c>
      <c r="R70" s="159">
        <v>0.81709630337662331</v>
      </c>
      <c r="S70" s="159">
        <v>0.81843131428571425</v>
      </c>
    </row>
    <row r="71" spans="1:21" x14ac:dyDescent="0.25">
      <c r="A71" s="161" t="s">
        <v>38</v>
      </c>
      <c r="B71" s="161" t="s">
        <v>34</v>
      </c>
      <c r="C71" s="145" t="s">
        <v>58</v>
      </c>
      <c r="D71" s="153">
        <f>ROUND('Production by Company'!D71/' Capacity by Company'!D71,4)</f>
        <v>0.84730000000000005</v>
      </c>
      <c r="E71" s="153">
        <f>ROUND('Production by Company'!E71/' Capacity by Company'!E71,4)</f>
        <v>0.85070000000000001</v>
      </c>
      <c r="F71" s="153">
        <f>ROUND('Production by Company'!F71/' Capacity by Company'!F71,4)</f>
        <v>0.84889999999999999</v>
      </c>
      <c r="G71" s="153">
        <f>ROUND('Production by Company'!G71/' Capacity by Company'!G71,4)</f>
        <v>0.85650000000000004</v>
      </c>
      <c r="H71" s="153">
        <f>ROUND('Production by Company'!H71/' Capacity by Company'!H71,4)</f>
        <v>0.86319999999999997</v>
      </c>
      <c r="I71" s="153">
        <f>ROUND('Production by Company'!I71/' Capacity by Company'!I71,4)</f>
        <v>0.80610000000000004</v>
      </c>
      <c r="J71" s="153">
        <f>ROUND('Production by Company'!J71/' Capacity by Company'!J71,4)</f>
        <v>0.79159999999999997</v>
      </c>
      <c r="K71" s="153">
        <f>ROUND('Production by Company'!K71/' Capacity by Company'!K71,4)</f>
        <v>0.86809999999999998</v>
      </c>
      <c r="L71" s="153">
        <f>ROUND('Production by Company'!L71/' Capacity by Company'!L71,4)</f>
        <v>0.86960000000000004</v>
      </c>
      <c r="M71" s="153">
        <f>ROUND('Production by Company'!M71/' Capacity by Company'!M71,4)</f>
        <v>0.87390000000000001</v>
      </c>
      <c r="N71" s="153">
        <f>ROUND('Production by Company'!N71/' Capacity by Company'!N71,4)</f>
        <v>0.87529999999999997</v>
      </c>
      <c r="O71" s="153">
        <f>ROUND('Production by Company'!O71/' Capacity by Company'!O71,4)</f>
        <v>0.87780000000000002</v>
      </c>
      <c r="P71" s="153">
        <f>ROUND('Production by Company'!P71/' Capacity by Company'!P71,4)</f>
        <v>0.88060000000000005</v>
      </c>
      <c r="Q71" s="153">
        <f>ROUND('Production by Company'!Q71/' Capacity by Company'!Q71,4)</f>
        <v>0.88300000000000001</v>
      </c>
      <c r="R71" s="153">
        <f>ROUND('Production by Company'!R71/' Capacity by Company'!R71,4)</f>
        <v>0.88649999999999995</v>
      </c>
      <c r="S71" s="153">
        <f>ROUND('Production by Company'!S71/' Capacity by Company'!S71,4)</f>
        <v>0.88939999999999997</v>
      </c>
    </row>
    <row r="72" spans="1:21" x14ac:dyDescent="0.25">
      <c r="A72" s="156" t="s">
        <v>38</v>
      </c>
      <c r="B72" s="158" t="s">
        <v>105</v>
      </c>
      <c r="C72" s="171" t="s">
        <v>12</v>
      </c>
      <c r="D72" s="159">
        <v>0.88571730769230772</v>
      </c>
      <c r="E72" s="159">
        <v>0.88845820512820506</v>
      </c>
      <c r="F72" s="159">
        <v>0.89119910256410251</v>
      </c>
      <c r="G72" s="159">
        <v>0.88393999999999995</v>
      </c>
      <c r="H72" s="159">
        <v>0.87730999999999992</v>
      </c>
      <c r="I72" s="159">
        <v>0.74043741212121195</v>
      </c>
      <c r="J72" s="159">
        <v>0.83356482424242395</v>
      </c>
      <c r="K72" s="159">
        <v>0.88669223636363637</v>
      </c>
      <c r="L72" s="159">
        <v>0.8898196484848484</v>
      </c>
      <c r="M72" s="159">
        <v>0.89294706060606055</v>
      </c>
      <c r="N72" s="159">
        <v>0.89607447272727259</v>
      </c>
      <c r="O72" s="159">
        <v>0.89920188484848473</v>
      </c>
      <c r="P72" s="159">
        <v>0.90232929696969699</v>
      </c>
      <c r="Q72" s="159">
        <v>0.90545670909090903</v>
      </c>
      <c r="R72" s="159">
        <v>0.90858412121212118</v>
      </c>
      <c r="S72" s="159">
        <v>0.91171153333333343</v>
      </c>
    </row>
    <row r="73" spans="1:21" x14ac:dyDescent="0.25">
      <c r="A73" s="161" t="s">
        <v>38</v>
      </c>
      <c r="B73" s="166" t="s">
        <v>105</v>
      </c>
      <c r="C73" s="145" t="s">
        <v>58</v>
      </c>
      <c r="D73" s="153">
        <f>ROUND('Production by Company'!D73/' Capacity by Company'!D72,4)</f>
        <v>0.88570000000000004</v>
      </c>
      <c r="E73" s="153">
        <f>ROUND('Production by Company'!E73/' Capacity by Company'!E72,4)</f>
        <v>0.88849999999999996</v>
      </c>
      <c r="F73" s="153">
        <f>ROUND('Production by Company'!F73/' Capacity by Company'!F72,4)</f>
        <v>0.89119999999999999</v>
      </c>
      <c r="G73" s="153">
        <f>ROUND('Production by Company'!G73/' Capacity by Company'!G72,4)</f>
        <v>0.88390000000000002</v>
      </c>
      <c r="H73" s="153">
        <f>ROUND('Production by Company'!H73/' Capacity by Company'!H72,4)</f>
        <v>0.87729999999999997</v>
      </c>
      <c r="I73" s="153">
        <f>ROUND('Production by Company'!I73/' Capacity by Company'!I72,4)</f>
        <v>0.74039999999999995</v>
      </c>
      <c r="J73" s="153">
        <f>ROUND('Production by Company'!J73/' Capacity by Company'!J72,4)</f>
        <v>0.83360000000000001</v>
      </c>
      <c r="K73" s="153">
        <f>ROUND('Production by Company'!K73/' Capacity by Company'!K72,4)</f>
        <v>0.88670000000000004</v>
      </c>
      <c r="L73" s="153">
        <f>ROUND('Production by Company'!L73/' Capacity by Company'!L72,4)</f>
        <v>0.88980000000000004</v>
      </c>
      <c r="M73" s="153">
        <f>ROUND('Production by Company'!M73/' Capacity by Company'!M72,4)</f>
        <v>0.89290000000000003</v>
      </c>
      <c r="N73" s="153">
        <f>ROUND('Production by Company'!N73/' Capacity by Company'!N72,4)</f>
        <v>0.89610000000000001</v>
      </c>
      <c r="O73" s="153">
        <f>ROUND('Production by Company'!O73/' Capacity by Company'!O72,4)</f>
        <v>0.8992</v>
      </c>
      <c r="P73" s="153">
        <f>ROUND('Production by Company'!P73/' Capacity by Company'!P72,4)</f>
        <v>0.90229999999999999</v>
      </c>
      <c r="Q73" s="153">
        <f>ROUND('Production by Company'!Q73/' Capacity by Company'!Q72,4)</f>
        <v>0.90549999999999997</v>
      </c>
      <c r="R73" s="153">
        <f>ROUND('Production by Company'!R73/' Capacity by Company'!R72,4)</f>
        <v>0.90859999999999996</v>
      </c>
      <c r="S73" s="153">
        <f>ROUND('Production by Company'!S73/' Capacity by Company'!S72,4)</f>
        <v>0.91169999999999995</v>
      </c>
    </row>
    <row r="74" spans="1:21" s="395" customFormat="1" x14ac:dyDescent="0.25">
      <c r="A74" s="156" t="s">
        <v>38</v>
      </c>
      <c r="B74" s="158" t="s">
        <v>110</v>
      </c>
      <c r="C74" s="147" t="s">
        <v>12</v>
      </c>
      <c r="D74" s="358">
        <v>0.85970176470588244</v>
      </c>
      <c r="E74" s="358">
        <v>0.86170028235294127</v>
      </c>
      <c r="F74" s="358">
        <v>0.8636988000000001</v>
      </c>
      <c r="G74" s="358">
        <v>0.83569731764705901</v>
      </c>
      <c r="H74" s="358">
        <v>0.86769583529411765</v>
      </c>
      <c r="I74" s="358">
        <v>0.82969435294117699</v>
      </c>
      <c r="J74" s="358">
        <v>0.87169287058823541</v>
      </c>
      <c r="K74" s="358">
        <v>0.87369138823529413</v>
      </c>
      <c r="L74" s="358">
        <v>0.87568990588235307</v>
      </c>
      <c r="M74" s="358">
        <v>0.8776884235294119</v>
      </c>
      <c r="N74" s="358">
        <v>0.87968694117647062</v>
      </c>
      <c r="O74" s="358">
        <v>0.88168545882352956</v>
      </c>
      <c r="P74" s="358">
        <v>0.88368397647058827</v>
      </c>
      <c r="Q74" s="358">
        <v>0.8856824941176471</v>
      </c>
      <c r="R74" s="358">
        <v>0.88768101176470604</v>
      </c>
      <c r="S74" s="358">
        <v>0.88967952941176476</v>
      </c>
    </row>
    <row r="75" spans="1:21" s="395" customFormat="1" x14ac:dyDescent="0.25">
      <c r="A75" s="161" t="s">
        <v>38</v>
      </c>
      <c r="B75" s="166" t="s">
        <v>110</v>
      </c>
      <c r="C75" s="145" t="s">
        <v>58</v>
      </c>
      <c r="D75" s="153">
        <f>'Production by Company'!D75/' Capacity by Company'!D75</f>
        <v>0.85970176470588233</v>
      </c>
      <c r="E75" s="153">
        <f>'Production by Company'!E75/' Capacity by Company'!E75</f>
        <v>0.86170028235294127</v>
      </c>
      <c r="F75" s="153">
        <f>'Production by Company'!F75/' Capacity by Company'!F75</f>
        <v>0.8636988000000001</v>
      </c>
      <c r="G75" s="153">
        <f>'Production by Company'!G75/' Capacity by Company'!G75</f>
        <v>0.8356973176470589</v>
      </c>
      <c r="H75" s="153">
        <f>'Production by Company'!H75/' Capacity by Company'!H75</f>
        <v>0.86769583529411753</v>
      </c>
      <c r="I75" s="153">
        <f>'Production by Company'!I75/' Capacity by Company'!I75</f>
        <v>0.82969435294117699</v>
      </c>
      <c r="J75" s="153">
        <f>'Production by Company'!J75/' Capacity by Company'!J75</f>
        <v>0.87169287058823541</v>
      </c>
      <c r="K75" s="153">
        <f>'Production by Company'!K75/' Capacity by Company'!K75</f>
        <v>0.87369138823529402</v>
      </c>
      <c r="L75" s="153">
        <f>'Production by Company'!L75/' Capacity by Company'!L75</f>
        <v>0.87568990588235318</v>
      </c>
      <c r="M75" s="153">
        <f>'Production by Company'!M75/' Capacity by Company'!M75</f>
        <v>0.8776884235294119</v>
      </c>
      <c r="N75" s="153">
        <f>'Production by Company'!N75/' Capacity by Company'!N75</f>
        <v>0.87968694117647073</v>
      </c>
      <c r="O75" s="153">
        <f>'Production by Company'!O75/' Capacity by Company'!O75</f>
        <v>0.88168545882352967</v>
      </c>
      <c r="P75" s="153">
        <f>'Production by Company'!P75/' Capacity by Company'!P75</f>
        <v>0.88368397647058816</v>
      </c>
      <c r="Q75" s="153">
        <f>'Production by Company'!Q75/' Capacity by Company'!Q75</f>
        <v>0.8856824941176471</v>
      </c>
      <c r="R75" s="153">
        <f>'Production by Company'!R75/' Capacity by Company'!R75</f>
        <v>0.88768101176470604</v>
      </c>
      <c r="S75" s="153">
        <f>'Production by Company'!S75/' Capacity by Company'!S75</f>
        <v>0.88967952941176487</v>
      </c>
    </row>
    <row r="76" spans="1:21" x14ac:dyDescent="0.25">
      <c r="A76" s="156" t="s">
        <v>38</v>
      </c>
      <c r="B76" s="158" t="s">
        <v>223</v>
      </c>
      <c r="C76" s="147" t="s">
        <v>58</v>
      </c>
      <c r="D76" s="159">
        <v>0.89509240000000012</v>
      </c>
      <c r="E76" s="159">
        <v>0.896386868</v>
      </c>
      <c r="F76" s="159">
        <v>0.89768133600000011</v>
      </c>
      <c r="G76" s="159">
        <v>0.83897580400000005</v>
      </c>
      <c r="H76" s="159">
        <v>0.90027027200000009</v>
      </c>
      <c r="I76" s="159">
        <v>0.82156474000000002</v>
      </c>
      <c r="J76" s="159">
        <v>0.90285920799999997</v>
      </c>
      <c r="K76" s="159">
        <v>0.90415367600000007</v>
      </c>
      <c r="L76" s="159">
        <v>0.90544814400000007</v>
      </c>
      <c r="M76" s="159">
        <v>0.90674261200000006</v>
      </c>
      <c r="N76" s="159">
        <v>0.90803708000000005</v>
      </c>
      <c r="O76" s="159">
        <v>0.90933154799999993</v>
      </c>
      <c r="P76" s="159">
        <v>0.91062601600000015</v>
      </c>
      <c r="Q76" s="159">
        <v>0.91192048400000003</v>
      </c>
      <c r="R76" s="159">
        <v>0.91321495200000002</v>
      </c>
      <c r="S76" s="159">
        <v>0.91450942000000002</v>
      </c>
    </row>
    <row r="77" spans="1:21" x14ac:dyDescent="0.25">
      <c r="A77" s="161" t="s">
        <v>38</v>
      </c>
      <c r="B77" s="166" t="s">
        <v>38</v>
      </c>
      <c r="C77" s="145" t="s">
        <v>58</v>
      </c>
      <c r="D77" s="153">
        <f>ROUND('Production by Company'!D76/' Capacity by Company'!D76,4)</f>
        <v>0.84889999999999999</v>
      </c>
      <c r="E77" s="153">
        <f>ROUND('Production by Company'!E76/' Capacity by Company'!E76,4)</f>
        <v>0.85219999999999996</v>
      </c>
      <c r="F77" s="153">
        <f>ROUND('Production by Company'!F76/' Capacity by Company'!F76,4)</f>
        <v>0.85060000000000002</v>
      </c>
      <c r="G77" s="153">
        <f>ROUND('Production by Company'!G76/' Capacity by Company'!G76,4)</f>
        <v>0.85619999999999996</v>
      </c>
      <c r="H77" s="153">
        <f>ROUND('Production by Company'!H76/' Capacity by Company'!H76,4)</f>
        <v>0.86370000000000002</v>
      </c>
      <c r="I77" s="153">
        <f>ROUND('Production by Company'!I76/' Capacity by Company'!I76,4)</f>
        <v>0.80569999999999997</v>
      </c>
      <c r="J77" s="153">
        <f>ROUND('Production by Company'!J76/' Capacity by Company'!J76,4)</f>
        <v>0.79610000000000003</v>
      </c>
      <c r="K77" s="153">
        <f>ROUND('Production by Company'!K76/' Capacity by Company'!K76,4)</f>
        <v>0.86880000000000002</v>
      </c>
      <c r="L77" s="153">
        <f>ROUND('Production by Company'!L76/' Capacity by Company'!L76,4)</f>
        <v>0.87029999999999996</v>
      </c>
      <c r="M77" s="153">
        <f>ROUND('Production by Company'!M76/' Capacity by Company'!M76,4)</f>
        <v>0.87439999999999996</v>
      </c>
      <c r="N77" s="153">
        <f>ROUND('Production by Company'!N76/' Capacity by Company'!N76,4)</f>
        <v>0.876</v>
      </c>
      <c r="O77" s="153">
        <f>ROUND('Production by Company'!O76/' Capacity by Company'!O76,4)</f>
        <v>0.87839999999999996</v>
      </c>
      <c r="P77" s="153">
        <f>ROUND('Production by Company'!P76/' Capacity by Company'!P76,4)</f>
        <v>0.88119999999999998</v>
      </c>
      <c r="Q77" s="153">
        <f>ROUND('Production by Company'!Q76/' Capacity by Company'!Q76,4)</f>
        <v>0.88360000000000005</v>
      </c>
      <c r="R77" s="153">
        <f>ROUND('Production by Company'!R76/' Capacity by Company'!R76,4)</f>
        <v>0.88700000000000001</v>
      </c>
      <c r="S77" s="153">
        <f>ROUND('Production by Company'!S76/' Capacity by Company'!S76,4)</f>
        <v>0.88990000000000002</v>
      </c>
    </row>
    <row r="78" spans="1:21" x14ac:dyDescent="0.25">
      <c r="A78" s="158" t="s">
        <v>40</v>
      </c>
      <c r="B78" s="158" t="s">
        <v>18</v>
      </c>
      <c r="C78" s="171" t="s">
        <v>12</v>
      </c>
      <c r="D78" s="159">
        <v>0.79320000000000002</v>
      </c>
      <c r="E78" s="159">
        <v>0.8377</v>
      </c>
      <c r="F78" s="159">
        <v>0.85499999999999998</v>
      </c>
      <c r="G78" s="159">
        <v>0.83109999999999995</v>
      </c>
      <c r="H78" s="159">
        <v>0.84040000000000004</v>
      </c>
      <c r="I78" s="159">
        <v>0.73809999999999998</v>
      </c>
      <c r="J78" s="159">
        <v>0.78900000000000003</v>
      </c>
      <c r="K78" s="159">
        <v>0.8</v>
      </c>
      <c r="L78" s="159">
        <v>0.8</v>
      </c>
      <c r="M78" s="159">
        <v>0.82000000000000006</v>
      </c>
      <c r="N78" s="159">
        <v>0.82000000000000006</v>
      </c>
      <c r="O78" s="159">
        <v>0.84</v>
      </c>
      <c r="P78" s="159">
        <v>0.84</v>
      </c>
      <c r="Q78" s="159">
        <v>0.87</v>
      </c>
      <c r="R78" s="159">
        <v>0.87</v>
      </c>
      <c r="S78" s="159">
        <v>0.9</v>
      </c>
    </row>
    <row r="79" spans="1:21" x14ac:dyDescent="0.25">
      <c r="A79" s="158" t="s">
        <v>40</v>
      </c>
      <c r="B79" s="158" t="s">
        <v>18</v>
      </c>
      <c r="C79" s="147" t="s">
        <v>58</v>
      </c>
      <c r="D79" s="159">
        <f>'Production by Company'!D78/' Capacity by Company'!D78</f>
        <v>0.79320000000000002</v>
      </c>
      <c r="E79" s="358">
        <f>'Production by Company'!E78/' Capacity by Company'!E78</f>
        <v>0.8377</v>
      </c>
      <c r="F79" s="358">
        <f>'Production by Company'!F78/' Capacity by Company'!F78</f>
        <v>0.85499999999999998</v>
      </c>
      <c r="G79" s="358">
        <f>'Production by Company'!G78/' Capacity by Company'!G78</f>
        <v>0.83109999999999995</v>
      </c>
      <c r="H79" s="358">
        <f>'Production by Company'!H78/' Capacity by Company'!H78</f>
        <v>0.84040000000000004</v>
      </c>
      <c r="I79" s="358">
        <f>'Production by Company'!I78/' Capacity by Company'!I78</f>
        <v>0.73809999999999998</v>
      </c>
      <c r="J79" s="358">
        <f>'Production by Company'!J78/' Capacity by Company'!J78</f>
        <v>0.78900000000000003</v>
      </c>
      <c r="K79" s="358">
        <f>'Production by Company'!K78/' Capacity by Company'!K78</f>
        <v>0.8</v>
      </c>
      <c r="L79" s="358">
        <f>'Production by Company'!L78/' Capacity by Company'!L78</f>
        <v>0.8</v>
      </c>
      <c r="M79" s="358">
        <f>'Production by Company'!M78/' Capacity by Company'!M78</f>
        <v>0.82000000000000006</v>
      </c>
      <c r="N79" s="358">
        <f>'Production by Company'!N78/' Capacity by Company'!N78</f>
        <v>0.82000000000000006</v>
      </c>
      <c r="O79" s="358">
        <f>'Production by Company'!O78/' Capacity by Company'!O78</f>
        <v>0.84</v>
      </c>
      <c r="P79" s="358">
        <f>'Production by Company'!P78/' Capacity by Company'!P78</f>
        <v>0.84</v>
      </c>
      <c r="Q79" s="358">
        <f>'Production by Company'!Q78/' Capacity by Company'!Q78</f>
        <v>0.87</v>
      </c>
      <c r="R79" s="358">
        <f>'Production by Company'!R78/' Capacity by Company'!R78</f>
        <v>0.87</v>
      </c>
      <c r="S79" s="358">
        <f>'Production by Company'!S78/' Capacity by Company'!S78</f>
        <v>0.9</v>
      </c>
    </row>
    <row r="80" spans="1:21" x14ac:dyDescent="0.25">
      <c r="A80" s="158" t="s">
        <v>40</v>
      </c>
      <c r="B80" s="158" t="s">
        <v>103</v>
      </c>
      <c r="C80" s="147" t="s">
        <v>58</v>
      </c>
      <c r="D80" s="159">
        <v>0.72</v>
      </c>
      <c r="E80" s="159">
        <v>0.77</v>
      </c>
      <c r="F80" s="159">
        <v>0.8</v>
      </c>
      <c r="G80" s="159">
        <v>0.81</v>
      </c>
      <c r="H80" s="159">
        <v>0.83720000000000006</v>
      </c>
      <c r="I80" s="159">
        <v>0.80459999999999998</v>
      </c>
      <c r="J80" s="159">
        <v>0.82909999999999995</v>
      </c>
      <c r="K80" s="159">
        <v>0.8367</v>
      </c>
      <c r="L80" s="159">
        <v>0.8327</v>
      </c>
      <c r="M80" s="159">
        <v>0.84419999999999995</v>
      </c>
      <c r="N80" s="159">
        <v>0.82000000000000006</v>
      </c>
      <c r="O80" s="159">
        <v>0.85870000000000002</v>
      </c>
      <c r="P80" s="159">
        <v>0.88019999999999998</v>
      </c>
      <c r="Q80" s="159">
        <v>0.90170000000000006</v>
      </c>
      <c r="R80" s="159">
        <v>0.92320000000000002</v>
      </c>
      <c r="S80" s="159">
        <v>0.94469999999999998</v>
      </c>
    </row>
    <row r="81" spans="1:19" x14ac:dyDescent="0.25">
      <c r="A81" s="158" t="s">
        <v>40</v>
      </c>
      <c r="B81" s="158" t="s">
        <v>59</v>
      </c>
      <c r="C81" s="147" t="s">
        <v>58</v>
      </c>
      <c r="D81" s="159">
        <v>0.82950000000000002</v>
      </c>
      <c r="E81" s="159">
        <v>0.84899999999999998</v>
      </c>
      <c r="F81" s="159">
        <v>0.84620000000000006</v>
      </c>
      <c r="G81" s="159">
        <v>0.84730000000000005</v>
      </c>
      <c r="H81" s="159">
        <v>0.8629</v>
      </c>
      <c r="I81" s="159">
        <v>0.75</v>
      </c>
      <c r="J81" s="159">
        <v>0.79</v>
      </c>
      <c r="K81" s="159">
        <v>0.81710000000000005</v>
      </c>
      <c r="L81" s="159">
        <v>0.82620000000000005</v>
      </c>
      <c r="M81" s="159">
        <v>0.81</v>
      </c>
      <c r="N81" s="159">
        <v>0.82</v>
      </c>
      <c r="O81" s="159">
        <v>0.79</v>
      </c>
      <c r="P81" s="159">
        <v>0.82000000000000006</v>
      </c>
      <c r="Q81" s="159">
        <v>0.84</v>
      </c>
      <c r="R81" s="159">
        <v>0.86</v>
      </c>
      <c r="S81" s="159">
        <v>0.88</v>
      </c>
    </row>
    <row r="82" spans="1:19" x14ac:dyDescent="0.25">
      <c r="A82" s="166" t="s">
        <v>40</v>
      </c>
      <c r="B82" s="166" t="s">
        <v>40</v>
      </c>
      <c r="C82" s="145" t="s">
        <v>58</v>
      </c>
      <c r="D82" s="153">
        <f>ROUND('Production by Company'!D81/' Capacity by Company'!D81,4)</f>
        <v>0.80230000000000001</v>
      </c>
      <c r="E82" s="153">
        <f>ROUND('Production by Company'!E81/' Capacity by Company'!E81,4)</f>
        <v>0.84050000000000002</v>
      </c>
      <c r="F82" s="153">
        <f>ROUND('Production by Company'!F81/' Capacity by Company'!F81,4)</f>
        <v>0.8528</v>
      </c>
      <c r="G82" s="153">
        <f>ROUND('Production by Company'!G81/' Capacity by Company'!G81,4)</f>
        <v>0.83289999999999997</v>
      </c>
      <c r="H82" s="153">
        <f>ROUND('Production by Company'!H81/' Capacity by Company'!H81,4)</f>
        <v>0.84519999999999995</v>
      </c>
      <c r="I82" s="153">
        <f>ROUND('Production by Company'!I81/' Capacity by Company'!I81,4)</f>
        <v>0.74690000000000001</v>
      </c>
      <c r="J82" s="153">
        <f>ROUND('Production by Company'!J81/' Capacity by Company'!J81,4)</f>
        <v>0.79290000000000005</v>
      </c>
      <c r="K82" s="153">
        <f>ROUND('Production by Company'!K81/' Capacity by Company'!K81,4)</f>
        <v>0.80720000000000003</v>
      </c>
      <c r="L82" s="153">
        <f>ROUND('Production by Company'!L81/' Capacity by Company'!L81,4)</f>
        <v>0.80889999999999995</v>
      </c>
      <c r="M82" s="153">
        <f>ROUND('Production by Company'!M81/' Capacity by Company'!M81,4)</f>
        <v>0.81989999999999996</v>
      </c>
      <c r="N82" s="153">
        <f>ROUND('Production by Company'!N81/' Capacity by Company'!N81,4)</f>
        <v>0.82</v>
      </c>
      <c r="O82" s="153">
        <f>ROUND('Production by Company'!O81/' Capacity by Company'!O81,4)</f>
        <v>0.83030000000000004</v>
      </c>
      <c r="P82" s="153">
        <f>ROUND('Production by Company'!P81/' Capacity by Company'!P81,4)</f>
        <v>0.83909999999999996</v>
      </c>
      <c r="Q82" s="153">
        <f>ROUND('Production by Company'!Q81/' Capacity by Company'!Q81,4)</f>
        <v>0.86609999999999998</v>
      </c>
      <c r="R82" s="153">
        <f>ROUND('Production by Company'!R81/' Capacity by Company'!R81,4)</f>
        <v>0.87260000000000004</v>
      </c>
      <c r="S82" s="153">
        <f>ROUND('Production by Company'!S81/' Capacity by Company'!S81,4)</f>
        <v>0.89949999999999997</v>
      </c>
    </row>
    <row r="83" spans="1:19" x14ac:dyDescent="0.25">
      <c r="A83" s="158" t="s">
        <v>37</v>
      </c>
      <c r="B83" s="158" t="s">
        <v>312</v>
      </c>
      <c r="C83" s="142" t="s">
        <v>273</v>
      </c>
      <c r="D83" s="159">
        <v>0.76229999999999998</v>
      </c>
      <c r="E83" s="159">
        <v>0.77560000000000007</v>
      </c>
      <c r="F83" s="159">
        <v>0.77780000000000005</v>
      </c>
      <c r="G83" s="159">
        <v>0.78339999999999999</v>
      </c>
      <c r="H83" s="159">
        <v>0.7954</v>
      </c>
      <c r="I83" s="159">
        <v>0.77300000000000002</v>
      </c>
      <c r="J83" s="159">
        <v>0.7883</v>
      </c>
      <c r="K83" s="159">
        <v>0.8</v>
      </c>
      <c r="L83" s="159">
        <v>0.8</v>
      </c>
      <c r="M83" s="159">
        <v>0.82000000000000006</v>
      </c>
      <c r="N83" s="159">
        <v>0.82000000000000006</v>
      </c>
      <c r="O83" s="159">
        <v>0.82000000000000006</v>
      </c>
      <c r="P83" s="159">
        <v>0.84</v>
      </c>
      <c r="Q83" s="159">
        <v>0.84</v>
      </c>
      <c r="R83" s="159">
        <v>0.87</v>
      </c>
      <c r="S83" s="159">
        <v>0.87</v>
      </c>
    </row>
    <row r="84" spans="1:19" x14ac:dyDescent="0.25">
      <c r="A84" s="158" t="s">
        <v>37</v>
      </c>
      <c r="B84" s="158" t="s">
        <v>312</v>
      </c>
      <c r="C84" s="171" t="s">
        <v>12</v>
      </c>
      <c r="D84" s="159">
        <v>0.75819999999999999</v>
      </c>
      <c r="E84" s="159">
        <v>0.77932000000000001</v>
      </c>
      <c r="F84" s="159">
        <v>0.79039999999999999</v>
      </c>
      <c r="G84" s="159">
        <v>0.81120000000000003</v>
      </c>
      <c r="H84" s="159">
        <v>0.83340000000000003</v>
      </c>
      <c r="I84" s="159">
        <v>0.79049999999999998</v>
      </c>
      <c r="J84" s="159">
        <v>0.85450000000000004</v>
      </c>
      <c r="K84" s="159">
        <v>0.87</v>
      </c>
      <c r="L84" s="159">
        <v>0.87</v>
      </c>
      <c r="M84" s="159">
        <v>0.9</v>
      </c>
      <c r="N84" s="159">
        <v>0.9</v>
      </c>
      <c r="O84" s="159">
        <v>0.92</v>
      </c>
      <c r="P84" s="159">
        <v>0.92</v>
      </c>
      <c r="Q84" s="159">
        <v>0.94000000000000006</v>
      </c>
      <c r="R84" s="159">
        <v>0.94000000000000006</v>
      </c>
      <c r="S84" s="159">
        <v>0.94000000000000006</v>
      </c>
    </row>
    <row r="85" spans="1:19" x14ac:dyDescent="0.25">
      <c r="A85" s="166" t="s">
        <v>37</v>
      </c>
      <c r="B85" s="166" t="s">
        <v>312</v>
      </c>
      <c r="C85" s="145" t="s">
        <v>58</v>
      </c>
      <c r="D85" s="153">
        <f>ROUND('Production by Company'!D84/' Capacity by Company'!D84,4)</f>
        <v>0.76229999999999998</v>
      </c>
      <c r="E85" s="153">
        <f>ROUND('Production by Company'!E84/' Capacity by Company'!E84,4)</f>
        <v>0.77559999999999996</v>
      </c>
      <c r="F85" s="153">
        <f>ROUND('Production by Company'!F84/' Capacity by Company'!F84,4)</f>
        <v>0.77780000000000005</v>
      </c>
      <c r="G85" s="153">
        <f>ROUND('Production by Company'!G84/' Capacity by Company'!G84,4)</f>
        <v>0.78339999999999999</v>
      </c>
      <c r="H85" s="153">
        <f>ROUND('Production by Company'!H84/' Capacity by Company'!H84,4)</f>
        <v>0.7954</v>
      </c>
      <c r="I85" s="153">
        <f>ROUND('Production by Company'!I84/' Capacity by Company'!I84,4)</f>
        <v>0.77300000000000002</v>
      </c>
      <c r="J85" s="153">
        <f>ROUND('Production by Company'!J84/' Capacity by Company'!J84,4)</f>
        <v>0.7883</v>
      </c>
      <c r="K85" s="153">
        <f>ROUND('Production by Company'!K84/' Capacity by Company'!K84,4)</f>
        <v>0.8</v>
      </c>
      <c r="L85" s="153">
        <f>ROUND('Production by Company'!L84/' Capacity by Company'!L84,4)</f>
        <v>0.8</v>
      </c>
      <c r="M85" s="153">
        <f>ROUND('Production by Company'!M84/' Capacity by Company'!M84,4)</f>
        <v>0.82</v>
      </c>
      <c r="N85" s="153">
        <f>ROUND('Production by Company'!N84/' Capacity by Company'!N84,4)</f>
        <v>0.82</v>
      </c>
      <c r="O85" s="153">
        <f>ROUND('Production by Company'!O84/' Capacity by Company'!O84,4)</f>
        <v>0.82</v>
      </c>
      <c r="P85" s="153">
        <f>ROUND('Production by Company'!P84/' Capacity by Company'!P84,4)</f>
        <v>0.84</v>
      </c>
      <c r="Q85" s="153">
        <f>ROUND('Production by Company'!Q84/' Capacity by Company'!Q84,4)</f>
        <v>0.84</v>
      </c>
      <c r="R85" s="153">
        <f>ROUND('Production by Company'!R84/' Capacity by Company'!R84,4)</f>
        <v>0.87</v>
      </c>
      <c r="S85" s="153">
        <f>ROUND('Production by Company'!S84/' Capacity by Company'!S84,4)</f>
        <v>0.87</v>
      </c>
    </row>
    <row r="86" spans="1:19" s="325" customFormat="1" x14ac:dyDescent="0.25">
      <c r="A86" s="158" t="s">
        <v>37</v>
      </c>
      <c r="B86" s="344" t="s">
        <v>32</v>
      </c>
      <c r="C86" s="134" t="s">
        <v>427</v>
      </c>
      <c r="D86" s="358">
        <v>0.75729999999999997</v>
      </c>
      <c r="E86" s="358">
        <v>0.80400000000000005</v>
      </c>
      <c r="F86" s="358">
        <v>0.84179999999999999</v>
      </c>
      <c r="G86" s="358">
        <v>0.81789999999999996</v>
      </c>
      <c r="H86" s="358">
        <v>0.82719999999999994</v>
      </c>
      <c r="I86" s="358">
        <v>0.78489999999999993</v>
      </c>
      <c r="J86" s="358">
        <v>0.86</v>
      </c>
      <c r="K86" s="358">
        <v>0.87</v>
      </c>
      <c r="L86" s="358">
        <v>0.87</v>
      </c>
      <c r="M86" s="358">
        <v>0.89</v>
      </c>
      <c r="N86" s="358">
        <v>0.89</v>
      </c>
      <c r="O86" s="358">
        <v>0.91</v>
      </c>
      <c r="P86" s="358">
        <v>0.91</v>
      </c>
      <c r="Q86" s="358">
        <v>0.94</v>
      </c>
      <c r="R86" s="358">
        <v>0.94</v>
      </c>
      <c r="S86" s="358">
        <v>0.97</v>
      </c>
    </row>
    <row r="87" spans="1:19" s="325" customFormat="1" x14ac:dyDescent="0.25">
      <c r="A87" s="158" t="s">
        <v>37</v>
      </c>
      <c r="B87" s="344" t="s">
        <v>32</v>
      </c>
      <c r="C87" s="147" t="s">
        <v>12</v>
      </c>
      <c r="D87" s="358">
        <v>0.68</v>
      </c>
      <c r="E87" s="358">
        <v>0.71260000000000001</v>
      </c>
      <c r="F87" s="358">
        <v>0.75</v>
      </c>
      <c r="G87" s="358">
        <v>0.77</v>
      </c>
      <c r="H87" s="358">
        <v>0.79</v>
      </c>
      <c r="I87" s="358">
        <v>0.70079999999999998</v>
      </c>
      <c r="J87" s="358">
        <v>0.71040000000000003</v>
      </c>
      <c r="K87" s="358">
        <v>0.76800000000000002</v>
      </c>
      <c r="L87" s="358">
        <v>0.81599999999999995</v>
      </c>
      <c r="M87" s="358">
        <v>0.8448</v>
      </c>
      <c r="N87" s="358">
        <v>0.85599999999999998</v>
      </c>
      <c r="O87" s="358">
        <v>0.872</v>
      </c>
      <c r="P87" s="358">
        <v>0.88800000000000001</v>
      </c>
      <c r="Q87" s="358">
        <v>0.90400000000000003</v>
      </c>
      <c r="R87" s="358">
        <v>0.91200000000000003</v>
      </c>
      <c r="S87" s="358">
        <v>0.92159999999999997</v>
      </c>
    </row>
    <row r="88" spans="1:19" s="325" customFormat="1" x14ac:dyDescent="0.25">
      <c r="A88" s="166" t="s">
        <v>37</v>
      </c>
      <c r="B88" s="344" t="s">
        <v>32</v>
      </c>
      <c r="C88" s="147" t="s">
        <v>58</v>
      </c>
      <c r="D88" s="153">
        <f>'Production by Company'!D87/' Capacity by Company'!D87</f>
        <v>0.73521428571428582</v>
      </c>
      <c r="E88" s="153">
        <f>'Production by Company'!E87/' Capacity by Company'!E87</f>
        <v>0.77788571428571429</v>
      </c>
      <c r="F88" s="153">
        <f>'Production by Company'!F87/' Capacity by Company'!F87</f>
        <v>0.8155714285714285</v>
      </c>
      <c r="G88" s="153">
        <f>'Production by Company'!G87/' Capacity by Company'!G87</f>
        <v>0.80421428571428577</v>
      </c>
      <c r="H88" s="153">
        <f>'Production by Company'!H87/' Capacity by Company'!H87</f>
        <v>0.81657142857142861</v>
      </c>
      <c r="I88" s="153">
        <f>'Production by Company'!I87/' Capacity by Company'!I87</f>
        <v>0.76087142857142864</v>
      </c>
      <c r="J88" s="153">
        <f>'Production by Company'!J87/' Capacity by Company'!J87</f>
        <v>0.81725714285714279</v>
      </c>
      <c r="K88" s="153">
        <f>'Production by Company'!K87/' Capacity by Company'!K87</f>
        <v>0.84085714285714275</v>
      </c>
      <c r="L88" s="153">
        <f>'Production by Company'!L87/' Capacity by Company'!L87</f>
        <v>0.85457142857142843</v>
      </c>
      <c r="M88" s="153">
        <f>'Production by Company'!M87/' Capacity by Company'!M87</f>
        <v>0.87708571428571425</v>
      </c>
      <c r="N88" s="153">
        <f>'Production by Company'!N87/' Capacity by Company'!N87</f>
        <v>0.88028571428571423</v>
      </c>
      <c r="O88" s="153">
        <f>'Production by Company'!O87/' Capacity by Company'!O87</f>
        <v>0.89914285714285713</v>
      </c>
      <c r="P88" s="153">
        <f>'Production by Company'!P87/' Capacity by Company'!P87</f>
        <v>0.90371428571428569</v>
      </c>
      <c r="Q88" s="153">
        <f>'Production by Company'!Q87/' Capacity by Company'!Q87</f>
        <v>0.92971428571428572</v>
      </c>
      <c r="R88" s="153">
        <f>'Production by Company'!R87/' Capacity by Company'!R87</f>
        <v>0.93200000000000005</v>
      </c>
      <c r="S88" s="153">
        <f>'Production by Company'!S87/' Capacity by Company'!S87</f>
        <v>0.95617142857142845</v>
      </c>
    </row>
    <row r="89" spans="1:19" x14ac:dyDescent="0.25">
      <c r="A89" s="158" t="s">
        <v>37</v>
      </c>
      <c r="B89" s="158" t="s">
        <v>189</v>
      </c>
      <c r="C89" s="163" t="s">
        <v>308</v>
      </c>
      <c r="D89" s="159">
        <v>0.82230000000000003</v>
      </c>
      <c r="E89" s="159">
        <v>0.83399999999999996</v>
      </c>
      <c r="F89" s="159">
        <v>0.84299999999999997</v>
      </c>
      <c r="G89" s="159">
        <v>0.85270000000000001</v>
      </c>
      <c r="H89" s="159">
        <v>0.86230000000000007</v>
      </c>
      <c r="I89" s="159">
        <v>0.83560000000000001</v>
      </c>
      <c r="J89" s="159">
        <v>0.84199999999999997</v>
      </c>
      <c r="K89" s="159">
        <v>0.87</v>
      </c>
      <c r="L89" s="159">
        <v>0.87</v>
      </c>
      <c r="M89" s="159">
        <v>0.9</v>
      </c>
      <c r="N89" s="159">
        <v>0.9</v>
      </c>
      <c r="O89" s="159">
        <v>0.92</v>
      </c>
      <c r="P89" s="159">
        <v>0.92</v>
      </c>
      <c r="Q89" s="159">
        <v>0.94000000000000006</v>
      </c>
      <c r="R89" s="159">
        <v>0.94000000000000006</v>
      </c>
      <c r="S89" s="159">
        <v>0.97</v>
      </c>
    </row>
    <row r="90" spans="1:19" x14ac:dyDescent="0.25">
      <c r="A90" s="158" t="s">
        <v>37</v>
      </c>
      <c r="B90" s="158" t="s">
        <v>189</v>
      </c>
      <c r="C90" s="163" t="s">
        <v>12</v>
      </c>
      <c r="D90" s="159">
        <v>0.82350000000000001</v>
      </c>
      <c r="E90" s="159">
        <v>0.83320000000000005</v>
      </c>
      <c r="F90" s="159">
        <v>0.84279999999999999</v>
      </c>
      <c r="G90" s="159">
        <v>0.85230000000000006</v>
      </c>
      <c r="H90" s="159">
        <v>0.86199999999999999</v>
      </c>
      <c r="I90" s="159">
        <v>0.83330000000000004</v>
      </c>
      <c r="J90" s="159">
        <v>0.85330000000000006</v>
      </c>
      <c r="K90" s="159">
        <v>0.87</v>
      </c>
      <c r="L90" s="159">
        <v>0.87</v>
      </c>
      <c r="M90" s="159">
        <v>0.9</v>
      </c>
      <c r="N90" s="159">
        <v>0.9</v>
      </c>
      <c r="O90" s="159">
        <v>0.92</v>
      </c>
      <c r="P90" s="159">
        <v>0.92</v>
      </c>
      <c r="Q90" s="159">
        <v>0.94000000000000006</v>
      </c>
      <c r="R90" s="159">
        <v>0.94000000000000006</v>
      </c>
      <c r="S90" s="159">
        <v>0.97</v>
      </c>
    </row>
    <row r="91" spans="1:19" x14ac:dyDescent="0.25">
      <c r="A91" s="166" t="s">
        <v>37</v>
      </c>
      <c r="B91" s="166" t="s">
        <v>189</v>
      </c>
      <c r="C91" s="145" t="s">
        <v>58</v>
      </c>
      <c r="D91" s="153">
        <f>ROUND('Production by Company'!D90/' Capacity by Company'!D90,4)</f>
        <v>0.82230000000000003</v>
      </c>
      <c r="E91" s="153">
        <f>ROUND('Production by Company'!E90/' Capacity by Company'!E90,4)</f>
        <v>0.83399999999999996</v>
      </c>
      <c r="F91" s="153">
        <f>ROUND('Production by Company'!F90/' Capacity by Company'!F90,4)</f>
        <v>0.84299999999999997</v>
      </c>
      <c r="G91" s="153">
        <f>ROUND('Production by Company'!G90/' Capacity by Company'!G90,4)</f>
        <v>0.85270000000000001</v>
      </c>
      <c r="H91" s="153">
        <f>ROUND('Production by Company'!H90/' Capacity by Company'!H90,4)</f>
        <v>0.86229999999999996</v>
      </c>
      <c r="I91" s="153">
        <f>ROUND('Production by Company'!I90/' Capacity by Company'!I90,4)</f>
        <v>0.83560000000000001</v>
      </c>
      <c r="J91" s="153">
        <f>ROUND('Production by Company'!J90/' Capacity by Company'!J90,4)</f>
        <v>0.84199999999999997</v>
      </c>
      <c r="K91" s="153">
        <f>ROUND('Production by Company'!K90/' Capacity by Company'!K90,4)</f>
        <v>0.87</v>
      </c>
      <c r="L91" s="153">
        <f>ROUND('Production by Company'!L90/' Capacity by Company'!L90,4)</f>
        <v>0.87</v>
      </c>
      <c r="M91" s="153">
        <f>ROUND('Production by Company'!M90/' Capacity by Company'!M90,4)</f>
        <v>0.9</v>
      </c>
      <c r="N91" s="153">
        <f>ROUND('Production by Company'!N90/' Capacity by Company'!N90,4)</f>
        <v>0.9</v>
      </c>
      <c r="O91" s="153">
        <f>ROUND('Production by Company'!O90/' Capacity by Company'!O90,4)</f>
        <v>0.92</v>
      </c>
      <c r="P91" s="153">
        <f>ROUND('Production by Company'!P90/' Capacity by Company'!P90,4)</f>
        <v>0.92</v>
      </c>
      <c r="Q91" s="153">
        <f>ROUND('Production by Company'!Q90/' Capacity by Company'!Q90,4)</f>
        <v>0.94</v>
      </c>
      <c r="R91" s="153">
        <f>ROUND('Production by Company'!R90/' Capacity by Company'!R90,4)</f>
        <v>0.94</v>
      </c>
      <c r="S91" s="153">
        <f>ROUND('Production by Company'!S90/' Capacity by Company'!S90,4)</f>
        <v>0.97</v>
      </c>
    </row>
    <row r="92" spans="1:19" x14ac:dyDescent="0.25">
      <c r="A92" s="158" t="s">
        <v>37</v>
      </c>
      <c r="B92" s="158" t="s">
        <v>55</v>
      </c>
      <c r="C92" s="167" t="s">
        <v>58</v>
      </c>
      <c r="D92" s="159">
        <v>0.74940000000000007</v>
      </c>
      <c r="E92" s="159">
        <v>0.76119999999999999</v>
      </c>
      <c r="F92" s="159">
        <v>0.77</v>
      </c>
      <c r="G92" s="159">
        <v>0.78470000000000006</v>
      </c>
      <c r="H92" s="159">
        <v>0.82000000000000006</v>
      </c>
      <c r="I92" s="159">
        <v>0.72819999999999996</v>
      </c>
      <c r="J92" s="159">
        <v>0.73919999999999997</v>
      </c>
      <c r="K92" s="159">
        <v>0.74</v>
      </c>
      <c r="L92" s="159">
        <v>0.76</v>
      </c>
      <c r="M92" s="159">
        <v>0.81</v>
      </c>
      <c r="N92" s="159">
        <v>0.83000000000000007</v>
      </c>
      <c r="O92" s="159">
        <v>0.86</v>
      </c>
      <c r="P92" s="159">
        <v>0.87</v>
      </c>
      <c r="Q92" s="159">
        <v>0.9</v>
      </c>
      <c r="R92" s="159">
        <v>0.92</v>
      </c>
      <c r="S92" s="159">
        <v>0.95000000000000007</v>
      </c>
    </row>
    <row r="93" spans="1:19" x14ac:dyDescent="0.25">
      <c r="A93" s="166" t="s">
        <v>37</v>
      </c>
      <c r="B93" s="166" t="s">
        <v>37</v>
      </c>
      <c r="C93" s="169" t="s">
        <v>58</v>
      </c>
      <c r="D93" s="153">
        <f>'Production by Company'!D92/' Capacity by Company'!D92</f>
        <v>0.76089759036144589</v>
      </c>
      <c r="E93" s="153">
        <f>'Production by Company'!E92/' Capacity by Company'!E92</f>
        <v>0.78345542168674709</v>
      </c>
      <c r="F93" s="153">
        <f>'Production by Company'!F92/' Capacity by Company'!F92</f>
        <v>0.80044578313253012</v>
      </c>
      <c r="G93" s="153">
        <f>'Production by Company'!G92/' Capacity by Company'!G92</f>
        <v>0.80325903614457839</v>
      </c>
      <c r="H93" s="153">
        <f>'Production by Company'!H92/' Capacity by Company'!H92</f>
        <v>0.82056024096385538</v>
      </c>
      <c r="I93" s="153">
        <f>'Production by Company'!I92/' Capacity by Company'!I92</f>
        <v>0.76942650602409635</v>
      </c>
      <c r="J93" s="153">
        <f>'Production by Company'!J92/' Capacity by Company'!J92</f>
        <v>0.79594216867469891</v>
      </c>
      <c r="K93" s="153">
        <f>'Production by Company'!K92/' Capacity by Company'!K92</f>
        <v>0.81197590361445793</v>
      </c>
      <c r="L93" s="153">
        <f>'Production by Company'!L92/' Capacity by Company'!L92</f>
        <v>0.8214216867469879</v>
      </c>
      <c r="M93" s="153">
        <f>'Production by Company'!M92/' Capacity by Company'!M92</f>
        <v>0.85130602409638556</v>
      </c>
      <c r="N93" s="153">
        <f>'Production by Company'!N92/' Capacity by Company'!N92</f>
        <v>0.85720481927710834</v>
      </c>
      <c r="O93" s="153">
        <f>'Production by Company'!O92/' Capacity by Company'!O92</f>
        <v>0.87440963855421683</v>
      </c>
      <c r="P93" s="153">
        <f>'Production by Company'!P92/' Capacity by Company'!P92</f>
        <v>0.88318072289156624</v>
      </c>
      <c r="Q93" s="153">
        <f>'Production by Company'!Q92/' Capacity by Company'!Q92</f>
        <v>0.90279518072289155</v>
      </c>
      <c r="R93" s="153">
        <f>'Production by Company'!R92/' Capacity by Company'!R92</f>
        <v>0.91561445783132545</v>
      </c>
      <c r="S93" s="153">
        <f>'Production by Company'!S92/' Capacity by Company'!S92</f>
        <v>0.93641927710843365</v>
      </c>
    </row>
    <row r="94" spans="1:19" x14ac:dyDescent="0.25">
      <c r="A94" s="177" t="s">
        <v>57</v>
      </c>
      <c r="B94" s="177" t="s">
        <v>57</v>
      </c>
      <c r="C94" s="173" t="s">
        <v>58</v>
      </c>
      <c r="D94" s="154">
        <f>ROUND('Production by Company'!D93/' Capacity by Company'!D93,4)</f>
        <v>0.78169999999999995</v>
      </c>
      <c r="E94" s="154">
        <f>ROUND('Production by Company'!E93/' Capacity by Company'!E93,4)</f>
        <v>0.8</v>
      </c>
      <c r="F94" s="154">
        <f>ROUND('Production by Company'!F93/' Capacity by Company'!F93,4)</f>
        <v>0.81369999999999998</v>
      </c>
      <c r="G94" s="154">
        <f>ROUND('Production by Company'!G93/' Capacity by Company'!G93,4)</f>
        <v>0.81869999999999998</v>
      </c>
      <c r="H94" s="154">
        <f>ROUND('Production by Company'!H93/' Capacity by Company'!H93,4)</f>
        <v>0.82879999999999998</v>
      </c>
      <c r="I94" s="154">
        <f>ROUND('Production by Company'!I93/' Capacity by Company'!I93,4)</f>
        <v>0.77029999999999998</v>
      </c>
      <c r="J94" s="154">
        <f>ROUND('Production by Company'!J93/' Capacity by Company'!J93,4)</f>
        <v>0.79239999999999999</v>
      </c>
      <c r="K94" s="154">
        <f>ROUND('Production by Company'!K93/' Capacity by Company'!K93,4)</f>
        <v>0.81910000000000005</v>
      </c>
      <c r="L94" s="154">
        <f>ROUND('Production by Company'!L93/' Capacity by Company'!L93,4)</f>
        <v>0.82699999999999996</v>
      </c>
      <c r="M94" s="154">
        <f>ROUND('Production by Company'!M93/' Capacity by Company'!M93,4)</f>
        <v>0.83140000000000003</v>
      </c>
      <c r="N94" s="154">
        <f>ROUND('Production by Company'!N93/' Capacity by Company'!N93,4)</f>
        <v>0.84519999999999995</v>
      </c>
      <c r="O94" s="154">
        <f>ROUND('Production by Company'!O93/' Capacity by Company'!O93,4)</f>
        <v>0.86240000000000006</v>
      </c>
      <c r="P94" s="154">
        <f>ROUND('Production by Company'!P93/' Capacity by Company'!P93,4)</f>
        <v>0.86939999999999995</v>
      </c>
      <c r="Q94" s="154">
        <f>ROUND('Production by Company'!Q93/' Capacity by Company'!Q93,4)</f>
        <v>0.8831</v>
      </c>
      <c r="R94" s="154">
        <f>ROUND('Production by Company'!R93/' Capacity by Company'!R93,4)</f>
        <v>0.89139999999999997</v>
      </c>
      <c r="S94" s="154">
        <f>ROUND('Production by Company'!S93/' Capacity by Company'!S93,4)</f>
        <v>0.90139999999999998</v>
      </c>
    </row>
    <row r="99" spans="4:8" x14ac:dyDescent="0.25">
      <c r="D99" s="139"/>
      <c r="E99" s="139"/>
      <c r="F99" s="139"/>
      <c r="G99" s="139"/>
      <c r="H99" s="139"/>
    </row>
    <row r="100" spans="4:8" x14ac:dyDescent="0.25">
      <c r="D100" s="139"/>
      <c r="E100" s="139"/>
      <c r="F100" s="139"/>
      <c r="G100" s="139"/>
      <c r="H100" s="139"/>
    </row>
    <row r="101" spans="4:8" x14ac:dyDescent="0.25">
      <c r="D101" s="139"/>
      <c r="E101" s="139"/>
      <c r="F101" s="139"/>
      <c r="G101" s="139"/>
      <c r="H101" s="139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5E7D-6357-4DB7-BC39-76A6D16D5EF5}">
  <dimension ref="A1:L27"/>
  <sheetViews>
    <sheetView workbookViewId="0">
      <selection activeCell="O16" sqref="O16"/>
    </sheetView>
  </sheetViews>
  <sheetFormatPr defaultRowHeight="15" x14ac:dyDescent="0.25"/>
  <cols>
    <col min="1" max="1" width="12.85546875" bestFit="1" customWidth="1"/>
    <col min="2" max="2" width="11.5703125" bestFit="1" customWidth="1"/>
    <col min="3" max="3" width="34.5703125" bestFit="1" customWidth="1"/>
  </cols>
  <sheetData>
    <row r="1" spans="1:12" x14ac:dyDescent="0.25">
      <c r="A1" s="30" t="s">
        <v>29</v>
      </c>
      <c r="B1" s="30" t="s">
        <v>15</v>
      </c>
      <c r="C1" s="30" t="s">
        <v>27</v>
      </c>
      <c r="D1" s="150">
        <v>2015</v>
      </c>
      <c r="E1" s="150">
        <v>2016</v>
      </c>
      <c r="F1" s="150">
        <v>2017</v>
      </c>
      <c r="G1" s="150">
        <v>2018</v>
      </c>
      <c r="H1" s="150">
        <v>2019</v>
      </c>
      <c r="I1" s="150">
        <v>2020</v>
      </c>
      <c r="J1" s="150" t="s">
        <v>28</v>
      </c>
      <c r="K1" s="150" t="s">
        <v>6</v>
      </c>
      <c r="L1" s="150" t="s">
        <v>16</v>
      </c>
    </row>
    <row r="2" spans="1:12" x14ac:dyDescent="0.25">
      <c r="A2" s="344"/>
      <c r="B2" s="344"/>
      <c r="C2" s="130" t="s">
        <v>285</v>
      </c>
      <c r="D2" s="533">
        <f>Sheet3!D2/Sheet2!D2</f>
        <v>0.86814370370370364</v>
      </c>
      <c r="E2" s="533">
        <f>Sheet3!E2/Sheet2!E2</f>
        <v>0.87042518518518519</v>
      </c>
      <c r="F2" s="533">
        <f>Sheet3!F2/Sheet2!F2</f>
        <v>0.82005103448275862</v>
      </c>
      <c r="G2" s="533">
        <f>Sheet3!G2/Sheet2!G2</f>
        <v>0.82246482758620687</v>
      </c>
      <c r="H2" s="533">
        <f>Sheet3!H2/Sheet2!H2</f>
        <v>0.8269062068965517</v>
      </c>
      <c r="I2" s="533">
        <f>Sheet3!I2/Sheet2!I2</f>
        <v>0.77177517241379312</v>
      </c>
      <c r="J2" s="533">
        <f>Sheet3!J2/Sheet2!J2</f>
        <v>0.77660275862068973</v>
      </c>
      <c r="K2" s="533">
        <f>Sheet3!K2/Sheet2!K2</f>
        <v>0.78143034482758622</v>
      </c>
      <c r="L2" s="533">
        <f>Sheet3!L2/Sheet2!L2</f>
        <v>0.78143034482758622</v>
      </c>
    </row>
    <row r="3" spans="1:12" x14ac:dyDescent="0.25">
      <c r="A3" s="309"/>
      <c r="B3" s="309"/>
      <c r="C3" s="130" t="s">
        <v>298</v>
      </c>
      <c r="D3" s="533">
        <f>Sheet3!D3/Sheet2!D3</f>
        <v>0.71450000000000002</v>
      </c>
      <c r="E3" s="533">
        <f>Sheet3!E3/Sheet2!E3</f>
        <v>0.74</v>
      </c>
      <c r="F3" s="533">
        <f>Sheet3!F3/Sheet2!F3</f>
        <v>0.78</v>
      </c>
      <c r="G3" s="533">
        <f>Sheet3!G3/Sheet2!G3</f>
        <v>0.8</v>
      </c>
      <c r="H3" s="533">
        <f>Sheet3!H3/Sheet2!H3</f>
        <v>0.81720430107526876</v>
      </c>
      <c r="I3" s="533">
        <f>Sheet3!I3/Sheet2!I3</f>
        <v>0.7723090117767536</v>
      </c>
      <c r="J3" s="533">
        <f>Sheet3!J3/Sheet2!J3</f>
        <v>0.77604848950332794</v>
      </c>
      <c r="K3" s="533">
        <f>Sheet3!K3/Sheet2!K3</f>
        <v>0.81200634920634929</v>
      </c>
      <c r="L3" s="533">
        <f>Sheet3!L3/Sheet2!L3</f>
        <v>0.81810977982590882</v>
      </c>
    </row>
    <row r="4" spans="1:12" x14ac:dyDescent="0.25">
      <c r="A4" s="344" t="s">
        <v>30</v>
      </c>
      <c r="B4" s="344" t="s">
        <v>51</v>
      </c>
      <c r="C4" s="136" t="s">
        <v>364</v>
      </c>
      <c r="D4" s="533">
        <f>Sheet3!D4/Sheet2!D4</f>
        <v>0.73150000000000004</v>
      </c>
      <c r="E4" s="533">
        <f>Sheet3!E4/Sheet2!E4</f>
        <v>0.78580000000000005</v>
      </c>
      <c r="F4" s="533">
        <f>Sheet3!F4/Sheet2!F4</f>
        <v>0.8358000000000001</v>
      </c>
      <c r="G4" s="533">
        <f>Sheet3!G4/Sheet2!G4</f>
        <v>0.84609999999999996</v>
      </c>
      <c r="H4" s="533">
        <f>Sheet3!H4/Sheet2!H4</f>
        <v>0.85830000000000006</v>
      </c>
      <c r="I4" s="533">
        <f>Sheet3!I4/Sheet2!I4</f>
        <v>0.79580000000000006</v>
      </c>
      <c r="J4" s="533">
        <f>Sheet3!J4/Sheet2!J4</f>
        <v>0.83579999999999999</v>
      </c>
      <c r="K4" s="533">
        <f>Sheet3!K4/Sheet2!K4</f>
        <v>0.85870000000000002</v>
      </c>
      <c r="L4" s="533">
        <f>Sheet3!L4/Sheet2!L4</f>
        <v>0.87970000000000004</v>
      </c>
    </row>
    <row r="5" spans="1:12" x14ac:dyDescent="0.25">
      <c r="A5" s="309"/>
      <c r="B5" s="320"/>
      <c r="C5" s="135" t="s">
        <v>290</v>
      </c>
      <c r="D5" s="534">
        <f>Sheet3!D5/Sheet2!D6</f>
        <v>0.79152727272727275</v>
      </c>
      <c r="E5" s="534">
        <f>Sheet3!E5/Sheet2!E6</f>
        <v>0.81853636363636351</v>
      </c>
      <c r="F5" s="534">
        <f>Sheet3!F5/Sheet2!F6</f>
        <v>0.83155454545454544</v>
      </c>
      <c r="G5" s="534">
        <f>Sheet3!G5/Sheet2!G6</f>
        <v>0.84320000000000006</v>
      </c>
      <c r="H5" s="534">
        <f>Sheet3!H5/Sheet2!H6</f>
        <v>0.85363636363636364</v>
      </c>
      <c r="I5" s="534">
        <f>Sheet3!I5/Sheet2!I6</f>
        <v>0.81949090909090916</v>
      </c>
      <c r="J5" s="534">
        <f>Sheet3!J5/Sheet2!J6</f>
        <v>0.83731176470588242</v>
      </c>
      <c r="K5" s="534">
        <f>Sheet3!K5/Sheet2!K6</f>
        <v>0.85432941176470578</v>
      </c>
      <c r="L5" s="534">
        <f>Sheet3!L5/Sheet2!L6</f>
        <v>0.85432941176470578</v>
      </c>
    </row>
    <row r="6" spans="1:12" x14ac:dyDescent="0.25">
      <c r="A6" s="344"/>
      <c r="B6" s="344"/>
      <c r="C6" s="135" t="s">
        <v>302</v>
      </c>
      <c r="D6" s="533">
        <f>Sheet3!D6/Sheet2!D5</f>
        <v>0.82354181818181826</v>
      </c>
      <c r="E6" s="533">
        <f>Sheet3!E6/Sheet2!E5</f>
        <v>0.83393090909090906</v>
      </c>
      <c r="F6" s="533">
        <f>Sheet3!F6/Sheet2!F5</f>
        <v>0.83750000000000002</v>
      </c>
      <c r="G6" s="533">
        <f>Sheet3!G6/Sheet2!G5</f>
        <v>0.83960545454545454</v>
      </c>
      <c r="H6" s="533">
        <f>Sheet3!H6/Sheet2!H5</f>
        <v>0.85333090909090903</v>
      </c>
      <c r="I6" s="533">
        <f>Sheet3!I6/Sheet2!I5</f>
        <v>0.81528545454545454</v>
      </c>
      <c r="J6" s="533">
        <f>Sheet3!J6/Sheet2!J5</f>
        <v>0.83666000000000007</v>
      </c>
      <c r="K6" s="533">
        <f>Sheet3!K6/Sheet2!K5</f>
        <v>0.84401454545454546</v>
      </c>
      <c r="L6" s="533">
        <f>Sheet3!L6/Sheet2!L5</f>
        <v>0.84515272727272717</v>
      </c>
    </row>
    <row r="7" spans="1:12" x14ac:dyDescent="0.25">
      <c r="A7" s="344"/>
      <c r="B7" s="344"/>
      <c r="C7" s="131" t="s">
        <v>286</v>
      </c>
      <c r="D7" s="535">
        <f>Sheet3!D9/Sheet2!D9</f>
        <v>0.81331228939544098</v>
      </c>
      <c r="E7" s="535">
        <f>Sheet3!E9/Sheet2!E9</f>
        <v>0.81695777998017849</v>
      </c>
      <c r="F7" s="535">
        <f>Sheet3!F9/Sheet2!F9</f>
        <v>0.81900049554013887</v>
      </c>
      <c r="G7" s="535">
        <f>Sheet3!G9/Sheet2!G9</f>
        <v>0.81810770452740267</v>
      </c>
      <c r="H7" s="535">
        <f>Sheet3!H9/Sheet2!H9</f>
        <v>0.82110984908657669</v>
      </c>
      <c r="I7" s="535">
        <f>Sheet3!I9/Sheet2!I9</f>
        <v>0.79099507545671166</v>
      </c>
      <c r="J7" s="535">
        <f>Sheet3!J9/Sheet2!J9</f>
        <v>0.79024916600476569</v>
      </c>
      <c r="K7" s="535">
        <f>Sheet3!K9/Sheet2!K9</f>
        <v>0.82907791898332006</v>
      </c>
      <c r="L7" s="535">
        <f>Sheet3!L9/Sheet2!L9</f>
        <v>0.83253502779984123</v>
      </c>
    </row>
    <row r="8" spans="1:12" x14ac:dyDescent="0.25">
      <c r="A8" s="344"/>
      <c r="B8" s="344"/>
      <c r="C8" s="131" t="s">
        <v>287</v>
      </c>
      <c r="D8" s="533">
        <f>Sheet3!D10/Sheet2!D10</f>
        <v>0.77249999999999996</v>
      </c>
      <c r="E8" s="533">
        <f>Sheet3!E10/Sheet2!E10</f>
        <v>0.78632500000000005</v>
      </c>
      <c r="F8" s="533">
        <f>Sheet3!F10/Sheet2!F10</f>
        <v>0.80077500000000001</v>
      </c>
      <c r="G8" s="533">
        <f>Sheet3!G10/Sheet2!G10</f>
        <v>0.79960000000000009</v>
      </c>
      <c r="H8" s="533">
        <f>Sheet3!H10/Sheet2!H10</f>
        <v>0.80537777777777775</v>
      </c>
      <c r="I8" s="533">
        <f>Sheet3!I10/Sheet2!I10</f>
        <v>0.76069999999999993</v>
      </c>
      <c r="J8" s="533">
        <f>Sheet3!J10/Sheet2!J10</f>
        <v>0.7863888888888888</v>
      </c>
      <c r="K8" s="533">
        <f>Sheet3!K10/Sheet2!K10</f>
        <v>0.80871555555555563</v>
      </c>
      <c r="L8" s="533">
        <f>Sheet3!L10/Sheet2!L10</f>
        <v>0.83747999999999989</v>
      </c>
    </row>
    <row r="9" spans="1:12" x14ac:dyDescent="0.25">
      <c r="A9" s="309"/>
      <c r="B9" s="309"/>
      <c r="C9" s="131" t="s">
        <v>269</v>
      </c>
      <c r="D9" s="534">
        <f>Sheet3!D11/Sheet2!D11</f>
        <v>0.80092105263157898</v>
      </c>
      <c r="E9" s="534">
        <f>Sheet3!E11/Sheet2!E11</f>
        <v>0.81397368421052629</v>
      </c>
      <c r="F9" s="534">
        <f>Sheet3!F11/Sheet2!F11</f>
        <v>0.82623684210526316</v>
      </c>
      <c r="G9" s="534">
        <f>Sheet3!G11/Sheet2!G11</f>
        <v>0.83113157894736833</v>
      </c>
      <c r="H9" s="534">
        <f>Sheet3!H11/Sheet2!H11</f>
        <v>0.83128684210526316</v>
      </c>
      <c r="I9" s="534">
        <f>Sheet3!I11/Sheet2!I11</f>
        <v>0.76591842105263164</v>
      </c>
      <c r="J9" s="534">
        <f>Sheet3!J11/Sheet2!J11</f>
        <v>0.81486578947368427</v>
      </c>
      <c r="K9" s="534">
        <f>Sheet3!K11/Sheet2!K11</f>
        <v>0.8196526315789473</v>
      </c>
      <c r="L9" s="534">
        <f>Sheet3!L11/Sheet2!L11</f>
        <v>0.8311263157894736</v>
      </c>
    </row>
    <row r="10" spans="1:12" x14ac:dyDescent="0.25">
      <c r="A10" s="344"/>
      <c r="B10" s="344"/>
      <c r="C10" s="135" t="s">
        <v>308</v>
      </c>
      <c r="D10" s="533">
        <f>Sheet3!D18/Sheet2!D22</f>
        <v>0.85214000000000001</v>
      </c>
      <c r="E10" s="533">
        <f>Sheet3!E18/Sheet2!E22</f>
        <v>0.85823333333333329</v>
      </c>
      <c r="F10" s="533">
        <f>Sheet3!F18/Sheet2!F22</f>
        <v>0.86297666666666661</v>
      </c>
      <c r="G10" s="533">
        <f>Sheet3!G18/Sheet2!G22</f>
        <v>0.86807333333333336</v>
      </c>
      <c r="H10" s="533">
        <f>Sheet3!H18/Sheet2!H22</f>
        <v>0.87811666666666666</v>
      </c>
      <c r="I10" s="533">
        <f>Sheet3!I18/Sheet2!I22</f>
        <v>0.84501000000000004</v>
      </c>
      <c r="J10" s="533">
        <f>Sheet3!J18/Sheet2!J22</f>
        <v>0.86345333333333341</v>
      </c>
      <c r="K10" s="533">
        <f>Sheet3!K18/Sheet2!K22</f>
        <v>0.87769666666666668</v>
      </c>
      <c r="L10" s="533">
        <f>Sheet3!L18/Sheet2!L22</f>
        <v>0.8779433333333333</v>
      </c>
    </row>
    <row r="11" spans="1:12" x14ac:dyDescent="0.25">
      <c r="A11" s="344" t="s">
        <v>39</v>
      </c>
      <c r="B11" s="344" t="s">
        <v>106</v>
      </c>
      <c r="C11" s="131" t="s">
        <v>194</v>
      </c>
      <c r="D11" s="533">
        <f>Sheet3!D19/Sheet2!D19</f>
        <v>0.79415666666666662</v>
      </c>
      <c r="E11" s="533">
        <f>Sheet3!E19/Sheet2!E19</f>
        <v>0.81029000000000007</v>
      </c>
      <c r="F11" s="533">
        <f>Sheet3!F19/Sheet2!F19</f>
        <v>0.81642666666666663</v>
      </c>
      <c r="G11" s="533">
        <f>Sheet3!G19/Sheet2!G19</f>
        <v>0.81255999999999995</v>
      </c>
      <c r="H11" s="533">
        <f>Sheet3!H19/Sheet2!H19</f>
        <v>0.8345866666666667</v>
      </c>
      <c r="I11" s="533">
        <f>Sheet3!I19/Sheet2!I19</f>
        <v>0.79665666666666668</v>
      </c>
      <c r="J11" s="533">
        <f>Sheet3!J19/Sheet2!J19</f>
        <v>0.82872666666666661</v>
      </c>
      <c r="K11" s="533">
        <f>Sheet3!K19/Sheet2!K19</f>
        <v>0.83079666666666663</v>
      </c>
      <c r="L11" s="533">
        <f>Sheet3!L19/Sheet2!L19</f>
        <v>0.83286666666666664</v>
      </c>
    </row>
    <row r="12" spans="1:12" x14ac:dyDescent="0.25">
      <c r="A12" s="344" t="s">
        <v>30</v>
      </c>
      <c r="B12" s="344" t="s">
        <v>41</v>
      </c>
      <c r="C12" s="135" t="s">
        <v>289</v>
      </c>
      <c r="D12" s="535">
        <f>Sheet3!D22/Sheet2!D18</f>
        <v>0.74939999999999996</v>
      </c>
      <c r="E12" s="535">
        <f>Sheet3!E22/Sheet2!E18</f>
        <v>0.8155</v>
      </c>
      <c r="F12" s="535">
        <f>Sheet3!F22/Sheet2!F18</f>
        <v>0.82320000000000004</v>
      </c>
      <c r="G12" s="535">
        <f>Sheet3!G22/Sheet2!G18</f>
        <v>0.83</v>
      </c>
      <c r="H12" s="535">
        <f>Sheet3!H22/Sheet2!H18</f>
        <v>0.83179999999999998</v>
      </c>
      <c r="I12" s="535">
        <f>Sheet3!I22/Sheet2!I18</f>
        <v>0.78939999999999999</v>
      </c>
      <c r="J12" s="535">
        <f>Sheet3!J22/Sheet2!J18</f>
        <v>0.82030000000000003</v>
      </c>
      <c r="K12" s="535">
        <f>Sheet3!K22/Sheet2!K18</f>
        <v>0.82740000000000002</v>
      </c>
      <c r="L12" s="535">
        <f>Sheet3!L22/Sheet2!L18</f>
        <v>0.82740000000000002</v>
      </c>
    </row>
    <row r="13" spans="1:12" x14ac:dyDescent="0.25">
      <c r="A13" s="344" t="s">
        <v>37</v>
      </c>
      <c r="B13" s="344" t="s">
        <v>32</v>
      </c>
      <c r="C13" s="135" t="s">
        <v>427</v>
      </c>
      <c r="D13" s="533">
        <f>Sheet3!D23/Sheet2!D32</f>
        <v>0.75730000000000008</v>
      </c>
      <c r="E13" s="533">
        <f>Sheet3!E23/Sheet2!E32</f>
        <v>0.80399999999999994</v>
      </c>
      <c r="F13" s="533">
        <f>Sheet3!F23/Sheet2!F32</f>
        <v>0.84179999999999988</v>
      </c>
      <c r="G13" s="533">
        <f>Sheet3!G23/Sheet2!G32</f>
        <v>0.81790000000000007</v>
      </c>
      <c r="H13" s="533">
        <f>Sheet3!H23/Sheet2!H32</f>
        <v>0.82720000000000005</v>
      </c>
      <c r="I13" s="533">
        <f>Sheet3!I23/Sheet2!I32</f>
        <v>0.78490000000000004</v>
      </c>
      <c r="J13" s="533">
        <f>Sheet3!J23/Sheet2!J32</f>
        <v>0.86</v>
      </c>
      <c r="K13" s="533">
        <f>Sheet3!K23/Sheet2!K32</f>
        <v>0.86999999999999988</v>
      </c>
      <c r="L13" s="533">
        <f>Sheet3!L23/Sheet2!L32</f>
        <v>0.86999999999999988</v>
      </c>
    </row>
    <row r="14" spans="1:12" x14ac:dyDescent="0.25">
      <c r="A14" s="344" t="s">
        <v>39</v>
      </c>
      <c r="B14" s="345" t="s">
        <v>36</v>
      </c>
      <c r="C14" s="130" t="s">
        <v>304</v>
      </c>
      <c r="D14" s="533">
        <f>Sheet3!D26/Sheet2!D31</f>
        <v>0.7722</v>
      </c>
      <c r="E14" s="533">
        <f>Sheet3!E26/Sheet2!E31</f>
        <v>0.79020000000000001</v>
      </c>
      <c r="F14" s="533">
        <f>Sheet3!F26/Sheet2!F31</f>
        <v>0.79820000000000002</v>
      </c>
      <c r="G14" s="533">
        <f>Sheet3!G26/Sheet2!G31</f>
        <v>0.79620000000000002</v>
      </c>
      <c r="H14" s="533">
        <f>Sheet3!H26/Sheet2!H31</f>
        <v>0.81430000000000002</v>
      </c>
      <c r="I14" s="533">
        <f>Sheet3!I26/Sheet2!I31</f>
        <v>0.74229999999999996</v>
      </c>
      <c r="J14" s="533">
        <f>Sheet3!J26/Sheet2!J31</f>
        <v>0.7823</v>
      </c>
      <c r="K14" s="533">
        <f>Sheet3!K26/Sheet2!K31</f>
        <v>0.8</v>
      </c>
      <c r="L14" s="533">
        <f>Sheet3!L26/Sheet2!L31</f>
        <v>0.8</v>
      </c>
    </row>
    <row r="15" spans="1:12" x14ac:dyDescent="0.25">
      <c r="A15" s="344" t="s">
        <v>38</v>
      </c>
      <c r="B15" s="344" t="s">
        <v>34</v>
      </c>
      <c r="C15" s="131" t="s">
        <v>283</v>
      </c>
      <c r="D15" s="533">
        <f>Sheet3!D31/Sheet2!D26</f>
        <v>0.74839500000000003</v>
      </c>
      <c r="E15" s="533">
        <f>Sheet3!E31/Sheet2!E26</f>
        <v>0.75163999999999997</v>
      </c>
      <c r="F15" s="533">
        <f>Sheet3!F31/Sheet2!F26</f>
        <v>0.74489000000000005</v>
      </c>
      <c r="G15" s="533">
        <f>Sheet3!G31/Sheet2!G26</f>
        <v>0.758135</v>
      </c>
      <c r="H15" s="533">
        <f>Sheet3!H31/Sheet2!H26</f>
        <v>0.76138000000000006</v>
      </c>
      <c r="I15" s="533">
        <f>Sheet3!I31/Sheet2!I26</f>
        <v>0.72264499999999998</v>
      </c>
      <c r="J15" s="533">
        <f>Sheet3!J31/Sheet2!J26</f>
        <v>0.71390500000000001</v>
      </c>
      <c r="K15" s="533">
        <f>Sheet3!K31/Sheet2!K26</f>
        <v>0.76517000000000002</v>
      </c>
      <c r="L15" s="533">
        <f>Sheet3!L31/Sheet2!L26</f>
        <v>0.76643499999999998</v>
      </c>
    </row>
    <row r="16" spans="1:12" x14ac:dyDescent="0.25">
      <c r="A16" s="344" t="s">
        <v>39</v>
      </c>
      <c r="B16" s="344" t="s">
        <v>36</v>
      </c>
      <c r="C16" s="130" t="s">
        <v>303</v>
      </c>
      <c r="D16" s="533">
        <f>Sheet3!D32/Sheet2!D23</f>
        <v>0.74530000000000007</v>
      </c>
      <c r="E16" s="533">
        <f>Sheet3!E32/Sheet2!E23</f>
        <v>0.76229999999999998</v>
      </c>
      <c r="F16" s="533">
        <f>Sheet3!F32/Sheet2!F23</f>
        <v>0.74930000000000008</v>
      </c>
      <c r="G16" s="533">
        <f>Sheet3!G32/Sheet2!G23</f>
        <v>0.76629999999999998</v>
      </c>
      <c r="H16" s="533">
        <f>Sheet3!H32/Sheet2!H23</f>
        <v>0.7833</v>
      </c>
      <c r="I16" s="533">
        <f>Sheet3!I32/Sheet2!I23</f>
        <v>0.72119999999999995</v>
      </c>
      <c r="J16" s="533">
        <f>Sheet3!J32/Sheet2!J23</f>
        <v>0.72919999999999996</v>
      </c>
      <c r="K16" s="533">
        <f>Sheet3!K32/Sheet2!K23</f>
        <v>0.74</v>
      </c>
      <c r="L16" s="533">
        <f>Sheet3!L32/Sheet2!L23</f>
        <v>0.77</v>
      </c>
    </row>
    <row r="17" spans="1:12" x14ac:dyDescent="0.25">
      <c r="A17" s="344" t="s">
        <v>30</v>
      </c>
      <c r="B17" s="344" t="s">
        <v>51</v>
      </c>
      <c r="C17" s="136" t="s">
        <v>363</v>
      </c>
      <c r="D17" s="533">
        <f>Sheet3!D37/Sheet2!D37</f>
        <v>0.72229999999999994</v>
      </c>
      <c r="E17" s="533">
        <f>Sheet3!E37/Sheet2!E37</f>
        <v>0.74039999999999995</v>
      </c>
      <c r="F17" s="533">
        <f>Sheet3!F37/Sheet2!F37</f>
        <v>0.75960000000000005</v>
      </c>
      <c r="G17" s="533">
        <f>Sheet3!G37/Sheet2!G37</f>
        <v>0.80769999999999997</v>
      </c>
      <c r="H17" s="533">
        <f>Sheet3!H37/Sheet2!H37</f>
        <v>0.84619999999999995</v>
      </c>
      <c r="I17" s="533">
        <f>Sheet3!I37/Sheet2!I37</f>
        <v>0.73080000000000001</v>
      </c>
      <c r="J17" s="533">
        <f>Sheet3!J37/Sheet2!J37</f>
        <v>0.76919999999999999</v>
      </c>
      <c r="K17" s="533">
        <f>Sheet3!K37/Sheet2!K37</f>
        <v>0.80769999999999997</v>
      </c>
      <c r="L17" s="533">
        <f>Sheet3!L37/Sheet2!L37</f>
        <v>0.84619999999999995</v>
      </c>
    </row>
    <row r="18" spans="1:12" x14ac:dyDescent="0.25">
      <c r="A18" s="344" t="s">
        <v>30</v>
      </c>
      <c r="B18" s="344" t="s">
        <v>49</v>
      </c>
      <c r="C18" s="135" t="s">
        <v>291</v>
      </c>
      <c r="D18" s="533">
        <f>Sheet3!D38/Sheet2!D38</f>
        <v>0.81199999999999994</v>
      </c>
      <c r="E18" s="533">
        <f>Sheet3!E38/Sheet2!E38</f>
        <v>0.85320000000000007</v>
      </c>
      <c r="F18" s="533">
        <f>Sheet3!F38/Sheet2!F38</f>
        <v>0.86280000000000001</v>
      </c>
      <c r="G18" s="533">
        <f>Sheet3!G38/Sheet2!G38</f>
        <v>0.87229999999999996</v>
      </c>
      <c r="H18" s="533">
        <f>Sheet3!H38/Sheet2!H38</f>
        <v>0.88200000000000001</v>
      </c>
      <c r="I18" s="533">
        <f>Sheet3!I38/Sheet2!I38</f>
        <v>0.84330000000000005</v>
      </c>
      <c r="J18" s="533">
        <f>Sheet3!J38/Sheet2!J38</f>
        <v>0.87329999999999997</v>
      </c>
      <c r="K18" s="533">
        <f>Sheet3!K38/Sheet2!K38</f>
        <v>0.89</v>
      </c>
      <c r="L18" s="533">
        <f>Sheet3!L38/Sheet2!L38</f>
        <v>0.89</v>
      </c>
    </row>
    <row r="19" spans="1:12" x14ac:dyDescent="0.25">
      <c r="A19" s="344" t="s">
        <v>30</v>
      </c>
      <c r="B19" s="345" t="s">
        <v>31</v>
      </c>
      <c r="C19" s="130" t="s">
        <v>391</v>
      </c>
      <c r="D19" s="535">
        <f>Sheet3!D41/Sheet2!D41</f>
        <v>0.75549999999999995</v>
      </c>
      <c r="E19" s="535">
        <f>Sheet3!E41/Sheet2!E41</f>
        <v>0.76580000000000004</v>
      </c>
      <c r="F19" s="535">
        <f>Sheet3!F41/Sheet2!F41</f>
        <v>0.80579999999999996</v>
      </c>
      <c r="G19" s="535">
        <f>Sheet3!G41/Sheet2!G41</f>
        <v>0.83279999999999998</v>
      </c>
      <c r="H19" s="535">
        <f>Sheet3!H41/Sheet2!H41</f>
        <v>0.84860000000000002</v>
      </c>
      <c r="I19" s="535">
        <f>Sheet3!I41/Sheet2!I41</f>
        <v>0.79720000000000002</v>
      </c>
      <c r="J19" s="535">
        <f>Sheet3!J41/Sheet2!J41</f>
        <v>0.73619999999999997</v>
      </c>
      <c r="K19" s="535">
        <f>Sheet3!K41/Sheet2!K41</f>
        <v>0.77629999999999999</v>
      </c>
      <c r="L19" s="535">
        <f>Sheet3!L41/Sheet2!L41</f>
        <v>0.82230000000000003</v>
      </c>
    </row>
    <row r="20" spans="1:12" x14ac:dyDescent="0.25">
      <c r="A20" s="344" t="s">
        <v>30</v>
      </c>
      <c r="B20" s="344" t="s">
        <v>31</v>
      </c>
      <c r="C20" s="491" t="s">
        <v>381</v>
      </c>
      <c r="D20" s="536">
        <f>Sheet3!D44/Sheet2!D44</f>
        <v>0.77929999999999988</v>
      </c>
      <c r="E20" s="536">
        <f>Sheet3!E44/Sheet2!E44</f>
        <v>0.78960000000000008</v>
      </c>
      <c r="F20" s="536">
        <f>Sheet3!F44/Sheet2!F44</f>
        <v>0.8296</v>
      </c>
      <c r="G20" s="536">
        <f>Sheet3!G44/Sheet2!G44</f>
        <v>0.85660000000000003</v>
      </c>
      <c r="H20" s="536">
        <f>Sheet3!H44/Sheet2!H44</f>
        <v>0.87240000000000006</v>
      </c>
      <c r="I20" s="536">
        <f>Sheet3!I44/Sheet2!I44</f>
        <v>0.82099999999999995</v>
      </c>
      <c r="J20" s="536">
        <f>Sheet3!J44/Sheet2!J44</f>
        <v>0.76</v>
      </c>
      <c r="K20" s="536">
        <f>Sheet3!K44/Sheet2!K44</f>
        <v>0.80010000000000003</v>
      </c>
      <c r="L20" s="536">
        <f>Sheet3!L44/Sheet2!L44</f>
        <v>0.84610000000000007</v>
      </c>
    </row>
    <row r="21" spans="1:12" x14ac:dyDescent="0.25">
      <c r="A21" s="344" t="s">
        <v>30</v>
      </c>
      <c r="B21" s="344" t="s">
        <v>31</v>
      </c>
      <c r="C21" s="130" t="s">
        <v>397</v>
      </c>
      <c r="D21" s="535">
        <f>Sheet3!D53/Sheet2!D54</f>
        <v>0.76530000000000009</v>
      </c>
      <c r="E21" s="535">
        <f>Sheet3!E53/Sheet2!E54</f>
        <v>0.75550000000000006</v>
      </c>
      <c r="F21" s="535">
        <f>Sheet3!F53/Sheet2!F54</f>
        <v>0.77500000000000002</v>
      </c>
      <c r="G21" s="535">
        <f>Sheet3!G53/Sheet2!G54</f>
        <v>0.7945000000000001</v>
      </c>
      <c r="H21" s="535">
        <f>Sheet3!H53/Sheet2!H54</f>
        <v>0.86529999999999996</v>
      </c>
      <c r="I21" s="535">
        <f>Sheet3!I53/Sheet2!I54</f>
        <v>0.81400000000000006</v>
      </c>
      <c r="J21" s="535">
        <f>Sheet3!J53/Sheet2!J54</f>
        <v>0.70669999999999999</v>
      </c>
      <c r="K21" s="535">
        <f>Sheet3!K53/Sheet2!K54</f>
        <v>0.74580000000000002</v>
      </c>
      <c r="L21" s="535">
        <f>Sheet3!L53/Sheet2!L54</f>
        <v>0.76530000000000009</v>
      </c>
    </row>
    <row r="22" spans="1:12" x14ac:dyDescent="0.25">
      <c r="A22" s="344" t="s">
        <v>30</v>
      </c>
      <c r="B22" s="344" t="s">
        <v>31</v>
      </c>
      <c r="C22" s="130" t="s">
        <v>395</v>
      </c>
      <c r="D22" s="535">
        <f>Sheet3!D54/Sheet2!D53</f>
        <v>0.74150000000000005</v>
      </c>
      <c r="E22" s="535">
        <f>Sheet3!E54/Sheet2!E53</f>
        <v>0.73170000000000002</v>
      </c>
      <c r="F22" s="535">
        <f>Sheet3!F54/Sheet2!F53</f>
        <v>0.75119999999999998</v>
      </c>
      <c r="G22" s="535">
        <f>Sheet3!G54/Sheet2!G53</f>
        <v>0.77070000000000005</v>
      </c>
      <c r="H22" s="535">
        <f>Sheet3!H54/Sheet2!H53</f>
        <v>0.84150000000000003</v>
      </c>
      <c r="I22" s="535">
        <f>Sheet3!I54/Sheet2!I53</f>
        <v>0.79020000000000001</v>
      </c>
      <c r="J22" s="535">
        <f>Sheet3!J54/Sheet2!J53</f>
        <v>0.68289999999999995</v>
      </c>
      <c r="K22" s="535">
        <f>Sheet3!K54/Sheet2!K53</f>
        <v>0.72199999999999998</v>
      </c>
      <c r="L22" s="535">
        <f>Sheet3!L54/Sheet2!L53</f>
        <v>0.74150000000000005</v>
      </c>
    </row>
    <row r="23" spans="1:12" x14ac:dyDescent="0.25">
      <c r="A23" s="344" t="s">
        <v>30</v>
      </c>
      <c r="B23" s="344" t="s">
        <v>31</v>
      </c>
      <c r="C23" s="130" t="s">
        <v>393</v>
      </c>
      <c r="D23" s="535">
        <f>Sheet3!D67/Sheet2!D67</f>
        <v>0.72509999999999997</v>
      </c>
      <c r="E23" s="535">
        <f>Sheet3!E67/Sheet2!E67</f>
        <v>0.77280000000000015</v>
      </c>
      <c r="F23" s="535">
        <f>Sheet3!F67/Sheet2!F67</f>
        <v>0.78059999999999996</v>
      </c>
      <c r="G23" s="535">
        <f>Sheet3!G67/Sheet2!G67</f>
        <v>0.82</v>
      </c>
      <c r="H23" s="535">
        <f>Sheet3!H67/Sheet2!H67</f>
        <v>0.84499999999999997</v>
      </c>
      <c r="I23" s="535">
        <f>Sheet3!I67/Sheet2!I67</f>
        <v>0.76400000000000001</v>
      </c>
      <c r="J23" s="535">
        <f>Sheet3!J67/Sheet2!J67</f>
        <v>0.80220000000000014</v>
      </c>
      <c r="K23" s="535">
        <f>Sheet3!K67/Sheet2!K67</f>
        <v>0.85</v>
      </c>
      <c r="L23" s="535">
        <f>Sheet3!L67/Sheet2!L67</f>
        <v>0.86899999999999999</v>
      </c>
    </row>
    <row r="24" spans="1:12" x14ac:dyDescent="0.25">
      <c r="A24" s="344" t="s">
        <v>30</v>
      </c>
      <c r="B24" s="344" t="s">
        <v>31</v>
      </c>
      <c r="C24" s="134" t="s">
        <v>390</v>
      </c>
      <c r="D24" s="535">
        <f>Sheet3!D72/Sheet2!D72</f>
        <v>0.87530000000000008</v>
      </c>
      <c r="E24" s="535">
        <f>Sheet3!E72/Sheet2!E72</f>
        <v>0.85549999999999993</v>
      </c>
      <c r="F24" s="535">
        <f>Sheet3!F72/Sheet2!F72</f>
        <v>0.8919999999999999</v>
      </c>
      <c r="G24" s="535">
        <f>Sheet3!G72/Sheet2!G72</f>
        <v>0.89849999999999997</v>
      </c>
      <c r="H24" s="535">
        <f>Sheet3!H72/Sheet2!H72</f>
        <v>0.83740000000000003</v>
      </c>
      <c r="I24" s="535">
        <f>Sheet3!I72/Sheet2!I72</f>
        <v>0.79390000000000005</v>
      </c>
      <c r="J24" s="535">
        <f>Sheet3!J72/Sheet2!J72</f>
        <v>0.82539999999999991</v>
      </c>
      <c r="K24" s="535">
        <f>Sheet3!K72/Sheet2!K72</f>
        <v>0.82739999999999991</v>
      </c>
      <c r="L24" s="535">
        <f>Sheet3!L72/Sheet2!L72</f>
        <v>0.82739999999999991</v>
      </c>
    </row>
    <row r="25" spans="1:12" x14ac:dyDescent="0.25">
      <c r="A25" s="344"/>
      <c r="B25" s="344"/>
      <c r="C25" s="134" t="s">
        <v>299</v>
      </c>
      <c r="D25" s="533">
        <f>Sheet3!D73/Sheet2!D73</f>
        <v>0.81290000000000007</v>
      </c>
      <c r="E25" s="533">
        <f>Sheet3!E73/Sheet2!E73</f>
        <v>0.82284727272727276</v>
      </c>
      <c r="F25" s="533">
        <f>Sheet3!F73/Sheet2!F73</f>
        <v>0.82226166666666667</v>
      </c>
      <c r="G25" s="533">
        <f>Sheet3!G73/Sheet2!G73</f>
        <v>0.83506833333333341</v>
      </c>
      <c r="H25" s="533">
        <f>Sheet3!H73/Sheet2!H73</f>
        <v>0.84245833333333331</v>
      </c>
      <c r="I25" s="533">
        <v>0</v>
      </c>
      <c r="J25" s="533">
        <v>0</v>
      </c>
      <c r="K25" s="533">
        <v>0</v>
      </c>
      <c r="L25" s="533">
        <v>0</v>
      </c>
    </row>
    <row r="26" spans="1:12" x14ac:dyDescent="0.25">
      <c r="A26" s="531"/>
      <c r="B26" s="531"/>
      <c r="C26" s="530" t="s">
        <v>12</v>
      </c>
      <c r="D26" s="537">
        <f>Sheet3!D79/Sheet2!D79</f>
        <v>-0.12549738902625693</v>
      </c>
      <c r="E26" s="537">
        <f>Sheet3!E79/Sheet2!E79</f>
        <v>-0.12849553455787113</v>
      </c>
      <c r="F26" s="537">
        <f>Sheet3!F79/Sheet2!F79</f>
        <v>-0.13700526021429418</v>
      </c>
      <c r="G26" s="537">
        <f>Sheet3!G79/Sheet2!G79</f>
        <v>-0.13630758936330459</v>
      </c>
      <c r="H26" s="537">
        <f>Sheet3!H79/Sheet2!H79</f>
        <v>-0.13542156948641226</v>
      </c>
      <c r="I26" s="537">
        <f>Sheet3!I79/Sheet2!I79</f>
        <v>-0.11113547957234887</v>
      </c>
      <c r="J26" s="537">
        <f>Sheet3!J79/Sheet2!J79</f>
        <v>-0.1127745186495273</v>
      </c>
      <c r="K26" s="537">
        <f>Sheet3!K79/Sheet2!K79</f>
        <v>-0.12089349506687858</v>
      </c>
      <c r="L26" s="537">
        <f>Sheet3!L79/Sheet2!L79</f>
        <v>-0.12180848250227017</v>
      </c>
    </row>
    <row r="27" spans="1:12" x14ac:dyDescent="0.25">
      <c r="A27" s="531"/>
      <c r="B27" s="531"/>
      <c r="C27" s="530" t="s">
        <v>58</v>
      </c>
      <c r="D27" s="537">
        <f>Sheet3!D80/Sheet2!D80</f>
        <v>0.78169946275529778</v>
      </c>
      <c r="E27" s="537">
        <f>Sheet3!E80/Sheet2!E80</f>
        <v>0.79996972668741728</v>
      </c>
      <c r="F27" s="537">
        <f>Sheet3!F80/Sheet2!F80</f>
        <v>0.81373678025851937</v>
      </c>
      <c r="G27" s="537">
        <f>Sheet3!G80/Sheet2!G80</f>
        <v>0.81872005553713523</v>
      </c>
      <c r="H27" s="537">
        <f>Sheet3!H80/Sheet2!H80</f>
        <v>0.82880943149818398</v>
      </c>
      <c r="I27" s="537">
        <f>Sheet3!I80/Sheet2!I80</f>
        <v>0.77026829218775372</v>
      </c>
      <c r="J27" s="537">
        <f>Sheet3!J80/Sheet2!J80</f>
        <v>0.79237775947927691</v>
      </c>
      <c r="K27" s="537">
        <f>Sheet3!K80/Sheet2!K80</f>
        <v>0.81909118535074299</v>
      </c>
      <c r="L27" s="537">
        <f>Sheet3!L80/Sheet2!L80</f>
        <v>0.82698162166380529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19"/>
  <sheetViews>
    <sheetView showGridLines="0" showRuler="0" topLeftCell="C1" zoomScale="95" zoomScaleNormal="95" workbookViewId="0">
      <pane ySplit="1" topLeftCell="A293" activePane="bottomLeft" state="frozen"/>
      <selection pane="bottomLeft" activeCell="S307" sqref="S307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5" width="7.7109375" style="53" bestFit="1" customWidth="1"/>
    <col min="16" max="18" width="8" style="53" bestFit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299" t="s">
        <v>29</v>
      </c>
      <c r="B1" s="299" t="s">
        <v>15</v>
      </c>
      <c r="C1" s="299" t="s">
        <v>359</v>
      </c>
      <c r="D1" s="249">
        <v>2015</v>
      </c>
      <c r="E1" s="249">
        <v>2016</v>
      </c>
      <c r="F1" s="249">
        <v>2017</v>
      </c>
      <c r="G1" s="249">
        <v>2018</v>
      </c>
      <c r="H1" s="249">
        <v>2019</v>
      </c>
      <c r="I1" s="249">
        <v>2020</v>
      </c>
      <c r="J1" s="249" t="s">
        <v>28</v>
      </c>
      <c r="K1" s="249" t="s">
        <v>3</v>
      </c>
      <c r="L1" s="249" t="s">
        <v>4</v>
      </c>
      <c r="M1" s="249" t="s">
        <v>5</v>
      </c>
      <c r="N1" s="249" t="s">
        <v>6</v>
      </c>
      <c r="O1" s="249" t="s">
        <v>7</v>
      </c>
      <c r="P1" s="249" t="s">
        <v>8</v>
      </c>
      <c r="Q1" s="249" t="s">
        <v>9</v>
      </c>
      <c r="R1" s="249" t="s">
        <v>10</v>
      </c>
      <c r="S1" s="250" t="s">
        <v>16</v>
      </c>
    </row>
    <row r="2" spans="1:25" x14ac:dyDescent="0.2">
      <c r="A2" s="73" t="s">
        <v>30</v>
      </c>
      <c r="B2" s="73" t="s">
        <v>31</v>
      </c>
      <c r="C2" s="100" t="s">
        <v>43</v>
      </c>
      <c r="D2" s="37">
        <f>' Capacity by Company'!D10</f>
        <v>4.12</v>
      </c>
      <c r="E2" s="37">
        <f>' Capacity by Company'!E10</f>
        <v>4.12</v>
      </c>
      <c r="F2" s="37">
        <f>' Capacity by Company'!F10</f>
        <v>4.12</v>
      </c>
      <c r="G2" s="37">
        <f>' Capacity by Company'!G10</f>
        <v>4.12</v>
      </c>
      <c r="H2" s="37">
        <f>' Capacity by Company'!H10</f>
        <v>4.12</v>
      </c>
      <c r="I2" s="37">
        <f>' Capacity by Company'!I10</f>
        <v>4.12</v>
      </c>
      <c r="J2" s="37">
        <f>' Capacity by Company'!J10</f>
        <v>4.12</v>
      </c>
      <c r="K2" s="37">
        <f>' Capacity by Company'!K10</f>
        <v>4.12</v>
      </c>
      <c r="L2" s="37">
        <f>' Capacity by Company'!L10</f>
        <v>4.12</v>
      </c>
      <c r="M2" s="37">
        <f>' Capacity by Company'!M10</f>
        <v>4.12</v>
      </c>
      <c r="N2" s="37">
        <f>' Capacity by Company'!N10</f>
        <v>4.12</v>
      </c>
      <c r="O2" s="37">
        <f>' Capacity by Company'!O10</f>
        <v>4.12</v>
      </c>
      <c r="P2" s="37">
        <f>' Capacity by Company'!P10</f>
        <v>4.12</v>
      </c>
      <c r="Q2" s="37">
        <f>' Capacity by Company'!Q10</f>
        <v>4.12</v>
      </c>
      <c r="R2" s="37">
        <f>' Capacity by Company'!R10</f>
        <v>4.12</v>
      </c>
      <c r="S2" s="37">
        <f>' Capacity by Company'!S10</f>
        <v>4.12</v>
      </c>
    </row>
    <row r="3" spans="1:25" x14ac:dyDescent="0.2">
      <c r="A3" s="73" t="s">
        <v>30</v>
      </c>
      <c r="B3" s="73" t="s">
        <v>31</v>
      </c>
      <c r="C3" s="100" t="s">
        <v>44</v>
      </c>
      <c r="D3" s="37">
        <f>'Production by Company'!D10</f>
        <v>3.178512</v>
      </c>
      <c r="E3" s="37">
        <f>'Production by Company'!E10</f>
        <v>3.2039760000000004</v>
      </c>
      <c r="F3" s="37">
        <f>'Production by Company'!F10</f>
        <v>3.30768</v>
      </c>
      <c r="G3" s="37">
        <f>'Production by Company'!G10</f>
        <v>3.4006239999999996</v>
      </c>
      <c r="H3" s="37">
        <f>'Production by Company'!H10</f>
        <v>3.4987160000000004</v>
      </c>
      <c r="I3" s="37">
        <f>'Production by Company'!I10</f>
        <v>3.2738960000000001</v>
      </c>
      <c r="J3" s="37">
        <f>'Production by Company'!J10</f>
        <v>3.0682919999999996</v>
      </c>
      <c r="K3" s="37">
        <f>'Production by Company'!K10</f>
        <v>3.2065479999999997</v>
      </c>
      <c r="L3" s="37">
        <f>'Production by Company'!L10</f>
        <v>3.3383479999999999</v>
      </c>
      <c r="M3" s="37">
        <f>'Production by Company'!M10</f>
        <v>3.3806880000000001</v>
      </c>
      <c r="N3" s="37">
        <f>'Production by Company'!N10</f>
        <v>3.4376280000000001</v>
      </c>
      <c r="O3" s="37">
        <f>'Production by Company'!O10</f>
        <v>3.4829680000000005</v>
      </c>
      <c r="P3" s="37">
        <f>'Production by Company'!P10</f>
        <v>3.5309080000000002</v>
      </c>
      <c r="Q3" s="37">
        <f>'Production by Company'!Q10</f>
        <v>3.5680480000000006</v>
      </c>
      <c r="R3" s="37">
        <f>'Production by Company'!R10</f>
        <v>3.6598280000000001</v>
      </c>
      <c r="S3" s="37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x14ac:dyDescent="0.2">
      <c r="A4" s="73" t="s">
        <v>30</v>
      </c>
      <c r="B4" s="73" t="s">
        <v>31</v>
      </c>
      <c r="C4" s="100" t="s">
        <v>45</v>
      </c>
      <c r="D4" s="36">
        <f>'Operating Efficiency(%)'!D10</f>
        <v>0.77148349514563108</v>
      </c>
      <c r="E4" s="36">
        <f>'Operating Efficiency(%)'!E10</f>
        <v>0.77769999999999995</v>
      </c>
      <c r="F4" s="36">
        <f>'Operating Efficiency(%)'!F10</f>
        <v>0.80279999999999996</v>
      </c>
      <c r="G4" s="36">
        <f>'Operating Efficiency(%)'!G10</f>
        <v>0.82540000000000002</v>
      </c>
      <c r="H4" s="36">
        <f>'Operating Efficiency(%)'!H10</f>
        <v>0.84919999999999995</v>
      </c>
      <c r="I4" s="36">
        <f>'Operating Efficiency(%)'!I10</f>
        <v>0.79459999999999997</v>
      </c>
      <c r="J4" s="36">
        <f>'Operating Efficiency(%)'!J10</f>
        <v>0.74470000000000003</v>
      </c>
      <c r="K4" s="36">
        <f>'Operating Efficiency(%)'!K10</f>
        <v>0.77829999999999999</v>
      </c>
      <c r="L4" s="36">
        <f>'Operating Efficiency(%)'!L10</f>
        <v>0.81030000000000002</v>
      </c>
      <c r="M4" s="36">
        <f>'Operating Efficiency(%)'!M10</f>
        <v>0.8206</v>
      </c>
      <c r="N4" s="36">
        <f>'Operating Efficiency(%)'!N10</f>
        <v>0.83440000000000003</v>
      </c>
      <c r="O4" s="36">
        <f>'Operating Efficiency(%)'!O10</f>
        <v>0.84540000000000004</v>
      </c>
      <c r="P4" s="36">
        <f>'Operating Efficiency(%)'!P10</f>
        <v>0.85699999999999998</v>
      </c>
      <c r="Q4" s="36">
        <f>'Operating Efficiency(%)'!Q10</f>
        <v>0.86599999999999999</v>
      </c>
      <c r="R4" s="36">
        <f>'Operating Efficiency(%)'!R10</f>
        <v>0.88829999999999998</v>
      </c>
      <c r="S4" s="36">
        <f>'Operating Efficiency(%)'!S10</f>
        <v>0.91690000000000005</v>
      </c>
    </row>
    <row r="5" spans="1:25" x14ac:dyDescent="0.2">
      <c r="A5" s="73" t="s">
        <v>30</v>
      </c>
      <c r="B5" s="73" t="s">
        <v>31</v>
      </c>
      <c r="C5" s="100" t="s">
        <v>46</v>
      </c>
      <c r="D5" s="101">
        <f>'Foreign Trade'!J2</f>
        <v>1.0288819</v>
      </c>
      <c r="E5" s="101">
        <f>'Foreign Trade'!K2</f>
        <v>1.15542688</v>
      </c>
      <c r="F5" s="101">
        <f>'Foreign Trade'!L2</f>
        <v>1.1886662400000001</v>
      </c>
      <c r="G5" s="101">
        <f>'Foreign Trade'!M2</f>
        <v>0.94536377999999999</v>
      </c>
      <c r="H5" s="101">
        <f>'Foreign Trade'!N2</f>
        <v>1.10382906</v>
      </c>
      <c r="I5" s="101">
        <f>'Foreign Trade'!O2</f>
        <v>0.88400000000000012</v>
      </c>
      <c r="J5" s="45"/>
      <c r="K5" s="45"/>
      <c r="L5" s="45"/>
      <c r="M5" s="45"/>
      <c r="N5" s="45"/>
      <c r="O5" s="45"/>
      <c r="P5" s="45"/>
      <c r="Q5" s="45"/>
      <c r="R5" s="45"/>
      <c r="S5" s="46"/>
      <c r="U5" s="101">
        <f>D5</f>
        <v>1.0288819</v>
      </c>
      <c r="V5" s="101">
        <f t="shared" ref="V5:Y6" si="0">E5</f>
        <v>1.15542688</v>
      </c>
      <c r="W5" s="101">
        <f t="shared" si="0"/>
        <v>1.1886662400000001</v>
      </c>
      <c r="X5" s="101">
        <f t="shared" si="0"/>
        <v>0.94536377999999999</v>
      </c>
      <c r="Y5" s="101">
        <f t="shared" si="0"/>
        <v>1.10382906</v>
      </c>
    </row>
    <row r="6" spans="1:25" x14ac:dyDescent="0.2">
      <c r="A6" s="73" t="s">
        <v>30</v>
      </c>
      <c r="B6" s="73" t="s">
        <v>31</v>
      </c>
      <c r="C6" s="100" t="s">
        <v>47</v>
      </c>
      <c r="D6" s="101">
        <f>'Foreign Trade'!AK2</f>
        <v>0.40447628000000002</v>
      </c>
      <c r="E6" s="101">
        <f>'Foreign Trade'!AL2</f>
        <v>0.52733642000000003</v>
      </c>
      <c r="F6" s="101">
        <f>'Foreign Trade'!AM2</f>
        <v>0.58175484</v>
      </c>
      <c r="G6" s="101">
        <f>'Foreign Trade'!AN2</f>
        <v>0.61617188000000001</v>
      </c>
      <c r="H6" s="101">
        <f>'Foreign Trade'!AO2</f>
        <v>0.59843896000000008</v>
      </c>
      <c r="I6" s="101">
        <f>'Foreign Trade'!AP2</f>
        <v>0.39466000000000001</v>
      </c>
      <c r="J6" s="119"/>
      <c r="K6" s="45"/>
      <c r="L6" s="45"/>
      <c r="M6" s="45"/>
      <c r="N6" s="45"/>
      <c r="O6" s="45"/>
      <c r="P6" s="45"/>
      <c r="Q6" s="45"/>
      <c r="R6" s="45"/>
      <c r="S6" s="46"/>
      <c r="U6" s="101">
        <f>D6</f>
        <v>0.40447628000000002</v>
      </c>
      <c r="V6" s="101">
        <f t="shared" si="0"/>
        <v>0.52733642000000003</v>
      </c>
      <c r="W6" s="101">
        <f t="shared" si="0"/>
        <v>0.58175484</v>
      </c>
      <c r="X6" s="101">
        <f t="shared" si="0"/>
        <v>0.61617188000000001</v>
      </c>
      <c r="Y6" s="101">
        <f t="shared" si="0"/>
        <v>0.59843896000000008</v>
      </c>
    </row>
    <row r="7" spans="1:25" x14ac:dyDescent="0.2">
      <c r="A7" s="73" t="s">
        <v>30</v>
      </c>
      <c r="B7" s="73" t="s">
        <v>31</v>
      </c>
      <c r="C7" s="100" t="s">
        <v>25</v>
      </c>
      <c r="D7" s="37">
        <f>2%*D3</f>
        <v>6.357024E-2</v>
      </c>
      <c r="E7" s="37">
        <f t="shared" ref="E7:S7" si="1">2%*E3</f>
        <v>6.4079520000000015E-2</v>
      </c>
      <c r="F7" s="37">
        <f t="shared" si="1"/>
        <v>6.6153600000000007E-2</v>
      </c>
      <c r="G7" s="37">
        <f t="shared" si="1"/>
        <v>6.801248E-2</v>
      </c>
      <c r="H7" s="37">
        <f t="shared" si="1"/>
        <v>6.9974320000000007E-2</v>
      </c>
      <c r="I7" s="37">
        <f t="shared" si="1"/>
        <v>6.5477920000000009E-2</v>
      </c>
      <c r="J7" s="37">
        <f t="shared" si="1"/>
        <v>6.1365839999999991E-2</v>
      </c>
      <c r="K7" s="37">
        <f t="shared" si="1"/>
        <v>6.4130960000000001E-2</v>
      </c>
      <c r="L7" s="37">
        <f t="shared" si="1"/>
        <v>6.676696E-2</v>
      </c>
      <c r="M7" s="37">
        <f t="shared" si="1"/>
        <v>6.7613760000000009E-2</v>
      </c>
      <c r="N7" s="37">
        <f t="shared" si="1"/>
        <v>6.8752560000000004E-2</v>
      </c>
      <c r="O7" s="37">
        <f t="shared" si="1"/>
        <v>6.9659360000000017E-2</v>
      </c>
      <c r="P7" s="37">
        <f t="shared" si="1"/>
        <v>7.0618159999999999E-2</v>
      </c>
      <c r="Q7" s="37">
        <f t="shared" si="1"/>
        <v>7.1360960000000015E-2</v>
      </c>
      <c r="R7" s="37">
        <f t="shared" si="1"/>
        <v>7.3196560000000008E-2</v>
      </c>
      <c r="S7" s="37">
        <f t="shared" si="1"/>
        <v>7.555336E-2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73" t="s">
        <v>30</v>
      </c>
      <c r="B8" s="73" t="s">
        <v>31</v>
      </c>
      <c r="C8" s="100" t="s">
        <v>48</v>
      </c>
      <c r="D8" s="37">
        <f>D3+D5-D6-D7</f>
        <v>3.7393473799999999</v>
      </c>
      <c r="E8" s="37">
        <f t="shared" ref="E8:I8" si="3">E3+E5-E6-E7</f>
        <v>3.7679869400000001</v>
      </c>
      <c r="F8" s="37">
        <f t="shared" si="3"/>
        <v>3.8484378000000006</v>
      </c>
      <c r="G8" s="37">
        <f t="shared" si="3"/>
        <v>3.6618034199999996</v>
      </c>
      <c r="H8" s="37">
        <f t="shared" si="3"/>
        <v>3.9341317800000004</v>
      </c>
      <c r="I8" s="331">
        <f t="shared" si="3"/>
        <v>3.6977580799999998</v>
      </c>
      <c r="J8" s="37">
        <f t="shared" ref="J8:S8" si="4">I8+I8*J9</f>
        <v>3.890781051776</v>
      </c>
      <c r="K8" s="37">
        <f>J8+J8*K9</f>
        <v>4.1195589776204287</v>
      </c>
      <c r="L8" s="37">
        <f t="shared" si="4"/>
        <v>4.3968052968142839</v>
      </c>
      <c r="M8" s="37">
        <f t="shared" si="4"/>
        <v>4.7410751515548419</v>
      </c>
      <c r="N8" s="37">
        <f t="shared" si="4"/>
        <v>5.1265245613762502</v>
      </c>
      <c r="O8" s="37">
        <f t="shared" si="4"/>
        <v>5.5602285392686808</v>
      </c>
      <c r="P8" s="37">
        <f t="shared" si="4"/>
        <v>6.0517527421400317</v>
      </c>
      <c r="Q8" s="37">
        <f t="shared" si="4"/>
        <v>6.5758345296093585</v>
      </c>
      <c r="R8" s="37">
        <f t="shared" si="4"/>
        <v>7.1393835487968804</v>
      </c>
      <c r="S8" s="37">
        <f t="shared" si="4"/>
        <v>7.7476590271543744</v>
      </c>
      <c r="T8" s="199">
        <f>(S8/J8)^(1/9)-1</f>
        <v>7.9535873097670073E-2</v>
      </c>
      <c r="U8" s="37">
        <f>U3+U5-U6-U7</f>
        <v>0.52951361999999991</v>
      </c>
      <c r="V8" s="37">
        <f t="shared" ref="V8:Y8" si="5">V3+V5-V6-V7</f>
        <v>0.92991085999999989</v>
      </c>
      <c r="W8" s="37">
        <f t="shared" si="5"/>
        <v>0.9216089999999999</v>
      </c>
      <c r="X8" s="37">
        <f t="shared" si="5"/>
        <v>0.6461827</v>
      </c>
      <c r="Y8" s="37">
        <f t="shared" si="5"/>
        <v>0.80082481999999988</v>
      </c>
    </row>
    <row r="9" spans="1:25" x14ac:dyDescent="0.2">
      <c r="A9" s="73" t="s">
        <v>30</v>
      </c>
      <c r="B9" s="73" t="s">
        <v>31</v>
      </c>
      <c r="C9" s="102" t="s">
        <v>327</v>
      </c>
      <c r="D9" s="36"/>
      <c r="E9" s="36">
        <f>E8/D8-1</f>
        <v>7.6589728339173657E-3</v>
      </c>
      <c r="F9" s="36">
        <f>F8/E8-1</f>
        <v>2.1351151498417931E-2</v>
      </c>
      <c r="G9" s="36">
        <f t="shared" ref="G9" si="6">G8/F8-1</f>
        <v>-4.84961404339187E-2</v>
      </c>
      <c r="H9" s="36">
        <f>H8/G8-1</f>
        <v>7.4370010829254429E-2</v>
      </c>
      <c r="I9" s="330">
        <f>I8/H8-1</f>
        <v>-6.008281196925247E-2</v>
      </c>
      <c r="J9" s="36">
        <v>5.2199999999999996E-2</v>
      </c>
      <c r="K9" s="36">
        <v>5.8799999999999998E-2</v>
      </c>
      <c r="L9" s="36">
        <v>6.7299999999999999E-2</v>
      </c>
      <c r="M9" s="36">
        <v>7.8299999999999995E-2</v>
      </c>
      <c r="N9" s="36">
        <v>8.1299999999999997E-2</v>
      </c>
      <c r="O9" s="36">
        <v>8.4599999999999995E-2</v>
      </c>
      <c r="P9" s="36">
        <v>8.8399999999999992E-2</v>
      </c>
      <c r="Q9" s="36">
        <v>8.6599999999999996E-2</v>
      </c>
      <c r="R9" s="36">
        <v>8.5699999999999998E-2</v>
      </c>
      <c r="S9" s="36">
        <v>8.5199999999999998E-2</v>
      </c>
    </row>
    <row r="10" spans="1:25" ht="13.5" thickBot="1" x14ac:dyDescent="0.25">
      <c r="A10" s="269" t="s">
        <v>30</v>
      </c>
      <c r="B10" s="269" t="s">
        <v>31</v>
      </c>
      <c r="C10" s="103" t="s">
        <v>328</v>
      </c>
      <c r="D10" s="47">
        <f>D3-D8</f>
        <v>-0.56083537999999988</v>
      </c>
      <c r="E10" s="47">
        <f t="shared" ref="E10:S10" si="7">E3-E8</f>
        <v>-0.56401093999999974</v>
      </c>
      <c r="F10" s="47">
        <f t="shared" si="7"/>
        <v>-0.54075780000000062</v>
      </c>
      <c r="G10" s="47">
        <f t="shared" si="7"/>
        <v>-0.26117941999999994</v>
      </c>
      <c r="H10" s="47">
        <f t="shared" si="7"/>
        <v>-0.43541578000000003</v>
      </c>
      <c r="I10" s="47">
        <f t="shared" si="7"/>
        <v>-0.4238620799999997</v>
      </c>
      <c r="J10" s="47">
        <f t="shared" si="7"/>
        <v>-0.8224890517760004</v>
      </c>
      <c r="K10" s="47">
        <f t="shared" si="7"/>
        <v>-0.91301097762042893</v>
      </c>
      <c r="L10" s="47">
        <f t="shared" si="7"/>
        <v>-1.058457296814284</v>
      </c>
      <c r="M10" s="47">
        <f t="shared" si="7"/>
        <v>-1.3603871515548418</v>
      </c>
      <c r="N10" s="47">
        <f t="shared" si="7"/>
        <v>-1.6888965613762501</v>
      </c>
      <c r="O10" s="47">
        <f t="shared" si="7"/>
        <v>-2.0772605392686803</v>
      </c>
      <c r="P10" s="47">
        <f t="shared" si="7"/>
        <v>-2.5208447421400315</v>
      </c>
      <c r="Q10" s="47">
        <f t="shared" si="7"/>
        <v>-3.007786529609358</v>
      </c>
      <c r="R10" s="47">
        <f t="shared" si="7"/>
        <v>-3.4795555487968803</v>
      </c>
      <c r="S10" s="47">
        <f t="shared" si="7"/>
        <v>-3.9699910271543746</v>
      </c>
      <c r="U10" s="109">
        <f>D8-U8</f>
        <v>3.20983376</v>
      </c>
      <c r="V10" s="109">
        <f t="shared" ref="V10:Y10" si="8">E8-V8</f>
        <v>2.8380760800000004</v>
      </c>
      <c r="W10" s="109">
        <f t="shared" si="8"/>
        <v>2.9268288000000009</v>
      </c>
      <c r="X10" s="109">
        <f t="shared" si="8"/>
        <v>3.0156207199999994</v>
      </c>
      <c r="Y10" s="109">
        <f t="shared" si="8"/>
        <v>3.1333069600000005</v>
      </c>
    </row>
    <row r="11" spans="1:25" x14ac:dyDescent="0.2">
      <c r="A11" s="73" t="s">
        <v>30</v>
      </c>
      <c r="B11" s="73" t="s">
        <v>33</v>
      </c>
      <c r="C11" s="100" t="s">
        <v>43</v>
      </c>
      <c r="D11" s="37">
        <f>' Capacity by Company'!D17</f>
        <v>185</v>
      </c>
      <c r="E11" s="37">
        <f>' Capacity by Company'!E17</f>
        <v>185</v>
      </c>
      <c r="F11" s="37">
        <f>' Capacity by Company'!F17</f>
        <v>185</v>
      </c>
      <c r="G11" s="37">
        <f>' Capacity by Company'!G17</f>
        <v>185</v>
      </c>
      <c r="H11" s="37">
        <f>' Capacity by Company'!H17</f>
        <v>185</v>
      </c>
      <c r="I11" s="37">
        <f>' Capacity by Company'!I17</f>
        <v>185</v>
      </c>
      <c r="J11" s="37">
        <f>' Capacity by Company'!J17</f>
        <v>220</v>
      </c>
      <c r="K11" s="37">
        <f>' Capacity by Company'!K17</f>
        <v>220</v>
      </c>
      <c r="L11" s="37">
        <f>' Capacity by Company'!L17</f>
        <v>220</v>
      </c>
      <c r="M11" s="37">
        <f>' Capacity by Company'!M17</f>
        <v>220</v>
      </c>
      <c r="N11" s="37">
        <f>' Capacity by Company'!N17</f>
        <v>220</v>
      </c>
      <c r="O11" s="37">
        <f>' Capacity by Company'!O17</f>
        <v>220</v>
      </c>
      <c r="P11" s="37">
        <f>' Capacity by Company'!P17</f>
        <v>225</v>
      </c>
      <c r="Q11" s="37">
        <f>' Capacity by Company'!Q17</f>
        <v>225</v>
      </c>
      <c r="R11" s="37">
        <f>' Capacity by Company'!R17</f>
        <v>225</v>
      </c>
      <c r="S11" s="37">
        <f>' Capacity by Company'!S17</f>
        <v>225</v>
      </c>
    </row>
    <row r="12" spans="1:25" x14ac:dyDescent="0.2">
      <c r="A12" s="73" t="s">
        <v>30</v>
      </c>
      <c r="B12" s="73" t="s">
        <v>33</v>
      </c>
      <c r="C12" s="100" t="s">
        <v>44</v>
      </c>
      <c r="D12" s="37">
        <f>'Production by Company'!D17</f>
        <v>147.30799999999999</v>
      </c>
      <c r="E12" s="37">
        <f>'Production by Company'!E17</f>
        <v>149.90049999999999</v>
      </c>
      <c r="F12" s="37">
        <f>'Production by Company'!F17</f>
        <v>153.73650000000001</v>
      </c>
      <c r="G12" s="37">
        <f>'Production by Company'!G17</f>
        <v>154.17600000000002</v>
      </c>
      <c r="H12" s="37">
        <f>'Production by Company'!H17</f>
        <v>155.58817204301076</v>
      </c>
      <c r="I12" s="37">
        <f>'Production by Company'!I17</f>
        <v>138.08844623655912</v>
      </c>
      <c r="J12" s="37">
        <f>'Production by Company'!J17</f>
        <v>173.05059139784944</v>
      </c>
      <c r="K12" s="37">
        <f>'Production by Company'!K17</f>
        <v>176.30866666666668</v>
      </c>
      <c r="L12" s="37">
        <f>'Production by Company'!L17</f>
        <v>178.91852688172042</v>
      </c>
      <c r="M12" s="37">
        <f>'Production by Company'!M17</f>
        <v>172.80574193548387</v>
      </c>
      <c r="N12" s="37">
        <f>'Production by Company'!N17</f>
        <v>184.69400000000002</v>
      </c>
      <c r="O12" s="37">
        <f>'Production by Company'!O17</f>
        <v>193.34038709677418</v>
      </c>
      <c r="P12" s="37">
        <f>'Production by Company'!P17</f>
        <v>202.01310215053763</v>
      </c>
      <c r="Q12" s="37">
        <f>'Production by Company'!Q17</f>
        <v>205.57331720430108</v>
      </c>
      <c r="R12" s="37">
        <f>'Production by Company'!R17</f>
        <v>208.43353225806453</v>
      </c>
      <c r="S12" s="37">
        <f>'Production by Company'!S17</f>
        <v>213.09374731182794</v>
      </c>
    </row>
    <row r="13" spans="1:25" x14ac:dyDescent="0.2">
      <c r="A13" s="73" t="s">
        <v>30</v>
      </c>
      <c r="B13" s="73" t="s">
        <v>33</v>
      </c>
      <c r="C13" s="100" t="s">
        <v>45</v>
      </c>
      <c r="D13" s="36">
        <f>'Operating Efficiency(%)'!D17</f>
        <v>0.79630000000000001</v>
      </c>
      <c r="E13" s="36">
        <f>'Operating Efficiency(%)'!E17</f>
        <v>0.81030000000000002</v>
      </c>
      <c r="F13" s="36">
        <f>'Operating Efficiency(%)'!F17</f>
        <v>0.83099999999999996</v>
      </c>
      <c r="G13" s="36">
        <f>'Operating Efficiency(%)'!G17</f>
        <v>0.83340000000000003</v>
      </c>
      <c r="H13" s="36">
        <f>'Operating Efficiency(%)'!H17</f>
        <v>0.84099999999999997</v>
      </c>
      <c r="I13" s="36">
        <f>'Operating Efficiency(%)'!I17</f>
        <v>0.74639999999999995</v>
      </c>
      <c r="J13" s="36">
        <f>'Operating Efficiency(%)'!J17</f>
        <v>0.78659999999999997</v>
      </c>
      <c r="K13" s="36">
        <f>'Operating Efficiency(%)'!K17</f>
        <v>0.8014</v>
      </c>
      <c r="L13" s="36">
        <f>'Operating Efficiency(%)'!L17</f>
        <v>0.81330000000000002</v>
      </c>
      <c r="M13" s="36">
        <f>'Operating Efficiency(%)'!M17</f>
        <v>0.78549999999999998</v>
      </c>
      <c r="N13" s="36">
        <f>'Operating Efficiency(%)'!N17</f>
        <v>0.83950000000000002</v>
      </c>
      <c r="O13" s="36">
        <f>'Operating Efficiency(%)'!O17</f>
        <v>0.87880000000000003</v>
      </c>
      <c r="P13" s="36">
        <f>'Operating Efficiency(%)'!P17</f>
        <v>0.89780000000000004</v>
      </c>
      <c r="Q13" s="36">
        <f>'Operating Efficiency(%)'!Q17</f>
        <v>0.91369999999999996</v>
      </c>
      <c r="R13" s="36">
        <f>'Operating Efficiency(%)'!R17</f>
        <v>0.9264</v>
      </c>
      <c r="S13" s="36">
        <f>'Operating Efficiency(%)'!S17</f>
        <v>0.94710000000000005</v>
      </c>
      <c r="T13" s="85"/>
      <c r="U13" s="109">
        <f>U8+U10</f>
        <v>3.7393473799999999</v>
      </c>
      <c r="V13" s="109">
        <f t="shared" ref="V13:Y13" si="9">V8+V10</f>
        <v>3.7679869400000001</v>
      </c>
      <c r="W13" s="109">
        <f t="shared" si="9"/>
        <v>3.848437800000001</v>
      </c>
      <c r="X13" s="109">
        <f t="shared" si="9"/>
        <v>3.6618034199999991</v>
      </c>
      <c r="Y13" s="109">
        <f t="shared" si="9"/>
        <v>3.9341317800000004</v>
      </c>
    </row>
    <row r="14" spans="1:25" x14ac:dyDescent="0.2">
      <c r="A14" s="73" t="s">
        <v>30</v>
      </c>
      <c r="B14" s="73" t="s">
        <v>33</v>
      </c>
      <c r="C14" s="100" t="s">
        <v>46</v>
      </c>
      <c r="D14" s="101">
        <v>12.45</v>
      </c>
      <c r="E14" s="101">
        <v>12.83</v>
      </c>
      <c r="F14" s="101">
        <v>13.54</v>
      </c>
      <c r="G14" s="101">
        <v>14.5</v>
      </c>
      <c r="H14" s="101">
        <v>15.04</v>
      </c>
      <c r="I14" s="101">
        <v>13.73</v>
      </c>
      <c r="J14" s="45"/>
      <c r="K14" s="45"/>
      <c r="L14" s="45"/>
      <c r="M14" s="45"/>
      <c r="N14" s="45"/>
      <c r="O14" s="45"/>
      <c r="P14" s="45"/>
      <c r="Q14" s="45"/>
      <c r="R14" s="45"/>
      <c r="S14" s="46"/>
      <c r="T14" s="77"/>
    </row>
    <row r="15" spans="1:25" x14ac:dyDescent="0.2">
      <c r="A15" s="73" t="s">
        <v>30</v>
      </c>
      <c r="B15" s="73" t="s">
        <v>33</v>
      </c>
      <c r="C15" s="100" t="s">
        <v>47</v>
      </c>
      <c r="D15" s="101">
        <v>24.43</v>
      </c>
      <c r="E15" s="101">
        <v>24.67</v>
      </c>
      <c r="F15" s="101">
        <v>24.85</v>
      </c>
      <c r="G15" s="101">
        <v>25.83</v>
      </c>
      <c r="H15" s="101">
        <v>26.43</v>
      </c>
      <c r="I15" s="101">
        <v>22.3</v>
      </c>
      <c r="J15" s="45"/>
      <c r="K15" s="45"/>
      <c r="L15" s="45"/>
      <c r="M15" s="45"/>
      <c r="N15" s="45"/>
      <c r="O15" s="45"/>
      <c r="P15" s="45"/>
      <c r="Q15" s="45"/>
      <c r="R15" s="45"/>
      <c r="S15" s="46"/>
      <c r="T15" s="77"/>
      <c r="V15" s="339">
        <v>1.01E-2</v>
      </c>
    </row>
    <row r="16" spans="1:25" x14ac:dyDescent="0.2">
      <c r="A16" s="73" t="s">
        <v>30</v>
      </c>
      <c r="B16" s="73" t="s">
        <v>33</v>
      </c>
      <c r="C16" s="100" t="s">
        <v>25</v>
      </c>
      <c r="D16" s="37">
        <f>2%*D12</f>
        <v>2.9461599999999999</v>
      </c>
      <c r="E16" s="37">
        <f t="shared" ref="E16:S16" si="10">2%*E12</f>
        <v>2.9980099999999998</v>
      </c>
      <c r="F16" s="37">
        <f t="shared" si="10"/>
        <v>3.0747300000000002</v>
      </c>
      <c r="G16" s="37">
        <f t="shared" si="10"/>
        <v>3.0835200000000005</v>
      </c>
      <c r="H16" s="37">
        <f t="shared" si="10"/>
        <v>3.1117634408602153</v>
      </c>
      <c r="I16" s="37">
        <f t="shared" si="10"/>
        <v>2.7617689247311823</v>
      </c>
      <c r="J16" s="37">
        <f t="shared" si="10"/>
        <v>3.4610118279569888</v>
      </c>
      <c r="K16" s="37">
        <f t="shared" si="10"/>
        <v>3.5261733333333338</v>
      </c>
      <c r="L16" s="37">
        <f t="shared" si="10"/>
        <v>3.5783705376344086</v>
      </c>
      <c r="M16" s="37">
        <f t="shared" si="10"/>
        <v>3.4561148387096772</v>
      </c>
      <c r="N16" s="37">
        <f t="shared" si="10"/>
        <v>3.6938800000000005</v>
      </c>
      <c r="O16" s="37">
        <f t="shared" si="10"/>
        <v>3.8668077419354838</v>
      </c>
      <c r="P16" s="37">
        <f t="shared" si="10"/>
        <v>4.0402620430107525</v>
      </c>
      <c r="Q16" s="37">
        <f t="shared" si="10"/>
        <v>4.111466344086022</v>
      </c>
      <c r="R16" s="37">
        <f t="shared" si="10"/>
        <v>4.1686706451612903</v>
      </c>
      <c r="S16" s="37">
        <f t="shared" si="10"/>
        <v>4.261874946236559</v>
      </c>
      <c r="T16" s="77"/>
      <c r="X16" s="339">
        <v>5.21E-2</v>
      </c>
    </row>
    <row r="17" spans="1:22" x14ac:dyDescent="0.2">
      <c r="A17" s="73" t="s">
        <v>30</v>
      </c>
      <c r="B17" s="73" t="s">
        <v>33</v>
      </c>
      <c r="C17" s="100" t="s">
        <v>48</v>
      </c>
      <c r="D17" s="37">
        <f>D12+D14-D15-D16</f>
        <v>132.38183999999998</v>
      </c>
      <c r="E17" s="37">
        <f t="shared" ref="E17" si="11">E12+E14-E15-E16</f>
        <v>135.06249</v>
      </c>
      <c r="F17" s="37">
        <f t="shared" ref="F17" si="12">F12+F14-F15-F16</f>
        <v>139.35177000000002</v>
      </c>
      <c r="G17" s="37">
        <f t="shared" ref="G17" si="13">G12+G14-G15-G16</f>
        <v>139.76248000000001</v>
      </c>
      <c r="H17" s="37">
        <f t="shared" ref="H17:I17" si="14">H12+H14-H15-H16</f>
        <v>141.08640860215053</v>
      </c>
      <c r="I17" s="331">
        <f t="shared" si="14"/>
        <v>126.75667731182791</v>
      </c>
      <c r="J17" s="37">
        <f t="shared" ref="J17" si="15">I17+I17*J18</f>
        <v>132.18186310077414</v>
      </c>
      <c r="K17" s="37">
        <f t="shared" ref="K17" si="16">J17+J17*K18</f>
        <v>139.50473831655702</v>
      </c>
      <c r="L17" s="37">
        <f t="shared" ref="L17" si="17">K17+K17*L18</f>
        <v>148.90735767909297</v>
      </c>
      <c r="M17" s="37">
        <f t="shared" ref="M17" si="18">L17+L17*M18</f>
        <v>159.76270405389886</v>
      </c>
      <c r="N17" s="37">
        <f t="shared" ref="N17" si="19">M17+M17*N18</f>
        <v>172.44786275577843</v>
      </c>
      <c r="O17" s="37">
        <f t="shared" ref="O17" si="20">N17+N17*O18</f>
        <v>186.86450408216152</v>
      </c>
      <c r="P17" s="37">
        <f t="shared" ref="P17" si="21">O17+O17*P18</f>
        <v>203.36463979261637</v>
      </c>
      <c r="Q17" s="37">
        <f t="shared" ref="Q17" si="22">P17+P17*Q18</f>
        <v>220.75231649488506</v>
      </c>
      <c r="R17" s="37">
        <f t="shared" ref="R17" si="23">Q17+Q17*R18</f>
        <v>239.38381200705336</v>
      </c>
      <c r="S17" s="37">
        <f t="shared" ref="S17" si="24">R17+R17*S18</f>
        <v>259.44417545324444</v>
      </c>
      <c r="T17" s="199">
        <f>(S17/J17)^(1/9)-1</f>
        <v>7.7807843082363881E-2</v>
      </c>
    </row>
    <row r="18" spans="1:22" x14ac:dyDescent="0.2">
      <c r="A18" s="73" t="s">
        <v>30</v>
      </c>
      <c r="B18" s="73" t="s">
        <v>33</v>
      </c>
      <c r="C18" s="102" t="s">
        <v>327</v>
      </c>
      <c r="D18" s="36"/>
      <c r="E18" s="36">
        <f>E17/D17-1</f>
        <v>2.0249378615677216E-2</v>
      </c>
      <c r="F18" s="36">
        <f>F17/E17-1</f>
        <v>3.1757744137547173E-2</v>
      </c>
      <c r="G18" s="36">
        <f t="shared" ref="G18" si="25">G17/F17-1</f>
        <v>2.9472894388065107E-3</v>
      </c>
      <c r="H18" s="36">
        <f t="shared" ref="H18:I18" si="26">H17/G17-1</f>
        <v>9.4727039914468403E-3</v>
      </c>
      <c r="I18" s="330">
        <f t="shared" si="26"/>
        <v>-0.10156705690008039</v>
      </c>
      <c r="J18" s="36">
        <v>4.2799999999999998E-2</v>
      </c>
      <c r="K18" s="36">
        <v>5.5399999999999998E-2</v>
      </c>
      <c r="L18" s="36">
        <v>6.7400000000000002E-2</v>
      </c>
      <c r="M18" s="36">
        <v>7.2899999999999993E-2</v>
      </c>
      <c r="N18" s="36">
        <v>7.9399999999999998E-2</v>
      </c>
      <c r="O18" s="36">
        <v>8.3599999999999994E-2</v>
      </c>
      <c r="P18" s="36">
        <v>8.8300000000000003E-2</v>
      </c>
      <c r="Q18" s="36">
        <v>8.5499999999999993E-2</v>
      </c>
      <c r="R18" s="36">
        <v>8.4400000000000003E-2</v>
      </c>
      <c r="S18" s="36">
        <v>8.3799999999999999E-2</v>
      </c>
      <c r="V18" s="65">
        <v>8.4599999999999995E-2</v>
      </c>
    </row>
    <row r="19" spans="1:22" ht="13.5" thickBot="1" x14ac:dyDescent="0.25">
      <c r="A19" s="269" t="s">
        <v>30</v>
      </c>
      <c r="B19" s="269" t="s">
        <v>33</v>
      </c>
      <c r="C19" s="103" t="s">
        <v>328</v>
      </c>
      <c r="D19" s="47">
        <f>D12-D17</f>
        <v>14.92616000000001</v>
      </c>
      <c r="E19" s="47">
        <f t="shared" ref="E19:S19" si="27">E12-E17</f>
        <v>14.838009999999997</v>
      </c>
      <c r="F19" s="47">
        <f t="shared" si="27"/>
        <v>14.38472999999999</v>
      </c>
      <c r="G19" s="47">
        <f t="shared" si="27"/>
        <v>14.413520000000005</v>
      </c>
      <c r="H19" s="47">
        <f t="shared" si="27"/>
        <v>14.501763440860231</v>
      </c>
      <c r="I19" s="47">
        <f t="shared" si="27"/>
        <v>11.331768924731207</v>
      </c>
      <c r="J19" s="47">
        <f t="shared" si="27"/>
        <v>40.868728297075307</v>
      </c>
      <c r="K19" s="47">
        <f t="shared" si="27"/>
        <v>36.803928350109658</v>
      </c>
      <c r="L19" s="47">
        <f t="shared" si="27"/>
        <v>30.011169202627457</v>
      </c>
      <c r="M19" s="47">
        <f t="shared" si="27"/>
        <v>13.043037881585008</v>
      </c>
      <c r="N19" s="47">
        <f t="shared" si="27"/>
        <v>12.246137244221586</v>
      </c>
      <c r="O19" s="47">
        <f t="shared" si="27"/>
        <v>6.4758830146126627</v>
      </c>
      <c r="P19" s="47">
        <f t="shared" si="27"/>
        <v>-1.3515376420787391</v>
      </c>
      <c r="Q19" s="47">
        <f t="shared" si="27"/>
        <v>-15.178999290583988</v>
      </c>
      <c r="R19" s="47">
        <f t="shared" si="27"/>
        <v>-30.950279748988834</v>
      </c>
      <c r="S19" s="47">
        <f t="shared" si="27"/>
        <v>-46.350428141416501</v>
      </c>
    </row>
    <row r="20" spans="1:22" x14ac:dyDescent="0.2">
      <c r="A20" s="73" t="s">
        <v>30</v>
      </c>
      <c r="B20" s="73" t="s">
        <v>41</v>
      </c>
      <c r="C20" s="100" t="s">
        <v>43</v>
      </c>
      <c r="D20" s="35">
        <f>' Capacity by Company'!D21</f>
        <v>60</v>
      </c>
      <c r="E20" s="35">
        <f>' Capacity by Company'!E21</f>
        <v>60</v>
      </c>
      <c r="F20" s="35">
        <f>' Capacity by Company'!F21</f>
        <v>60</v>
      </c>
      <c r="G20" s="35">
        <f>' Capacity by Company'!G21</f>
        <v>60</v>
      </c>
      <c r="H20" s="35">
        <f>' Capacity by Company'!H21</f>
        <v>60</v>
      </c>
      <c r="I20" s="35">
        <f>' Capacity by Company'!I21</f>
        <v>60</v>
      </c>
      <c r="J20" s="35">
        <f>' Capacity by Company'!J21</f>
        <v>60</v>
      </c>
      <c r="K20" s="35">
        <f>' Capacity by Company'!K21</f>
        <v>60</v>
      </c>
      <c r="L20" s="35">
        <f>' Capacity by Company'!L21</f>
        <v>60</v>
      </c>
      <c r="M20" s="35">
        <f>' Capacity by Company'!M21</f>
        <v>60</v>
      </c>
      <c r="N20" s="35">
        <f>' Capacity by Company'!N21</f>
        <v>60</v>
      </c>
      <c r="O20" s="35">
        <f>' Capacity by Company'!O21</f>
        <v>60</v>
      </c>
      <c r="P20" s="35">
        <f>' Capacity by Company'!P21</f>
        <v>60</v>
      </c>
      <c r="Q20" s="35">
        <f>' Capacity by Company'!Q21</f>
        <v>60</v>
      </c>
      <c r="R20" s="35">
        <f>' Capacity by Company'!R21</f>
        <v>60</v>
      </c>
      <c r="S20" s="35">
        <f>' Capacity by Company'!S21</f>
        <v>60</v>
      </c>
    </row>
    <row r="21" spans="1:22" x14ac:dyDescent="0.2">
      <c r="A21" s="73" t="s">
        <v>30</v>
      </c>
      <c r="B21" s="73" t="s">
        <v>41</v>
      </c>
      <c r="C21" s="100" t="s">
        <v>44</v>
      </c>
      <c r="D21" s="37">
        <f>'Production by Company'!D21</f>
        <v>46.486000000000004</v>
      </c>
      <c r="E21" s="37">
        <f>'Production by Company'!E21</f>
        <v>48.808</v>
      </c>
      <c r="F21" s="37">
        <f>'Production by Company'!F21</f>
        <v>49.873000000000005</v>
      </c>
      <c r="G21" s="37">
        <f>'Production by Company'!G21</f>
        <v>50.396999999999991</v>
      </c>
      <c r="H21" s="37">
        <f>'Production by Company'!H21</f>
        <v>50.764000000000003</v>
      </c>
      <c r="I21" s="37">
        <f>'Production by Company'!I21</f>
        <v>47.951999999999998</v>
      </c>
      <c r="J21" s="37">
        <f>'Production by Company'!J21</f>
        <v>49.681000000000004</v>
      </c>
      <c r="K21" s="37">
        <f>'Production by Company'!K21</f>
        <v>50.137999999999998</v>
      </c>
      <c r="L21" s="37">
        <f>'Production by Company'!L21</f>
        <v>50.137999999999998</v>
      </c>
      <c r="M21" s="37">
        <f>'Production by Company'!M21</f>
        <v>51.938000000000002</v>
      </c>
      <c r="N21" s="37">
        <f>'Production by Company'!N21</f>
        <v>51.938000000000002</v>
      </c>
      <c r="O21" s="37">
        <f>'Production by Company'!O21</f>
        <v>53.738000000000007</v>
      </c>
      <c r="P21" s="37">
        <f>'Production by Company'!P21</f>
        <v>53.738000000000007</v>
      </c>
      <c r="Q21" s="37">
        <f>'Production by Company'!Q21</f>
        <v>54.738000000000007</v>
      </c>
      <c r="R21" s="37">
        <f>'Production by Company'!R21</f>
        <v>54.938000000000002</v>
      </c>
      <c r="S21" s="37">
        <f>'Production by Company'!S21</f>
        <v>55.337999999999994</v>
      </c>
    </row>
    <row r="22" spans="1:22" x14ac:dyDescent="0.2">
      <c r="A22" s="73" t="s">
        <v>30</v>
      </c>
      <c r="B22" s="73" t="s">
        <v>41</v>
      </c>
      <c r="C22" s="100" t="s">
        <v>45</v>
      </c>
      <c r="D22" s="36">
        <f>'Operating Efficiency(%)'!D21</f>
        <v>0.77480000000000004</v>
      </c>
      <c r="E22" s="36">
        <f>'Operating Efficiency(%)'!E21</f>
        <v>0.8135</v>
      </c>
      <c r="F22" s="36">
        <f>'Operating Efficiency(%)'!F21</f>
        <v>0.83120000000000005</v>
      </c>
      <c r="G22" s="36">
        <f>'Operating Efficiency(%)'!G21</f>
        <v>0.84</v>
      </c>
      <c r="H22" s="36">
        <f>'Operating Efficiency(%)'!H21</f>
        <v>0.84609999999999996</v>
      </c>
      <c r="I22" s="36">
        <f>'Operating Efficiency(%)'!I21</f>
        <v>0.79920000000000002</v>
      </c>
      <c r="J22" s="36">
        <f>'Operating Efficiency(%)'!J21</f>
        <v>0.82799999999999996</v>
      </c>
      <c r="K22" s="36">
        <f>'Operating Efficiency(%)'!K21</f>
        <v>0.83560000000000001</v>
      </c>
      <c r="L22" s="36">
        <f>'Operating Efficiency(%)'!L21</f>
        <v>0.83560000000000001</v>
      </c>
      <c r="M22" s="36">
        <f>'Operating Efficiency(%)'!M21</f>
        <v>0.86560000000000004</v>
      </c>
      <c r="N22" s="36">
        <f>'Operating Efficiency(%)'!N21</f>
        <v>0.86560000000000004</v>
      </c>
      <c r="O22" s="36">
        <f>'Operating Efficiency(%)'!O21</f>
        <v>0.89559999999999995</v>
      </c>
      <c r="P22" s="36">
        <f>'Operating Efficiency(%)'!P21</f>
        <v>0.89559999999999995</v>
      </c>
      <c r="Q22" s="36">
        <f>'Operating Efficiency(%)'!Q21</f>
        <v>0.9123</v>
      </c>
      <c r="R22" s="36">
        <f>'Operating Efficiency(%)'!R21</f>
        <v>0.91559999999999997</v>
      </c>
      <c r="S22" s="36">
        <f>'Operating Efficiency(%)'!S21</f>
        <v>0.92230000000000001</v>
      </c>
    </row>
    <row r="23" spans="1:22" x14ac:dyDescent="0.2">
      <c r="A23" s="73" t="s">
        <v>30</v>
      </c>
      <c r="B23" s="73" t="s">
        <v>41</v>
      </c>
      <c r="C23" s="100" t="s">
        <v>46</v>
      </c>
      <c r="D23" s="101">
        <f>'Foreign Trade'!J4</f>
        <v>0.92352467999999999</v>
      </c>
      <c r="E23" s="101">
        <f>'Foreign Trade'!K4</f>
        <v>0.96811656000000001</v>
      </c>
      <c r="F23" s="101">
        <f>'Foreign Trade'!L4</f>
        <v>1.0396704400000001</v>
      </c>
      <c r="G23" s="101">
        <f>'Foreign Trade'!M4</f>
        <v>1.04620928</v>
      </c>
      <c r="H23" s="101">
        <f>'Foreign Trade'!N4</f>
        <v>1.0009919200000001</v>
      </c>
      <c r="I23" s="101">
        <f>'Foreign Trade'!O4</f>
        <v>0.88695999999999997</v>
      </c>
      <c r="J23" s="45"/>
      <c r="K23" s="45"/>
      <c r="L23" s="45"/>
      <c r="M23" s="45"/>
      <c r="N23" s="45"/>
      <c r="O23" s="45"/>
      <c r="P23" s="45"/>
      <c r="Q23" s="45"/>
      <c r="R23" s="45"/>
      <c r="S23" s="46"/>
    </row>
    <row r="24" spans="1:22" x14ac:dyDescent="0.2">
      <c r="A24" s="73" t="s">
        <v>30</v>
      </c>
      <c r="B24" s="73" t="s">
        <v>41</v>
      </c>
      <c r="C24" s="100" t="s">
        <v>47</v>
      </c>
      <c r="D24" s="101">
        <f>'Foreign Trade'!AK4</f>
        <v>0.81493537999999999</v>
      </c>
      <c r="E24" s="101">
        <f>'Foreign Trade'!AL4</f>
        <v>0.87719044000000002</v>
      </c>
      <c r="F24" s="101">
        <f>'Foreign Trade'!AM4</f>
        <v>0.93520691999999994</v>
      </c>
      <c r="G24" s="101">
        <f>'Foreign Trade'!AN4</f>
        <v>0.98803096000000001</v>
      </c>
      <c r="H24" s="101">
        <f>'Foreign Trade'!AO4</f>
        <v>0.88926531999999991</v>
      </c>
      <c r="I24" s="101">
        <f>'Foreign Trade'!AP4</f>
        <v>0.82791999999999999</v>
      </c>
      <c r="J24" s="45"/>
      <c r="K24" s="45"/>
      <c r="L24" s="45"/>
      <c r="M24" s="45"/>
      <c r="N24" s="45"/>
      <c r="O24" s="45"/>
      <c r="P24" s="45"/>
      <c r="Q24" s="45"/>
      <c r="R24" s="45"/>
      <c r="S24" s="46"/>
    </row>
    <row r="25" spans="1:22" x14ac:dyDescent="0.2">
      <c r="A25" s="73" t="s">
        <v>30</v>
      </c>
      <c r="B25" s="73" t="s">
        <v>41</v>
      </c>
      <c r="C25" s="100" t="s">
        <v>25</v>
      </c>
      <c r="D25" s="37">
        <f>2%*D21</f>
        <v>0.9297200000000001</v>
      </c>
      <c r="E25" s="37">
        <f t="shared" ref="E25:S25" si="28">2%*E21</f>
        <v>0.97616000000000003</v>
      </c>
      <c r="F25" s="37">
        <f t="shared" si="28"/>
        <v>0.99746000000000012</v>
      </c>
      <c r="G25" s="37">
        <f t="shared" si="28"/>
        <v>1.0079399999999998</v>
      </c>
      <c r="H25" s="37">
        <f t="shared" si="28"/>
        <v>1.0152800000000002</v>
      </c>
      <c r="I25" s="37">
        <f t="shared" si="28"/>
        <v>0.95904</v>
      </c>
      <c r="J25" s="37">
        <f t="shared" si="28"/>
        <v>0.99362000000000006</v>
      </c>
      <c r="K25" s="37">
        <f t="shared" si="28"/>
        <v>1.0027599999999999</v>
      </c>
      <c r="L25" s="37">
        <f t="shared" si="28"/>
        <v>1.0027599999999999</v>
      </c>
      <c r="M25" s="37">
        <f t="shared" si="28"/>
        <v>1.0387600000000001</v>
      </c>
      <c r="N25" s="37">
        <f t="shared" si="28"/>
        <v>1.0387600000000001</v>
      </c>
      <c r="O25" s="37">
        <f t="shared" si="28"/>
        <v>1.0747600000000002</v>
      </c>
      <c r="P25" s="37">
        <f t="shared" si="28"/>
        <v>1.0747600000000002</v>
      </c>
      <c r="Q25" s="37">
        <f t="shared" si="28"/>
        <v>1.0947600000000002</v>
      </c>
      <c r="R25" s="37">
        <f t="shared" si="28"/>
        <v>1.0987600000000002</v>
      </c>
      <c r="S25" s="37">
        <f t="shared" si="28"/>
        <v>1.10676</v>
      </c>
    </row>
    <row r="26" spans="1:22" x14ac:dyDescent="0.2">
      <c r="A26" s="73" t="s">
        <v>30</v>
      </c>
      <c r="B26" s="73" t="s">
        <v>41</v>
      </c>
      <c r="C26" s="100" t="s">
        <v>48</v>
      </c>
      <c r="D26" s="37">
        <f>D21+D23-D24-D25</f>
        <v>45.664869299999999</v>
      </c>
      <c r="E26" s="37">
        <f t="shared" ref="E26" si="29">E21+E23-E24-E25</f>
        <v>47.922766119999999</v>
      </c>
      <c r="F26" s="37">
        <f t="shared" ref="F26" si="30">F21+F23-F24-F25</f>
        <v>48.980003520000011</v>
      </c>
      <c r="G26" s="37">
        <f t="shared" ref="G26" si="31">G21+G23-G24-G25</f>
        <v>49.44723831999999</v>
      </c>
      <c r="H26" s="37">
        <f t="shared" ref="H26:I26" si="32">H21+H23-H24-H25</f>
        <v>49.860446600000003</v>
      </c>
      <c r="I26" s="331">
        <f t="shared" si="32"/>
        <v>47.052</v>
      </c>
      <c r="J26" s="37">
        <f t="shared" ref="J26" si="33">I26+I26*J27</f>
        <v>47.635444800000002</v>
      </c>
      <c r="K26" s="37">
        <f t="shared" ref="K26" si="34">J26+J26*K27</f>
        <v>48.754877752799999</v>
      </c>
      <c r="L26" s="37">
        <f t="shared" ref="L26" si="35">K26+K26*L27</f>
        <v>50.422294571945756</v>
      </c>
      <c r="M26" s="37">
        <f t="shared" ref="M26" si="36">L26+L26*M27</f>
        <v>52.751804581169651</v>
      </c>
      <c r="N26" s="37">
        <f t="shared" ref="N26" si="37">M26+M26*N27</f>
        <v>55.457972156183651</v>
      </c>
      <c r="O26" s="37">
        <f t="shared" ref="O26" si="38">N26+N26*O27</f>
        <v>59.073831940766823</v>
      </c>
      <c r="P26" s="37">
        <f>O26+O26*P27</f>
        <v>63.108574662321196</v>
      </c>
      <c r="Q26" s="37">
        <f t="shared" ref="Q26" si="39">P26+P26*Q27</f>
        <v>67.538796603616149</v>
      </c>
      <c r="R26" s="37">
        <f t="shared" ref="R26" si="40">Q26+Q26*R27</f>
        <v>72.185465809944944</v>
      </c>
      <c r="S26" s="37">
        <f t="shared" ref="S26" si="41">R26+R26*S27</f>
        <v>77.057984752116226</v>
      </c>
      <c r="T26" s="199">
        <f>(S26/J26)^(1/9)-1</f>
        <v>5.4896165216425263E-2</v>
      </c>
    </row>
    <row r="27" spans="1:22" x14ac:dyDescent="0.2">
      <c r="A27" s="73" t="s">
        <v>30</v>
      </c>
      <c r="B27" s="73" t="s">
        <v>41</v>
      </c>
      <c r="C27" s="102" t="s">
        <v>327</v>
      </c>
      <c r="D27" s="36"/>
      <c r="E27" s="36">
        <f>E26/D26-1</f>
        <v>4.9444942131915859E-2</v>
      </c>
      <c r="F27" s="36">
        <f>F26/E26-1</f>
        <v>2.2061276624822934E-2</v>
      </c>
      <c r="G27" s="36">
        <f t="shared" ref="G27" si="42">G26/F26-1</f>
        <v>9.5392969869672051E-3</v>
      </c>
      <c r="H27" s="36">
        <f t="shared" ref="H27:I27" si="43">H26/G26-1</f>
        <v>8.3565492035353461E-3</v>
      </c>
      <c r="I27" s="330">
        <f t="shared" si="43"/>
        <v>-5.6326142092758658E-2</v>
      </c>
      <c r="J27" s="36">
        <v>1.24E-2</v>
      </c>
      <c r="K27" s="36">
        <v>2.35E-2</v>
      </c>
      <c r="L27" s="36">
        <v>3.4200000000000001E-2</v>
      </c>
      <c r="M27" s="36">
        <v>4.6199999999999998E-2</v>
      </c>
      <c r="N27" s="36">
        <v>5.1299999999999998E-2</v>
      </c>
      <c r="O27" s="36">
        <v>6.5199999999999994E-2</v>
      </c>
      <c r="P27" s="36">
        <v>6.83E-2</v>
      </c>
      <c r="Q27" s="36">
        <v>7.0199999999999999E-2</v>
      </c>
      <c r="R27" s="36">
        <v>6.88E-2</v>
      </c>
      <c r="S27" s="36">
        <v>6.7500000000000004E-2</v>
      </c>
    </row>
    <row r="28" spans="1:22" ht="13.5" thickBot="1" x14ac:dyDescent="0.25">
      <c r="A28" s="269" t="s">
        <v>30</v>
      </c>
      <c r="B28" s="269" t="s">
        <v>41</v>
      </c>
      <c r="C28" s="103" t="s">
        <v>328</v>
      </c>
      <c r="D28" s="47">
        <f>D21-D26</f>
        <v>0.82113070000000477</v>
      </c>
      <c r="E28" s="47">
        <f t="shared" ref="E28:S28" si="44">E21-E26</f>
        <v>0.88523388000000125</v>
      </c>
      <c r="F28" s="47">
        <f t="shared" si="44"/>
        <v>0.89299647999999365</v>
      </c>
      <c r="G28" s="47">
        <f t="shared" si="44"/>
        <v>0.94976168000000172</v>
      </c>
      <c r="H28" s="47">
        <f t="shared" si="44"/>
        <v>0.90355339999999984</v>
      </c>
      <c r="I28" s="47">
        <f t="shared" si="44"/>
        <v>0.89999999999999858</v>
      </c>
      <c r="J28" s="47">
        <f t="shared" si="44"/>
        <v>2.0455552000000026</v>
      </c>
      <c r="K28" s="47">
        <f t="shared" si="44"/>
        <v>1.3831222471999993</v>
      </c>
      <c r="L28" s="47">
        <f t="shared" si="44"/>
        <v>-0.28429457194575747</v>
      </c>
      <c r="M28" s="47">
        <f t="shared" si="44"/>
        <v>-0.8138045811696486</v>
      </c>
      <c r="N28" s="47">
        <f t="shared" si="44"/>
        <v>-3.5199721561836483</v>
      </c>
      <c r="O28" s="47">
        <f t="shared" si="44"/>
        <v>-5.3358319407668162</v>
      </c>
      <c r="P28" s="47">
        <f t="shared" si="44"/>
        <v>-9.3705746623211894</v>
      </c>
      <c r="Q28" s="47">
        <f t="shared" si="44"/>
        <v>-12.800796603616142</v>
      </c>
      <c r="R28" s="47">
        <f t="shared" si="44"/>
        <v>-17.247465809944941</v>
      </c>
      <c r="S28" s="47">
        <f t="shared" si="44"/>
        <v>-21.719984752116233</v>
      </c>
    </row>
    <row r="29" spans="1:22" x14ac:dyDescent="0.2">
      <c r="A29" s="73" t="s">
        <v>30</v>
      </c>
      <c r="B29" s="73" t="s">
        <v>49</v>
      </c>
      <c r="C29" s="100" t="s">
        <v>43</v>
      </c>
      <c r="D29" s="35">
        <f>' Capacity by Company'!D24</f>
        <v>23</v>
      </c>
      <c r="E29" s="35">
        <f>' Capacity by Company'!E24</f>
        <v>23</v>
      </c>
      <c r="F29" s="35">
        <f>' Capacity by Company'!F24</f>
        <v>23</v>
      </c>
      <c r="G29" s="35">
        <f>' Capacity by Company'!G24</f>
        <v>23</v>
      </c>
      <c r="H29" s="35">
        <f>' Capacity by Company'!H24</f>
        <v>23</v>
      </c>
      <c r="I29" s="35">
        <f>' Capacity by Company'!I24</f>
        <v>23</v>
      </c>
      <c r="J29" s="35">
        <f>' Capacity by Company'!J24</f>
        <v>23</v>
      </c>
      <c r="K29" s="35">
        <f>' Capacity by Company'!K24</f>
        <v>23</v>
      </c>
      <c r="L29" s="35">
        <f>' Capacity by Company'!L24</f>
        <v>23</v>
      </c>
      <c r="M29" s="35">
        <f>' Capacity by Company'!M24</f>
        <v>23</v>
      </c>
      <c r="N29" s="35">
        <f>' Capacity by Company'!N24</f>
        <v>23</v>
      </c>
      <c r="O29" s="35">
        <f>' Capacity by Company'!O24</f>
        <v>23</v>
      </c>
      <c r="P29" s="35">
        <f>' Capacity by Company'!P24</f>
        <v>23</v>
      </c>
      <c r="Q29" s="35">
        <f>' Capacity by Company'!Q24</f>
        <v>23</v>
      </c>
      <c r="R29" s="35">
        <f>' Capacity by Company'!R24</f>
        <v>23</v>
      </c>
      <c r="S29" s="35">
        <f>' Capacity by Company'!S24</f>
        <v>23</v>
      </c>
    </row>
    <row r="30" spans="1:22" x14ac:dyDescent="0.2">
      <c r="A30" s="73" t="s">
        <v>30</v>
      </c>
      <c r="B30" s="73" t="s">
        <v>49</v>
      </c>
      <c r="C30" s="100" t="s">
        <v>44</v>
      </c>
      <c r="D30" s="37">
        <f>'Production by Company'!D24</f>
        <v>17.443999999999999</v>
      </c>
      <c r="E30" s="37">
        <f>'Production by Company'!E24</f>
        <v>18.3416</v>
      </c>
      <c r="F30" s="37">
        <f>'Production by Company'!F24</f>
        <v>18.708400000000001</v>
      </c>
      <c r="G30" s="37">
        <f>'Production by Company'!G24</f>
        <v>19.4389</v>
      </c>
      <c r="H30" s="37">
        <f>'Production by Company'!H24</f>
        <v>19.654</v>
      </c>
      <c r="I30" s="37">
        <f>'Production by Company'!I24</f>
        <v>18.6919</v>
      </c>
      <c r="J30" s="37">
        <f>'Production by Company'!J24</f>
        <v>20.399900000000002</v>
      </c>
      <c r="K30" s="37">
        <f>'Production by Company'!K24</f>
        <v>20.67</v>
      </c>
      <c r="L30" s="37">
        <f>'Production by Company'!L24</f>
        <v>20.67</v>
      </c>
      <c r="M30" s="37">
        <f>'Production by Company'!M24</f>
        <v>21.159999999999997</v>
      </c>
      <c r="N30" s="37">
        <f>'Production by Company'!N24</f>
        <v>21.159999999999997</v>
      </c>
      <c r="O30" s="37">
        <f>'Production by Company'!O24</f>
        <v>21.62</v>
      </c>
      <c r="P30" s="37">
        <f>'Production by Company'!P24</f>
        <v>21.62</v>
      </c>
      <c r="Q30" s="37">
        <f>'Production by Company'!Q24</f>
        <v>22.279999999999998</v>
      </c>
      <c r="R30" s="37">
        <f>'Production by Company'!R24</f>
        <v>22.279999999999998</v>
      </c>
      <c r="S30" s="37">
        <f>'Production by Company'!S24</f>
        <v>22.279999999999998</v>
      </c>
    </row>
    <row r="31" spans="1:22" x14ac:dyDescent="0.2">
      <c r="A31" s="73" t="s">
        <v>30</v>
      </c>
      <c r="B31" s="73" t="s">
        <v>49</v>
      </c>
      <c r="C31" s="100" t="s">
        <v>45</v>
      </c>
      <c r="D31" s="36">
        <f>(D30/D29)</f>
        <v>0.75843478260869557</v>
      </c>
      <c r="E31" s="36">
        <f t="shared" ref="E31:S31" si="45">(E30/E29)</f>
        <v>0.79746086956521733</v>
      </c>
      <c r="F31" s="36">
        <f t="shared" si="45"/>
        <v>0.813408695652174</v>
      </c>
      <c r="G31" s="36">
        <f t="shared" si="45"/>
        <v>0.84516956521739128</v>
      </c>
      <c r="H31" s="36">
        <f t="shared" si="45"/>
        <v>0.85452173913043483</v>
      </c>
      <c r="I31" s="36">
        <f t="shared" si="45"/>
        <v>0.8126913043478261</v>
      </c>
      <c r="J31" s="36">
        <f t="shared" si="45"/>
        <v>0.8869521739130436</v>
      </c>
      <c r="K31" s="36">
        <f t="shared" si="45"/>
        <v>0.89869565217391312</v>
      </c>
      <c r="L31" s="36">
        <f t="shared" si="45"/>
        <v>0.89869565217391312</v>
      </c>
      <c r="M31" s="36">
        <f t="shared" si="45"/>
        <v>0.91999999999999982</v>
      </c>
      <c r="N31" s="36">
        <f t="shared" si="45"/>
        <v>0.91999999999999982</v>
      </c>
      <c r="O31" s="36">
        <f t="shared" si="45"/>
        <v>0.94000000000000006</v>
      </c>
      <c r="P31" s="36">
        <f t="shared" si="45"/>
        <v>0.94000000000000006</v>
      </c>
      <c r="Q31" s="36">
        <f t="shared" si="45"/>
        <v>0.96869565217391296</v>
      </c>
      <c r="R31" s="36">
        <f t="shared" si="45"/>
        <v>0.96869565217391296</v>
      </c>
      <c r="S31" s="36">
        <f t="shared" si="45"/>
        <v>0.96869565217391296</v>
      </c>
    </row>
    <row r="32" spans="1:22" x14ac:dyDescent="0.2">
      <c r="A32" s="73" t="s">
        <v>30</v>
      </c>
      <c r="B32" s="73" t="s">
        <v>49</v>
      </c>
      <c r="C32" s="100" t="s">
        <v>46</v>
      </c>
      <c r="D32" s="101">
        <f>'Foreign Trade'!J5</f>
        <v>0.44556437999999998</v>
      </c>
      <c r="E32" s="101">
        <f>'Foreign Trade'!K5</f>
        <v>0.59860999999999998</v>
      </c>
      <c r="F32" s="101">
        <f>'Foreign Trade'!L5</f>
        <v>0.45132538</v>
      </c>
      <c r="G32" s="101">
        <f>'Foreign Trade'!M5</f>
        <v>0.39111840000000003</v>
      </c>
      <c r="H32" s="101">
        <f>'Foreign Trade'!N5</f>
        <v>0.39125061999999999</v>
      </c>
      <c r="I32" s="101">
        <f>'Foreign Trade'!O5</f>
        <v>0.37502000000000002</v>
      </c>
      <c r="J32" s="45"/>
      <c r="K32" s="45"/>
      <c r="L32" s="45"/>
      <c r="M32" s="45"/>
      <c r="N32" s="45"/>
      <c r="O32" s="45"/>
      <c r="P32" s="45"/>
      <c r="Q32" s="45"/>
      <c r="R32" s="45"/>
      <c r="S32" s="46"/>
    </row>
    <row r="33" spans="1:24" x14ac:dyDescent="0.2">
      <c r="A33" s="73" t="s">
        <v>30</v>
      </c>
      <c r="B33" s="73" t="s">
        <v>49</v>
      </c>
      <c r="C33" s="100" t="s">
        <v>47</v>
      </c>
      <c r="D33" s="101">
        <f>'Foreign Trade'!AK5</f>
        <v>4.9451901600000001</v>
      </c>
      <c r="E33" s="101">
        <f>'Foreign Trade'!AL5</f>
        <v>5.5702249800000008</v>
      </c>
      <c r="F33" s="101">
        <f>'Foreign Trade'!AM5</f>
        <v>6.0039215400000003</v>
      </c>
      <c r="G33" s="101">
        <f>'Foreign Trade'!AN5</f>
        <v>5.8115394</v>
      </c>
      <c r="H33" s="101">
        <f>'Foreign Trade'!AO5</f>
        <v>6.4239576000000005</v>
      </c>
      <c r="I33" s="101">
        <f>'Foreign Trade'!AP5</f>
        <v>6.8844399999999997</v>
      </c>
      <c r="J33" s="45"/>
      <c r="K33" s="45"/>
      <c r="L33" s="45"/>
      <c r="M33" s="45"/>
      <c r="N33" s="45"/>
      <c r="O33" s="45"/>
      <c r="P33" s="45"/>
      <c r="Q33" s="45"/>
      <c r="R33" s="45"/>
      <c r="S33" s="46"/>
      <c r="V33" s="339">
        <v>1.12E-2</v>
      </c>
    </row>
    <row r="34" spans="1:24" x14ac:dyDescent="0.2">
      <c r="A34" s="73" t="s">
        <v>30</v>
      </c>
      <c r="B34" s="73" t="s">
        <v>49</v>
      </c>
      <c r="C34" s="100" t="s">
        <v>25</v>
      </c>
      <c r="D34" s="37">
        <f>2%*D30</f>
        <v>0.34887999999999997</v>
      </c>
      <c r="E34" s="37">
        <f t="shared" ref="E34:S34" si="46">2%*E30</f>
        <v>0.36683199999999999</v>
      </c>
      <c r="F34" s="37">
        <f t="shared" si="46"/>
        <v>0.37416800000000006</v>
      </c>
      <c r="G34" s="37">
        <f t="shared" si="46"/>
        <v>0.38877800000000001</v>
      </c>
      <c r="H34" s="37">
        <f t="shared" si="46"/>
        <v>0.39307999999999998</v>
      </c>
      <c r="I34" s="37">
        <f t="shared" si="46"/>
        <v>0.373838</v>
      </c>
      <c r="J34" s="37">
        <f t="shared" si="46"/>
        <v>0.40799800000000008</v>
      </c>
      <c r="K34" s="37">
        <f t="shared" si="46"/>
        <v>0.41340000000000005</v>
      </c>
      <c r="L34" s="37">
        <f t="shared" si="46"/>
        <v>0.41340000000000005</v>
      </c>
      <c r="M34" s="37">
        <f t="shared" si="46"/>
        <v>0.42319999999999997</v>
      </c>
      <c r="N34" s="37">
        <f t="shared" si="46"/>
        <v>0.42319999999999997</v>
      </c>
      <c r="O34" s="37">
        <f t="shared" si="46"/>
        <v>0.43240000000000001</v>
      </c>
      <c r="P34" s="37">
        <f t="shared" si="46"/>
        <v>0.43240000000000001</v>
      </c>
      <c r="Q34" s="37">
        <f t="shared" si="46"/>
        <v>0.44559999999999994</v>
      </c>
      <c r="R34" s="37">
        <f t="shared" si="46"/>
        <v>0.44559999999999994</v>
      </c>
      <c r="S34" s="37">
        <f t="shared" si="46"/>
        <v>0.44559999999999994</v>
      </c>
      <c r="X34" s="339">
        <v>2.0999999999999999E-3</v>
      </c>
    </row>
    <row r="35" spans="1:24" x14ac:dyDescent="0.2">
      <c r="A35" s="73" t="s">
        <v>30</v>
      </c>
      <c r="B35" s="73" t="s">
        <v>49</v>
      </c>
      <c r="C35" s="100" t="s">
        <v>48</v>
      </c>
      <c r="D35" s="37">
        <f>D30+D32-D33-D34</f>
        <v>12.595494220000001</v>
      </c>
      <c r="E35" s="37">
        <f t="shared" ref="E35" si="47">E30+E32-E33-E34</f>
        <v>13.003153019999999</v>
      </c>
      <c r="F35" s="37">
        <f t="shared" ref="F35" si="48">F30+F32-F33-F34</f>
        <v>12.78163584</v>
      </c>
      <c r="G35" s="37">
        <f t="shared" ref="G35" si="49">G30+G32-G33-G34</f>
        <v>13.629700999999999</v>
      </c>
      <c r="H35" s="37">
        <f t="shared" ref="H35:I35" si="50">H30+H32-H33-H34</f>
        <v>13.22821302</v>
      </c>
      <c r="I35" s="331">
        <f t="shared" si="50"/>
        <v>11.808642000000001</v>
      </c>
      <c r="J35" s="37">
        <f t="shared" ref="J35" si="51">I35+I35*J36</f>
        <v>11.943260518800001</v>
      </c>
      <c r="K35" s="37">
        <f t="shared" ref="K35" si="52">J35+J35*K36</f>
        <v>12.211983880473001</v>
      </c>
      <c r="L35" s="37">
        <f t="shared" ref="L35" si="53">K35+K35*L36</f>
        <v>12.618642943692752</v>
      </c>
      <c r="M35" s="37">
        <f t="shared" ref="M35" si="54">L35+L35*M36</f>
        <v>13.151149675916585</v>
      </c>
      <c r="N35" s="37">
        <f t="shared" ref="N35" si="55">M35+M35*N36</f>
        <v>13.870517563189223</v>
      </c>
      <c r="O35" s="37">
        <f t="shared" ref="O35" si="56">N35+N35*O36</f>
        <v>14.761004790745972</v>
      </c>
      <c r="P35" s="37">
        <f t="shared" ref="P35" si="57">O35+O35*P36</f>
        <v>15.636332374837208</v>
      </c>
      <c r="Q35" s="37">
        <f t="shared" ref="Q35" si="58">P35+P35*Q36</f>
        <v>16.701166609563622</v>
      </c>
      <c r="R35" s="37">
        <f t="shared" ref="R35" si="59">Q35+Q35*R36</f>
        <v>17.876928738876899</v>
      </c>
      <c r="S35" s="37">
        <f t="shared" ref="S35" si="60">R35+R35*S36</f>
        <v>19.121162979102731</v>
      </c>
      <c r="T35" s="199">
        <f>(S35/J35)^(1/9)-1</f>
        <v>5.3683441640592466E-2</v>
      </c>
    </row>
    <row r="36" spans="1:24" x14ac:dyDescent="0.2">
      <c r="A36" s="73" t="s">
        <v>30</v>
      </c>
      <c r="B36" s="73" t="s">
        <v>49</v>
      </c>
      <c r="C36" s="102" t="s">
        <v>327</v>
      </c>
      <c r="D36" s="36"/>
      <c r="E36" s="36">
        <f>E35/D35-1</f>
        <v>3.2365446951076349E-2</v>
      </c>
      <c r="F36" s="36">
        <f>F35/E35-1</f>
        <v>-1.7035651250068784E-2</v>
      </c>
      <c r="G36" s="36">
        <f t="shared" ref="G36" si="61">G35/F35-1</f>
        <v>6.6350283376560348E-2</v>
      </c>
      <c r="H36" s="36">
        <f t="shared" ref="H36:I36" si="62">H35/G35-1</f>
        <v>-2.9456844284404982E-2</v>
      </c>
      <c r="I36" s="330">
        <f t="shared" si="62"/>
        <v>-0.10731389174438921</v>
      </c>
      <c r="J36" s="36">
        <v>1.14E-2</v>
      </c>
      <c r="K36" s="36">
        <v>2.2499999999999999E-2</v>
      </c>
      <c r="L36" s="36">
        <v>3.3300000000000003E-2</v>
      </c>
      <c r="M36" s="36">
        <v>4.2200000000000001E-2</v>
      </c>
      <c r="N36" s="36">
        <v>5.4699999999999999E-2</v>
      </c>
      <c r="O36" s="36">
        <v>6.4199999999999993E-2</v>
      </c>
      <c r="P36" s="36">
        <v>5.9299999999999999E-2</v>
      </c>
      <c r="Q36" s="36">
        <v>6.8099999999999994E-2</v>
      </c>
      <c r="R36" s="36">
        <v>7.039999999999999E-2</v>
      </c>
      <c r="S36" s="36">
        <v>6.9599999999999995E-2</v>
      </c>
    </row>
    <row r="37" spans="1:24" ht="13.5" thickBot="1" x14ac:dyDescent="0.25">
      <c r="A37" s="269" t="s">
        <v>30</v>
      </c>
      <c r="B37" s="269" t="s">
        <v>49</v>
      </c>
      <c r="C37" s="103" t="s">
        <v>328</v>
      </c>
      <c r="D37" s="47">
        <f>D30-D35</f>
        <v>4.8485057799999982</v>
      </c>
      <c r="E37" s="47">
        <f t="shared" ref="E37:S37" si="63">E30-E35</f>
        <v>5.3384469800000005</v>
      </c>
      <c r="F37" s="47">
        <f t="shared" si="63"/>
        <v>5.9267641600000012</v>
      </c>
      <c r="G37" s="47">
        <f t="shared" si="63"/>
        <v>5.8091990000000013</v>
      </c>
      <c r="H37" s="47">
        <f t="shared" si="63"/>
        <v>6.4257869799999998</v>
      </c>
      <c r="I37" s="47">
        <f t="shared" si="63"/>
        <v>6.8832579999999997</v>
      </c>
      <c r="J37" s="47">
        <f t="shared" si="63"/>
        <v>8.4566394812000016</v>
      </c>
      <c r="K37" s="47">
        <f t="shared" si="63"/>
        <v>8.4580161195270005</v>
      </c>
      <c r="L37" s="47">
        <f t="shared" si="63"/>
        <v>8.0513570563072498</v>
      </c>
      <c r="M37" s="47">
        <f t="shared" si="63"/>
        <v>8.0088503240834115</v>
      </c>
      <c r="N37" s="47">
        <f t="shared" si="63"/>
        <v>7.2894824368107738</v>
      </c>
      <c r="O37" s="47">
        <f t="shared" si="63"/>
        <v>6.8589952092540294</v>
      </c>
      <c r="P37" s="47">
        <f t="shared" si="63"/>
        <v>5.9836676251627932</v>
      </c>
      <c r="Q37" s="47">
        <f t="shared" si="63"/>
        <v>5.578833390436376</v>
      </c>
      <c r="R37" s="47">
        <f t="shared" si="63"/>
        <v>4.4030712611230989</v>
      </c>
      <c r="S37" s="47">
        <f t="shared" si="63"/>
        <v>3.1588370208972663</v>
      </c>
    </row>
    <row r="38" spans="1:24" x14ac:dyDescent="0.2">
      <c r="A38" s="73" t="s">
        <v>30</v>
      </c>
      <c r="B38" s="73" t="s">
        <v>104</v>
      </c>
      <c r="C38" s="100" t="s">
        <v>43</v>
      </c>
      <c r="D38" s="35">
        <f>' Capacity by Company'!D27</f>
        <v>20</v>
      </c>
      <c r="E38" s="35">
        <f>' Capacity by Company'!E27</f>
        <v>20</v>
      </c>
      <c r="F38" s="35">
        <f>' Capacity by Company'!F27</f>
        <v>20</v>
      </c>
      <c r="G38" s="35">
        <f>' Capacity by Company'!G27</f>
        <v>20</v>
      </c>
      <c r="H38" s="35">
        <f>' Capacity by Company'!H27</f>
        <v>20</v>
      </c>
      <c r="I38" s="35">
        <f>' Capacity by Company'!I27</f>
        <v>20</v>
      </c>
      <c r="J38" s="35">
        <f>' Capacity by Company'!J27</f>
        <v>20</v>
      </c>
      <c r="K38" s="35">
        <f>' Capacity by Company'!K27</f>
        <v>20</v>
      </c>
      <c r="L38" s="35">
        <f>' Capacity by Company'!L27</f>
        <v>20</v>
      </c>
      <c r="M38" s="35">
        <f>' Capacity by Company'!M27</f>
        <v>20</v>
      </c>
      <c r="N38" s="35">
        <f>' Capacity by Company'!N27</f>
        <v>20</v>
      </c>
      <c r="O38" s="35">
        <f>' Capacity by Company'!O27</f>
        <v>20</v>
      </c>
      <c r="P38" s="35">
        <f>' Capacity by Company'!P27</f>
        <v>20</v>
      </c>
      <c r="Q38" s="35">
        <f>' Capacity by Company'!Q27</f>
        <v>20</v>
      </c>
      <c r="R38" s="35">
        <f>' Capacity by Company'!R27</f>
        <v>20</v>
      </c>
      <c r="S38" s="35">
        <f>' Capacity by Company'!S27</f>
        <v>20</v>
      </c>
    </row>
    <row r="39" spans="1:24" x14ac:dyDescent="0.2">
      <c r="A39" s="73" t="s">
        <v>30</v>
      </c>
      <c r="B39" s="73" t="s">
        <v>104</v>
      </c>
      <c r="C39" s="100" t="s">
        <v>44</v>
      </c>
      <c r="D39" s="37">
        <f>'Production by Company'!D27</f>
        <v>15.395</v>
      </c>
      <c r="E39" s="37">
        <f>'Production by Company'!E27</f>
        <v>16.482499999999998</v>
      </c>
      <c r="F39" s="37">
        <f>'Production by Company'!F27</f>
        <v>17.066000000000003</v>
      </c>
      <c r="G39" s="37">
        <f>'Production by Company'!G27</f>
        <v>17.36</v>
      </c>
      <c r="H39" s="37">
        <f>'Production by Company'!H27</f>
        <v>17.655999999999999</v>
      </c>
      <c r="I39" s="37">
        <f>'Production by Company'!I27</f>
        <v>17.184000000000001</v>
      </c>
      <c r="J39" s="37">
        <f>'Production by Company'!J27</f>
        <v>16.810000000000002</v>
      </c>
      <c r="K39" s="37">
        <f>'Production by Company'!K27</f>
        <v>17.399999999999999</v>
      </c>
      <c r="L39" s="37">
        <f>'Production by Company'!L27</f>
        <v>17.399999999999999</v>
      </c>
      <c r="M39" s="37">
        <f>'Production by Company'!M27</f>
        <v>17.8</v>
      </c>
      <c r="N39" s="37">
        <f>'Production by Company'!N27</f>
        <v>17.8</v>
      </c>
      <c r="O39" s="37">
        <f>'Production by Company'!O27</f>
        <v>18.200000000000003</v>
      </c>
      <c r="P39" s="37">
        <f>'Production by Company'!P27</f>
        <v>18.200000000000003</v>
      </c>
      <c r="Q39" s="37">
        <f>'Production by Company'!Q27</f>
        <v>18.8</v>
      </c>
      <c r="R39" s="37">
        <f>'Production by Company'!R27</f>
        <v>18.8</v>
      </c>
      <c r="S39" s="37">
        <f>'Production by Company'!S27</f>
        <v>18.8</v>
      </c>
      <c r="T39" s="35"/>
      <c r="U39" s="35"/>
    </row>
    <row r="40" spans="1:24" x14ac:dyDescent="0.2">
      <c r="A40" s="73" t="s">
        <v>30</v>
      </c>
      <c r="B40" s="73" t="s">
        <v>104</v>
      </c>
      <c r="C40" s="100" t="s">
        <v>45</v>
      </c>
      <c r="D40" s="36">
        <f t="shared" ref="D40:S40" si="64">(D39/D38)</f>
        <v>0.76974999999999993</v>
      </c>
      <c r="E40" s="36">
        <f t="shared" si="64"/>
        <v>0.82412499999999989</v>
      </c>
      <c r="F40" s="36">
        <f t="shared" si="64"/>
        <v>0.85330000000000017</v>
      </c>
      <c r="G40" s="36">
        <f t="shared" si="64"/>
        <v>0.86799999999999999</v>
      </c>
      <c r="H40" s="36">
        <f t="shared" si="64"/>
        <v>0.88279999999999992</v>
      </c>
      <c r="I40" s="36">
        <f t="shared" si="64"/>
        <v>0.85920000000000007</v>
      </c>
      <c r="J40" s="36">
        <f t="shared" si="64"/>
        <v>0.84050000000000014</v>
      </c>
      <c r="K40" s="36">
        <f t="shared" si="64"/>
        <v>0.86999999999999988</v>
      </c>
      <c r="L40" s="36">
        <f t="shared" si="64"/>
        <v>0.86999999999999988</v>
      </c>
      <c r="M40" s="36">
        <f t="shared" si="64"/>
        <v>0.89</v>
      </c>
      <c r="N40" s="36">
        <f t="shared" si="64"/>
        <v>0.89</v>
      </c>
      <c r="O40" s="36">
        <f t="shared" si="64"/>
        <v>0.91000000000000014</v>
      </c>
      <c r="P40" s="36">
        <f t="shared" si="64"/>
        <v>0.91000000000000014</v>
      </c>
      <c r="Q40" s="36">
        <f t="shared" si="64"/>
        <v>0.94000000000000006</v>
      </c>
      <c r="R40" s="36">
        <f t="shared" si="64"/>
        <v>0.94000000000000006</v>
      </c>
      <c r="S40" s="36">
        <f t="shared" si="64"/>
        <v>0.94000000000000006</v>
      </c>
    </row>
    <row r="41" spans="1:24" x14ac:dyDescent="0.2">
      <c r="A41" s="73" t="s">
        <v>30</v>
      </c>
      <c r="B41" s="73" t="s">
        <v>104</v>
      </c>
      <c r="C41" s="100" t="s">
        <v>46</v>
      </c>
      <c r="D41" s="101">
        <f>'Foreign Trade'!J6</f>
        <v>0.81049638000000002</v>
      </c>
      <c r="E41" s="101">
        <f>'Foreign Trade'!K6</f>
        <v>0.74246138000000006</v>
      </c>
      <c r="F41" s="101">
        <f>'Foreign Trade'!L6</f>
        <v>0.56459999999999999</v>
      </c>
      <c r="G41" s="101">
        <f>'Foreign Trade'!M6</f>
        <v>0.42126938000000003</v>
      </c>
      <c r="H41" s="101">
        <f>'Foreign Trade'!N6</f>
        <v>0.36863273999999996</v>
      </c>
      <c r="I41" s="101">
        <f>'Foreign Trade'!O6</f>
        <v>0.30930000000000002</v>
      </c>
      <c r="J41" s="45"/>
      <c r="K41" s="45"/>
      <c r="L41" s="45"/>
      <c r="M41" s="45"/>
      <c r="N41" s="45"/>
      <c r="O41" s="45"/>
      <c r="P41" s="45"/>
      <c r="Q41" s="45"/>
      <c r="R41" s="45"/>
      <c r="S41" s="46"/>
    </row>
    <row r="42" spans="1:24" x14ac:dyDescent="0.2">
      <c r="A42" s="73" t="s">
        <v>30</v>
      </c>
      <c r="B42" s="73" t="s">
        <v>104</v>
      </c>
      <c r="C42" s="100" t="s">
        <v>47</v>
      </c>
      <c r="D42" s="101">
        <f>'Foreign Trade'!AK6</f>
        <v>0.56419994000000007</v>
      </c>
      <c r="E42" s="101">
        <f>'Foreign Trade'!AL6</f>
        <v>0.55460070000000006</v>
      </c>
      <c r="F42" s="101">
        <f>'Foreign Trade'!AM6</f>
        <v>0.40620000000000001</v>
      </c>
      <c r="G42" s="101">
        <f>'Foreign Trade'!AN6</f>
        <v>0.27929252000000004</v>
      </c>
      <c r="H42" s="101">
        <f>'Foreign Trade'!AO6</f>
        <v>0.19991100000000001</v>
      </c>
      <c r="I42" s="101">
        <f>'Foreign Trade'!AP6</f>
        <v>3.3967399999999999</v>
      </c>
      <c r="J42" s="45"/>
      <c r="K42" s="45"/>
      <c r="L42" s="45"/>
      <c r="M42" s="45"/>
      <c r="N42" s="45"/>
      <c r="O42" s="45"/>
      <c r="P42" s="45"/>
      <c r="Q42" s="45"/>
      <c r="R42" s="45"/>
      <c r="S42" s="46"/>
    </row>
    <row r="43" spans="1:24" x14ac:dyDescent="0.2">
      <c r="A43" s="73" t="s">
        <v>30</v>
      </c>
      <c r="B43" s="73" t="s">
        <v>104</v>
      </c>
      <c r="C43" s="100" t="s">
        <v>25</v>
      </c>
      <c r="D43" s="37">
        <f>2%*D39</f>
        <v>0.30790000000000001</v>
      </c>
      <c r="E43" s="37">
        <f t="shared" ref="E43:S43" si="65">2%*E39</f>
        <v>0.32964999999999994</v>
      </c>
      <c r="F43" s="37">
        <f t="shared" si="65"/>
        <v>0.34132000000000007</v>
      </c>
      <c r="G43" s="37">
        <f t="shared" si="65"/>
        <v>0.34720000000000001</v>
      </c>
      <c r="H43" s="37">
        <f t="shared" si="65"/>
        <v>0.35311999999999999</v>
      </c>
      <c r="I43" s="37">
        <f t="shared" si="65"/>
        <v>0.34368000000000004</v>
      </c>
      <c r="J43" s="37">
        <f t="shared" si="65"/>
        <v>0.33620000000000005</v>
      </c>
      <c r="K43" s="37">
        <f t="shared" si="65"/>
        <v>0.34799999999999998</v>
      </c>
      <c r="L43" s="37">
        <f t="shared" si="65"/>
        <v>0.34799999999999998</v>
      </c>
      <c r="M43" s="37">
        <f t="shared" si="65"/>
        <v>0.35600000000000004</v>
      </c>
      <c r="N43" s="37">
        <f t="shared" si="65"/>
        <v>0.35600000000000004</v>
      </c>
      <c r="O43" s="37">
        <f t="shared" si="65"/>
        <v>0.36400000000000005</v>
      </c>
      <c r="P43" s="37">
        <f t="shared" si="65"/>
        <v>0.36400000000000005</v>
      </c>
      <c r="Q43" s="37">
        <f t="shared" si="65"/>
        <v>0.376</v>
      </c>
      <c r="R43" s="37">
        <f t="shared" si="65"/>
        <v>0.376</v>
      </c>
      <c r="S43" s="37">
        <f t="shared" si="65"/>
        <v>0.376</v>
      </c>
    </row>
    <row r="44" spans="1:24" x14ac:dyDescent="0.2">
      <c r="A44" s="73" t="s">
        <v>30</v>
      </c>
      <c r="B44" s="73" t="s">
        <v>104</v>
      </c>
      <c r="C44" s="100" t="s">
        <v>48</v>
      </c>
      <c r="D44" s="37">
        <f>D39+D41-D42-D43</f>
        <v>15.33339644</v>
      </c>
      <c r="E44" s="37">
        <f t="shared" ref="E44" si="66">E39+E41-E42-E43</f>
        <v>16.340710679999997</v>
      </c>
      <c r="F44" s="37">
        <f t="shared" ref="F44" si="67">F39+F41-F42-F43</f>
        <v>16.883080000000003</v>
      </c>
      <c r="G44" s="37">
        <f t="shared" ref="G44" si="68">G39+G41-G42-G43</f>
        <v>17.154776859999998</v>
      </c>
      <c r="H44" s="37">
        <f t="shared" ref="H44:I44" si="69">H39+H41-H42-H43</f>
        <v>17.471601739999997</v>
      </c>
      <c r="I44" s="331">
        <f t="shared" si="69"/>
        <v>13.752880000000001</v>
      </c>
      <c r="J44" s="37">
        <f t="shared" ref="J44" si="70">I44+I44*J45</f>
        <v>14.014184720000001</v>
      </c>
      <c r="K44" s="37">
        <f t="shared" ref="K44" si="71">J44+J44*K45</f>
        <v>14.447223027848</v>
      </c>
      <c r="L44" s="37">
        <f t="shared" ref="L44" si="72">K44+K44*L45</f>
        <v>14.967323056850528</v>
      </c>
      <c r="M44" s="37">
        <f t="shared" ref="M44" si="73">L44+L44*M45</f>
        <v>15.627382003657637</v>
      </c>
      <c r="N44" s="37">
        <f t="shared" ref="N44" si="74">M44+M44*N45</f>
        <v>16.36030621962918</v>
      </c>
      <c r="O44" s="37">
        <f t="shared" ref="O44" si="75">N44+N44*O45</f>
        <v>17.193045806208307</v>
      </c>
      <c r="P44" s="37">
        <f t="shared" ref="P44" si="76">O44+O44*P45</f>
        <v>18.295120042386259</v>
      </c>
      <c r="Q44" s="37">
        <f t="shared" ref="Q44" si="77">P44+P44*Q45</f>
        <v>19.612368685438071</v>
      </c>
      <c r="R44" s="37">
        <f t="shared" ref="R44" si="78">Q44+Q44*R45</f>
        <v>20.961699650996209</v>
      </c>
      <c r="S44" s="37">
        <f t="shared" ref="S44" si="79">R44+R44*S45</f>
        <v>22.361941187682756</v>
      </c>
      <c r="T44" s="199">
        <f>(S44/J44)^(1/9)-1</f>
        <v>5.3292698666844718E-2</v>
      </c>
    </row>
    <row r="45" spans="1:24" x14ac:dyDescent="0.2">
      <c r="A45" s="73" t="s">
        <v>30</v>
      </c>
      <c r="B45" s="73" t="s">
        <v>104</v>
      </c>
      <c r="C45" s="102" t="s">
        <v>327</v>
      </c>
      <c r="D45" s="36"/>
      <c r="E45" s="36">
        <f>E44/D44-1</f>
        <v>6.5694136582305607E-2</v>
      </c>
      <c r="F45" s="36">
        <f>F44/E44-1</f>
        <v>3.3191293244291487E-2</v>
      </c>
      <c r="G45" s="36">
        <f t="shared" ref="G45" si="80">G44/F44-1</f>
        <v>1.6092849172070212E-2</v>
      </c>
      <c r="H45" s="36">
        <f t="shared" ref="H45:I45" si="81">H44/G44-1</f>
        <v>1.8468609798052427E-2</v>
      </c>
      <c r="I45" s="330">
        <f t="shared" si="81"/>
        <v>-0.21284377902721108</v>
      </c>
      <c r="J45" s="36">
        <v>1.9E-2</v>
      </c>
      <c r="K45" s="36">
        <v>3.09E-2</v>
      </c>
      <c r="L45" s="36">
        <v>3.5999999999999997E-2</v>
      </c>
      <c r="M45" s="36">
        <v>4.4099999999999993E-2</v>
      </c>
      <c r="N45" s="36">
        <v>4.6899999999999997E-2</v>
      </c>
      <c r="O45" s="36">
        <v>5.0899999999999994E-2</v>
      </c>
      <c r="P45" s="36">
        <v>6.409999999999999E-2</v>
      </c>
      <c r="Q45" s="36">
        <v>7.1999999999999995E-2</v>
      </c>
      <c r="R45" s="36">
        <v>6.88E-2</v>
      </c>
      <c r="S45" s="36">
        <v>6.6799999999999998E-2</v>
      </c>
      <c r="V45" s="339">
        <v>3.5000000000000001E-3</v>
      </c>
    </row>
    <row r="46" spans="1:24" ht="13.5" thickBot="1" x14ac:dyDescent="0.25">
      <c r="A46" s="269" t="s">
        <v>30</v>
      </c>
      <c r="B46" s="269" t="s">
        <v>104</v>
      </c>
      <c r="C46" s="103" t="s">
        <v>328</v>
      </c>
      <c r="D46" s="47">
        <f>D39-D44</f>
        <v>6.1603560000000002E-2</v>
      </c>
      <c r="E46" s="47">
        <f t="shared" ref="E46:S46" si="82">E39-E44</f>
        <v>0.14178932000000088</v>
      </c>
      <c r="F46" s="47">
        <f t="shared" si="82"/>
        <v>0.18291999999999931</v>
      </c>
      <c r="G46" s="47">
        <f t="shared" si="82"/>
        <v>0.20522314000000108</v>
      </c>
      <c r="H46" s="47">
        <f t="shared" si="82"/>
        <v>0.18439826000000181</v>
      </c>
      <c r="I46" s="47">
        <f t="shared" si="82"/>
        <v>3.4311199999999999</v>
      </c>
      <c r="J46" s="47">
        <f t="shared" si="82"/>
        <v>2.7958152800000011</v>
      </c>
      <c r="K46" s="47">
        <f t="shared" si="82"/>
        <v>2.9527769721519981</v>
      </c>
      <c r="L46" s="47">
        <f t="shared" si="82"/>
        <v>2.4326769431494704</v>
      </c>
      <c r="M46" s="47">
        <f t="shared" si="82"/>
        <v>2.172617996342364</v>
      </c>
      <c r="N46" s="47">
        <f t="shared" si="82"/>
        <v>1.4396937803708205</v>
      </c>
      <c r="O46" s="47">
        <f t="shared" si="82"/>
        <v>1.0069541937916959</v>
      </c>
      <c r="P46" s="47">
        <f t="shared" si="82"/>
        <v>-9.5120042386255932E-2</v>
      </c>
      <c r="Q46" s="47">
        <f t="shared" si="82"/>
        <v>-0.81236868543807006</v>
      </c>
      <c r="R46" s="47">
        <f t="shared" si="82"/>
        <v>-2.1616996509962085</v>
      </c>
      <c r="S46" s="47">
        <f t="shared" si="82"/>
        <v>-3.5619411876827556</v>
      </c>
    </row>
    <row r="47" spans="1:24" x14ac:dyDescent="0.2">
      <c r="A47" s="73" t="s">
        <v>30</v>
      </c>
      <c r="B47" s="73" t="s">
        <v>51</v>
      </c>
      <c r="C47" s="100" t="s">
        <v>43</v>
      </c>
      <c r="D47" s="35">
        <f>' Capacity by Company'!D32</f>
        <v>105</v>
      </c>
      <c r="E47" s="35">
        <f>' Capacity by Company'!E32</f>
        <v>105</v>
      </c>
      <c r="F47" s="35">
        <f>' Capacity by Company'!F32</f>
        <v>105</v>
      </c>
      <c r="G47" s="35">
        <f>' Capacity by Company'!G32</f>
        <v>105</v>
      </c>
      <c r="H47" s="35">
        <f>' Capacity by Company'!H32</f>
        <v>115</v>
      </c>
      <c r="I47" s="35">
        <f>' Capacity by Company'!I32</f>
        <v>115</v>
      </c>
      <c r="J47" s="35">
        <f>' Capacity by Company'!J32</f>
        <v>115</v>
      </c>
      <c r="K47" s="35">
        <f>' Capacity by Company'!K32</f>
        <v>115</v>
      </c>
      <c r="L47" s="35">
        <f>' Capacity by Company'!L32</f>
        <v>115</v>
      </c>
      <c r="M47" s="35">
        <f>' Capacity by Company'!M32</f>
        <v>115</v>
      </c>
      <c r="N47" s="35">
        <f>' Capacity by Company'!N32</f>
        <v>115</v>
      </c>
      <c r="O47" s="35">
        <f>' Capacity by Company'!O32</f>
        <v>115</v>
      </c>
      <c r="P47" s="35">
        <f>' Capacity by Company'!P32</f>
        <v>115</v>
      </c>
      <c r="Q47" s="35">
        <f>' Capacity by Company'!Q32</f>
        <v>115</v>
      </c>
      <c r="R47" s="35">
        <f>' Capacity by Company'!R32</f>
        <v>115</v>
      </c>
      <c r="S47" s="35">
        <f>' Capacity by Company'!S32</f>
        <v>115</v>
      </c>
    </row>
    <row r="48" spans="1:24" x14ac:dyDescent="0.2">
      <c r="A48" s="73" t="s">
        <v>30</v>
      </c>
      <c r="B48" s="73" t="s">
        <v>51</v>
      </c>
      <c r="C48" s="100" t="s">
        <v>44</v>
      </c>
      <c r="D48" s="37">
        <f>'Production by Company'!D32</f>
        <v>77.209999999999994</v>
      </c>
      <c r="E48" s="37">
        <f>'Production by Company'!E32</f>
        <v>81.558999999999997</v>
      </c>
      <c r="F48" s="37">
        <f>'Production by Company'!F32</f>
        <v>86.197000000000003</v>
      </c>
      <c r="G48" s="37">
        <f>'Production by Company'!G32</f>
        <v>87.219499999999996</v>
      </c>
      <c r="H48" s="37">
        <f>'Production by Company'!H32</f>
        <v>97.459500000000006</v>
      </c>
      <c r="I48" s="37">
        <f>'Production by Company'!I32</f>
        <v>90.491000000000014</v>
      </c>
      <c r="J48" s="37">
        <f>'Production by Company'!J32</f>
        <v>94.238</v>
      </c>
      <c r="K48" s="37">
        <f>'Production by Company'!K32</f>
        <v>97.254199999999997</v>
      </c>
      <c r="L48" s="37">
        <f>'Production by Company'!L32</f>
        <v>100.491</v>
      </c>
      <c r="M48" s="37">
        <f>'Production by Company'!M32</f>
        <v>102.798</v>
      </c>
      <c r="N48" s="37">
        <f>'Production by Company'!N32</f>
        <v>103.226</v>
      </c>
      <c r="O48" s="37">
        <f>'Production by Company'!O32</f>
        <v>104.66199999999999</v>
      </c>
      <c r="P48" s="37">
        <f>'Production by Company'!P32</f>
        <v>105.17099999999999</v>
      </c>
      <c r="Q48" s="37">
        <f>'Production by Company'!Q32</f>
        <v>107.352</v>
      </c>
      <c r="R48" s="37">
        <f>'Production by Company'!R32</f>
        <v>108.952</v>
      </c>
      <c r="S48" s="37">
        <f>'Production by Company'!S32</f>
        <v>109.52900000000001</v>
      </c>
    </row>
    <row r="49" spans="1:29" x14ac:dyDescent="0.2">
      <c r="A49" s="73" t="s">
        <v>30</v>
      </c>
      <c r="B49" s="73" t="s">
        <v>51</v>
      </c>
      <c r="C49" s="100" t="s">
        <v>45</v>
      </c>
      <c r="D49" s="36">
        <f t="shared" ref="D49:S49" si="83">(D48/D47)</f>
        <v>0.73533333333333328</v>
      </c>
      <c r="E49" s="36">
        <f t="shared" si="83"/>
        <v>0.77675238095238097</v>
      </c>
      <c r="F49" s="36">
        <f t="shared" si="83"/>
        <v>0.8209238095238095</v>
      </c>
      <c r="G49" s="36">
        <f t="shared" si="83"/>
        <v>0.83066190476190471</v>
      </c>
      <c r="H49" s="36">
        <f t="shared" si="83"/>
        <v>0.8474739130434783</v>
      </c>
      <c r="I49" s="36">
        <f t="shared" si="83"/>
        <v>0.78687826086956536</v>
      </c>
      <c r="J49" s="36">
        <f t="shared" si="83"/>
        <v>0.81946086956521735</v>
      </c>
      <c r="K49" s="36">
        <f t="shared" si="83"/>
        <v>0.84568869565217386</v>
      </c>
      <c r="L49" s="36">
        <f t="shared" si="83"/>
        <v>0.87383478260869563</v>
      </c>
      <c r="M49" s="36">
        <f t="shared" si="83"/>
        <v>0.89389565217391309</v>
      </c>
      <c r="N49" s="36">
        <f t="shared" si="83"/>
        <v>0.89761739130434781</v>
      </c>
      <c r="O49" s="36">
        <f t="shared" si="83"/>
        <v>0.91010434782608685</v>
      </c>
      <c r="P49" s="36">
        <f t="shared" si="83"/>
        <v>0.91453043478260865</v>
      </c>
      <c r="Q49" s="36">
        <f t="shared" si="83"/>
        <v>0.93349565217391306</v>
      </c>
      <c r="R49" s="36">
        <f t="shared" si="83"/>
        <v>0.94740869565217389</v>
      </c>
      <c r="S49" s="36">
        <f t="shared" si="83"/>
        <v>0.95242608695652187</v>
      </c>
    </row>
    <row r="50" spans="1:29" x14ac:dyDescent="0.2">
      <c r="A50" s="73" t="s">
        <v>30</v>
      </c>
      <c r="B50" s="73" t="s">
        <v>51</v>
      </c>
      <c r="C50" s="100" t="s">
        <v>46</v>
      </c>
      <c r="D50" s="101">
        <f>'Foreign Trade'!J7</f>
        <v>0.38</v>
      </c>
      <c r="E50" s="101">
        <f>'Foreign Trade'!K7</f>
        <v>0.44</v>
      </c>
      <c r="F50" s="101">
        <f>'Foreign Trade'!L7</f>
        <v>0.38900000000000001</v>
      </c>
      <c r="G50" s="101">
        <f>'Foreign Trade'!M7</f>
        <v>0.4022</v>
      </c>
      <c r="H50" s="101">
        <f>'Foreign Trade'!N7</f>
        <v>0.371</v>
      </c>
      <c r="I50" s="101">
        <f>'Foreign Trade'!O7</f>
        <v>0.28001999999999999</v>
      </c>
      <c r="J50" s="45"/>
      <c r="K50" s="45"/>
      <c r="L50" s="45"/>
      <c r="M50" s="45"/>
      <c r="N50" s="45"/>
      <c r="O50" s="45"/>
      <c r="P50" s="45"/>
      <c r="Q50" s="45"/>
      <c r="R50" s="45"/>
      <c r="S50" s="46"/>
    </row>
    <row r="51" spans="1:29" x14ac:dyDescent="0.2">
      <c r="A51" s="73" t="s">
        <v>30</v>
      </c>
      <c r="B51" s="73" t="s">
        <v>51</v>
      </c>
      <c r="C51" s="100" t="s">
        <v>47</v>
      </c>
      <c r="D51" s="101">
        <f>'Foreign Trade'!AK7</f>
        <v>2.3563507001378521</v>
      </c>
      <c r="E51" s="101">
        <f>'Foreign Trade'!AL7</f>
        <v>2.9167285092895003</v>
      </c>
      <c r="F51" s="101">
        <f>'Foreign Trade'!AM7</f>
        <v>2.7341211344748655</v>
      </c>
      <c r="G51" s="101">
        <f>'Foreign Trade'!AN7</f>
        <v>2.3688185226120146</v>
      </c>
      <c r="H51" s="101">
        <f>'Foreign Trade'!AO7</f>
        <v>2.8098228933031271</v>
      </c>
      <c r="I51" s="101">
        <f>'Foreign Trade'!AP7</f>
        <v>5.1177999999999999</v>
      </c>
      <c r="J51" s="45"/>
      <c r="K51" s="45"/>
      <c r="L51" s="45"/>
      <c r="M51" s="45"/>
      <c r="N51" s="45"/>
      <c r="O51" s="45"/>
      <c r="P51" s="45"/>
      <c r="Q51" s="45"/>
      <c r="R51" s="45"/>
      <c r="S51" s="46"/>
    </row>
    <row r="52" spans="1:29" x14ac:dyDescent="0.2">
      <c r="A52" s="73" t="s">
        <v>30</v>
      </c>
      <c r="B52" s="73" t="s">
        <v>51</v>
      </c>
      <c r="C52" s="100" t="s">
        <v>25</v>
      </c>
      <c r="D52" s="37">
        <f>2%*D48</f>
        <v>1.5442</v>
      </c>
      <c r="E52" s="37">
        <f t="shared" ref="E52:S52" si="84">2%*E48</f>
        <v>1.6311800000000001</v>
      </c>
      <c r="F52" s="37">
        <f t="shared" si="84"/>
        <v>1.72394</v>
      </c>
      <c r="G52" s="37">
        <f t="shared" si="84"/>
        <v>1.7443899999999999</v>
      </c>
      <c r="H52" s="37">
        <f t="shared" si="84"/>
        <v>1.9491900000000002</v>
      </c>
      <c r="I52" s="37">
        <f t="shared" si="84"/>
        <v>1.8098200000000002</v>
      </c>
      <c r="J52" s="37">
        <f t="shared" si="84"/>
        <v>1.88476</v>
      </c>
      <c r="K52" s="37">
        <f t="shared" si="84"/>
        <v>1.945084</v>
      </c>
      <c r="L52" s="37">
        <f t="shared" si="84"/>
        <v>2.0098199999999999</v>
      </c>
      <c r="M52" s="37">
        <f t="shared" si="84"/>
        <v>2.0559600000000002</v>
      </c>
      <c r="N52" s="37">
        <f t="shared" si="84"/>
        <v>2.0645199999999999</v>
      </c>
      <c r="O52" s="37">
        <f t="shared" si="84"/>
        <v>2.0932399999999998</v>
      </c>
      <c r="P52" s="37">
        <f t="shared" si="84"/>
        <v>2.1034199999999998</v>
      </c>
      <c r="Q52" s="37">
        <f t="shared" si="84"/>
        <v>2.1470400000000001</v>
      </c>
      <c r="R52" s="37">
        <f t="shared" si="84"/>
        <v>2.1790400000000001</v>
      </c>
      <c r="S52" s="37">
        <f t="shared" si="84"/>
        <v>2.1905800000000002</v>
      </c>
    </row>
    <row r="53" spans="1:29" x14ac:dyDescent="0.2">
      <c r="A53" s="73" t="s">
        <v>30</v>
      </c>
      <c r="B53" s="73" t="s">
        <v>51</v>
      </c>
      <c r="C53" s="100" t="s">
        <v>48</v>
      </c>
      <c r="D53" s="37">
        <f>D48+D50-D51-D52</f>
        <v>73.689449299862133</v>
      </c>
      <c r="E53" s="37">
        <f t="shared" ref="E53" si="85">E48+E50-E51-E52</f>
        <v>77.451091490710496</v>
      </c>
      <c r="F53" s="37">
        <f t="shared" ref="F53" si="86">F48+F50-F51-F52</f>
        <v>82.127938865525138</v>
      </c>
      <c r="G53" s="37">
        <f t="shared" ref="G53" si="87">G48+G50-G51-G52</f>
        <v>83.508491477387977</v>
      </c>
      <c r="H53" s="37">
        <f t="shared" ref="H53:I53" si="88">H48+H50-H51-H52</f>
        <v>93.071487106696878</v>
      </c>
      <c r="I53" s="331">
        <f t="shared" si="88"/>
        <v>83.843400000000003</v>
      </c>
      <c r="J53" s="37">
        <f t="shared" ref="J53" si="89">I53+I53*J54</f>
        <v>85.226816100000008</v>
      </c>
      <c r="K53" s="37">
        <f t="shared" ref="K53" si="90">J53+J53*K54</f>
        <v>87.212600915130011</v>
      </c>
      <c r="L53" s="37">
        <f t="shared" ref="L53" si="91">K53+K53*L54</f>
        <v>90.108059265512324</v>
      </c>
      <c r="M53" s="37">
        <f t="shared" ref="M53" si="92">L53+L53*M54</f>
        <v>94.189954350240029</v>
      </c>
      <c r="N53" s="37">
        <f t="shared" ref="N53" si="93">M53+M53*N54</f>
        <v>99.229116907977868</v>
      </c>
      <c r="O53" s="37">
        <f t="shared" ref="O53" si="94">N53+N53*O54</f>
        <v>105.80800735897679</v>
      </c>
      <c r="P53" s="37">
        <f t="shared" ref="P53" si="95">O53+O53*P54</f>
        <v>113.24631027631287</v>
      </c>
      <c r="Q53" s="37">
        <f t="shared" ref="Q53" si="96">P53+P53*Q54</f>
        <v>121.44534314031792</v>
      </c>
      <c r="R53" s="37">
        <f t="shared" ref="R53" si="97">Q53+Q53*R54</f>
        <v>131.01523617977497</v>
      </c>
      <c r="S53" s="37">
        <f t="shared" ref="S53" si="98">R53+R53*S54</f>
        <v>141.92880535355022</v>
      </c>
      <c r="T53" s="199">
        <f>(S53/J53)^(1/9)-1</f>
        <v>5.8304093252862454E-2</v>
      </c>
    </row>
    <row r="54" spans="1:29" x14ac:dyDescent="0.2">
      <c r="A54" s="73" t="s">
        <v>30</v>
      </c>
      <c r="B54" s="73" t="s">
        <v>51</v>
      </c>
      <c r="C54" s="102" t="s">
        <v>327</v>
      </c>
      <c r="D54" s="36"/>
      <c r="E54" s="36">
        <f>E53/D53-1</f>
        <v>5.1047228966812241E-2</v>
      </c>
      <c r="F54" s="36">
        <f>F53/E53-1</f>
        <v>6.038452505702363E-2</v>
      </c>
      <c r="G54" s="36">
        <f t="shared" ref="G54" si="99">G53/F53-1</f>
        <v>1.6809780337033953E-2</v>
      </c>
      <c r="H54" s="36">
        <f t="shared" ref="H54:I54" si="100">H53/G53-1</f>
        <v>0.11451524821159431</v>
      </c>
      <c r="I54" s="330">
        <f t="shared" si="100"/>
        <v>-9.9150528196866872E-2</v>
      </c>
      <c r="J54" s="36">
        <v>1.6500000000000001E-2</v>
      </c>
      <c r="K54" s="36">
        <v>2.3300000000000001E-2</v>
      </c>
      <c r="L54" s="36">
        <v>3.32E-2</v>
      </c>
      <c r="M54" s="36">
        <v>4.53E-2</v>
      </c>
      <c r="N54" s="36">
        <v>5.3499999999999999E-2</v>
      </c>
      <c r="O54" s="36">
        <v>6.6299999999999998E-2</v>
      </c>
      <c r="P54" s="36">
        <v>7.0300000000000001E-2</v>
      </c>
      <c r="Q54" s="36">
        <v>7.2400000000000006E-2</v>
      </c>
      <c r="R54" s="36">
        <v>7.8799999999999995E-2</v>
      </c>
      <c r="S54" s="36">
        <v>8.3299999999999999E-2</v>
      </c>
    </row>
    <row r="55" spans="1:29" ht="13.5" thickBot="1" x14ac:dyDescent="0.25">
      <c r="A55" s="269" t="s">
        <v>30</v>
      </c>
      <c r="B55" s="269" t="s">
        <v>51</v>
      </c>
      <c r="C55" s="103" t="s">
        <v>328</v>
      </c>
      <c r="D55" s="47">
        <f>D48-D53</f>
        <v>3.5205507001378606</v>
      </c>
      <c r="E55" s="47">
        <f t="shared" ref="E55:S55" si="101">E48-E53</f>
        <v>4.1079085092895014</v>
      </c>
      <c r="F55" s="47">
        <f t="shared" si="101"/>
        <v>4.0690611344748646</v>
      </c>
      <c r="G55" s="47">
        <f t="shared" si="101"/>
        <v>3.7110085226120191</v>
      </c>
      <c r="H55" s="47">
        <f t="shared" si="101"/>
        <v>4.3880128933031273</v>
      </c>
      <c r="I55" s="47">
        <f t="shared" si="101"/>
        <v>6.6476000000000113</v>
      </c>
      <c r="J55" s="47">
        <f t="shared" si="101"/>
        <v>9.0111838999999918</v>
      </c>
      <c r="K55" s="47">
        <f t="shared" si="101"/>
        <v>10.041599084869986</v>
      </c>
      <c r="L55" s="47">
        <f t="shared" si="101"/>
        <v>10.382940734487676</v>
      </c>
      <c r="M55" s="47">
        <f t="shared" si="101"/>
        <v>8.6080456497599727</v>
      </c>
      <c r="N55" s="47">
        <f t="shared" si="101"/>
        <v>3.9968830920221308</v>
      </c>
      <c r="O55" s="47">
        <f t="shared" si="101"/>
        <v>-1.1460073589768029</v>
      </c>
      <c r="P55" s="47">
        <f t="shared" si="101"/>
        <v>-8.0753102763128766</v>
      </c>
      <c r="Q55" s="47">
        <f t="shared" si="101"/>
        <v>-14.093343140317913</v>
      </c>
      <c r="R55" s="47">
        <f t="shared" si="101"/>
        <v>-22.063236179774975</v>
      </c>
      <c r="S55" s="47">
        <f t="shared" si="101"/>
        <v>-32.399805353550207</v>
      </c>
    </row>
    <row r="56" spans="1:29" x14ac:dyDescent="0.2">
      <c r="A56" s="73" t="s">
        <v>30</v>
      </c>
      <c r="B56" s="73" t="s">
        <v>188</v>
      </c>
      <c r="C56" s="100" t="s">
        <v>43</v>
      </c>
      <c r="D56" s="35">
        <f>' Capacity by Company'!D35</f>
        <v>10</v>
      </c>
      <c r="E56" s="35">
        <f>' Capacity by Company'!E35</f>
        <v>10</v>
      </c>
      <c r="F56" s="35">
        <f>' Capacity by Company'!F35</f>
        <v>10</v>
      </c>
      <c r="G56" s="35">
        <f>' Capacity by Company'!G35</f>
        <v>10</v>
      </c>
      <c r="H56" s="35">
        <f>' Capacity by Company'!H35</f>
        <v>15</v>
      </c>
      <c r="I56" s="35">
        <f>' Capacity by Company'!I35</f>
        <v>15</v>
      </c>
      <c r="J56" s="35">
        <f>' Capacity by Company'!J35</f>
        <v>15</v>
      </c>
      <c r="K56" s="35">
        <f>' Capacity by Company'!K35</f>
        <v>15</v>
      </c>
      <c r="L56" s="35">
        <f>' Capacity by Company'!L35</f>
        <v>20</v>
      </c>
      <c r="M56" s="35">
        <f>' Capacity by Company'!M35</f>
        <v>20</v>
      </c>
      <c r="N56" s="35">
        <f>' Capacity by Company'!N35</f>
        <v>20</v>
      </c>
      <c r="O56" s="35">
        <f>' Capacity by Company'!O35</f>
        <v>20</v>
      </c>
      <c r="P56" s="35">
        <f>' Capacity by Company'!P35</f>
        <v>20</v>
      </c>
      <c r="Q56" s="35">
        <f>' Capacity by Company'!Q35</f>
        <v>20</v>
      </c>
      <c r="R56" s="35">
        <f>' Capacity by Company'!R35</f>
        <v>20</v>
      </c>
      <c r="S56" s="35">
        <f>' Capacity by Company'!S35</f>
        <v>20</v>
      </c>
    </row>
    <row r="57" spans="1:29" x14ac:dyDescent="0.2">
      <c r="A57" s="73" t="s">
        <v>30</v>
      </c>
      <c r="B57" s="73" t="s">
        <v>188</v>
      </c>
      <c r="C57" s="100" t="s">
        <v>44</v>
      </c>
      <c r="D57" s="37">
        <f>'Production by Company'!D35</f>
        <v>7.7350000000000003</v>
      </c>
      <c r="E57" s="37">
        <f>'Production by Company'!E35</f>
        <v>7.8310000000000004</v>
      </c>
      <c r="F57" s="37">
        <f>'Production by Company'!F35</f>
        <v>7.9279999999999999</v>
      </c>
      <c r="G57" s="37">
        <f>'Production by Company'!G35</f>
        <v>8.0239999999999991</v>
      </c>
      <c r="H57" s="37">
        <f>'Production by Company'!H35</f>
        <v>12.18</v>
      </c>
      <c r="I57" s="37">
        <f>'Production by Company'!I35</f>
        <v>11.599500000000001</v>
      </c>
      <c r="J57" s="37">
        <f>'Production by Company'!J35</f>
        <v>12.0495</v>
      </c>
      <c r="K57" s="37">
        <f>'Production by Company'!K35</f>
        <v>12.3</v>
      </c>
      <c r="L57" s="37">
        <f>'Production by Company'!L35</f>
        <v>16.399999999999999</v>
      </c>
      <c r="M57" s="37">
        <f>'Production by Company'!M35</f>
        <v>16.8</v>
      </c>
      <c r="N57" s="37">
        <f>'Production by Company'!N35</f>
        <v>16.8</v>
      </c>
      <c r="O57" s="37">
        <f>'Production by Company'!O35</f>
        <v>17.399999999999999</v>
      </c>
      <c r="P57" s="37">
        <f>'Production by Company'!P35</f>
        <v>17.399999999999999</v>
      </c>
      <c r="Q57" s="37">
        <f>'Production by Company'!Q35</f>
        <v>18</v>
      </c>
      <c r="R57" s="37">
        <f>'Production by Company'!R35</f>
        <v>18</v>
      </c>
      <c r="S57" s="37">
        <f>'Production by Company'!S35</f>
        <v>18.399999999999999</v>
      </c>
    </row>
    <row r="58" spans="1:29" x14ac:dyDescent="0.2">
      <c r="A58" s="73" t="s">
        <v>30</v>
      </c>
      <c r="B58" s="73" t="s">
        <v>188</v>
      </c>
      <c r="C58" s="100" t="s">
        <v>45</v>
      </c>
      <c r="D58" s="36">
        <f t="shared" ref="D58:S58" si="102">(D57/D56)</f>
        <v>0.77350000000000008</v>
      </c>
      <c r="E58" s="36">
        <f t="shared" si="102"/>
        <v>0.78310000000000002</v>
      </c>
      <c r="F58" s="36">
        <f t="shared" si="102"/>
        <v>0.79279999999999995</v>
      </c>
      <c r="G58" s="36">
        <f t="shared" si="102"/>
        <v>0.80239999999999989</v>
      </c>
      <c r="H58" s="36">
        <f t="shared" si="102"/>
        <v>0.81199999999999994</v>
      </c>
      <c r="I58" s="36">
        <f t="shared" si="102"/>
        <v>0.7733000000000001</v>
      </c>
      <c r="J58" s="36">
        <f t="shared" si="102"/>
        <v>0.80330000000000001</v>
      </c>
      <c r="K58" s="36">
        <f t="shared" si="102"/>
        <v>0.82000000000000006</v>
      </c>
      <c r="L58" s="36">
        <f t="shared" si="102"/>
        <v>0.82</v>
      </c>
      <c r="M58" s="36">
        <f t="shared" si="102"/>
        <v>0.84000000000000008</v>
      </c>
      <c r="N58" s="36">
        <f t="shared" si="102"/>
        <v>0.84000000000000008</v>
      </c>
      <c r="O58" s="36">
        <f t="shared" si="102"/>
        <v>0.86999999999999988</v>
      </c>
      <c r="P58" s="36">
        <f t="shared" si="102"/>
        <v>0.86999999999999988</v>
      </c>
      <c r="Q58" s="36">
        <f t="shared" si="102"/>
        <v>0.9</v>
      </c>
      <c r="R58" s="36">
        <f t="shared" si="102"/>
        <v>0.9</v>
      </c>
      <c r="S58" s="36">
        <f t="shared" si="102"/>
        <v>0.91999999999999993</v>
      </c>
    </row>
    <row r="59" spans="1:29" x14ac:dyDescent="0.2">
      <c r="A59" s="73" t="s">
        <v>30</v>
      </c>
      <c r="B59" s="73" t="s">
        <v>188</v>
      </c>
      <c r="C59" s="100" t="s">
        <v>46</v>
      </c>
      <c r="D59" s="101">
        <f>'Foreign Trade'!J8</f>
        <v>0.49624000000000001</v>
      </c>
      <c r="E59" s="101">
        <f>'Foreign Trade'!K8</f>
        <v>0.50290000000000001</v>
      </c>
      <c r="F59" s="101">
        <f>'Foreign Trade'!L8</f>
        <v>0.65064</v>
      </c>
      <c r="G59" s="101">
        <f>'Foreign Trade'!M8</f>
        <v>0.61865999999999999</v>
      </c>
      <c r="H59" s="101">
        <f>'Foreign Trade'!N8</f>
        <v>0.71445999999999998</v>
      </c>
      <c r="I59" s="101">
        <f>'Foreign Trade'!O8</f>
        <v>0.57625999999999999</v>
      </c>
      <c r="J59" s="45"/>
      <c r="K59" s="45"/>
      <c r="L59" s="45"/>
      <c r="M59" s="45"/>
      <c r="N59" s="45"/>
      <c r="O59" s="45"/>
      <c r="P59" s="45"/>
      <c r="Q59" s="45"/>
      <c r="R59" s="45"/>
      <c r="S59" s="46"/>
      <c r="W59" s="339">
        <v>1.0200000000000001E-2</v>
      </c>
    </row>
    <row r="60" spans="1:29" x14ac:dyDescent="0.2">
      <c r="A60" s="73" t="s">
        <v>30</v>
      </c>
      <c r="B60" s="73" t="s">
        <v>188</v>
      </c>
      <c r="C60" s="100" t="s">
        <v>47</v>
      </c>
      <c r="D60" s="101">
        <f>'Foreign Trade'!AK8</f>
        <v>0.23106000000000002</v>
      </c>
      <c r="E60" s="101">
        <f>'Foreign Trade'!AL8</f>
        <v>0.24098</v>
      </c>
      <c r="F60" s="101">
        <f>'Foreign Trade'!AM8</f>
        <v>0.34695999999999999</v>
      </c>
      <c r="G60" s="101">
        <f>'Foreign Trade'!AN8</f>
        <v>0.29577999999999999</v>
      </c>
      <c r="H60" s="101">
        <f>'Foreign Trade'!AO8</f>
        <v>0.24326</v>
      </c>
      <c r="I60" s="101">
        <f>'Foreign Trade'!AP8</f>
        <v>0.24245999999999998</v>
      </c>
      <c r="J60" s="45"/>
      <c r="K60" s="45"/>
      <c r="L60" s="45"/>
      <c r="M60" s="45"/>
      <c r="N60" s="45"/>
      <c r="O60" s="45"/>
      <c r="P60" s="45"/>
      <c r="Q60" s="45"/>
      <c r="R60" s="45"/>
      <c r="S60" s="46"/>
    </row>
    <row r="61" spans="1:29" x14ac:dyDescent="0.2">
      <c r="A61" s="73" t="s">
        <v>30</v>
      </c>
      <c r="B61" s="73" t="s">
        <v>188</v>
      </c>
      <c r="C61" s="100" t="s">
        <v>25</v>
      </c>
      <c r="D61" s="37">
        <f>2%*D57</f>
        <v>0.1547</v>
      </c>
      <c r="E61" s="37">
        <f t="shared" ref="E61:S61" si="103">2%*E57</f>
        <v>0.15662000000000001</v>
      </c>
      <c r="F61" s="37">
        <f t="shared" si="103"/>
        <v>0.15856000000000001</v>
      </c>
      <c r="G61" s="37">
        <f t="shared" si="103"/>
        <v>0.16047999999999998</v>
      </c>
      <c r="H61" s="37">
        <f t="shared" si="103"/>
        <v>0.24360000000000001</v>
      </c>
      <c r="I61" s="37">
        <f t="shared" si="103"/>
        <v>0.23199000000000003</v>
      </c>
      <c r="J61" s="37">
        <f t="shared" si="103"/>
        <v>0.24099000000000001</v>
      </c>
      <c r="K61" s="37">
        <f t="shared" si="103"/>
        <v>0.24600000000000002</v>
      </c>
      <c r="L61" s="37">
        <f t="shared" si="103"/>
        <v>0.32799999999999996</v>
      </c>
      <c r="M61" s="37">
        <f t="shared" si="103"/>
        <v>0.33600000000000002</v>
      </c>
      <c r="N61" s="37">
        <f t="shared" si="103"/>
        <v>0.33600000000000002</v>
      </c>
      <c r="O61" s="37">
        <f t="shared" si="103"/>
        <v>0.34799999999999998</v>
      </c>
      <c r="P61" s="37">
        <f t="shared" si="103"/>
        <v>0.34799999999999998</v>
      </c>
      <c r="Q61" s="37">
        <f t="shared" si="103"/>
        <v>0.36</v>
      </c>
      <c r="R61" s="37">
        <f t="shared" si="103"/>
        <v>0.36</v>
      </c>
      <c r="S61" s="37">
        <f t="shared" si="103"/>
        <v>0.36799999999999999</v>
      </c>
    </row>
    <row r="62" spans="1:29" x14ac:dyDescent="0.2">
      <c r="A62" s="73" t="s">
        <v>30</v>
      </c>
      <c r="B62" s="73" t="s">
        <v>188</v>
      </c>
      <c r="C62" s="100" t="s">
        <v>48</v>
      </c>
      <c r="D62" s="37">
        <f>D57+D59-D60-D61</f>
        <v>7.8454800000000002</v>
      </c>
      <c r="E62" s="37">
        <f t="shared" ref="E62" si="104">E57+E59-E60-E61</f>
        <v>7.9362999999999992</v>
      </c>
      <c r="F62" s="37">
        <f t="shared" ref="F62" si="105">F57+F59-F60-F61</f>
        <v>8.0731200000000012</v>
      </c>
      <c r="G62" s="37">
        <f t="shared" ref="G62" si="106">G57+G59-G60-G61</f>
        <v>8.186399999999999</v>
      </c>
      <c r="H62" s="37">
        <f t="shared" ref="H62:I62" si="107">H57+H59-H60-H61</f>
        <v>12.4076</v>
      </c>
      <c r="I62" s="331">
        <f t="shared" si="107"/>
        <v>11.701310000000001</v>
      </c>
      <c r="J62" s="37">
        <f t="shared" ref="J62" si="108">I62+I62*J63</f>
        <v>11.867468602000001</v>
      </c>
      <c r="K62" s="37">
        <f t="shared" ref="K62" si="109">J62+J62*K63</f>
        <v>12.1439806204266</v>
      </c>
      <c r="L62" s="37">
        <f t="shared" ref="L62" si="110">K62+K62*L63</f>
        <v>12.582378320824001</v>
      </c>
      <c r="M62" s="37">
        <f t="shared" ref="M62" si="111">L62+L62*M63</f>
        <v>13.154876534421492</v>
      </c>
      <c r="N62" s="37">
        <f t="shared" ref="N62" si="112">M62+M62*N63</f>
        <v>13.787626095727166</v>
      </c>
      <c r="O62" s="37">
        <f t="shared" ref="O62" si="113">N62+N62*O63</f>
        <v>14.519749041410279</v>
      </c>
      <c r="P62" s="37">
        <f t="shared" ref="P62" si="114">O62+O62*P63</f>
        <v>15.341566837154101</v>
      </c>
      <c r="Q62" s="37">
        <f t="shared" ref="Q62" si="115">P62+P62*Q63</f>
        <v>16.278936570904218</v>
      </c>
      <c r="R62" s="37">
        <f t="shared" ref="R62" si="116">Q62+Q62*R63</f>
        <v>17.304509574871183</v>
      </c>
      <c r="S62" s="37">
        <f t="shared" ref="S62" si="117">R62+R62*S63</f>
        <v>18.415459089577912</v>
      </c>
      <c r="T62" s="199">
        <f>(S62/J62)^(1/9)-1</f>
        <v>5.003244276322083E-2</v>
      </c>
    </row>
    <row r="63" spans="1:29" x14ac:dyDescent="0.2">
      <c r="A63" s="73" t="s">
        <v>30</v>
      </c>
      <c r="B63" s="73" t="s">
        <v>188</v>
      </c>
      <c r="C63" s="102" t="s">
        <v>327</v>
      </c>
      <c r="D63" s="36"/>
      <c r="E63" s="36">
        <f>E62/D62-1</f>
        <v>1.1576092221253331E-2</v>
      </c>
      <c r="F63" s="36">
        <f>F62/E62-1</f>
        <v>1.723977168201829E-2</v>
      </c>
      <c r="G63" s="36">
        <f t="shared" ref="G63" si="118">G62/F62-1</f>
        <v>1.4031749806765914E-2</v>
      </c>
      <c r="H63" s="36">
        <f t="shared" ref="H63:I63" si="119">H62/G62-1</f>
        <v>0.51563568845890773</v>
      </c>
      <c r="I63" s="330">
        <f t="shared" si="119"/>
        <v>-5.6923982075502089E-2</v>
      </c>
      <c r="J63" s="36">
        <v>1.4199999999999997E-2</v>
      </c>
      <c r="K63" s="36">
        <v>2.3300000000000001E-2</v>
      </c>
      <c r="L63" s="36">
        <v>3.61E-2</v>
      </c>
      <c r="M63" s="36">
        <v>4.5499999999999999E-2</v>
      </c>
      <c r="N63" s="36">
        <v>4.8099999999999997E-2</v>
      </c>
      <c r="O63" s="36">
        <v>5.3099999999999994E-2</v>
      </c>
      <c r="P63" s="36">
        <v>5.6599999999999998E-2</v>
      </c>
      <c r="Q63" s="36">
        <v>6.1100000000000002E-2</v>
      </c>
      <c r="R63" s="36">
        <v>6.3E-2</v>
      </c>
      <c r="S63" s="517">
        <v>6.4199999999999993E-2</v>
      </c>
    </row>
    <row r="64" spans="1:29" ht="13.5" thickBot="1" x14ac:dyDescent="0.25">
      <c r="A64" s="269" t="s">
        <v>30</v>
      </c>
      <c r="B64" s="269" t="s">
        <v>188</v>
      </c>
      <c r="C64" s="103" t="s">
        <v>328</v>
      </c>
      <c r="D64" s="47">
        <f>D57-D62</f>
        <v>-0.11047999999999991</v>
      </c>
      <c r="E64" s="47">
        <f t="shared" ref="E64:S64" si="120">E57-E62</f>
        <v>-0.10529999999999884</v>
      </c>
      <c r="F64" s="47">
        <f t="shared" si="120"/>
        <v>-0.14512000000000125</v>
      </c>
      <c r="G64" s="47">
        <f t="shared" si="120"/>
        <v>-0.16239999999999988</v>
      </c>
      <c r="H64" s="47">
        <f t="shared" si="120"/>
        <v>-0.22760000000000069</v>
      </c>
      <c r="I64" s="47">
        <f t="shared" si="120"/>
        <v>-0.1018100000000004</v>
      </c>
      <c r="J64" s="47">
        <f t="shared" si="120"/>
        <v>0.18203139799999946</v>
      </c>
      <c r="K64" s="47">
        <f t="shared" si="120"/>
        <v>0.15601937957340084</v>
      </c>
      <c r="L64" s="47">
        <f t="shared" si="120"/>
        <v>3.817621679175998</v>
      </c>
      <c r="M64" s="47">
        <f t="shared" si="120"/>
        <v>3.645123465578509</v>
      </c>
      <c r="N64" s="47">
        <f t="shared" si="120"/>
        <v>3.0123739042728346</v>
      </c>
      <c r="O64" s="47">
        <f t="shared" si="120"/>
        <v>2.8802509585897198</v>
      </c>
      <c r="P64" s="47">
        <f t="shared" si="120"/>
        <v>2.0584331628458976</v>
      </c>
      <c r="Q64" s="47">
        <f t="shared" si="120"/>
        <v>1.721063429095782</v>
      </c>
      <c r="R64" s="385">
        <f t="shared" si="120"/>
        <v>0.69549042512881698</v>
      </c>
      <c r="S64" s="335">
        <f t="shared" si="120"/>
        <v>-1.5459089577912977E-2</v>
      </c>
      <c r="T64" s="337"/>
      <c r="U64" s="337"/>
      <c r="V64" s="337"/>
      <c r="W64" s="337"/>
      <c r="X64" s="337"/>
      <c r="Y64" s="337"/>
      <c r="Z64" s="337"/>
      <c r="AA64" s="337"/>
      <c r="AB64" s="337"/>
      <c r="AC64" s="337"/>
    </row>
    <row r="65" spans="1:29" x14ac:dyDescent="0.2">
      <c r="A65" s="73" t="s">
        <v>30</v>
      </c>
      <c r="B65" s="73" t="s">
        <v>52</v>
      </c>
      <c r="C65" s="100" t="s">
        <v>43</v>
      </c>
      <c r="D65" s="35">
        <f>' Capacity by Company'!D36</f>
        <v>20</v>
      </c>
      <c r="E65" s="35">
        <f>' Capacity by Company'!E36</f>
        <v>20</v>
      </c>
      <c r="F65" s="35">
        <f>' Capacity by Company'!F36</f>
        <v>20</v>
      </c>
      <c r="G65" s="35">
        <f>' Capacity by Company'!G36</f>
        <v>20</v>
      </c>
      <c r="H65" s="35">
        <f>' Capacity by Company'!H36</f>
        <v>20</v>
      </c>
      <c r="I65" s="35">
        <f>' Capacity by Company'!I36</f>
        <v>20</v>
      </c>
      <c r="J65" s="35">
        <f>' Capacity by Company'!J36</f>
        <v>20</v>
      </c>
      <c r="K65" s="35">
        <f>' Capacity by Company'!K36</f>
        <v>20</v>
      </c>
      <c r="L65" s="35">
        <f>' Capacity by Company'!L36</f>
        <v>20</v>
      </c>
      <c r="M65" s="35">
        <f>' Capacity by Company'!M36</f>
        <v>20</v>
      </c>
      <c r="N65" s="35">
        <f>' Capacity by Company'!N36</f>
        <v>20</v>
      </c>
      <c r="O65" s="35">
        <f>' Capacity by Company'!O36</f>
        <v>20</v>
      </c>
      <c r="P65" s="35">
        <f>' Capacity by Company'!P36</f>
        <v>20</v>
      </c>
      <c r="Q65" s="35">
        <f>' Capacity by Company'!Q36</f>
        <v>20</v>
      </c>
      <c r="R65" s="35">
        <f>' Capacity by Company'!R36</f>
        <v>20</v>
      </c>
      <c r="S65" s="389">
        <f>' Capacity by Company'!S36</f>
        <v>20</v>
      </c>
      <c r="T65" s="516"/>
      <c r="U65" s="337"/>
      <c r="V65" s="337"/>
      <c r="W65" s="337"/>
      <c r="X65" s="337"/>
      <c r="Y65" s="337"/>
      <c r="Z65" s="337"/>
      <c r="AA65" s="337"/>
      <c r="AB65" s="337"/>
      <c r="AC65" s="337"/>
    </row>
    <row r="66" spans="1:29" x14ac:dyDescent="0.2">
      <c r="A66" s="73" t="s">
        <v>30</v>
      </c>
      <c r="B66" s="73" t="s">
        <v>52</v>
      </c>
      <c r="C66" s="100" t="s">
        <v>44</v>
      </c>
      <c r="D66" s="37">
        <f>'Production by Company'!D36</f>
        <v>14.346</v>
      </c>
      <c r="E66" s="37">
        <f>'Production by Company'!E36</f>
        <v>14.04</v>
      </c>
      <c r="F66" s="37">
        <f>'Production by Company'!F36</f>
        <v>14.946</v>
      </c>
      <c r="G66" s="37">
        <f>'Production by Company'!G36</f>
        <v>15.625999999999999</v>
      </c>
      <c r="H66" s="37">
        <f>'Production by Company'!H36</f>
        <v>15.366</v>
      </c>
      <c r="I66" s="37">
        <f>'Production by Company'!I36</f>
        <v>14.494</v>
      </c>
      <c r="J66" s="37">
        <f>'Production by Company'!J36</f>
        <v>14.773999999999999</v>
      </c>
      <c r="K66" s="37">
        <f>'Production by Company'!K36</f>
        <v>14.8</v>
      </c>
      <c r="L66" s="37">
        <f>'Production by Company'!L36</f>
        <v>15.4</v>
      </c>
      <c r="M66" s="37">
        <f>'Production by Company'!M36</f>
        <v>16</v>
      </c>
      <c r="N66" s="37">
        <f>'Production by Company'!N36</f>
        <v>16</v>
      </c>
      <c r="O66" s="37">
        <f>'Production by Company'!O36</f>
        <v>16.399999999999999</v>
      </c>
      <c r="P66" s="37">
        <f>'Production by Company'!P36</f>
        <v>16.399999999999999</v>
      </c>
      <c r="Q66" s="37">
        <f>'Production by Company'!Q36</f>
        <v>16.8</v>
      </c>
      <c r="R66" s="37">
        <f>'Production by Company'!R36</f>
        <v>16.8</v>
      </c>
      <c r="S66" s="331">
        <f>'Production by Company'!S36</f>
        <v>17.399999999999999</v>
      </c>
      <c r="T66" s="337"/>
      <c r="U66" s="337"/>
      <c r="V66" s="338"/>
      <c r="W66" s="337"/>
      <c r="X66" s="337"/>
      <c r="Y66" s="337"/>
      <c r="Z66" s="337"/>
      <c r="AA66" s="337"/>
      <c r="AB66" s="337"/>
      <c r="AC66" s="337"/>
    </row>
    <row r="67" spans="1:29" x14ac:dyDescent="0.2">
      <c r="A67" s="73" t="s">
        <v>30</v>
      </c>
      <c r="B67" s="73" t="s">
        <v>52</v>
      </c>
      <c r="C67" s="100" t="s">
        <v>45</v>
      </c>
      <c r="D67" s="36">
        <f t="shared" ref="D67:S67" si="121">(D66/D65)</f>
        <v>0.71730000000000005</v>
      </c>
      <c r="E67" s="36">
        <f t="shared" si="121"/>
        <v>0.70199999999999996</v>
      </c>
      <c r="F67" s="36">
        <f t="shared" si="121"/>
        <v>0.74729999999999996</v>
      </c>
      <c r="G67" s="36">
        <f t="shared" si="121"/>
        <v>0.78129999999999999</v>
      </c>
      <c r="H67" s="36">
        <f t="shared" si="121"/>
        <v>0.76829999999999998</v>
      </c>
      <c r="I67" s="36">
        <f t="shared" si="121"/>
        <v>0.72470000000000001</v>
      </c>
      <c r="J67" s="36">
        <f t="shared" si="121"/>
        <v>0.73869999999999991</v>
      </c>
      <c r="K67" s="36">
        <f t="shared" si="121"/>
        <v>0.74</v>
      </c>
      <c r="L67" s="36">
        <f t="shared" si="121"/>
        <v>0.77</v>
      </c>
      <c r="M67" s="36">
        <f t="shared" si="121"/>
        <v>0.8</v>
      </c>
      <c r="N67" s="36">
        <f t="shared" si="121"/>
        <v>0.8</v>
      </c>
      <c r="O67" s="36">
        <f t="shared" si="121"/>
        <v>0.82</v>
      </c>
      <c r="P67" s="36">
        <f t="shared" si="121"/>
        <v>0.82</v>
      </c>
      <c r="Q67" s="36">
        <f t="shared" si="121"/>
        <v>0.84000000000000008</v>
      </c>
      <c r="R67" s="36">
        <f t="shared" si="121"/>
        <v>0.84000000000000008</v>
      </c>
      <c r="S67" s="330">
        <f t="shared" si="121"/>
        <v>0.86999999999999988</v>
      </c>
      <c r="T67" s="337"/>
      <c r="U67" s="337"/>
      <c r="V67" s="337"/>
      <c r="W67" s="337"/>
      <c r="X67" s="337"/>
      <c r="Y67" s="337"/>
      <c r="Z67" s="337"/>
      <c r="AA67" s="337"/>
      <c r="AB67" s="337"/>
      <c r="AC67" s="337"/>
    </row>
    <row r="68" spans="1:29" x14ac:dyDescent="0.2">
      <c r="A68" s="73" t="s">
        <v>30</v>
      </c>
      <c r="B68" s="73" t="s">
        <v>52</v>
      </c>
      <c r="C68" s="100" t="s">
        <v>46</v>
      </c>
      <c r="D68" s="45">
        <f t="shared" ref="D68:I68" si="122">T68-SUM(D59,D50,D41,D32,D23,D14,D5)</f>
        <v>-5.5047073399999977</v>
      </c>
      <c r="E68" s="334">
        <f t="shared" si="122"/>
        <v>-5.5398948200000024</v>
      </c>
      <c r="F68" s="334">
        <f t="shared" si="122"/>
        <v>-5.0917220599999968</v>
      </c>
      <c r="G68" s="334">
        <f t="shared" si="122"/>
        <v>-6.2164008400000004</v>
      </c>
      <c r="H68" s="334">
        <f t="shared" si="122"/>
        <v>-6.4310643399999954</v>
      </c>
      <c r="I68" s="334">
        <f t="shared" si="122"/>
        <v>-3.1280999999999999</v>
      </c>
      <c r="J68" s="45"/>
      <c r="K68" s="45"/>
      <c r="L68" s="45"/>
      <c r="M68" s="45"/>
      <c r="N68" s="45"/>
      <c r="O68" s="45"/>
      <c r="P68" s="45"/>
      <c r="Q68" s="45"/>
      <c r="R68" s="45"/>
      <c r="S68" s="334"/>
      <c r="T68" s="328">
        <v>11.03</v>
      </c>
      <c r="U68" s="328">
        <v>11.697619999999999</v>
      </c>
      <c r="V68" s="328">
        <v>12.732180000000001</v>
      </c>
      <c r="W68" s="328">
        <v>12.108420000000001</v>
      </c>
      <c r="X68" s="105">
        <v>12.559100000000001</v>
      </c>
      <c r="Y68" s="328">
        <v>13.913460000000001</v>
      </c>
      <c r="Z68" s="337"/>
      <c r="AA68" s="337"/>
      <c r="AB68" s="337"/>
      <c r="AC68" s="337"/>
    </row>
    <row r="69" spans="1:29" x14ac:dyDescent="0.2">
      <c r="A69" s="73" t="s">
        <v>30</v>
      </c>
      <c r="B69" s="73" t="s">
        <v>52</v>
      </c>
      <c r="C69" s="100" t="s">
        <v>47</v>
      </c>
      <c r="D69" s="334">
        <f>T69-SUM(D60,D51,D42,D33,D24,D15,D6)</f>
        <v>-19.406212460137848</v>
      </c>
      <c r="E69" s="334">
        <f>U69-SUM(E60,E51,E42,E33,E24,E15,E6)</f>
        <v>-20.6565810492895</v>
      </c>
      <c r="F69" s="334">
        <f>V69-SUM(F60,F51,F42,F33,F24,F15,F6)</f>
        <v>-19.904684434474873</v>
      </c>
      <c r="G69" s="334">
        <f>W69-SUM(G60,G51,G42,G33,G24,G15,G6)</f>
        <v>-20.891993282612013</v>
      </c>
      <c r="H69" s="334">
        <f>X69-SUM(H60,H51,H42,H33,H24,H15,H6)</f>
        <v>-21.793775773303132</v>
      </c>
      <c r="I69" s="334">
        <v>3.43</v>
      </c>
      <c r="J69" s="45"/>
      <c r="K69" s="45"/>
      <c r="L69" s="45"/>
      <c r="M69" s="45"/>
      <c r="N69" s="45"/>
      <c r="O69" s="45"/>
      <c r="P69" s="45"/>
      <c r="Q69" s="45"/>
      <c r="R69" s="45"/>
      <c r="S69" s="334"/>
      <c r="T69" s="518">
        <v>14.34</v>
      </c>
      <c r="U69" s="518">
        <v>14.700480000000001</v>
      </c>
      <c r="V69" s="518">
        <v>15.953480000000001</v>
      </c>
      <c r="W69" s="518">
        <v>15.297639999999999</v>
      </c>
      <c r="X69" s="328">
        <v>15.800879999999999</v>
      </c>
      <c r="Y69" s="518">
        <v>16.281020000000002</v>
      </c>
      <c r="Z69" s="337"/>
      <c r="AA69" s="337"/>
      <c r="AB69" s="337"/>
      <c r="AC69" s="337"/>
    </row>
    <row r="70" spans="1:29" x14ac:dyDescent="0.2">
      <c r="A70" s="73" t="s">
        <v>30</v>
      </c>
      <c r="B70" s="73" t="s">
        <v>52</v>
      </c>
      <c r="C70" s="100" t="s">
        <v>25</v>
      </c>
      <c r="D70" s="37">
        <f>2%*D66</f>
        <v>0.28692000000000001</v>
      </c>
      <c r="E70" s="37">
        <f t="shared" ref="E70:S70" si="123">2%*E66</f>
        <v>0.28079999999999999</v>
      </c>
      <c r="F70" s="37">
        <f t="shared" si="123"/>
        <v>0.29892000000000002</v>
      </c>
      <c r="G70" s="37">
        <f t="shared" si="123"/>
        <v>0.31252000000000002</v>
      </c>
      <c r="H70" s="37">
        <f t="shared" si="123"/>
        <v>0.30731999999999998</v>
      </c>
      <c r="I70" s="37">
        <f t="shared" si="123"/>
        <v>0.28988000000000003</v>
      </c>
      <c r="J70" s="37">
        <f t="shared" si="123"/>
        <v>0.29547999999999996</v>
      </c>
      <c r="K70" s="37">
        <f t="shared" si="123"/>
        <v>0.29600000000000004</v>
      </c>
      <c r="L70" s="37">
        <f t="shared" si="123"/>
        <v>0.308</v>
      </c>
      <c r="M70" s="37">
        <f t="shared" si="123"/>
        <v>0.32</v>
      </c>
      <c r="N70" s="37">
        <f t="shared" si="123"/>
        <v>0.32</v>
      </c>
      <c r="O70" s="37">
        <f t="shared" si="123"/>
        <v>0.32799999999999996</v>
      </c>
      <c r="P70" s="37">
        <f t="shared" si="123"/>
        <v>0.32799999999999996</v>
      </c>
      <c r="Q70" s="37">
        <f t="shared" si="123"/>
        <v>0.33600000000000002</v>
      </c>
      <c r="R70" s="37">
        <f t="shared" si="123"/>
        <v>0.33600000000000002</v>
      </c>
      <c r="S70" s="331">
        <f t="shared" si="123"/>
        <v>0.34799999999999998</v>
      </c>
      <c r="T70" s="199">
        <f>(S70/J70)^(1/9)-1</f>
        <v>1.834414939366269E-2</v>
      </c>
      <c r="U70" s="337"/>
      <c r="V70" s="337"/>
      <c r="W70" s="337"/>
      <c r="X70" s="337"/>
      <c r="Y70" s="337"/>
      <c r="Z70" s="337"/>
      <c r="AA70" s="337"/>
      <c r="AB70" s="337"/>
      <c r="AC70" s="337"/>
    </row>
    <row r="71" spans="1:29" x14ac:dyDescent="0.2">
      <c r="A71" s="73" t="s">
        <v>30</v>
      </c>
      <c r="B71" s="73" t="s">
        <v>52</v>
      </c>
      <c r="C71" s="100" t="s">
        <v>48</v>
      </c>
      <c r="D71" s="37">
        <f>D66+D68-D69-D70</f>
        <v>27.960585120137853</v>
      </c>
      <c r="E71" s="37">
        <f t="shared" ref="E71:S71" si="124">E66+E68-E69-E70</f>
        <v>28.875886229289499</v>
      </c>
      <c r="F71" s="37">
        <f t="shared" si="124"/>
        <v>29.460042374474877</v>
      </c>
      <c r="G71" s="37">
        <f t="shared" si="124"/>
        <v>29.989072442612013</v>
      </c>
      <c r="H71" s="37">
        <f>H66+H68-H69-H70</f>
        <v>30.421391433303135</v>
      </c>
      <c r="I71" s="331">
        <f t="shared" si="124"/>
        <v>7.64602</v>
      </c>
      <c r="J71" s="37">
        <f t="shared" si="124"/>
        <v>14.47852</v>
      </c>
      <c r="K71" s="37">
        <f t="shared" si="124"/>
        <v>14.504000000000001</v>
      </c>
      <c r="L71" s="37">
        <f t="shared" si="124"/>
        <v>15.092000000000001</v>
      </c>
      <c r="M71" s="37">
        <f t="shared" si="124"/>
        <v>15.68</v>
      </c>
      <c r="N71" s="37">
        <f t="shared" si="124"/>
        <v>15.68</v>
      </c>
      <c r="O71" s="37">
        <f t="shared" si="124"/>
        <v>16.071999999999999</v>
      </c>
      <c r="P71" s="37">
        <f t="shared" si="124"/>
        <v>16.071999999999999</v>
      </c>
      <c r="Q71" s="37">
        <f t="shared" si="124"/>
        <v>16.464000000000002</v>
      </c>
      <c r="R71" s="37">
        <f t="shared" si="124"/>
        <v>16.464000000000002</v>
      </c>
      <c r="S71" s="331">
        <f t="shared" si="124"/>
        <v>17.052</v>
      </c>
      <c r="T71" s="337"/>
      <c r="U71" s="337"/>
      <c r="V71" s="337"/>
      <c r="W71" s="337"/>
      <c r="X71" s="337"/>
      <c r="Y71" s="337"/>
      <c r="Z71" s="337"/>
      <c r="AA71" s="337"/>
      <c r="AB71" s="337"/>
      <c r="AC71" s="337"/>
    </row>
    <row r="72" spans="1:29" x14ac:dyDescent="0.2">
      <c r="A72" s="73" t="s">
        <v>30</v>
      </c>
      <c r="B72" s="73" t="s">
        <v>52</v>
      </c>
      <c r="C72" s="102" t="s">
        <v>327</v>
      </c>
      <c r="D72" s="36"/>
      <c r="E72" s="36">
        <f>E71/D71-1</f>
        <v>3.273540611610537E-2</v>
      </c>
      <c r="F72" s="36">
        <f>F71/E71-1</f>
        <v>2.0229894956188543E-2</v>
      </c>
      <c r="G72" s="36">
        <f t="shared" ref="G72" si="125">G71/F71-1</f>
        <v>1.7957546069095498E-2</v>
      </c>
      <c r="H72" s="36">
        <f t="shared" ref="H72:I72" si="126">H71/G71-1</f>
        <v>1.4415884036374393E-2</v>
      </c>
      <c r="I72" s="330">
        <f t="shared" si="126"/>
        <v>-0.74866304137457396</v>
      </c>
      <c r="J72" s="36">
        <v>1.23E-2</v>
      </c>
      <c r="K72" s="36">
        <v>2.3400000000000001E-2</v>
      </c>
      <c r="L72" s="36">
        <v>3.32E-2</v>
      </c>
      <c r="M72" s="36">
        <v>4.2700000000000002E-2</v>
      </c>
      <c r="N72" s="36">
        <v>5.0099999999999999E-2</v>
      </c>
      <c r="O72" s="36">
        <v>5.3199999999999997E-2</v>
      </c>
      <c r="P72" s="36">
        <v>5.28E-2</v>
      </c>
      <c r="Q72" s="36">
        <v>5.2499999999999998E-2</v>
      </c>
      <c r="R72" s="36">
        <v>5.3400000000000003E-2</v>
      </c>
      <c r="S72" s="330">
        <v>5.3699999999999998E-2</v>
      </c>
      <c r="T72" s="199"/>
      <c r="U72" s="337"/>
      <c r="V72" s="337"/>
      <c r="W72" s="337"/>
      <c r="X72" s="337"/>
      <c r="Y72" s="337"/>
      <c r="Z72" s="337"/>
      <c r="AA72" s="337"/>
      <c r="AB72" s="337"/>
      <c r="AC72" s="337"/>
    </row>
    <row r="73" spans="1:29" ht="13.5" thickBot="1" x14ac:dyDescent="0.25">
      <c r="A73" s="269" t="s">
        <v>30</v>
      </c>
      <c r="B73" s="269" t="s">
        <v>52</v>
      </c>
      <c r="C73" s="103" t="s">
        <v>328</v>
      </c>
      <c r="D73" s="47">
        <f>D66-D71</f>
        <v>-13.614585120137853</v>
      </c>
      <c r="E73" s="47">
        <f t="shared" ref="E73:S73" si="127">E66-E71</f>
        <v>-14.8358862292895</v>
      </c>
      <c r="F73" s="47">
        <f t="shared" si="127"/>
        <v>-14.514042374474878</v>
      </c>
      <c r="G73" s="47">
        <f t="shared" si="127"/>
        <v>-14.363072442612014</v>
      </c>
      <c r="H73" s="47">
        <f t="shared" si="127"/>
        <v>-15.055391433303136</v>
      </c>
      <c r="I73" s="47">
        <f t="shared" si="127"/>
        <v>6.8479799999999997</v>
      </c>
      <c r="J73" s="47">
        <f t="shared" si="127"/>
        <v>0.29547999999999952</v>
      </c>
      <c r="K73" s="47">
        <f t="shared" si="127"/>
        <v>0.29599999999999937</v>
      </c>
      <c r="L73" s="47">
        <f t="shared" si="127"/>
        <v>0.30799999999999983</v>
      </c>
      <c r="M73" s="47">
        <f t="shared" si="127"/>
        <v>0.32000000000000028</v>
      </c>
      <c r="N73" s="47">
        <f t="shared" si="127"/>
        <v>0.32000000000000028</v>
      </c>
      <c r="O73" s="47">
        <f t="shared" si="127"/>
        <v>0.3279999999999994</v>
      </c>
      <c r="P73" s="47">
        <f t="shared" si="127"/>
        <v>0.3279999999999994</v>
      </c>
      <c r="Q73" s="47">
        <f t="shared" si="127"/>
        <v>0.33599999999999852</v>
      </c>
      <c r="R73" s="47">
        <f t="shared" si="127"/>
        <v>0.33599999999999852</v>
      </c>
      <c r="S73" s="47">
        <f t="shared" si="127"/>
        <v>0.34799999999999898</v>
      </c>
    </row>
    <row r="74" spans="1:29" x14ac:dyDescent="0.2">
      <c r="A74" s="270" t="s">
        <v>30</v>
      </c>
      <c r="B74" s="271" t="s">
        <v>58</v>
      </c>
      <c r="C74" s="272" t="s">
        <v>43</v>
      </c>
      <c r="D74" s="273">
        <f>D65+D56+D47+D38+D29+D20+D11+D2</f>
        <v>427.12</v>
      </c>
      <c r="E74" s="273">
        <f t="shared" ref="E74:S74" si="128">E65+E56+E47+E38+E29+E20+E11+E2</f>
        <v>427.12</v>
      </c>
      <c r="F74" s="273">
        <f t="shared" si="128"/>
        <v>427.12</v>
      </c>
      <c r="G74" s="273">
        <f t="shared" si="128"/>
        <v>427.12</v>
      </c>
      <c r="H74" s="273">
        <f t="shared" si="128"/>
        <v>442.12</v>
      </c>
      <c r="I74" s="273">
        <f t="shared" si="128"/>
        <v>442.12</v>
      </c>
      <c r="J74" s="273">
        <f t="shared" si="128"/>
        <v>477.12</v>
      </c>
      <c r="K74" s="273">
        <f t="shared" si="128"/>
        <v>477.12</v>
      </c>
      <c r="L74" s="273">
        <f t="shared" si="128"/>
        <v>482.12</v>
      </c>
      <c r="M74" s="273">
        <f t="shared" si="128"/>
        <v>482.12</v>
      </c>
      <c r="N74" s="273">
        <f t="shared" si="128"/>
        <v>482.12</v>
      </c>
      <c r="O74" s="273">
        <f t="shared" si="128"/>
        <v>482.12</v>
      </c>
      <c r="P74" s="273">
        <f t="shared" si="128"/>
        <v>487.12</v>
      </c>
      <c r="Q74" s="273">
        <f t="shared" si="128"/>
        <v>487.12</v>
      </c>
      <c r="R74" s="273">
        <f t="shared" si="128"/>
        <v>487.12</v>
      </c>
      <c r="S74" s="273">
        <f t="shared" si="128"/>
        <v>487.12</v>
      </c>
    </row>
    <row r="75" spans="1:29" x14ac:dyDescent="0.2">
      <c r="A75" s="274" t="s">
        <v>30</v>
      </c>
      <c r="B75" s="31" t="s">
        <v>58</v>
      </c>
      <c r="C75" s="275" t="s">
        <v>44</v>
      </c>
      <c r="D75" s="273">
        <f>D66+D57+D48+D39+D30+D21+D12+D3</f>
        <v>329.10251199999999</v>
      </c>
      <c r="E75" s="273">
        <f t="shared" ref="E75:S75" si="129">E66+E57+E48+E39+E30+E21+E12+E3</f>
        <v>340.16657599999996</v>
      </c>
      <c r="F75" s="273">
        <f t="shared" si="129"/>
        <v>351.76258000000007</v>
      </c>
      <c r="G75" s="273">
        <f t="shared" si="129"/>
        <v>355.64202399999999</v>
      </c>
      <c r="H75" s="273">
        <f t="shared" si="129"/>
        <v>372.16638804301078</v>
      </c>
      <c r="I75" s="273">
        <f t="shared" si="129"/>
        <v>341.77474223655912</v>
      </c>
      <c r="J75" s="273">
        <f t="shared" si="129"/>
        <v>384.07128339784941</v>
      </c>
      <c r="K75" s="273">
        <f t="shared" si="129"/>
        <v>392.07741466666664</v>
      </c>
      <c r="L75" s="273">
        <f t="shared" si="129"/>
        <v>402.75587488172039</v>
      </c>
      <c r="M75" s="273">
        <f t="shared" si="129"/>
        <v>402.68242993548392</v>
      </c>
      <c r="N75" s="273">
        <f t="shared" si="129"/>
        <v>415.05562800000007</v>
      </c>
      <c r="O75" s="273">
        <f t="shared" si="129"/>
        <v>428.84335509677419</v>
      </c>
      <c r="P75" s="273">
        <f t="shared" si="129"/>
        <v>438.07301015053764</v>
      </c>
      <c r="Q75" s="273">
        <f t="shared" si="129"/>
        <v>447.11136520430102</v>
      </c>
      <c r="R75" s="273">
        <f t="shared" si="129"/>
        <v>451.86336025806457</v>
      </c>
      <c r="S75" s="273">
        <f t="shared" si="129"/>
        <v>458.61841531182796</v>
      </c>
    </row>
    <row r="76" spans="1:29" x14ac:dyDescent="0.2">
      <c r="A76" s="274" t="s">
        <v>30</v>
      </c>
      <c r="B76" s="31" t="s">
        <v>58</v>
      </c>
      <c r="C76" s="275" t="s">
        <v>45</v>
      </c>
      <c r="D76" s="276">
        <f t="shared" ref="D76:S76" si="130">(D75/D74)</f>
        <v>0.77051533995130173</v>
      </c>
      <c r="E76" s="276">
        <f t="shared" si="130"/>
        <v>0.79641921708185048</v>
      </c>
      <c r="F76" s="276">
        <f t="shared" si="130"/>
        <v>0.82356850533807846</v>
      </c>
      <c r="G76" s="276">
        <f t="shared" si="130"/>
        <v>0.83265130174189916</v>
      </c>
      <c r="H76" s="276">
        <f t="shared" si="130"/>
        <v>0.84177686610651126</v>
      </c>
      <c r="I76" s="276">
        <f t="shared" si="130"/>
        <v>0.77303614909200924</v>
      </c>
      <c r="J76" s="276">
        <f t="shared" si="130"/>
        <v>0.80497837734291044</v>
      </c>
      <c r="K76" s="276">
        <f t="shared" si="130"/>
        <v>0.82175849821149116</v>
      </c>
      <c r="L76" s="276">
        <f t="shared" si="130"/>
        <v>0.8353851217160051</v>
      </c>
      <c r="M76" s="276">
        <f t="shared" si="130"/>
        <v>0.83523278423521929</v>
      </c>
      <c r="N76" s="276">
        <f t="shared" si="130"/>
        <v>0.86089693022484037</v>
      </c>
      <c r="O76" s="276">
        <f t="shared" si="130"/>
        <v>0.88949505329953993</v>
      </c>
      <c r="P76" s="276">
        <f t="shared" si="130"/>
        <v>0.89931230528522266</v>
      </c>
      <c r="Q76" s="276">
        <f t="shared" si="130"/>
        <v>0.91786698391423271</v>
      </c>
      <c r="R76" s="276">
        <f t="shared" si="130"/>
        <v>0.9276222701963881</v>
      </c>
      <c r="S76" s="276">
        <f t="shared" si="130"/>
        <v>0.94148960279156668</v>
      </c>
    </row>
    <row r="77" spans="1:29" x14ac:dyDescent="0.2">
      <c r="A77" s="274" t="s">
        <v>30</v>
      </c>
      <c r="B77" s="31" t="s">
        <v>58</v>
      </c>
      <c r="C77" s="275" t="s">
        <v>46</v>
      </c>
      <c r="D77" s="277">
        <v>13.76</v>
      </c>
      <c r="E77" s="277">
        <v>14.96</v>
      </c>
      <c r="F77" s="277">
        <v>15.38</v>
      </c>
      <c r="G77" s="277">
        <v>23.81</v>
      </c>
      <c r="H77" s="277">
        <v>28.83</v>
      </c>
      <c r="I77" s="277">
        <v>24.55</v>
      </c>
      <c r="J77" s="277"/>
      <c r="K77" s="277"/>
      <c r="L77" s="277"/>
      <c r="M77" s="277"/>
      <c r="N77" s="277"/>
      <c r="O77" s="277"/>
      <c r="P77" s="277"/>
      <c r="Q77" s="277"/>
      <c r="R77" s="277"/>
      <c r="S77" s="278"/>
    </row>
    <row r="78" spans="1:29" x14ac:dyDescent="0.2">
      <c r="A78" s="274" t="s">
        <v>30</v>
      </c>
      <c r="B78" s="31" t="s">
        <v>58</v>
      </c>
      <c r="C78" s="275" t="s">
        <v>47</v>
      </c>
      <c r="D78" s="277">
        <v>38.909999999999997</v>
      </c>
      <c r="E78" s="277">
        <v>33.53</v>
      </c>
      <c r="F78" s="277">
        <v>28.44</v>
      </c>
      <c r="G78" s="277">
        <v>24.5</v>
      </c>
      <c r="H78" s="277">
        <v>29.91</v>
      </c>
      <c r="I78" s="277">
        <v>23</v>
      </c>
      <c r="J78" s="277"/>
      <c r="K78" s="277"/>
      <c r="L78" s="277"/>
      <c r="M78" s="277"/>
      <c r="N78" s="277"/>
      <c r="O78" s="277"/>
      <c r="P78" s="277"/>
      <c r="Q78" s="277"/>
      <c r="R78" s="277"/>
      <c r="S78" s="278"/>
    </row>
    <row r="79" spans="1:29" x14ac:dyDescent="0.2">
      <c r="A79" s="274" t="s">
        <v>30</v>
      </c>
      <c r="B79" s="31" t="s">
        <v>58</v>
      </c>
      <c r="C79" s="275" t="s">
        <v>25</v>
      </c>
      <c r="D79" s="277">
        <f>D61+D52+D43+D34+D25+D16+D7</f>
        <v>6.2951302399999998</v>
      </c>
      <c r="E79" s="277">
        <f t="shared" ref="E79:I79" si="131">E61+E52+E43+E34+E25+E16+E7</f>
        <v>6.5225315199999994</v>
      </c>
      <c r="F79" s="277">
        <f t="shared" si="131"/>
        <v>6.7363315999999998</v>
      </c>
      <c r="G79" s="277">
        <f t="shared" si="131"/>
        <v>6.8003204799999999</v>
      </c>
      <c r="H79" s="277">
        <f t="shared" si="131"/>
        <v>7.136007760860215</v>
      </c>
      <c r="I79" s="277">
        <f t="shared" si="131"/>
        <v>6.5456148447311824</v>
      </c>
      <c r="J79" s="279"/>
      <c r="K79" s="279"/>
      <c r="L79" s="279"/>
      <c r="M79" s="279"/>
      <c r="N79" s="279"/>
      <c r="O79" s="279"/>
      <c r="P79" s="279"/>
      <c r="Q79" s="279"/>
      <c r="R79" s="279"/>
      <c r="S79" s="279"/>
    </row>
    <row r="80" spans="1:29" x14ac:dyDescent="0.2">
      <c r="A80" s="274" t="s">
        <v>30</v>
      </c>
      <c r="B80" s="31" t="s">
        <v>58</v>
      </c>
      <c r="C80" s="275" t="s">
        <v>428</v>
      </c>
      <c r="D80" s="521">
        <f>D75+D77-D78-D79</f>
        <v>297.65738175999996</v>
      </c>
      <c r="E80" s="521">
        <f t="shared" ref="E80:I80" si="132">E75+E77-E78-E79</f>
        <v>315.07404447999994</v>
      </c>
      <c r="F80" s="521">
        <f t="shared" si="132"/>
        <v>331.96624840000004</v>
      </c>
      <c r="G80" s="521">
        <f t="shared" si="132"/>
        <v>348.15170352000001</v>
      </c>
      <c r="H80" s="521">
        <f t="shared" si="132"/>
        <v>363.95038028215055</v>
      </c>
      <c r="I80" s="521">
        <f t="shared" si="132"/>
        <v>336.77912739182796</v>
      </c>
      <c r="J80" s="521">
        <f t="shared" ref="J80:S80" si="133">J62+J53+J44+J35+J26+J17+J8+J71</f>
        <v>321.23833889335015</v>
      </c>
      <c r="K80" s="521">
        <f t="shared" si="133"/>
        <v>332.89896349085512</v>
      </c>
      <c r="L80" s="521">
        <f t="shared" si="133"/>
        <v>349.09486113473264</v>
      </c>
      <c r="M80" s="521">
        <f t="shared" si="133"/>
        <v>369.05894635085912</v>
      </c>
      <c r="N80" s="521">
        <f t="shared" si="133"/>
        <v>391.95992625986173</v>
      </c>
      <c r="O80" s="521">
        <f t="shared" si="133"/>
        <v>419.85237155953837</v>
      </c>
      <c r="P80" s="521">
        <f t="shared" si="133"/>
        <v>451.11629672776803</v>
      </c>
      <c r="Q80" s="521">
        <f t="shared" si="133"/>
        <v>485.36876263433442</v>
      </c>
      <c r="R80" s="521">
        <f t="shared" si="133"/>
        <v>522.33103551031456</v>
      </c>
      <c r="S80" s="521">
        <f t="shared" si="133"/>
        <v>563.12918784242856</v>
      </c>
      <c r="T80" s="522">
        <f>(S80/J80)^(1/9)-1</f>
        <v>6.4355578505964406E-2</v>
      </c>
      <c r="U80" s="522">
        <f>(I80/D80)^(1/5)-1</f>
        <v>2.5004334686492768E-2</v>
      </c>
    </row>
    <row r="81" spans="1:22" x14ac:dyDescent="0.2">
      <c r="A81" s="274" t="s">
        <v>30</v>
      </c>
      <c r="B81" s="31" t="s">
        <v>58</v>
      </c>
      <c r="C81" s="280" t="s">
        <v>327</v>
      </c>
      <c r="D81" s="276"/>
      <c r="E81" s="520">
        <f>E80/D80-1</f>
        <v>5.8512450176837705E-2</v>
      </c>
      <c r="F81" s="520">
        <f>F80/E80-1</f>
        <v>5.3613441716150012E-2</v>
      </c>
      <c r="G81" s="520">
        <f t="shared" ref="G81" si="134">G80/F80-1</f>
        <v>4.8756327482116335E-2</v>
      </c>
      <c r="H81" s="520">
        <f t="shared" ref="H81:I81" si="135">H80/G80-1</f>
        <v>4.537871451559039E-2</v>
      </c>
      <c r="I81" s="520">
        <f t="shared" si="135"/>
        <v>-7.4656476163751262E-2</v>
      </c>
      <c r="J81" s="520">
        <v>6.8400000000000002E-2</v>
      </c>
      <c r="K81" s="520">
        <v>7.0199999999999999E-2</v>
      </c>
      <c r="L81" s="520">
        <v>7.0099999999999996E-2</v>
      </c>
      <c r="M81" s="520">
        <v>6.8500000000000005E-2</v>
      </c>
      <c r="N81" s="520">
        <v>6.7400000000000002E-2</v>
      </c>
      <c r="O81" s="520">
        <v>6.6500000000000004E-2</v>
      </c>
      <c r="P81" s="520">
        <v>6.5199999999999994E-2</v>
      </c>
      <c r="Q81" s="520">
        <v>6.4299999999999996E-2</v>
      </c>
      <c r="R81" s="520">
        <v>6.3600000000000004E-2</v>
      </c>
      <c r="S81" s="520">
        <v>6.3200000000000006E-2</v>
      </c>
    </row>
    <row r="82" spans="1:22" s="336" customFormat="1" x14ac:dyDescent="0.2">
      <c r="A82" s="507"/>
      <c r="B82" s="508"/>
      <c r="C82" s="275" t="s">
        <v>429</v>
      </c>
      <c r="D82" s="509"/>
      <c r="E82" s="509"/>
      <c r="F82" s="509"/>
      <c r="G82" s="509"/>
      <c r="H82" s="509"/>
      <c r="I82" s="509"/>
      <c r="J82" s="510">
        <f>I80+I80*J83</f>
        <v>354.76313279455155</v>
      </c>
      <c r="K82" s="510">
        <f>J82+J82*K83</f>
        <v>374.34605772481081</v>
      </c>
      <c r="L82" s="510">
        <f t="shared" ref="L82:S82" si="136">K82+K82*L83</f>
        <v>394.97252550544789</v>
      </c>
      <c r="M82" s="510">
        <f t="shared" si="136"/>
        <v>416.10355561998938</v>
      </c>
      <c r="N82" s="510">
        <f t="shared" si="136"/>
        <v>437.9073819344768</v>
      </c>
      <c r="O82" s="510">
        <f t="shared" si="136"/>
        <v>460.45961210410235</v>
      </c>
      <c r="P82" s="510">
        <f t="shared" si="136"/>
        <v>483.5746846317283</v>
      </c>
      <c r="Q82" s="510">
        <f t="shared" si="136"/>
        <v>507.4149165840725</v>
      </c>
      <c r="R82" s="510">
        <f t="shared" si="136"/>
        <v>532.07528153005842</v>
      </c>
      <c r="S82" s="510">
        <f t="shared" si="136"/>
        <v>557.72131009980728</v>
      </c>
      <c r="T82" s="199">
        <f>(S82/J82)^(1/9)-1</f>
        <v>5.1552531061839879E-2</v>
      </c>
    </row>
    <row r="83" spans="1:22" s="336" customFormat="1" x14ac:dyDescent="0.2">
      <c r="A83" s="507"/>
      <c r="B83" s="508"/>
      <c r="C83" s="280" t="s">
        <v>327</v>
      </c>
      <c r="D83" s="509"/>
      <c r="E83" s="509"/>
      <c r="F83" s="509"/>
      <c r="G83" s="509"/>
      <c r="H83" s="509"/>
      <c r="I83" s="509"/>
      <c r="J83" s="509">
        <f>J81-1.5%</f>
        <v>5.3400000000000003E-2</v>
      </c>
      <c r="K83" s="509">
        <f t="shared" ref="K83:S83" si="137">K81-1.5%</f>
        <v>5.5199999999999999E-2</v>
      </c>
      <c r="L83" s="509">
        <f t="shared" si="137"/>
        <v>5.5099999999999996E-2</v>
      </c>
      <c r="M83" s="509">
        <f t="shared" si="137"/>
        <v>5.3500000000000006E-2</v>
      </c>
      <c r="N83" s="509">
        <f t="shared" si="137"/>
        <v>5.2400000000000002E-2</v>
      </c>
      <c r="O83" s="509">
        <f t="shared" si="137"/>
        <v>5.1500000000000004E-2</v>
      </c>
      <c r="P83" s="509">
        <f t="shared" si="137"/>
        <v>5.0199999999999995E-2</v>
      </c>
      <c r="Q83" s="509">
        <f t="shared" si="137"/>
        <v>4.9299999999999997E-2</v>
      </c>
      <c r="R83" s="509">
        <f t="shared" si="137"/>
        <v>4.8600000000000004E-2</v>
      </c>
      <c r="S83" s="509">
        <f t="shared" si="137"/>
        <v>4.8200000000000007E-2</v>
      </c>
    </row>
    <row r="84" spans="1:22" s="336" customFormat="1" x14ac:dyDescent="0.2">
      <c r="A84" s="507"/>
      <c r="B84" s="508"/>
      <c r="C84" s="275" t="s">
        <v>430</v>
      </c>
      <c r="D84" s="509"/>
      <c r="E84" s="509"/>
      <c r="F84" s="509"/>
      <c r="G84" s="509"/>
      <c r="H84" s="509"/>
      <c r="I84" s="509"/>
      <c r="J84" s="510">
        <f>I80+I80*J85</f>
        <v>349.71144588367417</v>
      </c>
      <c r="K84" s="510">
        <f>J84+J84*K85</f>
        <v>363.76984600819787</v>
      </c>
      <c r="L84" s="510">
        <f t="shared" ref="L84:S84" si="138">K84+K84*L85</f>
        <v>378.35701683312664</v>
      </c>
      <c r="M84" s="510">
        <f t="shared" si="138"/>
        <v>392.92376198120201</v>
      </c>
      <c r="N84" s="510">
        <f t="shared" si="138"/>
        <v>407.61911067929896</v>
      </c>
      <c r="O84" s="510">
        <f t="shared" si="138"/>
        <v>422.49720821909335</v>
      </c>
      <c r="P84" s="510">
        <f t="shared" si="138"/>
        <v>437.36910994840542</v>
      </c>
      <c r="Q84" s="510">
        <f t="shared" si="138"/>
        <v>452.37087041963571</v>
      </c>
      <c r="R84" s="510">
        <f t="shared" si="138"/>
        <v>467.57053166573547</v>
      </c>
      <c r="S84" s="510">
        <f t="shared" si="138"/>
        <v>483.09387331703789</v>
      </c>
      <c r="T84" s="199">
        <f>(S84/J84)^(1/9)-1</f>
        <v>3.6552487305563819E-2</v>
      </c>
    </row>
    <row r="85" spans="1:22" s="336" customFormat="1" x14ac:dyDescent="0.2">
      <c r="A85" s="507"/>
      <c r="B85" s="508"/>
      <c r="C85" s="280" t="s">
        <v>327</v>
      </c>
      <c r="D85" s="509"/>
      <c r="E85" s="509"/>
      <c r="F85" s="509"/>
      <c r="G85" s="509"/>
      <c r="H85" s="509"/>
      <c r="I85" s="509"/>
      <c r="J85" s="509">
        <f>J81-3%</f>
        <v>3.8400000000000004E-2</v>
      </c>
      <c r="K85" s="509">
        <f t="shared" ref="K85:S85" si="139">K81-3%</f>
        <v>4.02E-2</v>
      </c>
      <c r="L85" s="509">
        <f t="shared" si="139"/>
        <v>4.0099999999999997E-2</v>
      </c>
      <c r="M85" s="509">
        <f t="shared" si="139"/>
        <v>3.8500000000000006E-2</v>
      </c>
      <c r="N85" s="509">
        <f t="shared" si="139"/>
        <v>3.7400000000000003E-2</v>
      </c>
      <c r="O85" s="509">
        <f t="shared" si="139"/>
        <v>3.6500000000000005E-2</v>
      </c>
      <c r="P85" s="509">
        <f t="shared" si="139"/>
        <v>3.5199999999999995E-2</v>
      </c>
      <c r="Q85" s="509">
        <f t="shared" si="139"/>
        <v>3.4299999999999997E-2</v>
      </c>
      <c r="R85" s="509">
        <f t="shared" si="139"/>
        <v>3.3600000000000005E-2</v>
      </c>
      <c r="S85" s="509">
        <f t="shared" si="139"/>
        <v>3.3200000000000007E-2</v>
      </c>
    </row>
    <row r="86" spans="1:22" ht="13.5" thickBot="1" x14ac:dyDescent="0.25">
      <c r="A86" s="281" t="s">
        <v>30</v>
      </c>
      <c r="B86" s="282" t="s">
        <v>58</v>
      </c>
      <c r="C86" s="283" t="s">
        <v>328</v>
      </c>
      <c r="D86" s="284">
        <v>0</v>
      </c>
      <c r="E86" s="284">
        <v>0</v>
      </c>
      <c r="F86" s="284">
        <v>0</v>
      </c>
      <c r="G86" s="284">
        <v>0</v>
      </c>
      <c r="H86" s="284">
        <v>0</v>
      </c>
      <c r="I86" s="284">
        <v>0</v>
      </c>
      <c r="J86" s="284">
        <f>J75-J82</f>
        <v>29.308150603297861</v>
      </c>
      <c r="K86" s="284">
        <f t="shared" ref="K86:S86" si="140">K75-K82</f>
        <v>17.731356941855836</v>
      </c>
      <c r="L86" s="284">
        <f t="shared" si="140"/>
        <v>7.783349376272497</v>
      </c>
      <c r="M86" s="284">
        <f t="shared" si="140"/>
        <v>-13.421125684505455</v>
      </c>
      <c r="N86" s="284">
        <f t="shared" si="140"/>
        <v>-22.851753934476733</v>
      </c>
      <c r="O86" s="284">
        <f t="shared" si="140"/>
        <v>-31.616257007328159</v>
      </c>
      <c r="P86" s="284">
        <f t="shared" si="140"/>
        <v>-45.501674481190662</v>
      </c>
      <c r="Q86" s="284">
        <f t="shared" si="140"/>
        <v>-60.303551379771477</v>
      </c>
      <c r="R86" s="284">
        <f t="shared" si="140"/>
        <v>-80.211921271993845</v>
      </c>
      <c r="S86" s="284">
        <f t="shared" si="140"/>
        <v>-99.102894787979324</v>
      </c>
    </row>
    <row r="87" spans="1:22" x14ac:dyDescent="0.2">
      <c r="A87" s="73" t="s">
        <v>39</v>
      </c>
      <c r="B87" s="73" t="s">
        <v>36</v>
      </c>
      <c r="C87" s="100" t="s">
        <v>43</v>
      </c>
      <c r="D87" s="35">
        <f>' Capacity by Company'!D43</f>
        <v>75</v>
      </c>
      <c r="E87" s="35">
        <f>' Capacity by Company'!E43</f>
        <v>75</v>
      </c>
      <c r="F87" s="35">
        <f>' Capacity by Company'!F43</f>
        <v>75</v>
      </c>
      <c r="G87" s="35">
        <f>' Capacity by Company'!G43</f>
        <v>75</v>
      </c>
      <c r="H87" s="35">
        <f>' Capacity by Company'!H43</f>
        <v>75</v>
      </c>
      <c r="I87" s="35">
        <f>' Capacity by Company'!I43</f>
        <v>80</v>
      </c>
      <c r="J87" s="35">
        <f>' Capacity by Company'!J43</f>
        <v>80</v>
      </c>
      <c r="K87" s="35">
        <f>' Capacity by Company'!K43</f>
        <v>80</v>
      </c>
      <c r="L87" s="35">
        <f>' Capacity by Company'!L43</f>
        <v>80</v>
      </c>
      <c r="M87" s="35">
        <f>' Capacity by Company'!M43</f>
        <v>80</v>
      </c>
      <c r="N87" s="35">
        <f>' Capacity by Company'!N43</f>
        <v>80</v>
      </c>
      <c r="O87" s="35">
        <f>' Capacity by Company'!O43</f>
        <v>80</v>
      </c>
      <c r="P87" s="35">
        <f>' Capacity by Company'!P43</f>
        <v>80</v>
      </c>
      <c r="Q87" s="35">
        <f>' Capacity by Company'!Q43</f>
        <v>80</v>
      </c>
      <c r="R87" s="35">
        <f>' Capacity by Company'!R43</f>
        <v>80</v>
      </c>
      <c r="S87" s="35">
        <f>' Capacity by Company'!S43</f>
        <v>80</v>
      </c>
    </row>
    <row r="88" spans="1:22" x14ac:dyDescent="0.2">
      <c r="A88" s="73" t="s">
        <v>39</v>
      </c>
      <c r="B88" s="73" t="s">
        <v>36</v>
      </c>
      <c r="C88" s="100" t="s">
        <v>44</v>
      </c>
      <c r="D88" s="37">
        <f>'Production by Company'!D43</f>
        <v>55.857500000000009</v>
      </c>
      <c r="E88" s="37">
        <f>'Production by Company'!E43</f>
        <v>57.268500000000003</v>
      </c>
      <c r="F88" s="37">
        <f>'Production by Company'!F43</f>
        <v>57.116</v>
      </c>
      <c r="G88" s="37">
        <f>'Production by Company'!G43</f>
        <v>57.315000000000005</v>
      </c>
      <c r="H88" s="37">
        <f>'Production by Company'!H43</f>
        <v>58.117999999999995</v>
      </c>
      <c r="I88" s="37">
        <f>'Production by Company'!I43</f>
        <v>59.415999999999997</v>
      </c>
      <c r="J88" s="37">
        <f>'Production by Company'!J43</f>
        <v>61.067999999999998</v>
      </c>
      <c r="K88" s="37">
        <f>'Production by Company'!K43</f>
        <v>62</v>
      </c>
      <c r="L88" s="37">
        <f>'Production by Company'!L43</f>
        <v>62.6</v>
      </c>
      <c r="M88" s="37">
        <f>'Production by Company'!M43</f>
        <v>63.8</v>
      </c>
      <c r="N88" s="37">
        <f>'Production by Company'!N43</f>
        <v>64.400000000000006</v>
      </c>
      <c r="O88" s="37">
        <f>'Production by Company'!O43</f>
        <v>66.099999999999994</v>
      </c>
      <c r="P88" s="37">
        <f>'Production by Company'!P43</f>
        <v>66.5</v>
      </c>
      <c r="Q88" s="37">
        <f>'Production by Company'!Q43</f>
        <v>68.900000000000006</v>
      </c>
      <c r="R88" s="37">
        <f>'Production by Company'!R43</f>
        <v>70.400000000000006</v>
      </c>
      <c r="S88" s="37">
        <f>'Production by Company'!S43</f>
        <v>71.2</v>
      </c>
    </row>
    <row r="89" spans="1:22" x14ac:dyDescent="0.2">
      <c r="A89" s="73" t="s">
        <v>39</v>
      </c>
      <c r="B89" s="73" t="s">
        <v>36</v>
      </c>
      <c r="C89" s="100" t="s">
        <v>45</v>
      </c>
      <c r="D89" s="36">
        <f t="shared" ref="D89:S89" si="141">(D88/D87)</f>
        <v>0.7447666666666668</v>
      </c>
      <c r="E89" s="36">
        <f t="shared" si="141"/>
        <v>0.76358000000000004</v>
      </c>
      <c r="F89" s="36">
        <f t="shared" si="141"/>
        <v>0.76154666666666671</v>
      </c>
      <c r="G89" s="36">
        <f t="shared" si="141"/>
        <v>0.7642000000000001</v>
      </c>
      <c r="H89" s="36">
        <f t="shared" si="141"/>
        <v>0.77490666666666663</v>
      </c>
      <c r="I89" s="36">
        <f t="shared" si="141"/>
        <v>0.74269999999999992</v>
      </c>
      <c r="J89" s="36">
        <f t="shared" si="141"/>
        <v>0.76334999999999997</v>
      </c>
      <c r="K89" s="36">
        <f t="shared" si="141"/>
        <v>0.77500000000000002</v>
      </c>
      <c r="L89" s="36">
        <f t="shared" si="141"/>
        <v>0.78249999999999997</v>
      </c>
      <c r="M89" s="36">
        <f t="shared" si="141"/>
        <v>0.79749999999999999</v>
      </c>
      <c r="N89" s="36">
        <f t="shared" si="141"/>
        <v>0.80500000000000005</v>
      </c>
      <c r="O89" s="36">
        <f t="shared" si="141"/>
        <v>0.82624999999999993</v>
      </c>
      <c r="P89" s="36">
        <f t="shared" si="141"/>
        <v>0.83125000000000004</v>
      </c>
      <c r="Q89" s="36">
        <f t="shared" si="141"/>
        <v>0.86125000000000007</v>
      </c>
      <c r="R89" s="36">
        <f t="shared" si="141"/>
        <v>0.88000000000000012</v>
      </c>
      <c r="S89" s="36">
        <f t="shared" si="141"/>
        <v>0.89</v>
      </c>
      <c r="V89" s="339">
        <v>3.8199999999999998E-2</v>
      </c>
    </row>
    <row r="90" spans="1:22" x14ac:dyDescent="0.2">
      <c r="A90" s="73" t="s">
        <v>39</v>
      </c>
      <c r="B90" s="73" t="s">
        <v>36</v>
      </c>
      <c r="C90" s="100" t="s">
        <v>46</v>
      </c>
      <c r="D90" s="101">
        <f>'Foreign Trade'!J9</f>
        <v>3.3856131599999997</v>
      </c>
      <c r="E90" s="101">
        <f>'Foreign Trade'!K9</f>
        <v>3.4115726</v>
      </c>
      <c r="F90" s="101">
        <f>'Foreign Trade'!L9</f>
        <v>3.5187662199999998</v>
      </c>
      <c r="G90" s="101">
        <v>3.6</v>
      </c>
      <c r="H90" s="101">
        <f>'Foreign Trade'!N9</f>
        <v>3.1003567399999996</v>
      </c>
      <c r="I90" s="101">
        <f>'Foreign Trade'!O9</f>
        <v>2.8424</v>
      </c>
      <c r="J90" s="45"/>
      <c r="K90" s="45"/>
      <c r="L90" s="45"/>
      <c r="M90" s="45"/>
      <c r="N90" s="45"/>
      <c r="O90" s="45"/>
      <c r="P90" s="45"/>
      <c r="Q90" s="45"/>
      <c r="R90" s="45"/>
      <c r="S90" s="46"/>
    </row>
    <row r="91" spans="1:22" x14ac:dyDescent="0.2">
      <c r="A91" s="73" t="s">
        <v>39</v>
      </c>
      <c r="B91" s="73" t="s">
        <v>36</v>
      </c>
      <c r="C91" s="100" t="s">
        <v>47</v>
      </c>
      <c r="D91" s="101">
        <f>'Foreign Trade'!AK9</f>
        <v>5.2856184399999995</v>
      </c>
      <c r="E91" s="101">
        <f>'Foreign Trade'!AL9</f>
        <v>5.40855058</v>
      </c>
      <c r="F91" s="101">
        <f>'Foreign Trade'!AM9</f>
        <v>5.52542738</v>
      </c>
      <c r="G91" s="101">
        <f>'Foreign Trade'!AN9</f>
        <v>5.6868745800000005</v>
      </c>
      <c r="H91" s="101">
        <f>'Foreign Trade'!AO9</f>
        <v>5.4002487399999994</v>
      </c>
      <c r="I91" s="101">
        <f>'Foreign Trade'!AP9</f>
        <v>5.3890799999999999</v>
      </c>
      <c r="J91" s="45"/>
      <c r="K91" s="45"/>
      <c r="L91" s="45"/>
      <c r="M91" s="45"/>
      <c r="N91" s="45"/>
      <c r="O91" s="45"/>
      <c r="P91" s="45"/>
      <c r="Q91" s="45"/>
      <c r="R91" s="45"/>
      <c r="S91" s="46"/>
    </row>
    <row r="92" spans="1:22" x14ac:dyDescent="0.2">
      <c r="A92" s="73" t="s">
        <v>39</v>
      </c>
      <c r="B92" s="73" t="s">
        <v>36</v>
      </c>
      <c r="C92" s="100" t="s">
        <v>25</v>
      </c>
      <c r="D92" s="37">
        <f>2%*D88</f>
        <v>1.1171500000000003</v>
      </c>
      <c r="E92" s="37">
        <f t="shared" ref="E92:S92" si="142">2%*E88</f>
        <v>1.14537</v>
      </c>
      <c r="F92" s="37">
        <f t="shared" si="142"/>
        <v>1.14232</v>
      </c>
      <c r="G92" s="37">
        <f t="shared" si="142"/>
        <v>1.1463000000000001</v>
      </c>
      <c r="H92" s="37">
        <f t="shared" si="142"/>
        <v>1.1623599999999998</v>
      </c>
      <c r="I92" s="37">
        <f t="shared" si="142"/>
        <v>1.18832</v>
      </c>
      <c r="J92" s="37">
        <f t="shared" si="142"/>
        <v>1.22136</v>
      </c>
      <c r="K92" s="37">
        <f t="shared" si="142"/>
        <v>1.24</v>
      </c>
      <c r="L92" s="37">
        <f t="shared" si="142"/>
        <v>1.252</v>
      </c>
      <c r="M92" s="37">
        <f t="shared" si="142"/>
        <v>1.276</v>
      </c>
      <c r="N92" s="37">
        <f t="shared" si="142"/>
        <v>1.288</v>
      </c>
      <c r="O92" s="37">
        <f t="shared" si="142"/>
        <v>1.3219999999999998</v>
      </c>
      <c r="P92" s="37">
        <f t="shared" si="142"/>
        <v>1.33</v>
      </c>
      <c r="Q92" s="37">
        <f t="shared" si="142"/>
        <v>1.3780000000000001</v>
      </c>
      <c r="R92" s="37">
        <f t="shared" si="142"/>
        <v>1.4080000000000001</v>
      </c>
      <c r="S92" s="37">
        <f t="shared" si="142"/>
        <v>1.4240000000000002</v>
      </c>
    </row>
    <row r="93" spans="1:22" x14ac:dyDescent="0.2">
      <c r="A93" s="73" t="s">
        <v>39</v>
      </c>
      <c r="B93" s="73" t="s">
        <v>36</v>
      </c>
      <c r="C93" s="100" t="s">
        <v>48</v>
      </c>
      <c r="D93" s="37">
        <f>D88+D90-D91-D92</f>
        <v>52.840344720000004</v>
      </c>
      <c r="E93" s="37">
        <f t="shared" ref="E93:I93" si="143">E88+E90-E91-E92</f>
        <v>54.126152020000006</v>
      </c>
      <c r="F93" s="37">
        <f t="shared" si="143"/>
        <v>53.967018840000009</v>
      </c>
      <c r="G93" s="37">
        <f t="shared" si="143"/>
        <v>54.081825420000001</v>
      </c>
      <c r="H93" s="37">
        <f t="shared" si="143"/>
        <v>54.655747999999996</v>
      </c>
      <c r="I93" s="331">
        <f t="shared" si="143"/>
        <v>55.680999999999997</v>
      </c>
      <c r="J93" s="331">
        <f>I93*(J94+1)</f>
        <v>56.967231099999992</v>
      </c>
      <c r="K93" s="331">
        <f t="shared" ref="K93:S93" si="144">J93*(K94+1)</f>
        <v>58.91551040361999</v>
      </c>
      <c r="L93" s="331">
        <f t="shared" si="144"/>
        <v>61.278022370805154</v>
      </c>
      <c r="M93" s="331">
        <f t="shared" si="144"/>
        <v>64.305156675922916</v>
      </c>
      <c r="N93" s="331">
        <f t="shared" si="144"/>
        <v>67.726191011082008</v>
      </c>
      <c r="O93" s="331">
        <f t="shared" si="144"/>
        <v>71.600129136915896</v>
      </c>
      <c r="P93" s="331">
        <f t="shared" si="144"/>
        <v>75.774416665598096</v>
      </c>
      <c r="Q93" s="331">
        <f t="shared" si="144"/>
        <v>79.881390048873513</v>
      </c>
      <c r="R93" s="331">
        <f t="shared" si="144"/>
        <v>84.690249729815704</v>
      </c>
      <c r="S93" s="331">
        <f t="shared" si="144"/>
        <v>90.127363762469869</v>
      </c>
      <c r="T93" s="199">
        <f>(S93/J93)^(1/9)-1</f>
        <v>5.2293383443922092E-2</v>
      </c>
      <c r="U93" s="339">
        <v>1.43E-2</v>
      </c>
    </row>
    <row r="94" spans="1:22" x14ac:dyDescent="0.2">
      <c r="A94" s="73" t="s">
        <v>39</v>
      </c>
      <c r="B94" s="73" t="s">
        <v>36</v>
      </c>
      <c r="C94" s="102" t="s">
        <v>327</v>
      </c>
      <c r="D94" s="36"/>
      <c r="E94" s="36">
        <f>E93/D93-1</f>
        <v>2.4333817404361691E-2</v>
      </c>
      <c r="F94" s="36">
        <f>F93/E93-1</f>
        <v>-2.9400423651250174E-3</v>
      </c>
      <c r="G94" s="36">
        <f t="shared" ref="G94" si="145">G93/F93-1</f>
        <v>2.1273470810083683E-3</v>
      </c>
      <c r="H94" s="36">
        <f t="shared" ref="H94:I94" si="146">H93/G93-1</f>
        <v>1.0612115540533429E-2</v>
      </c>
      <c r="I94" s="330">
        <f t="shared" si="146"/>
        <v>1.8758356394646736E-2</v>
      </c>
      <c r="J94" s="36">
        <v>2.3099999999999999E-2</v>
      </c>
      <c r="K94" s="36">
        <v>3.4200000000000001E-2</v>
      </c>
      <c r="L94" s="36">
        <v>4.0099999999999997E-2</v>
      </c>
      <c r="M94" s="36">
        <v>4.9399999999999999E-2</v>
      </c>
      <c r="N94" s="36">
        <v>5.3199999999999997E-2</v>
      </c>
      <c r="O94" s="36">
        <v>5.7200000000000001E-2</v>
      </c>
      <c r="P94" s="36">
        <v>5.8299999999999998E-2</v>
      </c>
      <c r="Q94" s="36">
        <v>5.4199999999999998E-2</v>
      </c>
      <c r="R94" s="36">
        <v>6.0199999999999997E-2</v>
      </c>
      <c r="S94" s="36">
        <v>6.4199999999999993E-2</v>
      </c>
    </row>
    <row r="95" spans="1:22" ht="13.5" thickBot="1" x14ac:dyDescent="0.25">
      <c r="A95" s="269" t="s">
        <v>39</v>
      </c>
      <c r="B95" s="269" t="s">
        <v>36</v>
      </c>
      <c r="C95" s="103" t="s">
        <v>328</v>
      </c>
      <c r="D95" s="47">
        <f>D88-D93</f>
        <v>3.0171552800000043</v>
      </c>
      <c r="E95" s="47">
        <f t="shared" ref="E95:S95" si="147">E88-E93</f>
        <v>3.1423479799999967</v>
      </c>
      <c r="F95" s="47">
        <f t="shared" si="147"/>
        <v>3.1489811599999911</v>
      </c>
      <c r="G95" s="47">
        <f t="shared" si="147"/>
        <v>3.2331745800000036</v>
      </c>
      <c r="H95" s="47">
        <f t="shared" si="147"/>
        <v>3.4622519999999994</v>
      </c>
      <c r="I95" s="47">
        <f t="shared" si="147"/>
        <v>3.7349999999999994</v>
      </c>
      <c r="J95" s="47">
        <f t="shared" si="147"/>
        <v>4.1007689000000056</v>
      </c>
      <c r="K95" s="47">
        <f t="shared" si="147"/>
        <v>3.0844895963800099</v>
      </c>
      <c r="L95" s="47">
        <f t="shared" si="147"/>
        <v>1.3219776291948477</v>
      </c>
      <c r="M95" s="47">
        <f t="shared" si="147"/>
        <v>-0.50515667592291891</v>
      </c>
      <c r="N95" s="47">
        <f t="shared" si="147"/>
        <v>-3.3261910110820025</v>
      </c>
      <c r="O95" s="47">
        <f t="shared" si="147"/>
        <v>-5.500129136915902</v>
      </c>
      <c r="P95" s="47">
        <f t="shared" si="147"/>
        <v>-9.2744166655980962</v>
      </c>
      <c r="Q95" s="47">
        <f t="shared" si="147"/>
        <v>-10.981390048873507</v>
      </c>
      <c r="R95" s="47">
        <f t="shared" si="147"/>
        <v>-14.290249729815699</v>
      </c>
      <c r="S95" s="47">
        <f t="shared" si="147"/>
        <v>-18.927363762469867</v>
      </c>
    </row>
    <row r="96" spans="1:22" s="336" customFormat="1" x14ac:dyDescent="0.2">
      <c r="A96" s="373" t="s">
        <v>39</v>
      </c>
      <c r="B96" s="373" t="s">
        <v>53</v>
      </c>
      <c r="C96" s="346" t="s">
        <v>43</v>
      </c>
      <c r="D96" s="376">
        <f>' Capacity by Company'!D46</f>
        <v>20</v>
      </c>
      <c r="E96" s="376">
        <f>' Capacity by Company'!E46</f>
        <v>20</v>
      </c>
      <c r="F96" s="376">
        <f>' Capacity by Company'!F46</f>
        <v>20</v>
      </c>
      <c r="G96" s="376">
        <f>' Capacity by Company'!G46</f>
        <v>20</v>
      </c>
      <c r="H96" s="376">
        <f>' Capacity by Company'!H46</f>
        <v>20</v>
      </c>
      <c r="I96" s="376">
        <f>' Capacity by Company'!I46</f>
        <v>20</v>
      </c>
      <c r="J96" s="376">
        <f>' Capacity by Company'!J46</f>
        <v>20</v>
      </c>
      <c r="K96" s="376">
        <f>' Capacity by Company'!K46</f>
        <v>20</v>
      </c>
      <c r="L96" s="376">
        <f>' Capacity by Company'!L46</f>
        <v>20</v>
      </c>
      <c r="M96" s="376">
        <f>' Capacity by Company'!M46</f>
        <v>20</v>
      </c>
      <c r="N96" s="376">
        <f>' Capacity by Company'!N46</f>
        <v>20</v>
      </c>
      <c r="O96" s="376">
        <f>' Capacity by Company'!O46</f>
        <v>20</v>
      </c>
      <c r="P96" s="376">
        <f>' Capacity by Company'!P46</f>
        <v>20</v>
      </c>
      <c r="Q96" s="376">
        <f>' Capacity by Company'!Q46</f>
        <v>20</v>
      </c>
      <c r="R96" s="376">
        <f>' Capacity by Company'!R46</f>
        <v>20</v>
      </c>
      <c r="S96" s="376">
        <f>' Capacity by Company'!S46</f>
        <v>20</v>
      </c>
    </row>
    <row r="97" spans="1:22" s="336" customFormat="1" x14ac:dyDescent="0.2">
      <c r="A97" s="373" t="s">
        <v>39</v>
      </c>
      <c r="B97" s="373" t="s">
        <v>53</v>
      </c>
      <c r="C97" s="346" t="s">
        <v>44</v>
      </c>
      <c r="D97" s="376">
        <f>'Production by Company'!D46</f>
        <v>15.8405</v>
      </c>
      <c r="E97" s="376">
        <f>'Production by Company'!E46</f>
        <v>16.1525</v>
      </c>
      <c r="F97" s="376">
        <f>'Production by Company'!F46</f>
        <v>16.277999999999999</v>
      </c>
      <c r="G97" s="376">
        <f>'Production by Company'!G46</f>
        <v>16.222999999999999</v>
      </c>
      <c r="H97" s="376">
        <f>'Production by Company'!H46</f>
        <v>16.5625</v>
      </c>
      <c r="I97" s="376">
        <f>'Production by Company'!I46</f>
        <v>15.7685</v>
      </c>
      <c r="J97" s="376">
        <f>'Production by Company'!J46</f>
        <v>16.12</v>
      </c>
      <c r="K97" s="376">
        <f>'Production by Company'!K46</f>
        <v>16.36</v>
      </c>
      <c r="L97" s="376">
        <f>'Production by Company'!L46</f>
        <v>16.486999999999998</v>
      </c>
      <c r="M97" s="376">
        <f>'Production by Company'!M46</f>
        <v>16.987000000000002</v>
      </c>
      <c r="N97" s="376">
        <f>'Production by Company'!N46</f>
        <v>17.68</v>
      </c>
      <c r="O97" s="376">
        <f>'Production by Company'!O46</f>
        <v>18.137</v>
      </c>
      <c r="P97" s="376">
        <f>'Production by Company'!P46</f>
        <v>18.187000000000001</v>
      </c>
      <c r="Q97" s="376">
        <f>'Production by Company'!Q46</f>
        <v>18.687000000000001</v>
      </c>
      <c r="R97" s="376">
        <f>'Production by Company'!R46</f>
        <v>19.161000000000001</v>
      </c>
      <c r="S97" s="376">
        <f>'Production by Company'!S46</f>
        <v>19.186999999999998</v>
      </c>
    </row>
    <row r="98" spans="1:22" s="336" customFormat="1" x14ac:dyDescent="0.2">
      <c r="A98" s="373" t="s">
        <v>39</v>
      </c>
      <c r="B98" s="373" t="s">
        <v>53</v>
      </c>
      <c r="C98" s="346" t="s">
        <v>45</v>
      </c>
      <c r="D98" s="388">
        <f>D97/D96</f>
        <v>0.79202499999999998</v>
      </c>
      <c r="E98" s="388">
        <f t="shared" ref="E98:S98" si="148">E97/E96</f>
        <v>0.80762500000000004</v>
      </c>
      <c r="F98" s="388">
        <f t="shared" si="148"/>
        <v>0.81389999999999996</v>
      </c>
      <c r="G98" s="388">
        <f t="shared" si="148"/>
        <v>0.81114999999999993</v>
      </c>
      <c r="H98" s="388">
        <f t="shared" si="148"/>
        <v>0.828125</v>
      </c>
      <c r="I98" s="388">
        <f t="shared" si="148"/>
        <v>0.78842499999999993</v>
      </c>
      <c r="J98" s="388">
        <f t="shared" si="148"/>
        <v>0.80600000000000005</v>
      </c>
      <c r="K98" s="388">
        <f t="shared" si="148"/>
        <v>0.81799999999999995</v>
      </c>
      <c r="L98" s="388">
        <f t="shared" si="148"/>
        <v>0.82434999999999992</v>
      </c>
      <c r="M98" s="388">
        <f t="shared" si="148"/>
        <v>0.84935000000000005</v>
      </c>
      <c r="N98" s="388">
        <f t="shared" si="148"/>
        <v>0.88400000000000001</v>
      </c>
      <c r="O98" s="388">
        <f t="shared" si="148"/>
        <v>0.90685000000000004</v>
      </c>
      <c r="P98" s="388">
        <f t="shared" si="148"/>
        <v>0.9093500000000001</v>
      </c>
      <c r="Q98" s="388">
        <f t="shared" si="148"/>
        <v>0.93435000000000001</v>
      </c>
      <c r="R98" s="388">
        <f t="shared" si="148"/>
        <v>0.95805000000000007</v>
      </c>
      <c r="S98" s="388">
        <f t="shared" si="148"/>
        <v>0.95934999999999993</v>
      </c>
      <c r="U98" s="355">
        <v>0.02</v>
      </c>
    </row>
    <row r="99" spans="1:22" s="336" customFormat="1" x14ac:dyDescent="0.2">
      <c r="A99" s="373" t="s">
        <v>39</v>
      </c>
      <c r="B99" s="373" t="s">
        <v>53</v>
      </c>
      <c r="C99" s="346" t="s">
        <v>46</v>
      </c>
      <c r="D99" s="376">
        <v>0.79066000000000003</v>
      </c>
      <c r="E99" s="376">
        <v>0.76963999999999999</v>
      </c>
      <c r="F99" s="376">
        <v>0.83928000000000003</v>
      </c>
      <c r="G99" s="376">
        <v>0.78444000000000003</v>
      </c>
      <c r="H99" s="376">
        <v>0.78072000000000008</v>
      </c>
      <c r="I99" s="376">
        <v>0.66174000000000011</v>
      </c>
      <c r="J99" s="376"/>
      <c r="K99" s="376"/>
      <c r="L99" s="376"/>
      <c r="M99" s="376"/>
      <c r="N99" s="376"/>
      <c r="O99" s="376"/>
      <c r="P99" s="376"/>
      <c r="Q99" s="376"/>
      <c r="R99" s="376"/>
      <c r="S99" s="376"/>
      <c r="U99" s="336">
        <v>1000</v>
      </c>
    </row>
    <row r="100" spans="1:22" s="336" customFormat="1" x14ac:dyDescent="0.2">
      <c r="A100" s="373" t="s">
        <v>39</v>
      </c>
      <c r="B100" s="373" t="s">
        <v>53</v>
      </c>
      <c r="C100" s="346" t="s">
        <v>47</v>
      </c>
      <c r="D100" s="376">
        <v>0.22722000000000001</v>
      </c>
      <c r="E100" s="376">
        <v>0.22218000000000002</v>
      </c>
      <c r="F100" s="376">
        <v>0.28449999999999998</v>
      </c>
      <c r="G100" s="376">
        <v>0.31868000000000002</v>
      </c>
      <c r="H100" s="376">
        <v>0.29077999999999998</v>
      </c>
      <c r="I100" s="376">
        <v>0.18486</v>
      </c>
      <c r="J100" s="376"/>
      <c r="K100" s="376"/>
      <c r="L100" s="376"/>
      <c r="M100" s="376"/>
      <c r="N100" s="376"/>
      <c r="O100" s="376"/>
      <c r="P100" s="376"/>
      <c r="Q100" s="376"/>
      <c r="R100" s="376"/>
      <c r="S100" s="376"/>
    </row>
    <row r="101" spans="1:22" s="336" customFormat="1" x14ac:dyDescent="0.2">
      <c r="A101" s="373" t="s">
        <v>39</v>
      </c>
      <c r="B101" s="373" t="s">
        <v>53</v>
      </c>
      <c r="C101" s="346" t="s">
        <v>25</v>
      </c>
      <c r="D101" s="331">
        <f>2%*D97</f>
        <v>0.31681000000000004</v>
      </c>
      <c r="E101" s="331">
        <f t="shared" ref="E101:S101" si="149">2%*E97</f>
        <v>0.32305</v>
      </c>
      <c r="F101" s="331">
        <f t="shared" si="149"/>
        <v>0.32555999999999996</v>
      </c>
      <c r="G101" s="331">
        <f t="shared" si="149"/>
        <v>0.32445999999999997</v>
      </c>
      <c r="H101" s="331">
        <f t="shared" si="149"/>
        <v>0.33124999999999999</v>
      </c>
      <c r="I101" s="331">
        <f t="shared" si="149"/>
        <v>0.31536999999999998</v>
      </c>
      <c r="J101" s="331">
        <f t="shared" si="149"/>
        <v>0.32240000000000002</v>
      </c>
      <c r="K101" s="331">
        <f t="shared" si="149"/>
        <v>0.32719999999999999</v>
      </c>
      <c r="L101" s="331">
        <f t="shared" si="149"/>
        <v>0.32973999999999998</v>
      </c>
      <c r="M101" s="331">
        <f t="shared" si="149"/>
        <v>0.33974000000000004</v>
      </c>
      <c r="N101" s="331">
        <f t="shared" si="149"/>
        <v>0.35360000000000003</v>
      </c>
      <c r="O101" s="331">
        <f t="shared" si="149"/>
        <v>0.36274000000000001</v>
      </c>
      <c r="P101" s="331">
        <f t="shared" si="149"/>
        <v>0.36374000000000001</v>
      </c>
      <c r="Q101" s="331">
        <f t="shared" si="149"/>
        <v>0.37374000000000002</v>
      </c>
      <c r="R101" s="331">
        <f t="shared" si="149"/>
        <v>0.38322000000000006</v>
      </c>
      <c r="S101" s="331">
        <f t="shared" si="149"/>
        <v>0.38373999999999997</v>
      </c>
    </row>
    <row r="102" spans="1:22" s="336" customFormat="1" x14ac:dyDescent="0.2">
      <c r="A102" s="373" t="s">
        <v>39</v>
      </c>
      <c r="B102" s="373" t="s">
        <v>53</v>
      </c>
      <c r="C102" s="346" t="s">
        <v>48</v>
      </c>
      <c r="D102" s="331">
        <f>D97+D99-D100-D101</f>
        <v>16.087130000000002</v>
      </c>
      <c r="E102" s="331">
        <f t="shared" ref="E102:I102" si="150">E97+E99-E100-E101</f>
        <v>16.376909999999999</v>
      </c>
      <c r="F102" s="331">
        <f t="shared" si="150"/>
        <v>16.507219999999997</v>
      </c>
      <c r="G102" s="331">
        <f t="shared" si="150"/>
        <v>16.3643</v>
      </c>
      <c r="H102" s="331">
        <f t="shared" si="150"/>
        <v>16.721189999999996</v>
      </c>
      <c r="I102" s="331">
        <f t="shared" si="150"/>
        <v>15.930010000000001</v>
      </c>
      <c r="J102" s="331">
        <f>I102*(J103+1)</f>
        <v>16.135507129000001</v>
      </c>
      <c r="K102" s="331">
        <f t="shared" ref="K102:S102" si="151">J102*(K103+1)</f>
        <v>16.522759300096002</v>
      </c>
      <c r="L102" s="331">
        <f t="shared" si="151"/>
        <v>17.016789803168873</v>
      </c>
      <c r="M102" s="331">
        <f t="shared" si="151"/>
        <v>17.68384796345309</v>
      </c>
      <c r="N102" s="331">
        <f t="shared" si="151"/>
        <v>18.44425342588157</v>
      </c>
      <c r="O102" s="331">
        <f t="shared" si="151"/>
        <v>19.311133336898003</v>
      </c>
      <c r="P102" s="331">
        <f t="shared" si="151"/>
        <v>20.239998850402799</v>
      </c>
      <c r="Q102" s="331">
        <f t="shared" si="151"/>
        <v>21.130558799820523</v>
      </c>
      <c r="R102" s="331">
        <f t="shared" si="151"/>
        <v>22.187086739811551</v>
      </c>
      <c r="S102" s="331">
        <f t="shared" si="151"/>
        <v>23.385189423761375</v>
      </c>
      <c r="T102" s="199">
        <f>(S102/J102)^(1/9)-1</f>
        <v>4.2092990609455816E-2</v>
      </c>
      <c r="V102" s="339">
        <v>1.0200000000000001E-2</v>
      </c>
    </row>
    <row r="103" spans="1:22" s="336" customFormat="1" x14ac:dyDescent="0.2">
      <c r="A103" s="373" t="s">
        <v>39</v>
      </c>
      <c r="B103" s="373" t="s">
        <v>53</v>
      </c>
      <c r="C103" s="347" t="s">
        <v>327</v>
      </c>
      <c r="D103" s="376"/>
      <c r="E103" s="330">
        <f>E102/D102-1</f>
        <v>1.8013157101359756E-2</v>
      </c>
      <c r="F103" s="330">
        <f t="shared" ref="F103:I103" si="152">F102/E102-1</f>
        <v>7.9569344888625881E-3</v>
      </c>
      <c r="G103" s="330">
        <f t="shared" si="152"/>
        <v>-8.6580296379400457E-3</v>
      </c>
      <c r="H103" s="330">
        <f t="shared" si="152"/>
        <v>2.1809059965901101E-2</v>
      </c>
      <c r="I103" s="330">
        <f t="shared" si="152"/>
        <v>-4.7316010403565478E-2</v>
      </c>
      <c r="J103" s="330">
        <v>1.2899999999999998E-2</v>
      </c>
      <c r="K103" s="330">
        <v>2.4E-2</v>
      </c>
      <c r="L103" s="330">
        <v>2.9899999999999996E-2</v>
      </c>
      <c r="M103" s="330">
        <v>3.9199999999999999E-2</v>
      </c>
      <c r="N103" s="330">
        <v>4.2999999999999997E-2</v>
      </c>
      <c r="O103" s="330">
        <v>4.7E-2</v>
      </c>
      <c r="P103" s="330">
        <v>4.8099999999999997E-2</v>
      </c>
      <c r="Q103" s="330">
        <v>4.3999999999999997E-2</v>
      </c>
      <c r="R103" s="330">
        <v>4.9999999999999996E-2</v>
      </c>
      <c r="S103" s="330">
        <v>5.3999999999999992E-2</v>
      </c>
      <c r="U103" s="339">
        <v>3.5000000000000001E-3</v>
      </c>
    </row>
    <row r="104" spans="1:22" s="336" customFormat="1" ht="13.5" thickBot="1" x14ac:dyDescent="0.25">
      <c r="A104" s="269" t="s">
        <v>39</v>
      </c>
      <c r="B104" s="269" t="s">
        <v>53</v>
      </c>
      <c r="C104" s="348" t="s">
        <v>328</v>
      </c>
      <c r="D104" s="335">
        <f>D97-D102</f>
        <v>-0.24663000000000146</v>
      </c>
      <c r="E104" s="335">
        <f t="shared" ref="E104:S104" si="153">E97-E102</f>
        <v>-0.22440999999999889</v>
      </c>
      <c r="F104" s="335">
        <f t="shared" si="153"/>
        <v>-0.22921999999999798</v>
      </c>
      <c r="G104" s="335">
        <f t="shared" si="153"/>
        <v>-0.14130000000000109</v>
      </c>
      <c r="H104" s="335">
        <f t="shared" si="153"/>
        <v>-0.15868999999999645</v>
      </c>
      <c r="I104" s="335">
        <f t="shared" si="153"/>
        <v>-0.1615100000000016</v>
      </c>
      <c r="J104" s="335">
        <f t="shared" si="153"/>
        <v>-1.5507128999999509E-2</v>
      </c>
      <c r="K104" s="335">
        <f t="shared" si="153"/>
        <v>-0.16275930009600259</v>
      </c>
      <c r="L104" s="335">
        <f t="shared" si="153"/>
        <v>-0.52978980316887458</v>
      </c>
      <c r="M104" s="335">
        <f t="shared" si="153"/>
        <v>-0.69684796345308797</v>
      </c>
      <c r="N104" s="335">
        <f t="shared" si="153"/>
        <v>-0.76425342588157008</v>
      </c>
      <c r="O104" s="335">
        <f t="shared" si="153"/>
        <v>-1.1741333368980023</v>
      </c>
      <c r="P104" s="335">
        <f t="shared" si="153"/>
        <v>-2.0529988504027976</v>
      </c>
      <c r="Q104" s="335">
        <f t="shared" si="153"/>
        <v>-2.4435587998205222</v>
      </c>
      <c r="R104" s="335">
        <f t="shared" si="153"/>
        <v>-3.0260867398115501</v>
      </c>
      <c r="S104" s="335">
        <f t="shared" si="153"/>
        <v>-4.1981894237613773</v>
      </c>
    </row>
    <row r="105" spans="1:22" x14ac:dyDescent="0.2">
      <c r="A105" s="390" t="s">
        <v>39</v>
      </c>
      <c r="B105" s="390" t="s">
        <v>42</v>
      </c>
      <c r="C105" s="377" t="s">
        <v>43</v>
      </c>
      <c r="D105" s="389">
        <f>' Capacity by Company'!D50</f>
        <v>23</v>
      </c>
      <c r="E105" s="389">
        <f>' Capacity by Company'!E50</f>
        <v>23</v>
      </c>
      <c r="F105" s="389">
        <f>' Capacity by Company'!F50</f>
        <v>23</v>
      </c>
      <c r="G105" s="389">
        <f>' Capacity by Company'!G50</f>
        <v>23</v>
      </c>
      <c r="H105" s="389">
        <f>' Capacity by Company'!H50</f>
        <v>23</v>
      </c>
      <c r="I105" s="389">
        <f>' Capacity by Company'!I50</f>
        <v>23</v>
      </c>
      <c r="J105" s="389">
        <f>' Capacity by Company'!J50</f>
        <v>23</v>
      </c>
      <c r="K105" s="389">
        <f>' Capacity by Company'!K50</f>
        <v>23</v>
      </c>
      <c r="L105" s="389">
        <f>' Capacity by Company'!L50</f>
        <v>23</v>
      </c>
      <c r="M105" s="389">
        <f>' Capacity by Company'!M50</f>
        <v>23</v>
      </c>
      <c r="N105" s="389">
        <f>' Capacity by Company'!N50</f>
        <v>23</v>
      </c>
      <c r="O105" s="389">
        <f>' Capacity by Company'!O50</f>
        <v>23</v>
      </c>
      <c r="P105" s="389">
        <f>' Capacity by Company'!P50</f>
        <v>23</v>
      </c>
      <c r="Q105" s="389">
        <f>' Capacity by Company'!Q50</f>
        <v>23</v>
      </c>
      <c r="R105" s="389">
        <f>' Capacity by Company'!R50</f>
        <v>23</v>
      </c>
      <c r="S105" s="389">
        <f>' Capacity by Company'!S50</f>
        <v>23</v>
      </c>
    </row>
    <row r="106" spans="1:22" x14ac:dyDescent="0.2">
      <c r="A106" s="73" t="s">
        <v>39</v>
      </c>
      <c r="B106" s="73" t="s">
        <v>42</v>
      </c>
      <c r="C106" s="100" t="s">
        <v>44</v>
      </c>
      <c r="D106" s="37">
        <f>'Production by Company'!D50</f>
        <v>19.456499999999998</v>
      </c>
      <c r="E106" s="37">
        <f>'Production by Company'!E50</f>
        <v>19.762999999999998</v>
      </c>
      <c r="F106" s="37">
        <f>'Production by Company'!F50</f>
        <v>19.839500000000001</v>
      </c>
      <c r="G106" s="37">
        <f>'Production by Company'!G50</f>
        <v>19.686</v>
      </c>
      <c r="H106" s="37">
        <f>'Production by Company'!H50</f>
        <v>19.9923</v>
      </c>
      <c r="I106" s="37">
        <f>'Production by Company'!I50</f>
        <v>18.688800000000001</v>
      </c>
      <c r="J106" s="37">
        <f>'Production by Company'!J50</f>
        <v>19.915299999999998</v>
      </c>
      <c r="K106" s="37">
        <f>'Production by Company'!K50</f>
        <v>19.991700000000002</v>
      </c>
      <c r="L106" s="37">
        <f>'Production by Company'!L50</f>
        <v>20.068199999999997</v>
      </c>
      <c r="M106" s="37">
        <f>'Production by Company'!M50</f>
        <v>20.144600000000001</v>
      </c>
      <c r="N106" s="37">
        <f>'Production by Company'!N50</f>
        <v>20.2211</v>
      </c>
      <c r="O106" s="37">
        <f>'Production by Company'!O50</f>
        <v>20.297499999999999</v>
      </c>
      <c r="P106" s="37">
        <f>'Production by Company'!P50</f>
        <v>20.393999999999998</v>
      </c>
      <c r="Q106" s="37">
        <f>'Production by Company'!Q50</f>
        <v>20.450499999999998</v>
      </c>
      <c r="R106" s="37">
        <f>'Production by Company'!R50</f>
        <v>20.526900000000001</v>
      </c>
      <c r="S106" s="37">
        <f>'Production by Company'!S50</f>
        <v>20.603300000000001</v>
      </c>
    </row>
    <row r="107" spans="1:22" x14ac:dyDescent="0.2">
      <c r="A107" s="73" t="s">
        <v>39</v>
      </c>
      <c r="B107" s="73" t="s">
        <v>42</v>
      </c>
      <c r="C107" s="100" t="s">
        <v>45</v>
      </c>
      <c r="D107" s="36">
        <f t="shared" ref="D107:S107" si="154">(D106/D105)</f>
        <v>0.84593478260869559</v>
      </c>
      <c r="E107" s="36">
        <f t="shared" si="154"/>
        <v>0.8592608695652173</v>
      </c>
      <c r="F107" s="36">
        <f t="shared" si="154"/>
        <v>0.86258695652173922</v>
      </c>
      <c r="G107" s="36">
        <f t="shared" si="154"/>
        <v>0.85591304347826092</v>
      </c>
      <c r="H107" s="36">
        <f t="shared" si="154"/>
        <v>0.86923043478260875</v>
      </c>
      <c r="I107" s="36">
        <f t="shared" si="154"/>
        <v>0.81255652173913051</v>
      </c>
      <c r="J107" s="36">
        <f t="shared" si="154"/>
        <v>0.86588260869565215</v>
      </c>
      <c r="K107" s="36">
        <f t="shared" si="154"/>
        <v>0.86920434782608702</v>
      </c>
      <c r="L107" s="36">
        <f t="shared" si="154"/>
        <v>0.87253043478260861</v>
      </c>
      <c r="M107" s="36">
        <f t="shared" si="154"/>
        <v>0.87585217391304349</v>
      </c>
      <c r="N107" s="36">
        <f t="shared" si="154"/>
        <v>0.87917826086956519</v>
      </c>
      <c r="O107" s="36">
        <f t="shared" si="154"/>
        <v>0.88249999999999995</v>
      </c>
      <c r="P107" s="36">
        <f t="shared" si="154"/>
        <v>0.886695652173913</v>
      </c>
      <c r="Q107" s="36">
        <f t="shared" si="154"/>
        <v>0.88915217391304335</v>
      </c>
      <c r="R107" s="36">
        <f t="shared" si="154"/>
        <v>0.89247391304347834</v>
      </c>
      <c r="S107" s="36">
        <f t="shared" si="154"/>
        <v>0.8957956521739131</v>
      </c>
    </row>
    <row r="108" spans="1:22" x14ac:dyDescent="0.2">
      <c r="A108" s="73" t="s">
        <v>39</v>
      </c>
      <c r="B108" s="73" t="s">
        <v>42</v>
      </c>
      <c r="C108" s="100" t="s">
        <v>46</v>
      </c>
      <c r="D108" s="101">
        <f>'Foreign Trade'!J10</f>
        <v>1.3456341199999999</v>
      </c>
      <c r="E108" s="101">
        <f>'Foreign Trade'!K10</f>
        <v>1.40990328</v>
      </c>
      <c r="F108" s="101">
        <f>'Foreign Trade'!L10</f>
        <v>1.4786779400000001</v>
      </c>
      <c r="G108" s="101">
        <f>'Foreign Trade'!M10</f>
        <v>1.3178717</v>
      </c>
      <c r="H108" s="101">
        <f>'Foreign Trade'!N10</f>
        <v>1.29156848</v>
      </c>
      <c r="I108" s="101">
        <f>'Foreign Trade'!O10</f>
        <v>1.16316</v>
      </c>
      <c r="J108" s="45"/>
      <c r="K108" s="45"/>
      <c r="L108" s="45"/>
      <c r="M108" s="45"/>
      <c r="N108" s="45"/>
      <c r="O108" s="45"/>
      <c r="P108" s="45"/>
      <c r="Q108" s="45"/>
      <c r="R108" s="45"/>
      <c r="S108" s="46"/>
      <c r="U108" s="339">
        <v>4.3099999999999999E-2</v>
      </c>
    </row>
    <row r="109" spans="1:22" x14ac:dyDescent="0.2">
      <c r="A109" s="73" t="s">
        <v>39</v>
      </c>
      <c r="B109" s="73" t="s">
        <v>42</v>
      </c>
      <c r="C109" s="100" t="s">
        <v>47</v>
      </c>
      <c r="D109" s="101">
        <f>'Foreign Trade'!AK10</f>
        <v>0.76477835999999999</v>
      </c>
      <c r="E109" s="101">
        <f>'Foreign Trade'!AL10</f>
        <v>0.82777508</v>
      </c>
      <c r="F109" s="101">
        <f>'Foreign Trade'!AM10</f>
        <v>0.85878631999999999</v>
      </c>
      <c r="G109" s="101">
        <f>'Foreign Trade'!AN10</f>
        <v>0.78515795999999993</v>
      </c>
      <c r="H109" s="101">
        <f>'Foreign Trade'!AO10</f>
        <v>0.70017205999999999</v>
      </c>
      <c r="I109" s="101">
        <f>'Foreign Trade'!AP10</f>
        <v>0.74325999999999992</v>
      </c>
      <c r="J109" s="45"/>
      <c r="K109" s="45"/>
      <c r="L109" s="45"/>
      <c r="M109" s="45"/>
      <c r="N109" s="45"/>
      <c r="O109" s="45"/>
      <c r="P109" s="45"/>
      <c r="Q109" s="45"/>
      <c r="R109" s="45"/>
      <c r="S109" s="46"/>
    </row>
    <row r="110" spans="1:22" x14ac:dyDescent="0.2">
      <c r="A110" s="73" t="s">
        <v>39</v>
      </c>
      <c r="B110" s="73" t="s">
        <v>42</v>
      </c>
      <c r="C110" s="100" t="s">
        <v>25</v>
      </c>
      <c r="D110" s="37">
        <f>2%*D106</f>
        <v>0.38912999999999998</v>
      </c>
      <c r="E110" s="37">
        <f t="shared" ref="E110:S110" si="155">2%*E106</f>
        <v>0.39525999999999994</v>
      </c>
      <c r="F110" s="37">
        <f t="shared" si="155"/>
        <v>0.39679000000000003</v>
      </c>
      <c r="G110" s="37">
        <f t="shared" si="155"/>
        <v>0.39372000000000001</v>
      </c>
      <c r="H110" s="37">
        <f t="shared" si="155"/>
        <v>0.39984600000000003</v>
      </c>
      <c r="I110" s="37">
        <f t="shared" si="155"/>
        <v>0.373776</v>
      </c>
      <c r="J110" s="37">
        <f t="shared" si="155"/>
        <v>0.39830599999999999</v>
      </c>
      <c r="K110" s="37">
        <f t="shared" si="155"/>
        <v>0.39983400000000002</v>
      </c>
      <c r="L110" s="37">
        <f t="shared" si="155"/>
        <v>0.40136399999999994</v>
      </c>
      <c r="M110" s="37">
        <f t="shared" si="155"/>
        <v>0.40289200000000003</v>
      </c>
      <c r="N110" s="37">
        <f t="shared" si="155"/>
        <v>0.404422</v>
      </c>
      <c r="O110" s="37">
        <f t="shared" si="155"/>
        <v>0.40594999999999998</v>
      </c>
      <c r="P110" s="37">
        <f t="shared" si="155"/>
        <v>0.40787999999999996</v>
      </c>
      <c r="Q110" s="37">
        <f t="shared" si="155"/>
        <v>0.40900999999999998</v>
      </c>
      <c r="R110" s="37">
        <f t="shared" si="155"/>
        <v>0.41053800000000001</v>
      </c>
      <c r="S110" s="37">
        <f t="shared" si="155"/>
        <v>0.41206600000000004</v>
      </c>
    </row>
    <row r="111" spans="1:22" x14ac:dyDescent="0.2">
      <c r="A111" s="73" t="s">
        <v>39</v>
      </c>
      <c r="B111" s="73" t="s">
        <v>42</v>
      </c>
      <c r="C111" s="100" t="s">
        <v>48</v>
      </c>
      <c r="D111" s="37">
        <f>D106+D108-D109-D110</f>
        <v>19.648225759999995</v>
      </c>
      <c r="E111" s="37">
        <f t="shared" ref="E111" si="156">E106+E108-E109-E110</f>
        <v>19.949868200000001</v>
      </c>
      <c r="F111" s="37">
        <f t="shared" ref="F111" si="157">F106+F108-F109-F110</f>
        <v>20.062601620000002</v>
      </c>
      <c r="G111" s="37">
        <f t="shared" ref="G111" si="158">G106+G108-G109-G110</f>
        <v>19.824993740000004</v>
      </c>
      <c r="H111" s="37">
        <f t="shared" ref="H111:I111" si="159">H106+H108-H109-H110</f>
        <v>20.183850419999999</v>
      </c>
      <c r="I111" s="331">
        <f t="shared" si="159"/>
        <v>18.734924000000003</v>
      </c>
      <c r="J111" s="37">
        <f t="shared" ref="J111" si="160">I111+I111*J112</f>
        <v>19.042176753600003</v>
      </c>
      <c r="K111" s="37">
        <f t="shared" ref="K111" si="161">J111+J111*K112</f>
        <v>19.565836614324002</v>
      </c>
      <c r="L111" s="37">
        <f t="shared" ref="L111" si="162">K111+K111*L112</f>
        <v>20.219335557242424</v>
      </c>
      <c r="M111" s="37">
        <f t="shared" ref="M111" si="163">L111+L111*M112</f>
        <v>21.082701185536674</v>
      </c>
      <c r="N111" s="37">
        <f t="shared" ref="N111" si="164">M111+M111*N112</f>
        <v>22.063046790664128</v>
      </c>
      <c r="O111" s="37">
        <f t="shared" ref="O111" si="165">N111+N111*O112</f>
        <v>23.177230653592666</v>
      </c>
      <c r="P111" s="37">
        <f t="shared" ref="P111" si="166">O111+O111*P112</f>
        <v>24.373175755318048</v>
      </c>
      <c r="Q111" s="37">
        <f t="shared" ref="Q111" si="167">P111+P111*Q112</f>
        <v>25.530901603695654</v>
      </c>
      <c r="R111" s="37">
        <f t="shared" ref="R111" si="168">Q111+Q111*R112</f>
        <v>26.89680483949337</v>
      </c>
      <c r="S111" s="37">
        <f t="shared" ref="S111" si="169">R111+R111*S112</f>
        <v>28.44337111776424</v>
      </c>
      <c r="T111" s="199">
        <f>(S111/J111)^(1/9)-1</f>
        <v>4.5593126273371531E-2</v>
      </c>
      <c r="U111" s="339">
        <v>2.4299999999999999E-2</v>
      </c>
    </row>
    <row r="112" spans="1:22" x14ac:dyDescent="0.2">
      <c r="A112" s="73" t="s">
        <v>39</v>
      </c>
      <c r="B112" s="73" t="s">
        <v>42</v>
      </c>
      <c r="C112" s="102" t="s">
        <v>327</v>
      </c>
      <c r="D112" s="36"/>
      <c r="E112" s="36">
        <f>E111/D111-1</f>
        <v>1.5352146483072815E-2</v>
      </c>
      <c r="F112" s="36">
        <f>F111/E111-1</f>
        <v>5.6508353273232448E-3</v>
      </c>
      <c r="G112" s="36">
        <f t="shared" ref="G112" si="170">G111/F111-1</f>
        <v>-1.1843323438328723E-2</v>
      </c>
      <c r="H112" s="36">
        <f t="shared" ref="H112:I112" si="171">H111/G111-1</f>
        <v>1.8101225387826769E-2</v>
      </c>
      <c r="I112" s="330">
        <f t="shared" si="171"/>
        <v>-7.1786422800887761E-2</v>
      </c>
      <c r="J112" s="330">
        <v>1.6399999999999998E-2</v>
      </c>
      <c r="K112" s="330">
        <v>2.75E-2</v>
      </c>
      <c r="L112" s="330">
        <v>3.3399999999999999E-2</v>
      </c>
      <c r="M112" s="330">
        <v>4.2700000000000002E-2</v>
      </c>
      <c r="N112" s="330">
        <v>4.65E-2</v>
      </c>
      <c r="O112" s="330">
        <v>5.0500000000000003E-2</v>
      </c>
      <c r="P112" s="330">
        <v>5.16E-2</v>
      </c>
      <c r="Q112" s="330">
        <v>4.7500000000000001E-2</v>
      </c>
      <c r="R112" s="330">
        <v>5.3499999999999999E-2</v>
      </c>
      <c r="S112" s="330">
        <v>5.7499999999999996E-2</v>
      </c>
    </row>
    <row r="113" spans="1:23" ht="13.5" thickBot="1" x14ac:dyDescent="0.25">
      <c r="A113" s="269" t="s">
        <v>39</v>
      </c>
      <c r="B113" s="269" t="s">
        <v>42</v>
      </c>
      <c r="C113" s="103" t="s">
        <v>328</v>
      </c>
      <c r="D113" s="47">
        <f>D106-D111</f>
        <v>-0.19172575999999708</v>
      </c>
      <c r="E113" s="47">
        <f t="shared" ref="E113:S113" si="172">E106-E111</f>
        <v>-0.18686820000000282</v>
      </c>
      <c r="F113" s="47">
        <f t="shared" si="172"/>
        <v>-0.22310162000000133</v>
      </c>
      <c r="G113" s="47">
        <f t="shared" si="172"/>
        <v>-0.13899374000000364</v>
      </c>
      <c r="H113" s="47">
        <f t="shared" si="172"/>
        <v>-0.19155041999999867</v>
      </c>
      <c r="I113" s="47">
        <f t="shared" si="172"/>
        <v>-4.6124000000002496E-2</v>
      </c>
      <c r="J113" s="47">
        <f t="shared" si="172"/>
        <v>0.87312324639999517</v>
      </c>
      <c r="K113" s="47">
        <f t="shared" si="172"/>
        <v>0.42586338567599924</v>
      </c>
      <c r="L113" s="47">
        <f t="shared" si="172"/>
        <v>-0.15113555724242644</v>
      </c>
      <c r="M113" s="47">
        <f t="shared" si="172"/>
        <v>-0.93810118553667365</v>
      </c>
      <c r="N113" s="47">
        <f t="shared" si="172"/>
        <v>-1.841946790664128</v>
      </c>
      <c r="O113" s="47">
        <f t="shared" si="172"/>
        <v>-2.8797306535926666</v>
      </c>
      <c r="P113" s="47">
        <f t="shared" si="172"/>
        <v>-3.9791757553180496</v>
      </c>
      <c r="Q113" s="47">
        <f t="shared" si="172"/>
        <v>-5.0804016036956554</v>
      </c>
      <c r="R113" s="47">
        <f t="shared" si="172"/>
        <v>-6.3699048394933691</v>
      </c>
      <c r="S113" s="47">
        <f t="shared" si="172"/>
        <v>-7.8400711177642393</v>
      </c>
    </row>
    <row r="114" spans="1:23" x14ac:dyDescent="0.2">
      <c r="A114" s="73" t="s">
        <v>39</v>
      </c>
      <c r="B114" s="73" t="s">
        <v>109</v>
      </c>
      <c r="C114" s="100" t="s">
        <v>43</v>
      </c>
      <c r="D114" s="35">
        <f>' Capacity by Company'!D53</f>
        <v>5</v>
      </c>
      <c r="E114" s="35">
        <f>' Capacity by Company'!E53</f>
        <v>5</v>
      </c>
      <c r="F114" s="35">
        <f>' Capacity by Company'!F53</f>
        <v>5</v>
      </c>
      <c r="G114" s="35">
        <f>' Capacity by Company'!G53</f>
        <v>5</v>
      </c>
      <c r="H114" s="35">
        <f>' Capacity by Company'!H53</f>
        <v>5</v>
      </c>
      <c r="I114" s="35">
        <f>' Capacity by Company'!I53</f>
        <v>5</v>
      </c>
      <c r="J114" s="35">
        <f>' Capacity by Company'!J53</f>
        <v>5</v>
      </c>
      <c r="K114" s="35">
        <f>' Capacity by Company'!K53</f>
        <v>5</v>
      </c>
      <c r="L114" s="35">
        <f>' Capacity by Company'!L53</f>
        <v>5</v>
      </c>
      <c r="M114" s="35">
        <f>' Capacity by Company'!M53</f>
        <v>5</v>
      </c>
      <c r="N114" s="35">
        <f>' Capacity by Company'!N53</f>
        <v>5</v>
      </c>
      <c r="O114" s="35">
        <f>' Capacity by Company'!O53</f>
        <v>5</v>
      </c>
      <c r="P114" s="35">
        <f>' Capacity by Company'!P53</f>
        <v>5</v>
      </c>
      <c r="Q114" s="35">
        <f>' Capacity by Company'!Q53</f>
        <v>5</v>
      </c>
      <c r="R114" s="35">
        <f>' Capacity by Company'!R53</f>
        <v>5</v>
      </c>
      <c r="S114" s="35">
        <f>' Capacity by Company'!S53</f>
        <v>5</v>
      </c>
    </row>
    <row r="115" spans="1:23" x14ac:dyDescent="0.2">
      <c r="A115" s="73" t="s">
        <v>39</v>
      </c>
      <c r="B115" s="73" t="s">
        <v>109</v>
      </c>
      <c r="C115" s="100" t="s">
        <v>44</v>
      </c>
      <c r="D115" s="37">
        <f>'Production by Company'!D53</f>
        <v>4.0876999999999999</v>
      </c>
      <c r="E115" s="37">
        <f>'Production by Company'!E53</f>
        <v>4.1871999999999998</v>
      </c>
      <c r="F115" s="37">
        <f>'Production by Company'!F53</f>
        <v>4.2366000000000001</v>
      </c>
      <c r="G115" s="37">
        <f>'Production by Company'!G53</f>
        <v>4.2361000000000004</v>
      </c>
      <c r="H115" s="37">
        <f>'Production by Company'!H53</f>
        <v>4.2946999999999997</v>
      </c>
      <c r="I115" s="37">
        <f>'Production by Company'!I53</f>
        <v>4.1032999999999999</v>
      </c>
      <c r="J115" s="37">
        <f>'Production by Company'!J53</f>
        <v>4.2618999999999998</v>
      </c>
      <c r="K115" s="37">
        <f>'Production by Company'!K53</f>
        <v>4.2704000000000004</v>
      </c>
      <c r="L115" s="37">
        <f>'Production by Company'!L53</f>
        <v>4.2789999999999999</v>
      </c>
      <c r="M115" s="37">
        <f>'Production by Company'!M53</f>
        <v>4.2876000000000003</v>
      </c>
      <c r="N115" s="37">
        <f>'Production by Company'!N53</f>
        <v>4.2961999999999998</v>
      </c>
      <c r="O115" s="37">
        <f>'Production by Company'!O53</f>
        <v>4.3048000000000002</v>
      </c>
      <c r="P115" s="37">
        <f>'Production by Company'!P53</f>
        <v>4.3133999999999997</v>
      </c>
      <c r="Q115" s="37">
        <f>'Production by Company'!Q53</f>
        <v>4.3220000000000001</v>
      </c>
      <c r="R115" s="37">
        <f>'Production by Company'!R53</f>
        <v>4.3305999999999996</v>
      </c>
      <c r="S115" s="37">
        <f>'Production by Company'!S53</f>
        <v>4.3391999999999999</v>
      </c>
    </row>
    <row r="116" spans="1:23" x14ac:dyDescent="0.2">
      <c r="A116" s="73" t="s">
        <v>39</v>
      </c>
      <c r="B116" s="73" t="s">
        <v>109</v>
      </c>
      <c r="C116" s="100" t="s">
        <v>45</v>
      </c>
      <c r="D116" s="36">
        <f t="shared" ref="D116:S116" si="173">(D115/D114)</f>
        <v>0.81753999999999993</v>
      </c>
      <c r="E116" s="36">
        <f t="shared" si="173"/>
        <v>0.83743999999999996</v>
      </c>
      <c r="F116" s="36">
        <f t="shared" si="173"/>
        <v>0.84732000000000007</v>
      </c>
      <c r="G116" s="36">
        <f t="shared" si="173"/>
        <v>0.84722000000000008</v>
      </c>
      <c r="H116" s="36">
        <f t="shared" si="173"/>
        <v>0.85893999999999993</v>
      </c>
      <c r="I116" s="36">
        <f t="shared" si="173"/>
        <v>0.82065999999999995</v>
      </c>
      <c r="J116" s="36">
        <f t="shared" si="173"/>
        <v>0.85237999999999992</v>
      </c>
      <c r="K116" s="36">
        <f t="shared" si="173"/>
        <v>0.85408000000000006</v>
      </c>
      <c r="L116" s="36">
        <f t="shared" si="173"/>
        <v>0.85580000000000001</v>
      </c>
      <c r="M116" s="36">
        <f t="shared" si="173"/>
        <v>0.85752000000000006</v>
      </c>
      <c r="N116" s="36">
        <f t="shared" si="173"/>
        <v>0.85924</v>
      </c>
      <c r="O116" s="36">
        <f t="shared" si="173"/>
        <v>0.86096000000000006</v>
      </c>
      <c r="P116" s="36">
        <f t="shared" si="173"/>
        <v>0.86267999999999989</v>
      </c>
      <c r="Q116" s="36">
        <f t="shared" si="173"/>
        <v>0.86440000000000006</v>
      </c>
      <c r="R116" s="36">
        <f t="shared" si="173"/>
        <v>0.86611999999999989</v>
      </c>
      <c r="S116" s="36">
        <f t="shared" si="173"/>
        <v>0.86783999999999994</v>
      </c>
    </row>
    <row r="117" spans="1:23" x14ac:dyDescent="0.2">
      <c r="A117" s="73" t="s">
        <v>39</v>
      </c>
      <c r="B117" s="73" t="s">
        <v>109</v>
      </c>
      <c r="C117" s="100" t="s">
        <v>46</v>
      </c>
      <c r="D117" s="101">
        <f>'Foreign Trade'!J11</f>
        <v>0.25534852000000002</v>
      </c>
      <c r="E117" s="101">
        <f>'Foreign Trade'!K11</f>
        <v>0.25875492</v>
      </c>
      <c r="F117" s="101">
        <f>'Foreign Trade'!L11</f>
        <v>0.26836004000000002</v>
      </c>
      <c r="G117" s="101">
        <f>'Foreign Trade'!M11</f>
        <v>0.27483128000000001</v>
      </c>
      <c r="H117" s="101">
        <f>'Foreign Trade'!N11</f>
        <v>0.32925648000000002</v>
      </c>
      <c r="I117" s="101">
        <f>'Foreign Trade'!O11</f>
        <v>0.23910000000000001</v>
      </c>
      <c r="J117" s="45"/>
      <c r="K117" s="45"/>
      <c r="L117" s="45"/>
      <c r="M117" s="45"/>
      <c r="N117" s="45"/>
      <c r="O117" s="45"/>
      <c r="P117" s="45"/>
      <c r="Q117" s="45"/>
      <c r="R117" s="45"/>
      <c r="S117" s="46"/>
    </row>
    <row r="118" spans="1:23" x14ac:dyDescent="0.2">
      <c r="A118" s="73" t="s">
        <v>39</v>
      </c>
      <c r="B118" s="73" t="s">
        <v>109</v>
      </c>
      <c r="C118" s="100" t="s">
        <v>47</v>
      </c>
      <c r="D118" s="101">
        <f>'Foreign Trade'!AK11</f>
        <v>1.1200464999999999</v>
      </c>
      <c r="E118" s="101">
        <f>'Foreign Trade'!AL11</f>
        <v>1.06758946</v>
      </c>
      <c r="F118" s="101">
        <f>'Foreign Trade'!AM11</f>
        <v>1.1634676000000002</v>
      </c>
      <c r="G118" s="101">
        <f>'Foreign Trade'!AN11</f>
        <v>1.26410366</v>
      </c>
      <c r="H118" s="101">
        <f>'Foreign Trade'!AO11</f>
        <v>1.11920438</v>
      </c>
      <c r="I118" s="101">
        <f>'Foreign Trade'!AP11</f>
        <v>0.88152000000000008</v>
      </c>
      <c r="J118" s="45"/>
      <c r="K118" s="45"/>
      <c r="L118" s="45"/>
      <c r="M118" s="45"/>
      <c r="N118" s="45"/>
      <c r="O118" s="45"/>
      <c r="P118" s="45"/>
      <c r="Q118" s="45"/>
      <c r="R118" s="45"/>
      <c r="S118" s="46"/>
    </row>
    <row r="119" spans="1:23" x14ac:dyDescent="0.2">
      <c r="A119" s="73" t="s">
        <v>39</v>
      </c>
      <c r="B119" s="73" t="s">
        <v>109</v>
      </c>
      <c r="C119" s="100" t="s">
        <v>25</v>
      </c>
      <c r="D119" s="37">
        <f>2%*D115</f>
        <v>8.1753999999999993E-2</v>
      </c>
      <c r="E119" s="37">
        <f t="shared" ref="E119:S119" si="174">2%*E115</f>
        <v>8.3743999999999999E-2</v>
      </c>
      <c r="F119" s="37">
        <f t="shared" si="174"/>
        <v>8.4732000000000002E-2</v>
      </c>
      <c r="G119" s="37">
        <f t="shared" si="174"/>
        <v>8.4722000000000006E-2</v>
      </c>
      <c r="H119" s="37">
        <f t="shared" si="174"/>
        <v>8.5893999999999998E-2</v>
      </c>
      <c r="I119" s="37">
        <f t="shared" si="174"/>
        <v>8.2066E-2</v>
      </c>
      <c r="J119" s="37">
        <f t="shared" si="174"/>
        <v>8.5237999999999994E-2</v>
      </c>
      <c r="K119" s="37">
        <f t="shared" si="174"/>
        <v>8.5408000000000012E-2</v>
      </c>
      <c r="L119" s="37">
        <f t="shared" si="174"/>
        <v>8.5580000000000003E-2</v>
      </c>
      <c r="M119" s="37">
        <f t="shared" si="174"/>
        <v>8.5752000000000009E-2</v>
      </c>
      <c r="N119" s="37">
        <f t="shared" si="174"/>
        <v>8.5924E-2</v>
      </c>
      <c r="O119" s="37">
        <f t="shared" si="174"/>
        <v>8.6096000000000006E-2</v>
      </c>
      <c r="P119" s="37">
        <f t="shared" si="174"/>
        <v>8.6267999999999997E-2</v>
      </c>
      <c r="Q119" s="37">
        <f t="shared" si="174"/>
        <v>8.6440000000000003E-2</v>
      </c>
      <c r="R119" s="37">
        <f t="shared" si="174"/>
        <v>8.6611999999999995E-2</v>
      </c>
      <c r="S119" s="37">
        <f t="shared" si="174"/>
        <v>8.6784E-2</v>
      </c>
    </row>
    <row r="120" spans="1:23" x14ac:dyDescent="0.2">
      <c r="A120" s="73" t="s">
        <v>39</v>
      </c>
      <c r="B120" s="73" t="s">
        <v>109</v>
      </c>
      <c r="C120" s="100" t="s">
        <v>48</v>
      </c>
      <c r="D120" s="37">
        <f>D115+D117-D118-D119</f>
        <v>3.1412480199999999</v>
      </c>
      <c r="E120" s="37">
        <f t="shared" ref="E120" si="175">E115+E117-E118-E119</f>
        <v>3.2946214600000006</v>
      </c>
      <c r="F120" s="37">
        <f t="shared" ref="F120" si="176">F115+F117-F118-F119</f>
        <v>3.2567604400000003</v>
      </c>
      <c r="G120" s="37">
        <f t="shared" ref="G120" si="177">G115+G117-G118-G119</f>
        <v>3.1621056200000002</v>
      </c>
      <c r="H120" s="37">
        <f>H115+H117-H118-H119</f>
        <v>3.4188580999999991</v>
      </c>
      <c r="I120" s="331">
        <f>I115+I117-I118-I119</f>
        <v>3.3788139999999993</v>
      </c>
      <c r="J120" s="37">
        <f t="shared" ref="J120" si="178">I120+I120*J121</f>
        <v>3.4338886681999994</v>
      </c>
      <c r="K120" s="37">
        <f t="shared" ref="K120" si="179">J120+J120*K121</f>
        <v>3.5279772177086794</v>
      </c>
      <c r="L120" s="37">
        <f t="shared" ref="L120" si="180">K120+K120*L121</f>
        <v>3.6454588590583783</v>
      </c>
      <c r="M120" s="37">
        <f t="shared" ref="M120" si="181">L120+L120*M121</f>
        <v>3.800755406454265</v>
      </c>
      <c r="N120" s="37">
        <f t="shared" ref="N120" si="182">M120+M120*N121</f>
        <v>3.977110457313743</v>
      </c>
      <c r="O120" s="37">
        <f t="shared" ref="O120" si="183">N120+N120*O121</f>
        <v>4.1775568243623553</v>
      </c>
      <c r="P120" s="37">
        <f t="shared" ref="P120" si="184">O120+O120*P121</f>
        <v>4.3927010008170164</v>
      </c>
      <c r="Q120" s="37">
        <f t="shared" ref="Q120" si="185">P120+P120*Q121</f>
        <v>4.6009150282557432</v>
      </c>
      <c r="R120" s="37">
        <f t="shared" ref="R120" si="186">Q120+Q120*R121</f>
        <v>4.8466038907645999</v>
      </c>
      <c r="S120" s="37">
        <f t="shared" ref="S120" si="187">R120+R120*S121</f>
        <v>5.124798954094488</v>
      </c>
      <c r="T120" s="199">
        <f>(S120/J120)^(1/9)-1</f>
        <v>4.5493122409923759E-2</v>
      </c>
      <c r="U120" s="339">
        <v>2.81E-2</v>
      </c>
    </row>
    <row r="121" spans="1:23" x14ac:dyDescent="0.2">
      <c r="A121" s="73" t="s">
        <v>39</v>
      </c>
      <c r="B121" s="73" t="s">
        <v>109</v>
      </c>
      <c r="C121" s="102" t="s">
        <v>327</v>
      </c>
      <c r="D121" s="36"/>
      <c r="E121" s="36">
        <f>E120/D120-1</f>
        <v>4.8825638416160722E-2</v>
      </c>
      <c r="F121" s="36">
        <f>F120/E120-1</f>
        <v>-1.1491766340889553E-2</v>
      </c>
      <c r="G121" s="36">
        <f t="shared" ref="G121" si="188">G120/F120-1</f>
        <v>-2.9064102731486186E-2</v>
      </c>
      <c r="H121" s="36">
        <f t="shared" ref="H121:I121" si="189">H120/G120-1</f>
        <v>8.1196680583996095E-2</v>
      </c>
      <c r="I121" s="330">
        <f t="shared" si="189"/>
        <v>-1.1712711913957397E-2</v>
      </c>
      <c r="J121" s="330">
        <v>1.6299999999999995E-2</v>
      </c>
      <c r="K121" s="330">
        <v>2.7400000000000001E-2</v>
      </c>
      <c r="L121" s="330">
        <v>3.3299999999999996E-2</v>
      </c>
      <c r="M121" s="330">
        <v>4.2599999999999999E-2</v>
      </c>
      <c r="N121" s="330">
        <v>4.6399999999999997E-2</v>
      </c>
      <c r="O121" s="330">
        <v>5.04E-2</v>
      </c>
      <c r="P121" s="330">
        <v>5.1499999999999997E-2</v>
      </c>
      <c r="Q121" s="330">
        <v>4.7399999999999998E-2</v>
      </c>
      <c r="R121" s="330">
        <v>5.3400000000000003E-2</v>
      </c>
      <c r="S121" s="330">
        <v>5.7399999999999993E-2</v>
      </c>
      <c r="T121" s="199"/>
    </row>
    <row r="122" spans="1:23" ht="13.5" thickBot="1" x14ac:dyDescent="0.25">
      <c r="A122" s="269" t="s">
        <v>39</v>
      </c>
      <c r="B122" s="269" t="s">
        <v>109</v>
      </c>
      <c r="C122" s="103" t="s">
        <v>328</v>
      </c>
      <c r="D122" s="47">
        <f>D115-D120</f>
        <v>0.94645197999999997</v>
      </c>
      <c r="E122" s="47">
        <f t="shared" ref="E122:S122" si="190">E115-E120</f>
        <v>0.89257853999999925</v>
      </c>
      <c r="F122" s="47">
        <f t="shared" si="190"/>
        <v>0.97983955999999983</v>
      </c>
      <c r="G122" s="47">
        <f t="shared" si="190"/>
        <v>1.0739943800000002</v>
      </c>
      <c r="H122" s="47">
        <f t="shared" si="190"/>
        <v>0.87584190000000062</v>
      </c>
      <c r="I122" s="47">
        <f t="shared" si="190"/>
        <v>0.72448600000000063</v>
      </c>
      <c r="J122" s="47">
        <f t="shared" si="190"/>
        <v>0.82801133180000042</v>
      </c>
      <c r="K122" s="47">
        <f t="shared" si="190"/>
        <v>0.74242278229132097</v>
      </c>
      <c r="L122" s="47">
        <f t="shared" si="190"/>
        <v>0.63354114094162162</v>
      </c>
      <c r="M122" s="47">
        <f t="shared" si="190"/>
        <v>0.48684459354573528</v>
      </c>
      <c r="N122" s="47">
        <f t="shared" si="190"/>
        <v>0.31908954268625678</v>
      </c>
      <c r="O122" s="47">
        <f t="shared" si="190"/>
        <v>0.12724317563764487</v>
      </c>
      <c r="P122" s="47">
        <f t="shared" si="190"/>
        <v>-7.9301000817016742E-2</v>
      </c>
      <c r="Q122" s="47">
        <f t="shared" si="190"/>
        <v>-0.2789150282557431</v>
      </c>
      <c r="R122" s="47">
        <f t="shared" si="190"/>
        <v>-0.51600389076460029</v>
      </c>
      <c r="S122" s="47">
        <f t="shared" si="190"/>
        <v>-0.7855989540944881</v>
      </c>
      <c r="W122" s="339">
        <v>3.0999999999999999E-3</v>
      </c>
    </row>
    <row r="123" spans="1:23" x14ac:dyDescent="0.2">
      <c r="A123" s="73" t="s">
        <v>39</v>
      </c>
      <c r="B123" s="73" t="s">
        <v>106</v>
      </c>
      <c r="C123" s="100" t="s">
        <v>43</v>
      </c>
      <c r="D123" s="35">
        <f>' Capacity by Company'!D56</f>
        <v>30</v>
      </c>
      <c r="E123" s="35">
        <f>' Capacity by Company'!E56</f>
        <v>30</v>
      </c>
      <c r="F123" s="35">
        <f>' Capacity by Company'!F56</f>
        <v>30</v>
      </c>
      <c r="G123" s="35">
        <f>' Capacity by Company'!G56</f>
        <v>30</v>
      </c>
      <c r="H123" s="35">
        <f>' Capacity by Company'!H56</f>
        <v>30</v>
      </c>
      <c r="I123" s="35">
        <f>' Capacity by Company'!I56</f>
        <v>30</v>
      </c>
      <c r="J123" s="35">
        <f>' Capacity by Company'!J56</f>
        <v>30</v>
      </c>
      <c r="K123" s="35">
        <f>' Capacity by Company'!K56</f>
        <v>30</v>
      </c>
      <c r="L123" s="35">
        <f>' Capacity by Company'!L56</f>
        <v>30</v>
      </c>
      <c r="M123" s="35">
        <f>' Capacity by Company'!M56</f>
        <v>30</v>
      </c>
      <c r="N123" s="35">
        <f>' Capacity by Company'!N56</f>
        <v>30</v>
      </c>
      <c r="O123" s="35">
        <f>' Capacity by Company'!O56</f>
        <v>30</v>
      </c>
      <c r="P123" s="35">
        <f>' Capacity by Company'!P56</f>
        <v>30</v>
      </c>
      <c r="Q123" s="35">
        <f>' Capacity by Company'!Q56</f>
        <v>30</v>
      </c>
      <c r="R123" s="35">
        <f>' Capacity by Company'!R56</f>
        <v>30</v>
      </c>
      <c r="S123" s="35">
        <f>' Capacity by Company'!S56</f>
        <v>30</v>
      </c>
    </row>
    <row r="124" spans="1:23" x14ac:dyDescent="0.2">
      <c r="A124" s="73" t="s">
        <v>39</v>
      </c>
      <c r="B124" s="73" t="s">
        <v>106</v>
      </c>
      <c r="C124" s="100" t="s">
        <v>44</v>
      </c>
      <c r="D124" s="37">
        <f>'Production by Company'!D56</f>
        <v>23.8247</v>
      </c>
      <c r="E124" s="37">
        <f>'Production by Company'!E56</f>
        <v>24.308700000000002</v>
      </c>
      <c r="F124" s="37">
        <f>'Production by Company'!F56</f>
        <v>24.492799999999999</v>
      </c>
      <c r="G124" s="37">
        <f>'Production by Company'!G56</f>
        <v>24.376799999999999</v>
      </c>
      <c r="H124" s="37">
        <f>'Production by Company'!H56</f>
        <v>25.037600000000001</v>
      </c>
      <c r="I124" s="37">
        <f>'Production by Company'!I56</f>
        <v>23.899699999999999</v>
      </c>
      <c r="J124" s="37">
        <f>'Production by Company'!J56</f>
        <v>24.861799999999999</v>
      </c>
      <c r="K124" s="37">
        <f>'Production by Company'!K56</f>
        <v>24.9239</v>
      </c>
      <c r="L124" s="37">
        <f>'Production by Company'!L56</f>
        <v>24.986000000000001</v>
      </c>
      <c r="M124" s="37">
        <f>'Production by Company'!M56</f>
        <v>25.048100000000002</v>
      </c>
      <c r="N124" s="37">
        <f>'Production by Company'!N56</f>
        <v>25.110199999999999</v>
      </c>
      <c r="O124" s="37">
        <f>'Production by Company'!O56</f>
        <v>25.1723</v>
      </c>
      <c r="P124" s="37">
        <f>'Production by Company'!P56</f>
        <v>25.234400000000001</v>
      </c>
      <c r="Q124" s="37">
        <f>'Production by Company'!Q56</f>
        <v>25.296500000000002</v>
      </c>
      <c r="R124" s="37">
        <f>'Production by Company'!R56</f>
        <v>25.358599999999999</v>
      </c>
      <c r="S124" s="37">
        <f>'Production by Company'!S56</f>
        <v>25.4207</v>
      </c>
    </row>
    <row r="125" spans="1:23" x14ac:dyDescent="0.2">
      <c r="A125" s="73" t="s">
        <v>39</v>
      </c>
      <c r="B125" s="73" t="s">
        <v>106</v>
      </c>
      <c r="C125" s="100" t="s">
        <v>45</v>
      </c>
      <c r="D125" s="36">
        <f t="shared" ref="D125:S125" si="191">(D124/D123)</f>
        <v>0.79415666666666662</v>
      </c>
      <c r="E125" s="36">
        <f t="shared" si="191"/>
        <v>0.81029000000000007</v>
      </c>
      <c r="F125" s="36">
        <f t="shared" si="191"/>
        <v>0.81642666666666663</v>
      </c>
      <c r="G125" s="36">
        <f t="shared" si="191"/>
        <v>0.81255999999999995</v>
      </c>
      <c r="H125" s="36">
        <f t="shared" si="191"/>
        <v>0.8345866666666667</v>
      </c>
      <c r="I125" s="36">
        <f t="shared" si="191"/>
        <v>0.79665666666666668</v>
      </c>
      <c r="J125" s="36">
        <f t="shared" si="191"/>
        <v>0.82872666666666661</v>
      </c>
      <c r="K125" s="36">
        <f t="shared" si="191"/>
        <v>0.83079666666666663</v>
      </c>
      <c r="L125" s="36">
        <f t="shared" si="191"/>
        <v>0.83286666666666664</v>
      </c>
      <c r="M125" s="36">
        <f t="shared" si="191"/>
        <v>0.83493666666666677</v>
      </c>
      <c r="N125" s="36">
        <f t="shared" si="191"/>
        <v>0.83700666666666668</v>
      </c>
      <c r="O125" s="36">
        <f t="shared" si="191"/>
        <v>0.83907666666666669</v>
      </c>
      <c r="P125" s="36">
        <f t="shared" si="191"/>
        <v>0.84114666666666671</v>
      </c>
      <c r="Q125" s="36">
        <f t="shared" si="191"/>
        <v>0.84321666666666673</v>
      </c>
      <c r="R125" s="36">
        <f t="shared" si="191"/>
        <v>0.84528666666666663</v>
      </c>
      <c r="S125" s="36">
        <f t="shared" si="191"/>
        <v>0.84735666666666665</v>
      </c>
    </row>
    <row r="126" spans="1:23" x14ac:dyDescent="0.2">
      <c r="A126" s="73" t="s">
        <v>39</v>
      </c>
      <c r="B126" s="73" t="s">
        <v>106</v>
      </c>
      <c r="C126" s="100" t="s">
        <v>46</v>
      </c>
      <c r="D126" s="101">
        <f>'Foreign Trade'!J12</f>
        <v>0.67369338000000001</v>
      </c>
      <c r="E126" s="101">
        <f>'Foreign Trade'!K12</f>
        <v>0.83955846000000001</v>
      </c>
      <c r="F126" s="101">
        <f>'Foreign Trade'!L12</f>
        <v>0.86489251999999994</v>
      </c>
      <c r="G126" s="101">
        <f>'Foreign Trade'!M12</f>
        <v>0.95159559999999999</v>
      </c>
      <c r="H126" s="101">
        <f>'Foreign Trade'!N12</f>
        <v>0.85379362000000003</v>
      </c>
      <c r="I126" s="101">
        <f>'Foreign Trade'!O12</f>
        <v>0.91537999999999997</v>
      </c>
      <c r="J126" s="45"/>
      <c r="K126" s="45"/>
      <c r="L126" s="45"/>
      <c r="M126" s="45"/>
      <c r="N126" s="45"/>
      <c r="O126" s="45"/>
      <c r="P126" s="45"/>
      <c r="Q126" s="45"/>
      <c r="R126" s="45"/>
      <c r="S126" s="46"/>
    </row>
    <row r="127" spans="1:23" x14ac:dyDescent="0.2">
      <c r="A127" s="73" t="s">
        <v>39</v>
      </c>
      <c r="B127" s="73" t="s">
        <v>106</v>
      </c>
      <c r="C127" s="100" t="s">
        <v>47</v>
      </c>
      <c r="D127" s="101">
        <f>'Foreign Trade'!AK12</f>
        <v>2.9823408599999999</v>
      </c>
      <c r="E127" s="101">
        <f>'Foreign Trade'!AL12</f>
        <v>2.8732657000000001</v>
      </c>
      <c r="F127" s="101">
        <f>'Foreign Trade'!AM12</f>
        <v>2.9090561799999999</v>
      </c>
      <c r="G127" s="101">
        <f>'Foreign Trade'!AN12</f>
        <v>2.6465434000000001</v>
      </c>
      <c r="H127" s="101">
        <f>'Foreign Trade'!AO12</f>
        <v>2.6683931000000003</v>
      </c>
      <c r="I127" s="101">
        <f>'Foreign Trade'!AP12</f>
        <v>2.4788399999999999</v>
      </c>
      <c r="J127" s="101"/>
      <c r="K127" s="45"/>
      <c r="L127" s="45"/>
      <c r="M127" s="45"/>
      <c r="N127" s="45"/>
      <c r="O127" s="45"/>
      <c r="P127" s="45"/>
      <c r="Q127" s="45"/>
      <c r="R127" s="45"/>
      <c r="S127" s="46"/>
    </row>
    <row r="128" spans="1:23" x14ac:dyDescent="0.2">
      <c r="A128" s="73" t="s">
        <v>39</v>
      </c>
      <c r="B128" s="73" t="s">
        <v>106</v>
      </c>
      <c r="C128" s="100" t="s">
        <v>25</v>
      </c>
      <c r="D128" s="37">
        <f>2%*D124</f>
        <v>0.47649400000000003</v>
      </c>
      <c r="E128" s="37">
        <f t="shared" ref="E128:S128" si="192">2%*E124</f>
        <v>0.48617400000000005</v>
      </c>
      <c r="F128" s="37">
        <f t="shared" si="192"/>
        <v>0.48985600000000001</v>
      </c>
      <c r="G128" s="37">
        <f t="shared" si="192"/>
        <v>0.48753600000000002</v>
      </c>
      <c r="H128" s="37">
        <f t="shared" si="192"/>
        <v>0.50075200000000009</v>
      </c>
      <c r="I128" s="37">
        <f t="shared" si="192"/>
        <v>0.47799399999999997</v>
      </c>
      <c r="J128" s="37">
        <f t="shared" si="192"/>
        <v>0.49723600000000001</v>
      </c>
      <c r="K128" s="37">
        <f t="shared" si="192"/>
        <v>0.49847800000000003</v>
      </c>
      <c r="L128" s="37">
        <f t="shared" si="192"/>
        <v>0.49972</v>
      </c>
      <c r="M128" s="37">
        <f t="shared" si="192"/>
        <v>0.50096200000000002</v>
      </c>
      <c r="N128" s="37">
        <f t="shared" si="192"/>
        <v>0.50220399999999998</v>
      </c>
      <c r="O128" s="37">
        <f t="shared" si="192"/>
        <v>0.50344600000000006</v>
      </c>
      <c r="P128" s="37">
        <f t="shared" si="192"/>
        <v>0.50468800000000003</v>
      </c>
      <c r="Q128" s="37">
        <f t="shared" si="192"/>
        <v>0.50592999999999999</v>
      </c>
      <c r="R128" s="37">
        <f t="shared" si="192"/>
        <v>0.50717199999999996</v>
      </c>
      <c r="S128" s="37">
        <f t="shared" si="192"/>
        <v>0.50841400000000003</v>
      </c>
    </row>
    <row r="129" spans="1:22" x14ac:dyDescent="0.2">
      <c r="A129" s="73" t="s">
        <v>39</v>
      </c>
      <c r="B129" s="73" t="s">
        <v>106</v>
      </c>
      <c r="C129" s="100" t="s">
        <v>48</v>
      </c>
      <c r="D129" s="37">
        <f>D124+D126-D127-D128</f>
        <v>21.03955852</v>
      </c>
      <c r="E129" s="37">
        <f>E124+E126-E127-E128</f>
        <v>21.788818760000002</v>
      </c>
      <c r="F129" s="37">
        <f t="shared" ref="F129:I129" si="193">F124+F126-F127-F128</f>
        <v>21.958780340000001</v>
      </c>
      <c r="G129" s="37">
        <f t="shared" si="193"/>
        <v>22.194316200000003</v>
      </c>
      <c r="H129" s="37">
        <f t="shared" si="193"/>
        <v>22.722248520000004</v>
      </c>
      <c r="I129" s="331">
        <f t="shared" si="193"/>
        <v>21.858245999999998</v>
      </c>
      <c r="J129" s="37">
        <f t="shared" ref="J129" si="194">I129+I129*J130</f>
        <v>22.505250081599996</v>
      </c>
      <c r="K129" s="37">
        <f t="shared" ref="K129" si="195">J129+J129*K130</f>
        <v>23.421213759921116</v>
      </c>
      <c r="L129" s="37">
        <f t="shared" ref="L129" si="196">K129+K129*L130</f>
        <v>24.512642321133441</v>
      </c>
      <c r="M129" s="37">
        <f t="shared" ref="M129" si="197">L129+L129*M130</f>
        <v>25.8828990268848</v>
      </c>
      <c r="N129" s="37">
        <f t="shared" ref="N129" si="198">M129+M129*N130</f>
        <v>27.428108098789824</v>
      </c>
      <c r="O129" s="37">
        <f t="shared" ref="O129" si="199">N129+N129*O130</f>
        <v>29.175278584682736</v>
      </c>
      <c r="P129" s="37">
        <f t="shared" ref="P129" si="200">O129+O129*P130</f>
        <v>31.065836636970179</v>
      </c>
      <c r="Q129" s="37">
        <f t="shared" ref="Q129" si="201">P129+P129*Q130</f>
        <v>32.951532920834268</v>
      </c>
      <c r="R129" s="37">
        <f t="shared" ref="R129" si="202">Q129+Q129*R130</f>
        <v>35.149400166653912</v>
      </c>
      <c r="S129" s="37">
        <f t="shared" ref="S129" si="203">R129+R129*S130</f>
        <v>37.634462758436342</v>
      </c>
      <c r="T129" s="199">
        <f>(S129/J129)^(1/9)-1</f>
        <v>5.8793629812993409E-2</v>
      </c>
      <c r="U129" s="339">
        <v>2.92E-2</v>
      </c>
    </row>
    <row r="130" spans="1:22" x14ac:dyDescent="0.2">
      <c r="A130" s="73" t="s">
        <v>39</v>
      </c>
      <c r="B130" s="73" t="s">
        <v>106</v>
      </c>
      <c r="C130" s="102" t="s">
        <v>327</v>
      </c>
      <c r="D130" s="36"/>
      <c r="E130" s="36">
        <f>E129/D129-1</f>
        <v>3.561197537903471E-2</v>
      </c>
      <c r="F130" s="36">
        <f>F129/E129-1</f>
        <v>7.8004035864494004E-3</v>
      </c>
      <c r="G130" s="36">
        <f t="shared" ref="G130" si="204">G129/F129-1</f>
        <v>1.0726272422833638E-2</v>
      </c>
      <c r="H130" s="36">
        <f t="shared" ref="H130:I130" si="205">H129/G129-1</f>
        <v>2.3786825205274864E-2</v>
      </c>
      <c r="I130" s="330">
        <f t="shared" si="205"/>
        <v>-3.8024516774363915E-2</v>
      </c>
      <c r="J130" s="330">
        <v>2.9599999999999994E-2</v>
      </c>
      <c r="K130" s="330">
        <v>4.07E-2</v>
      </c>
      <c r="L130" s="330">
        <v>4.6599999999999996E-2</v>
      </c>
      <c r="M130" s="330">
        <v>5.5899999999999998E-2</v>
      </c>
      <c r="N130" s="330">
        <v>5.9699999999999996E-2</v>
      </c>
      <c r="O130" s="330">
        <v>6.3700000000000007E-2</v>
      </c>
      <c r="P130" s="330">
        <v>6.4799999999999996E-2</v>
      </c>
      <c r="Q130" s="330">
        <v>6.0699999999999997E-2</v>
      </c>
      <c r="R130" s="330">
        <v>6.6700000000000009E-2</v>
      </c>
      <c r="S130" s="330">
        <v>7.0699999999999999E-2</v>
      </c>
    </row>
    <row r="131" spans="1:22" ht="13.5" thickBot="1" x14ac:dyDescent="0.25">
      <c r="A131" s="269" t="s">
        <v>39</v>
      </c>
      <c r="B131" s="269" t="s">
        <v>106</v>
      </c>
      <c r="C131" s="103" t="s">
        <v>328</v>
      </c>
      <c r="D131" s="47">
        <f>D124-D129</f>
        <v>2.7851414800000001</v>
      </c>
      <c r="E131" s="47">
        <f t="shared" ref="E131:S131" si="206">E124-E129</f>
        <v>2.5198812400000001</v>
      </c>
      <c r="F131" s="47">
        <f t="shared" si="206"/>
        <v>2.5340196599999985</v>
      </c>
      <c r="G131" s="47">
        <f t="shared" si="206"/>
        <v>2.1824837999999964</v>
      </c>
      <c r="H131" s="47">
        <f t="shared" si="206"/>
        <v>2.3153514799999968</v>
      </c>
      <c r="I131" s="47">
        <f t="shared" si="206"/>
        <v>2.0414540000000017</v>
      </c>
      <c r="J131" s="47">
        <f t="shared" si="206"/>
        <v>2.3565499184000025</v>
      </c>
      <c r="K131" s="47">
        <f t="shared" si="206"/>
        <v>1.5026862400788836</v>
      </c>
      <c r="L131" s="47">
        <f t="shared" si="206"/>
        <v>0.47335767886655944</v>
      </c>
      <c r="M131" s="47">
        <f t="shared" si="206"/>
        <v>-0.83479902688479868</v>
      </c>
      <c r="N131" s="47">
        <f t="shared" si="206"/>
        <v>-2.3179080987898253</v>
      </c>
      <c r="O131" s="47">
        <f t="shared" si="206"/>
        <v>-4.0029785846827366</v>
      </c>
      <c r="P131" s="47">
        <f t="shared" si="206"/>
        <v>-5.831436636970178</v>
      </c>
      <c r="Q131" s="47">
        <f t="shared" si="206"/>
        <v>-7.655032920834266</v>
      </c>
      <c r="R131" s="47">
        <f t="shared" si="206"/>
        <v>-9.7908001666539128</v>
      </c>
      <c r="S131" s="47">
        <f t="shared" si="206"/>
        <v>-12.213762758436342</v>
      </c>
    </row>
    <row r="132" spans="1:22" x14ac:dyDescent="0.2">
      <c r="A132" s="73" t="s">
        <v>39</v>
      </c>
      <c r="B132" s="73" t="s">
        <v>259</v>
      </c>
      <c r="C132" s="100" t="s">
        <v>43</v>
      </c>
      <c r="D132" s="35">
        <f>' Capacity by Company'!D59</f>
        <v>15</v>
      </c>
      <c r="E132" s="35">
        <f>' Capacity by Company'!E59</f>
        <v>15</v>
      </c>
      <c r="F132" s="35">
        <f>' Capacity by Company'!F59</f>
        <v>15</v>
      </c>
      <c r="G132" s="35">
        <f>' Capacity by Company'!G59</f>
        <v>15</v>
      </c>
      <c r="H132" s="35">
        <f>' Capacity by Company'!H59</f>
        <v>15</v>
      </c>
      <c r="I132" s="35">
        <f>' Capacity by Company'!I59</f>
        <v>15</v>
      </c>
      <c r="J132" s="35">
        <f>' Capacity by Company'!J59</f>
        <v>15</v>
      </c>
      <c r="K132" s="35">
        <f>' Capacity by Company'!K59</f>
        <v>15</v>
      </c>
      <c r="L132" s="35">
        <f>' Capacity by Company'!L59</f>
        <v>15</v>
      </c>
      <c r="M132" s="35">
        <f>' Capacity by Company'!M59</f>
        <v>15</v>
      </c>
      <c r="N132" s="35">
        <f>' Capacity by Company'!N59</f>
        <v>15</v>
      </c>
      <c r="O132" s="35">
        <f>' Capacity by Company'!O59</f>
        <v>15</v>
      </c>
      <c r="P132" s="35">
        <f>' Capacity by Company'!P59</f>
        <v>15</v>
      </c>
      <c r="Q132" s="35">
        <f>' Capacity by Company'!Q59</f>
        <v>15</v>
      </c>
      <c r="R132" s="35">
        <f>' Capacity by Company'!R59</f>
        <v>15</v>
      </c>
      <c r="S132" s="35">
        <f>' Capacity by Company'!S59</f>
        <v>15</v>
      </c>
    </row>
    <row r="133" spans="1:22" x14ac:dyDescent="0.2">
      <c r="A133" s="73" t="s">
        <v>39</v>
      </c>
      <c r="B133" s="73" t="s">
        <v>259</v>
      </c>
      <c r="C133" s="100" t="s">
        <v>44</v>
      </c>
      <c r="D133" s="37">
        <f>'Production by Company'!D59</f>
        <v>13.229699999999999</v>
      </c>
      <c r="E133" s="37">
        <f>'Production by Company'!E59</f>
        <v>13.237</v>
      </c>
      <c r="F133" s="37">
        <f>'Production by Company'!F59</f>
        <v>13.244300000000001</v>
      </c>
      <c r="G133" s="37">
        <f>'Production by Company'!G59</f>
        <v>13.2517</v>
      </c>
      <c r="H133" s="37">
        <f>'Production by Company'!H59</f>
        <v>13.409000000000001</v>
      </c>
      <c r="I133" s="37">
        <f>'Production by Company'!I59</f>
        <v>12.8163</v>
      </c>
      <c r="J133" s="37">
        <f>'Production by Company'!J59</f>
        <v>13.2736</v>
      </c>
      <c r="K133" s="37">
        <f>'Production by Company'!K59</f>
        <v>13.280900000000001</v>
      </c>
      <c r="L133" s="37">
        <f>'Production by Company'!L59</f>
        <v>13.2883</v>
      </c>
      <c r="M133" s="37">
        <f>'Production by Company'!M59</f>
        <v>13.2956</v>
      </c>
      <c r="N133" s="37">
        <f>'Production by Company'!N59</f>
        <v>13.302899999999999</v>
      </c>
      <c r="O133" s="37">
        <f>'Production by Company'!O59</f>
        <v>13.3102</v>
      </c>
      <c r="P133" s="37">
        <f>'Production by Company'!P59</f>
        <v>13.317600000000001</v>
      </c>
      <c r="Q133" s="37">
        <f>'Production by Company'!Q59</f>
        <v>13.3249</v>
      </c>
      <c r="R133" s="37">
        <f>'Production by Company'!R59</f>
        <v>13.3322</v>
      </c>
      <c r="S133" s="37">
        <f>'Production by Company'!S59</f>
        <v>13.339499999999999</v>
      </c>
    </row>
    <row r="134" spans="1:22" x14ac:dyDescent="0.2">
      <c r="A134" s="73" t="s">
        <v>39</v>
      </c>
      <c r="B134" s="73" t="s">
        <v>259</v>
      </c>
      <c r="C134" s="100" t="s">
        <v>45</v>
      </c>
      <c r="D134" s="36">
        <f t="shared" ref="D134:S134" si="207">(D133/D132)</f>
        <v>0.88197999999999999</v>
      </c>
      <c r="E134" s="36">
        <f t="shared" si="207"/>
        <v>0.88246666666666662</v>
      </c>
      <c r="F134" s="36">
        <f t="shared" si="207"/>
        <v>0.88295333333333337</v>
      </c>
      <c r="G134" s="36">
        <f t="shared" si="207"/>
        <v>0.8834466666666666</v>
      </c>
      <c r="H134" s="36">
        <f t="shared" si="207"/>
        <v>0.89393333333333336</v>
      </c>
      <c r="I134" s="36">
        <f t="shared" si="207"/>
        <v>0.85441999999999996</v>
      </c>
      <c r="J134" s="36">
        <f t="shared" si="207"/>
        <v>0.88490666666666662</v>
      </c>
      <c r="K134" s="36">
        <f t="shared" si="207"/>
        <v>0.88539333333333337</v>
      </c>
      <c r="L134" s="36">
        <f t="shared" si="207"/>
        <v>0.8858866666666666</v>
      </c>
      <c r="M134" s="36">
        <f t="shared" si="207"/>
        <v>0.88637333333333335</v>
      </c>
      <c r="N134" s="36">
        <f t="shared" si="207"/>
        <v>0.88685999999999998</v>
      </c>
      <c r="O134" s="36">
        <f t="shared" si="207"/>
        <v>0.88734666666666662</v>
      </c>
      <c r="P134" s="36">
        <f t="shared" si="207"/>
        <v>0.88784000000000007</v>
      </c>
      <c r="Q134" s="36">
        <f t="shared" si="207"/>
        <v>0.8883266666666666</v>
      </c>
      <c r="R134" s="36">
        <f t="shared" si="207"/>
        <v>0.88881333333333334</v>
      </c>
      <c r="S134" s="36">
        <f t="shared" si="207"/>
        <v>0.88929999999999998</v>
      </c>
    </row>
    <row r="135" spans="1:22" x14ac:dyDescent="0.2">
      <c r="A135" s="73" t="s">
        <v>39</v>
      </c>
      <c r="B135" s="73" t="s">
        <v>259</v>
      </c>
      <c r="C135" s="100" t="s">
        <v>46</v>
      </c>
      <c r="D135" s="101">
        <f>'Foreign Trade'!J13</f>
        <v>0.77005999999999997</v>
      </c>
      <c r="E135" s="101">
        <f>'Foreign Trade'!K13</f>
        <v>0.77678000000000003</v>
      </c>
      <c r="F135" s="101">
        <f>'Foreign Trade'!L13</f>
        <v>0.90191999999999994</v>
      </c>
      <c r="G135" s="101">
        <f>'Foreign Trade'!M13</f>
        <v>0.90427999999999997</v>
      </c>
      <c r="H135" s="101">
        <f>'Foreign Trade'!N13</f>
        <v>0.95798000000000005</v>
      </c>
      <c r="I135" s="101">
        <f>'Foreign Trade'!O13</f>
        <v>0.91480000000000006</v>
      </c>
      <c r="J135" s="45"/>
      <c r="K135" s="45"/>
      <c r="L135" s="45"/>
      <c r="M135" s="45"/>
      <c r="N135" s="45"/>
      <c r="O135" s="45"/>
      <c r="P135" s="45"/>
      <c r="Q135" s="45"/>
      <c r="R135" s="45"/>
      <c r="S135" s="46"/>
    </row>
    <row r="136" spans="1:22" x14ac:dyDescent="0.2">
      <c r="A136" s="73" t="s">
        <v>39</v>
      </c>
      <c r="B136" s="73" t="s">
        <v>259</v>
      </c>
      <c r="C136" s="100" t="s">
        <v>47</v>
      </c>
      <c r="D136" s="101">
        <f>'Foreign Trade'!AK13</f>
        <v>2.6700000000000002E-2</v>
      </c>
      <c r="E136" s="101">
        <f>'Foreign Trade'!AL13</f>
        <v>3.1379999999999998E-2</v>
      </c>
      <c r="F136" s="101">
        <f>'Foreign Trade'!AM13</f>
        <v>4.0480000000000002E-2</v>
      </c>
      <c r="G136" s="101">
        <f>'Foreign Trade'!AN13</f>
        <v>4.9640000000000004E-2</v>
      </c>
      <c r="H136" s="101">
        <f>'Foreign Trade'!AO13</f>
        <v>4.8659999999999995E-2</v>
      </c>
      <c r="I136" s="101">
        <f>'Foreign Trade'!AP13</f>
        <v>4.8640000000000003E-2</v>
      </c>
      <c r="J136" s="45"/>
      <c r="K136" s="45"/>
      <c r="L136" s="45"/>
      <c r="M136" s="45"/>
      <c r="N136" s="45"/>
      <c r="O136" s="45"/>
      <c r="P136" s="45"/>
      <c r="Q136" s="45"/>
      <c r="R136" s="45"/>
      <c r="S136" s="46"/>
      <c r="V136" s="339">
        <v>2.5000000000000001E-3</v>
      </c>
    </row>
    <row r="137" spans="1:22" x14ac:dyDescent="0.2">
      <c r="A137" s="73" t="s">
        <v>39</v>
      </c>
      <c r="B137" s="73" t="s">
        <v>259</v>
      </c>
      <c r="C137" s="100" t="s">
        <v>25</v>
      </c>
      <c r="D137" s="37">
        <f>2%*D133</f>
        <v>0.264594</v>
      </c>
      <c r="E137" s="37">
        <f t="shared" ref="E137:S137" si="208">2%*E133</f>
        <v>0.26474000000000003</v>
      </c>
      <c r="F137" s="37">
        <f t="shared" si="208"/>
        <v>0.26488600000000001</v>
      </c>
      <c r="G137" s="37">
        <f t="shared" si="208"/>
        <v>0.26503399999999999</v>
      </c>
      <c r="H137" s="37">
        <f t="shared" si="208"/>
        <v>0.26818000000000003</v>
      </c>
      <c r="I137" s="37">
        <f t="shared" si="208"/>
        <v>0.256326</v>
      </c>
      <c r="J137" s="37">
        <f t="shared" si="208"/>
        <v>0.26547199999999999</v>
      </c>
      <c r="K137" s="37">
        <f t="shared" si="208"/>
        <v>0.26561800000000002</v>
      </c>
      <c r="L137" s="37">
        <f t="shared" si="208"/>
        <v>0.265766</v>
      </c>
      <c r="M137" s="37">
        <f t="shared" si="208"/>
        <v>0.26591200000000004</v>
      </c>
      <c r="N137" s="37">
        <f t="shared" si="208"/>
        <v>0.26605800000000002</v>
      </c>
      <c r="O137" s="37">
        <f t="shared" si="208"/>
        <v>0.266204</v>
      </c>
      <c r="P137" s="37">
        <f t="shared" si="208"/>
        <v>0.26635200000000003</v>
      </c>
      <c r="Q137" s="37">
        <f t="shared" si="208"/>
        <v>0.26649800000000001</v>
      </c>
      <c r="R137" s="37">
        <f t="shared" si="208"/>
        <v>0.26664399999999999</v>
      </c>
      <c r="S137" s="37">
        <f t="shared" si="208"/>
        <v>0.26678999999999997</v>
      </c>
    </row>
    <row r="138" spans="1:22" x14ac:dyDescent="0.2">
      <c r="A138" s="73" t="s">
        <v>39</v>
      </c>
      <c r="B138" s="73" t="s">
        <v>259</v>
      </c>
      <c r="C138" s="100" t="s">
        <v>48</v>
      </c>
      <c r="D138" s="37">
        <f>D133+D135-D136-D137</f>
        <v>13.708465999999998</v>
      </c>
      <c r="E138" s="37">
        <f t="shared" ref="E138" si="209">E133+E135-E136-E137</f>
        <v>13.71766</v>
      </c>
      <c r="F138" s="37">
        <f t="shared" ref="F138" si="210">F133+F135-F136-F137</f>
        <v>13.840854</v>
      </c>
      <c r="G138" s="37">
        <f t="shared" ref="G138" si="211">G133+G135-G136-G137</f>
        <v>13.841305999999999</v>
      </c>
      <c r="H138" s="37">
        <f t="shared" ref="H138:I138" si="212">H133+H135-H136-H137</f>
        <v>14.050140000000003</v>
      </c>
      <c r="I138" s="331">
        <f t="shared" si="212"/>
        <v>13.426133999999999</v>
      </c>
      <c r="J138" s="37">
        <f t="shared" ref="J138" si="213">I138+I138*J139</f>
        <v>13.7738708706</v>
      </c>
      <c r="K138" s="37">
        <f t="shared" ref="K138" si="214">J138+J138*K139</f>
        <v>14.283504092812199</v>
      </c>
      <c r="L138" s="37">
        <f t="shared" ref="L138" si="215">K138+K138*L139</f>
        <v>14.896266418393843</v>
      </c>
      <c r="M138" s="37">
        <f t="shared" ref="M138" si="216">L138+L138*M139</f>
        <v>15.673851525434001</v>
      </c>
      <c r="N138" s="37">
        <f t="shared" ref="N138" si="217">M138+M138*N139</f>
        <v>16.551587210858305</v>
      </c>
      <c r="O138" s="37">
        <f t="shared" ref="O138" si="218">N138+N138*O139</f>
        <v>17.544682443509803</v>
      </c>
      <c r="P138" s="37">
        <f t="shared" ref="P138" si="219">O138+O138*P139</f>
        <v>18.616662540808253</v>
      </c>
      <c r="Q138" s="37">
        <f t="shared" ref="Q138" si="220">P138+P138*Q139</f>
        <v>19.677812305634323</v>
      </c>
      <c r="R138" s="37">
        <f t="shared" ref="R138" si="221">Q138+Q138*R139</f>
        <v>20.917514480889285</v>
      </c>
      <c r="S138" s="37">
        <f t="shared" ref="S138" si="222">R138+R138*S139</f>
        <v>22.318987951108866</v>
      </c>
      <c r="T138" s="199">
        <f>(S138/J138)^(1/9)-1</f>
        <v>5.5093489946024699E-2</v>
      </c>
    </row>
    <row r="139" spans="1:22" x14ac:dyDescent="0.2">
      <c r="A139" s="73" t="s">
        <v>39</v>
      </c>
      <c r="B139" s="73" t="s">
        <v>259</v>
      </c>
      <c r="C139" s="102" t="s">
        <v>327</v>
      </c>
      <c r="D139" s="36"/>
      <c r="E139" s="36">
        <f>E138/D138-1</f>
        <v>6.7068043937257293E-4</v>
      </c>
      <c r="F139" s="36">
        <f>F138/E138-1</f>
        <v>8.9806862103303242E-3</v>
      </c>
      <c r="G139" s="36">
        <f t="shared" ref="G139" si="223">G138/F138-1</f>
        <v>3.2656944434217294E-5</v>
      </c>
      <c r="H139" s="36">
        <f t="shared" ref="H139:I139" si="224">H138/G138-1</f>
        <v>1.5087738107950388E-2</v>
      </c>
      <c r="I139" s="330">
        <f t="shared" si="224"/>
        <v>-4.4412795886731637E-2</v>
      </c>
      <c r="J139" s="330">
        <v>2.5899999999999999E-2</v>
      </c>
      <c r="K139" s="330">
        <v>3.7000000000000005E-2</v>
      </c>
      <c r="L139" s="330">
        <v>4.2900000000000001E-2</v>
      </c>
      <c r="M139" s="330">
        <v>5.2200000000000003E-2</v>
      </c>
      <c r="N139" s="330">
        <v>5.6000000000000001E-2</v>
      </c>
      <c r="O139" s="330">
        <v>6.0000000000000005E-2</v>
      </c>
      <c r="P139" s="330">
        <v>6.1099999999999995E-2</v>
      </c>
      <c r="Q139" s="330">
        <v>5.6999999999999995E-2</v>
      </c>
      <c r="R139" s="330">
        <v>6.3E-2</v>
      </c>
      <c r="S139" s="330">
        <v>6.699999999999999E-2</v>
      </c>
    </row>
    <row r="140" spans="1:22" ht="13.5" thickBot="1" x14ac:dyDescent="0.25">
      <c r="A140" s="269" t="s">
        <v>39</v>
      </c>
      <c r="B140" s="269" t="s">
        <v>259</v>
      </c>
      <c r="C140" s="103" t="s">
        <v>328</v>
      </c>
      <c r="D140" s="47">
        <f>D133-D138</f>
        <v>-0.47876599999999847</v>
      </c>
      <c r="E140" s="47">
        <f t="shared" ref="E140:S140" si="225">E133-E138</f>
        <v>-0.48066000000000031</v>
      </c>
      <c r="F140" s="47">
        <f t="shared" si="225"/>
        <v>-0.59655399999999936</v>
      </c>
      <c r="G140" s="47">
        <f t="shared" si="225"/>
        <v>-0.58960599999999985</v>
      </c>
      <c r="H140" s="47">
        <f t="shared" si="225"/>
        <v>-0.64114000000000182</v>
      </c>
      <c r="I140" s="47">
        <f t="shared" si="225"/>
        <v>-0.60983399999999932</v>
      </c>
      <c r="J140" s="47">
        <f t="shared" si="225"/>
        <v>-0.50027087059999964</v>
      </c>
      <c r="K140" s="47">
        <f t="shared" si="225"/>
        <v>-1.0026040928121986</v>
      </c>
      <c r="L140" s="47">
        <f t="shared" si="225"/>
        <v>-1.6079664183938434</v>
      </c>
      <c r="M140" s="47">
        <f t="shared" si="225"/>
        <v>-2.3782515254340009</v>
      </c>
      <c r="N140" s="47">
        <f t="shared" si="225"/>
        <v>-3.2486872108583054</v>
      </c>
      <c r="O140" s="47">
        <f t="shared" si="225"/>
        <v>-4.234482443509803</v>
      </c>
      <c r="P140" s="47">
        <f t="shared" si="225"/>
        <v>-5.2990625408082526</v>
      </c>
      <c r="Q140" s="47">
        <f t="shared" si="225"/>
        <v>-6.3529123056343231</v>
      </c>
      <c r="R140" s="47">
        <f t="shared" si="225"/>
        <v>-7.5853144808892843</v>
      </c>
      <c r="S140" s="47">
        <f t="shared" si="225"/>
        <v>-8.979487951108867</v>
      </c>
    </row>
    <row r="141" spans="1:22" x14ac:dyDescent="0.2">
      <c r="A141" s="73" t="s">
        <v>39</v>
      </c>
      <c r="B141" s="73" t="s">
        <v>107</v>
      </c>
      <c r="C141" s="100" t="s">
        <v>43</v>
      </c>
      <c r="D141" s="35">
        <f>' Capacity by Company'!D62</f>
        <v>20</v>
      </c>
      <c r="E141" s="35">
        <f>' Capacity by Company'!E62</f>
        <v>20</v>
      </c>
      <c r="F141" s="35">
        <f>' Capacity by Company'!F62</f>
        <v>20</v>
      </c>
      <c r="G141" s="35">
        <f>' Capacity by Company'!G62</f>
        <v>20</v>
      </c>
      <c r="H141" s="35">
        <f>' Capacity by Company'!H62</f>
        <v>20</v>
      </c>
      <c r="I141" s="35">
        <f>' Capacity by Company'!I62</f>
        <v>20</v>
      </c>
      <c r="J141" s="35">
        <f>' Capacity by Company'!J62</f>
        <v>20</v>
      </c>
      <c r="K141" s="35">
        <f>' Capacity by Company'!K62</f>
        <v>20</v>
      </c>
      <c r="L141" s="35">
        <f>' Capacity by Company'!L62</f>
        <v>20</v>
      </c>
      <c r="M141" s="35">
        <f>' Capacity by Company'!M62</f>
        <v>20</v>
      </c>
      <c r="N141" s="35">
        <f>' Capacity by Company'!N62</f>
        <v>20</v>
      </c>
      <c r="O141" s="35">
        <f>' Capacity by Company'!O62</f>
        <v>20</v>
      </c>
      <c r="P141" s="35">
        <f>' Capacity by Company'!P62</f>
        <v>20</v>
      </c>
      <c r="Q141" s="35">
        <f>' Capacity by Company'!Q62</f>
        <v>20</v>
      </c>
      <c r="R141" s="35">
        <f>' Capacity by Company'!R62</f>
        <v>20</v>
      </c>
      <c r="S141" s="35">
        <f>' Capacity by Company'!S62</f>
        <v>20</v>
      </c>
    </row>
    <row r="142" spans="1:22" x14ac:dyDescent="0.2">
      <c r="A142" s="73" t="s">
        <v>39</v>
      </c>
      <c r="B142" s="73" t="s">
        <v>107</v>
      </c>
      <c r="C142" s="100" t="s">
        <v>44</v>
      </c>
      <c r="D142" s="37">
        <f>'Production by Company'!D62</f>
        <v>17.714300000000001</v>
      </c>
      <c r="E142" s="37">
        <f>'Production by Company'!E62</f>
        <v>17.769200000000001</v>
      </c>
      <c r="F142" s="37">
        <f>'Production by Company'!F62</f>
        <v>17.824000000000002</v>
      </c>
      <c r="G142" s="37">
        <f>'Production by Company'!G62</f>
        <v>17.878799999999998</v>
      </c>
      <c r="H142" s="37">
        <f>'Production by Company'!H62</f>
        <v>18.1462</v>
      </c>
      <c r="I142" s="37">
        <f>'Production by Company'!I62</f>
        <v>17.008700000000001</v>
      </c>
      <c r="J142" s="37">
        <f>'Production by Company'!J62</f>
        <v>17.671299999999999</v>
      </c>
      <c r="K142" s="37">
        <f>'Production by Company'!K62</f>
        <v>17.733799999999999</v>
      </c>
      <c r="L142" s="37">
        <f>'Production by Company'!L62</f>
        <v>17.796399999999998</v>
      </c>
      <c r="M142" s="37">
        <f>'Production by Company'!M62</f>
        <v>17.858899999999998</v>
      </c>
      <c r="N142" s="37">
        <f>'Production by Company'!N62</f>
        <v>17.921500000000002</v>
      </c>
      <c r="O142" s="37">
        <f>'Production by Company'!O62</f>
        <v>17.984000000000002</v>
      </c>
      <c r="P142" s="37">
        <f>'Production by Company'!P62</f>
        <v>18.046600000000002</v>
      </c>
      <c r="Q142" s="37">
        <f>'Production by Company'!Q62</f>
        <v>18.109100000000002</v>
      </c>
      <c r="R142" s="37">
        <f>'Production by Company'!R62</f>
        <v>18.171700000000001</v>
      </c>
      <c r="S142" s="37">
        <f>'Production by Company'!S62</f>
        <v>18.234200000000001</v>
      </c>
    </row>
    <row r="143" spans="1:22" x14ac:dyDescent="0.2">
      <c r="A143" s="73" t="s">
        <v>39</v>
      </c>
      <c r="B143" s="73" t="s">
        <v>107</v>
      </c>
      <c r="C143" s="100" t="s">
        <v>45</v>
      </c>
      <c r="D143" s="36">
        <f t="shared" ref="D143:S143" si="226">(D142/D141)</f>
        <v>0.88571500000000003</v>
      </c>
      <c r="E143" s="36">
        <f t="shared" si="226"/>
        <v>0.88846000000000003</v>
      </c>
      <c r="F143" s="36">
        <f t="shared" si="226"/>
        <v>0.8912000000000001</v>
      </c>
      <c r="G143" s="36">
        <f t="shared" si="226"/>
        <v>0.89393999999999996</v>
      </c>
      <c r="H143" s="36">
        <f t="shared" si="226"/>
        <v>0.90731000000000006</v>
      </c>
      <c r="I143" s="36">
        <f t="shared" si="226"/>
        <v>0.85043500000000005</v>
      </c>
      <c r="J143" s="36">
        <f t="shared" si="226"/>
        <v>0.88356499999999993</v>
      </c>
      <c r="K143" s="36">
        <f t="shared" si="226"/>
        <v>0.88668999999999998</v>
      </c>
      <c r="L143" s="36">
        <f t="shared" si="226"/>
        <v>0.88981999999999994</v>
      </c>
      <c r="M143" s="36">
        <f t="shared" si="226"/>
        <v>0.89294499999999988</v>
      </c>
      <c r="N143" s="36">
        <f t="shared" si="226"/>
        <v>0.89607500000000007</v>
      </c>
      <c r="O143" s="36">
        <f t="shared" si="226"/>
        <v>0.89920000000000011</v>
      </c>
      <c r="P143" s="36">
        <f t="shared" si="226"/>
        <v>0.90233000000000008</v>
      </c>
      <c r="Q143" s="36">
        <f t="shared" si="226"/>
        <v>0.90545500000000012</v>
      </c>
      <c r="R143" s="36">
        <f t="shared" si="226"/>
        <v>0.90858500000000009</v>
      </c>
      <c r="S143" s="36">
        <f t="shared" si="226"/>
        <v>0.91171000000000002</v>
      </c>
    </row>
    <row r="144" spans="1:22" x14ac:dyDescent="0.2">
      <c r="A144" s="73" t="s">
        <v>39</v>
      </c>
      <c r="B144" s="73" t="s">
        <v>107</v>
      </c>
      <c r="C144" s="100" t="s">
        <v>46</v>
      </c>
      <c r="D144" s="101">
        <f>'Foreign Trade'!J14</f>
        <v>1.06344802</v>
      </c>
      <c r="E144" s="101">
        <f>'Foreign Trade'!K14</f>
        <v>1.12423502</v>
      </c>
      <c r="F144" s="101">
        <f>'Foreign Trade'!L14</f>
        <v>1.14688908</v>
      </c>
      <c r="G144" s="101">
        <f>'Foreign Trade'!M14</f>
        <v>1.08094756</v>
      </c>
      <c r="H144" s="101">
        <f>'Foreign Trade'!N14</f>
        <v>1.11122648</v>
      </c>
      <c r="I144" s="101">
        <f>'Foreign Trade'!O14</f>
        <v>0.90867999999999993</v>
      </c>
      <c r="J144" s="45"/>
      <c r="K144" s="45"/>
      <c r="L144" s="45"/>
      <c r="M144" s="45"/>
      <c r="N144" s="45"/>
      <c r="O144" s="45"/>
      <c r="P144" s="45"/>
      <c r="Q144" s="45"/>
      <c r="R144" s="45"/>
      <c r="S144" s="46"/>
    </row>
    <row r="145" spans="1:25" x14ac:dyDescent="0.2">
      <c r="A145" s="73" t="s">
        <v>39</v>
      </c>
      <c r="B145" s="73" t="s">
        <v>107</v>
      </c>
      <c r="C145" s="100" t="s">
        <v>47</v>
      </c>
      <c r="D145" s="101">
        <f>'Foreign Trade'!AK14</f>
        <v>0.32638136000000001</v>
      </c>
      <c r="E145" s="101">
        <f>'Foreign Trade'!AL14</f>
        <v>0.27999866000000001</v>
      </c>
      <c r="F145" s="101">
        <f>'Foreign Trade'!AM14</f>
        <v>0.25172823999999999</v>
      </c>
      <c r="G145" s="101">
        <f>'Foreign Trade'!AN14</f>
        <v>0.25229750000000001</v>
      </c>
      <c r="H145" s="101">
        <f>'Foreign Trade'!AO14</f>
        <v>0.24822079999999999</v>
      </c>
      <c r="I145" s="101">
        <f>'Foreign Trade'!AP14</f>
        <v>0.20784</v>
      </c>
      <c r="J145" s="45"/>
      <c r="K145" s="45"/>
      <c r="L145" s="45"/>
      <c r="M145" s="45"/>
      <c r="N145" s="45"/>
      <c r="O145" s="45"/>
      <c r="P145" s="45"/>
      <c r="Q145" s="45"/>
      <c r="R145" s="45"/>
      <c r="S145" s="46"/>
    </row>
    <row r="146" spans="1:25" x14ac:dyDescent="0.2">
      <c r="A146" s="73" t="s">
        <v>39</v>
      </c>
      <c r="B146" s="73" t="s">
        <v>107</v>
      </c>
      <c r="C146" s="100" t="s">
        <v>25</v>
      </c>
      <c r="D146" s="37">
        <f>2%*D142</f>
        <v>0.35428600000000005</v>
      </c>
      <c r="E146" s="37">
        <f t="shared" ref="E146:S146" si="227">2%*E142</f>
        <v>0.35538400000000003</v>
      </c>
      <c r="F146" s="37">
        <f t="shared" si="227"/>
        <v>0.35648000000000002</v>
      </c>
      <c r="G146" s="37">
        <f t="shared" si="227"/>
        <v>0.35757599999999995</v>
      </c>
      <c r="H146" s="37">
        <f t="shared" si="227"/>
        <v>0.36292400000000002</v>
      </c>
      <c r="I146" s="37">
        <f t="shared" si="227"/>
        <v>0.34017400000000003</v>
      </c>
      <c r="J146" s="37">
        <f t="shared" si="227"/>
        <v>0.35342599999999996</v>
      </c>
      <c r="K146" s="37">
        <f t="shared" si="227"/>
        <v>0.35467599999999999</v>
      </c>
      <c r="L146" s="37">
        <f t="shared" si="227"/>
        <v>0.35592799999999997</v>
      </c>
      <c r="M146" s="37">
        <f t="shared" si="227"/>
        <v>0.357178</v>
      </c>
      <c r="N146" s="37">
        <f t="shared" si="227"/>
        <v>0.35843000000000003</v>
      </c>
      <c r="O146" s="37">
        <f t="shared" si="227"/>
        <v>0.35968000000000006</v>
      </c>
      <c r="P146" s="37">
        <f t="shared" si="227"/>
        <v>0.36093200000000003</v>
      </c>
      <c r="Q146" s="37">
        <f t="shared" si="227"/>
        <v>0.36218200000000006</v>
      </c>
      <c r="R146" s="37">
        <f t="shared" si="227"/>
        <v>0.36343400000000003</v>
      </c>
      <c r="S146" s="37">
        <f t="shared" si="227"/>
        <v>0.36468400000000001</v>
      </c>
    </row>
    <row r="147" spans="1:25" x14ac:dyDescent="0.2">
      <c r="A147" s="73" t="s">
        <v>39</v>
      </c>
      <c r="B147" s="73" t="s">
        <v>107</v>
      </c>
      <c r="C147" s="100" t="s">
        <v>48</v>
      </c>
      <c r="D147" s="37">
        <f>D142+D144-D145-D146</f>
        <v>18.097080660000003</v>
      </c>
      <c r="E147" s="37">
        <f t="shared" ref="E147" si="228">E142+E144-E145-E146</f>
        <v>18.258052360000001</v>
      </c>
      <c r="F147" s="37">
        <f t="shared" ref="F147" si="229">F142+F144-F145-F146</f>
        <v>18.362680840000003</v>
      </c>
      <c r="G147" s="37">
        <f t="shared" ref="G147" si="230">G142+G144-G145-G146</f>
        <v>18.349874059999994</v>
      </c>
      <c r="H147" s="37">
        <f t="shared" ref="H147:I147" si="231">H142+H144-H145-H146</f>
        <v>18.646281680000001</v>
      </c>
      <c r="I147" s="331">
        <f t="shared" si="231"/>
        <v>17.369365999999999</v>
      </c>
      <c r="J147" s="37">
        <f t="shared" ref="J147:S147" si="232">I147+I147*J148</f>
        <v>17.576061455399998</v>
      </c>
      <c r="K147" s="37">
        <f t="shared" si="232"/>
        <v>17.980310868874199</v>
      </c>
      <c r="L147" s="37">
        <f t="shared" si="232"/>
        <v>18.499941852984662</v>
      </c>
      <c r="M147" s="37">
        <f t="shared" si="232"/>
        <v>19.206639631768677</v>
      </c>
      <c r="N147" s="37">
        <f t="shared" si="232"/>
        <v>20.013318496302961</v>
      </c>
      <c r="O147" s="37">
        <f t="shared" si="232"/>
        <v>20.933931147132899</v>
      </c>
      <c r="P147" s="37">
        <f t="shared" si="232"/>
        <v>21.91991930416286</v>
      </c>
      <c r="Q147" s="37">
        <f t="shared" si="232"/>
        <v>22.862475834241863</v>
      </c>
      <c r="R147" s="37">
        <f t="shared" si="232"/>
        <v>23.982737150119714</v>
      </c>
      <c r="S147" s="37">
        <f t="shared" si="232"/>
        <v>25.25382221907606</v>
      </c>
      <c r="T147" s="199">
        <f>(S147/J147)^(1/9)-1</f>
        <v>4.1092951680013146E-2</v>
      </c>
      <c r="V147" s="355">
        <v>0.02</v>
      </c>
    </row>
    <row r="148" spans="1:25" x14ac:dyDescent="0.2">
      <c r="A148" s="73" t="s">
        <v>39</v>
      </c>
      <c r="B148" s="73" t="s">
        <v>107</v>
      </c>
      <c r="C148" s="102" t="s">
        <v>327</v>
      </c>
      <c r="D148" s="36"/>
      <c r="E148" s="36">
        <f>E147/D147-1</f>
        <v>8.8948987421928472E-3</v>
      </c>
      <c r="F148" s="36">
        <f>F147/E147-1</f>
        <v>5.730538939039409E-3</v>
      </c>
      <c r="G148" s="36">
        <f t="shared" ref="G148" si="233">G147/F147-1</f>
        <v>-6.974352008619622E-4</v>
      </c>
      <c r="H148" s="36">
        <f t="shared" ref="H148:I148" si="234">H147/G147-1</f>
        <v>1.6153114677017522E-2</v>
      </c>
      <c r="I148" s="330">
        <f t="shared" si="234"/>
        <v>-6.848098199490471E-2</v>
      </c>
      <c r="J148" s="330">
        <v>1.1899999999999997E-2</v>
      </c>
      <c r="K148" s="330">
        <v>2.3000000000000003E-2</v>
      </c>
      <c r="L148" s="330">
        <v>2.8899999999999999E-2</v>
      </c>
      <c r="M148" s="330">
        <v>3.8199999999999998E-2</v>
      </c>
      <c r="N148" s="330">
        <v>4.1999999999999996E-2</v>
      </c>
      <c r="O148" s="330">
        <v>4.6000000000000013E-2</v>
      </c>
      <c r="P148" s="330">
        <v>4.7100000000000003E-2</v>
      </c>
      <c r="Q148" s="330">
        <v>4.2999999999999997E-2</v>
      </c>
      <c r="R148" s="330">
        <v>4.9000000000000016E-2</v>
      </c>
      <c r="S148" s="330">
        <v>5.3000000000000005E-2</v>
      </c>
      <c r="U148" s="339">
        <v>2.0199999999999999E-2</v>
      </c>
      <c r="V148" s="53">
        <v>1000</v>
      </c>
    </row>
    <row r="149" spans="1:25" ht="13.5" thickBot="1" x14ac:dyDescent="0.25">
      <c r="A149" s="269" t="s">
        <v>39</v>
      </c>
      <c r="B149" s="269" t="s">
        <v>107</v>
      </c>
      <c r="C149" s="103" t="s">
        <v>328</v>
      </c>
      <c r="D149" s="47">
        <f>D142-D147</f>
        <v>-0.38278066000000166</v>
      </c>
      <c r="E149" s="47">
        <f t="shared" ref="E149:S149" si="235">E142-E147</f>
        <v>-0.48885235999999921</v>
      </c>
      <c r="F149" s="47">
        <f t="shared" si="235"/>
        <v>-0.53868084000000138</v>
      </c>
      <c r="G149" s="47">
        <f t="shared" si="235"/>
        <v>-0.47107405999999585</v>
      </c>
      <c r="H149" s="47">
        <f t="shared" si="235"/>
        <v>-0.50008168000000097</v>
      </c>
      <c r="I149" s="47">
        <f t="shared" si="235"/>
        <v>-0.36066599999999838</v>
      </c>
      <c r="J149" s="47">
        <f t="shared" si="235"/>
        <v>9.5238544600000807E-2</v>
      </c>
      <c r="K149" s="47">
        <f t="shared" si="235"/>
        <v>-0.24651086887419993</v>
      </c>
      <c r="L149" s="47">
        <f t="shared" si="235"/>
        <v>-0.70354185298466376</v>
      </c>
      <c r="M149" s="47">
        <f t="shared" si="235"/>
        <v>-1.3477396317686789</v>
      </c>
      <c r="N149" s="47">
        <f t="shared" si="235"/>
        <v>-2.0918184963029596</v>
      </c>
      <c r="O149" s="47">
        <f t="shared" si="235"/>
        <v>-2.9499311471328973</v>
      </c>
      <c r="P149" s="47">
        <f t="shared" si="235"/>
        <v>-3.8733193041628589</v>
      </c>
      <c r="Q149" s="47">
        <f t="shared" si="235"/>
        <v>-4.7533758342418615</v>
      </c>
      <c r="R149" s="47">
        <f t="shared" si="235"/>
        <v>-5.8110371501197129</v>
      </c>
      <c r="S149" s="47">
        <f t="shared" si="235"/>
        <v>-7.0196222190760587</v>
      </c>
    </row>
    <row r="150" spans="1:25" x14ac:dyDescent="0.2">
      <c r="A150" s="73" t="s">
        <v>39</v>
      </c>
      <c r="B150" s="73" t="s">
        <v>54</v>
      </c>
      <c r="C150" s="100" t="s">
        <v>43</v>
      </c>
      <c r="D150" s="35">
        <f>' Capacity by Company'!D63</f>
        <v>40</v>
      </c>
      <c r="E150" s="329">
        <f>' Capacity by Company'!E63</f>
        <v>40</v>
      </c>
      <c r="F150" s="329">
        <f>' Capacity by Company'!F63</f>
        <v>40</v>
      </c>
      <c r="G150" s="329">
        <f>' Capacity by Company'!G63</f>
        <v>40</v>
      </c>
      <c r="H150" s="329">
        <f>' Capacity by Company'!H63</f>
        <v>40</v>
      </c>
      <c r="I150" s="329">
        <f>' Capacity by Company'!I63</f>
        <v>40</v>
      </c>
      <c r="J150" s="329">
        <f>' Capacity by Company'!J63</f>
        <v>40</v>
      </c>
      <c r="K150" s="329">
        <f>' Capacity by Company'!K63</f>
        <v>40</v>
      </c>
      <c r="L150" s="329">
        <f>' Capacity by Company'!L63</f>
        <v>40</v>
      </c>
      <c r="M150" s="329">
        <f>' Capacity by Company'!M63</f>
        <v>40</v>
      </c>
      <c r="N150" s="329">
        <f>' Capacity by Company'!N63</f>
        <v>40</v>
      </c>
      <c r="O150" s="329">
        <f>' Capacity by Company'!O63</f>
        <v>40</v>
      </c>
      <c r="P150" s="329">
        <f>' Capacity by Company'!P63</f>
        <v>40</v>
      </c>
      <c r="Q150" s="329">
        <f>' Capacity by Company'!Q63</f>
        <v>40</v>
      </c>
      <c r="R150" s="329">
        <f>' Capacity by Company'!R63</f>
        <v>40</v>
      </c>
      <c r="S150" s="329">
        <f>' Capacity by Company'!S63</f>
        <v>40</v>
      </c>
    </row>
    <row r="151" spans="1:25" x14ac:dyDescent="0.2">
      <c r="A151" s="73" t="s">
        <v>39</v>
      </c>
      <c r="B151" s="73" t="s">
        <v>54</v>
      </c>
      <c r="C151" s="100" t="s">
        <v>44</v>
      </c>
      <c r="D151" s="37">
        <f>'Production by Company'!D63</f>
        <v>35.428699999999999</v>
      </c>
      <c r="E151" s="37">
        <f>'Production by Company'!E63</f>
        <v>35.5383</v>
      </c>
      <c r="F151" s="37">
        <f>'Production by Company'!F63</f>
        <v>35.648000000000003</v>
      </c>
      <c r="G151" s="37">
        <f>'Production by Company'!G63</f>
        <v>35.757599999999996</v>
      </c>
      <c r="H151" s="37">
        <f>'Production by Company'!H63</f>
        <v>35.492400000000004</v>
      </c>
      <c r="I151" s="37">
        <f>'Production by Company'!I63</f>
        <v>34.017499999999998</v>
      </c>
      <c r="J151" s="37">
        <f>'Production by Company'!J63</f>
        <v>35.342599999999997</v>
      </c>
      <c r="K151" s="37">
        <f>'Production by Company'!K63</f>
        <v>35.467700000000001</v>
      </c>
      <c r="L151" s="37">
        <f>'Production by Company'!L63</f>
        <v>35.592799999999997</v>
      </c>
      <c r="M151" s="37">
        <f>'Production by Company'!M63</f>
        <v>35.7179</v>
      </c>
      <c r="N151" s="37">
        <f>'Production by Company'!N63</f>
        <v>35.843000000000004</v>
      </c>
      <c r="O151" s="37">
        <f>'Production by Company'!O63</f>
        <v>35.9681</v>
      </c>
      <c r="P151" s="37">
        <f>'Production by Company'!P63</f>
        <v>36.093200000000003</v>
      </c>
      <c r="Q151" s="37">
        <f>'Production by Company'!Q63</f>
        <v>36.218299999999999</v>
      </c>
      <c r="R151" s="37">
        <f>'Production by Company'!R63</f>
        <v>36.343400000000003</v>
      </c>
      <c r="S151" s="37">
        <f>'Production by Company'!S63</f>
        <v>36.468499999999999</v>
      </c>
    </row>
    <row r="152" spans="1:25" x14ac:dyDescent="0.2">
      <c r="A152" s="73" t="s">
        <v>39</v>
      </c>
      <c r="B152" s="73" t="s">
        <v>54</v>
      </c>
      <c r="C152" s="100" t="s">
        <v>45</v>
      </c>
      <c r="D152" s="36">
        <f t="shared" ref="D152:S152" si="236">(D151/D150)</f>
        <v>0.88571749999999994</v>
      </c>
      <c r="E152" s="36">
        <f t="shared" si="236"/>
        <v>0.88845750000000001</v>
      </c>
      <c r="F152" s="36">
        <f t="shared" si="236"/>
        <v>0.8912000000000001</v>
      </c>
      <c r="G152" s="36">
        <f t="shared" si="236"/>
        <v>0.89393999999999996</v>
      </c>
      <c r="H152" s="36">
        <f t="shared" si="236"/>
        <v>0.88731000000000004</v>
      </c>
      <c r="I152" s="36">
        <f t="shared" si="236"/>
        <v>0.85043749999999996</v>
      </c>
      <c r="J152" s="36">
        <f t="shared" si="236"/>
        <v>0.88356499999999993</v>
      </c>
      <c r="K152" s="36">
        <f t="shared" si="236"/>
        <v>0.88669249999999999</v>
      </c>
      <c r="L152" s="36">
        <f t="shared" si="236"/>
        <v>0.88981999999999994</v>
      </c>
      <c r="M152" s="36">
        <f t="shared" si="236"/>
        <v>0.89294750000000001</v>
      </c>
      <c r="N152" s="36">
        <f t="shared" si="236"/>
        <v>0.89607500000000007</v>
      </c>
      <c r="O152" s="36">
        <f t="shared" si="236"/>
        <v>0.89920250000000002</v>
      </c>
      <c r="P152" s="36">
        <f t="shared" si="236"/>
        <v>0.90233000000000008</v>
      </c>
      <c r="Q152" s="36">
        <f t="shared" si="236"/>
        <v>0.90545750000000003</v>
      </c>
      <c r="R152" s="36">
        <f t="shared" si="236"/>
        <v>0.90858500000000009</v>
      </c>
      <c r="S152" s="36">
        <f t="shared" si="236"/>
        <v>0.91171249999999993</v>
      </c>
    </row>
    <row r="153" spans="1:25" x14ac:dyDescent="0.2">
      <c r="A153" s="73" t="s">
        <v>39</v>
      </c>
      <c r="B153" s="73" t="s">
        <v>54</v>
      </c>
      <c r="C153" s="100" t="s">
        <v>46</v>
      </c>
      <c r="D153" s="334">
        <f t="shared" ref="D153:I154" si="237">T153-SUM(D144,D135,D126,D117,D108,D99,D90)</f>
        <v>2.0319827999999998</v>
      </c>
      <c r="E153" s="334">
        <f t="shared" si="237"/>
        <v>2.0783157200000009</v>
      </c>
      <c r="F153" s="334">
        <f t="shared" si="237"/>
        <v>1.8711942000000015</v>
      </c>
      <c r="G153" s="334">
        <f t="shared" si="237"/>
        <v>1.6777338600000018</v>
      </c>
      <c r="H153" s="334">
        <f t="shared" si="237"/>
        <v>1.5568582000000006</v>
      </c>
      <c r="I153" s="334">
        <f t="shared" si="237"/>
        <v>1.49038</v>
      </c>
      <c r="J153" s="45"/>
      <c r="K153" s="45"/>
      <c r="L153" s="45"/>
      <c r="M153" s="45"/>
      <c r="N153" s="45"/>
      <c r="O153" s="45"/>
      <c r="P153" s="45"/>
      <c r="Q153" s="45"/>
      <c r="R153" s="45"/>
      <c r="S153" s="46"/>
      <c r="T153" s="349">
        <v>10.31644</v>
      </c>
      <c r="U153" s="349">
        <v>10.668760000000001</v>
      </c>
      <c r="V153" s="349">
        <v>10.889980000000001</v>
      </c>
      <c r="W153" s="349">
        <v>10.591700000000001</v>
      </c>
      <c r="X153" s="349">
        <v>9.9817600000000013</v>
      </c>
      <c r="Y153" s="349">
        <v>9.1356400000000004</v>
      </c>
    </row>
    <row r="154" spans="1:25" x14ac:dyDescent="0.2">
      <c r="A154" s="73" t="s">
        <v>39</v>
      </c>
      <c r="B154" s="73" t="s">
        <v>54</v>
      </c>
      <c r="C154" s="100" t="s">
        <v>47</v>
      </c>
      <c r="D154" s="334">
        <f t="shared" si="237"/>
        <v>1.4102744800000018</v>
      </c>
      <c r="E154" s="334">
        <f t="shared" si="237"/>
        <v>1.3565005199999991</v>
      </c>
      <c r="F154" s="334">
        <f t="shared" si="237"/>
        <v>1.2114942800000001</v>
      </c>
      <c r="G154" s="334">
        <f t="shared" si="237"/>
        <v>1.1703028999999976</v>
      </c>
      <c r="H154" s="334">
        <f t="shared" si="237"/>
        <v>1.5805409200000025</v>
      </c>
      <c r="I154" s="334">
        <f t="shared" si="237"/>
        <v>1.5240600000000004</v>
      </c>
      <c r="J154" s="45"/>
      <c r="K154" s="45"/>
      <c r="L154" s="45"/>
      <c r="M154" s="45"/>
      <c r="N154" s="45"/>
      <c r="O154" s="45"/>
      <c r="P154" s="45"/>
      <c r="Q154" s="45"/>
      <c r="R154" s="45"/>
      <c r="S154" s="46"/>
      <c r="T154" s="45">
        <v>12.143360000000001</v>
      </c>
      <c r="U154" s="45">
        <v>12.06724</v>
      </c>
      <c r="V154" s="45">
        <v>12.24494</v>
      </c>
      <c r="W154" s="45">
        <v>12.173599999999999</v>
      </c>
      <c r="X154" s="45">
        <v>12.056220000000001</v>
      </c>
      <c r="Y154" s="45">
        <v>11.4581</v>
      </c>
    </row>
    <row r="155" spans="1:25" x14ac:dyDescent="0.2">
      <c r="A155" s="73" t="s">
        <v>39</v>
      </c>
      <c r="B155" s="73" t="s">
        <v>54</v>
      </c>
      <c r="C155" s="100" t="s">
        <v>25</v>
      </c>
      <c r="D155" s="37">
        <f>2%*D151</f>
        <v>0.70857400000000004</v>
      </c>
      <c r="E155" s="37">
        <f t="shared" ref="E155:S155" si="238">2%*E151</f>
        <v>0.71076600000000001</v>
      </c>
      <c r="F155" s="37">
        <f t="shared" si="238"/>
        <v>0.71296000000000004</v>
      </c>
      <c r="G155" s="37">
        <f t="shared" si="238"/>
        <v>0.7151519999999999</v>
      </c>
      <c r="H155" s="37">
        <f t="shared" si="238"/>
        <v>0.70984800000000003</v>
      </c>
      <c r="I155" s="37">
        <f t="shared" si="238"/>
        <v>0.68035000000000001</v>
      </c>
      <c r="J155" s="37">
        <f t="shared" si="238"/>
        <v>0.70685199999999992</v>
      </c>
      <c r="K155" s="37">
        <f t="shared" si="238"/>
        <v>0.70935400000000004</v>
      </c>
      <c r="L155" s="37">
        <f t="shared" si="238"/>
        <v>0.71185599999999993</v>
      </c>
      <c r="M155" s="37">
        <f t="shared" si="238"/>
        <v>0.71435800000000005</v>
      </c>
      <c r="N155" s="37">
        <f t="shared" si="238"/>
        <v>0.71686000000000005</v>
      </c>
      <c r="O155" s="37">
        <f t="shared" si="238"/>
        <v>0.71936200000000006</v>
      </c>
      <c r="P155" s="37">
        <f t="shared" si="238"/>
        <v>0.72186400000000006</v>
      </c>
      <c r="Q155" s="37">
        <f t="shared" si="238"/>
        <v>0.72436599999999995</v>
      </c>
      <c r="R155" s="37">
        <f t="shared" si="238"/>
        <v>0.72686800000000007</v>
      </c>
      <c r="S155" s="37">
        <f t="shared" si="238"/>
        <v>0.72936999999999996</v>
      </c>
      <c r="T155" s="199"/>
    </row>
    <row r="156" spans="1:25" x14ac:dyDescent="0.2">
      <c r="A156" s="73" t="s">
        <v>39</v>
      </c>
      <c r="B156" s="73" t="s">
        <v>54</v>
      </c>
      <c r="C156" s="100" t="s">
        <v>48</v>
      </c>
      <c r="D156" s="37">
        <f>D151+D153-D154-D155</f>
        <v>35.341834320000004</v>
      </c>
      <c r="E156" s="331">
        <f t="shared" ref="E156:I156" si="239">E151+E153-E154-E155</f>
        <v>35.549349200000002</v>
      </c>
      <c r="F156" s="331">
        <f t="shared" si="239"/>
        <v>35.594739920000002</v>
      </c>
      <c r="G156" s="331">
        <f t="shared" si="239"/>
        <v>35.549878960000001</v>
      </c>
      <c r="H156" s="331">
        <f t="shared" si="239"/>
        <v>34.758869279999999</v>
      </c>
      <c r="I156" s="331">
        <f t="shared" si="239"/>
        <v>33.303470000000004</v>
      </c>
      <c r="J156" s="37">
        <f t="shared" ref="J156" si="240">J151+J153-J154-J155</f>
        <v>34.635748</v>
      </c>
      <c r="K156" s="37">
        <f t="shared" ref="K156" si="241">K151+K153-K154-K155</f>
        <v>34.758346000000003</v>
      </c>
      <c r="L156" s="37">
        <f t="shared" ref="L156" si="242">L151+L153-L154-L155</f>
        <v>34.880944</v>
      </c>
      <c r="M156" s="37">
        <f t="shared" ref="M156" si="243">M151+M153-M154-M155</f>
        <v>35.003542000000003</v>
      </c>
      <c r="N156" s="37">
        <f t="shared" ref="N156" si="244">N151+N153-N154-N155</f>
        <v>35.126140000000007</v>
      </c>
      <c r="O156" s="37">
        <f t="shared" ref="O156" si="245">O151+O153-O154-O155</f>
        <v>35.248738000000003</v>
      </c>
      <c r="P156" s="37">
        <f t="shared" ref="P156" si="246">P151+P153-P154-P155</f>
        <v>35.371335999999999</v>
      </c>
      <c r="Q156" s="37">
        <f t="shared" ref="Q156" si="247">Q151+Q153-Q154-Q155</f>
        <v>35.493933999999996</v>
      </c>
      <c r="R156" s="37">
        <f t="shared" ref="R156" si="248">R151+R153-R154-R155</f>
        <v>35.616531999999999</v>
      </c>
      <c r="S156" s="37">
        <f t="shared" ref="S156" si="249">S151+S153-S154-S155</f>
        <v>35.739129999999996</v>
      </c>
      <c r="T156" s="199"/>
    </row>
    <row r="157" spans="1:25" x14ac:dyDescent="0.2">
      <c r="A157" s="73" t="s">
        <v>39</v>
      </c>
      <c r="B157" s="73" t="s">
        <v>54</v>
      </c>
      <c r="C157" s="102" t="s">
        <v>327</v>
      </c>
      <c r="D157" s="36"/>
      <c r="E157" s="36">
        <f>E156/D156-1</f>
        <v>5.8716499579809511E-3</v>
      </c>
      <c r="F157" s="36">
        <f>F156/E156-1</f>
        <v>1.2768368766649107E-3</v>
      </c>
      <c r="G157" s="36">
        <f t="shared" ref="G157" si="250">G156/F156-1</f>
        <v>-1.2603255453145223E-3</v>
      </c>
      <c r="H157" s="36">
        <f t="shared" ref="H157:I157" si="251">H156/G156-1</f>
        <v>-2.2250699668767693E-2</v>
      </c>
      <c r="I157" s="330">
        <f t="shared" si="251"/>
        <v>-4.1871306810242537E-2</v>
      </c>
      <c r="J157" s="330">
        <v>8.7999999999999971E-3</v>
      </c>
      <c r="K157" s="330">
        <v>1.9900000000000004E-2</v>
      </c>
      <c r="L157" s="330">
        <v>2.58E-2</v>
      </c>
      <c r="M157" s="330">
        <v>3.5099999999999999E-2</v>
      </c>
      <c r="N157" s="330">
        <v>3.8899999999999997E-2</v>
      </c>
      <c r="O157" s="330">
        <v>4.2900000000000015E-2</v>
      </c>
      <c r="P157" s="330">
        <v>4.4000000000000004E-2</v>
      </c>
      <c r="Q157" s="330">
        <v>3.9899999999999998E-2</v>
      </c>
      <c r="R157" s="330">
        <v>4.5900000000000017E-2</v>
      </c>
      <c r="S157" s="330">
        <v>4.9900000000000007E-2</v>
      </c>
      <c r="U157" s="339">
        <v>2.41E-2</v>
      </c>
    </row>
    <row r="158" spans="1:25" ht="13.5" thickBot="1" x14ac:dyDescent="0.25">
      <c r="A158" s="269" t="s">
        <v>39</v>
      </c>
      <c r="B158" s="269" t="s">
        <v>54</v>
      </c>
      <c r="C158" s="103" t="s">
        <v>328</v>
      </c>
      <c r="D158" s="47">
        <f>D151-D156</f>
        <v>8.6865679999995393E-2</v>
      </c>
      <c r="E158" s="47">
        <f t="shared" ref="E158:S158" si="252">E151-E156</f>
        <v>-1.1049200000002202E-2</v>
      </c>
      <c r="F158" s="47">
        <f t="shared" si="252"/>
        <v>5.3260080000001153E-2</v>
      </c>
      <c r="G158" s="47">
        <f t="shared" si="252"/>
        <v>0.20772103999999558</v>
      </c>
      <c r="H158" s="47">
        <f t="shared" si="252"/>
        <v>0.73353072000000452</v>
      </c>
      <c r="I158" s="47">
        <f t="shared" si="252"/>
        <v>0.71402999999999395</v>
      </c>
      <c r="J158" s="47">
        <f t="shared" si="252"/>
        <v>0.70685199999999782</v>
      </c>
      <c r="K158" s="47">
        <f t="shared" si="252"/>
        <v>0.7093539999999976</v>
      </c>
      <c r="L158" s="47">
        <f t="shared" si="252"/>
        <v>0.71185599999999738</v>
      </c>
      <c r="M158" s="47">
        <f t="shared" si="252"/>
        <v>0.71435799999999716</v>
      </c>
      <c r="N158" s="47">
        <f t="shared" si="252"/>
        <v>0.71685999999999694</v>
      </c>
      <c r="O158" s="47">
        <f t="shared" si="252"/>
        <v>0.71936199999999673</v>
      </c>
      <c r="P158" s="47">
        <f t="shared" si="252"/>
        <v>0.72186400000000361</v>
      </c>
      <c r="Q158" s="47">
        <f t="shared" si="252"/>
        <v>0.7243660000000034</v>
      </c>
      <c r="R158" s="47">
        <f t="shared" si="252"/>
        <v>0.72686800000000318</v>
      </c>
      <c r="S158" s="47">
        <f t="shared" si="252"/>
        <v>0.72937000000000296</v>
      </c>
    </row>
    <row r="159" spans="1:25" x14ac:dyDescent="0.2">
      <c r="A159" s="274" t="s">
        <v>39</v>
      </c>
      <c r="B159" s="31" t="s">
        <v>58</v>
      </c>
      <c r="C159" s="275" t="s">
        <v>43</v>
      </c>
      <c r="D159" s="273">
        <f>' Capacity by Company'!D64</f>
        <v>208</v>
      </c>
      <c r="E159" s="273">
        <f>' Capacity by Company'!E64</f>
        <v>208</v>
      </c>
      <c r="F159" s="273">
        <f>' Capacity by Company'!F64</f>
        <v>208</v>
      </c>
      <c r="G159" s="273">
        <f>' Capacity by Company'!G64</f>
        <v>208</v>
      </c>
      <c r="H159" s="273">
        <f>' Capacity by Company'!H64</f>
        <v>208</v>
      </c>
      <c r="I159" s="273">
        <f>' Capacity by Company'!I64</f>
        <v>213</v>
      </c>
      <c r="J159" s="273">
        <f>' Capacity by Company'!J64</f>
        <v>213</v>
      </c>
      <c r="K159" s="273">
        <f>' Capacity by Company'!K64</f>
        <v>213</v>
      </c>
      <c r="L159" s="273">
        <f>' Capacity by Company'!L64</f>
        <v>213</v>
      </c>
      <c r="M159" s="273">
        <f>' Capacity by Company'!M64</f>
        <v>213</v>
      </c>
      <c r="N159" s="273">
        <f>' Capacity by Company'!N64</f>
        <v>213</v>
      </c>
      <c r="O159" s="273">
        <f>' Capacity by Company'!O64</f>
        <v>213</v>
      </c>
      <c r="P159" s="273">
        <f>' Capacity by Company'!P64</f>
        <v>213</v>
      </c>
      <c r="Q159" s="273">
        <f>' Capacity by Company'!Q64</f>
        <v>213</v>
      </c>
      <c r="R159" s="273">
        <f>' Capacity by Company'!R64</f>
        <v>213</v>
      </c>
      <c r="S159" s="273">
        <f>' Capacity by Company'!S64</f>
        <v>213</v>
      </c>
    </row>
    <row r="160" spans="1:25" x14ac:dyDescent="0.2">
      <c r="A160" s="274" t="s">
        <v>39</v>
      </c>
      <c r="B160" s="31" t="s">
        <v>58</v>
      </c>
      <c r="C160" s="275" t="s">
        <v>44</v>
      </c>
      <c r="D160" s="279">
        <f>'Production by Company'!D64</f>
        <v>169.59909999999999</v>
      </c>
      <c r="E160" s="279">
        <f>'Production by Company'!E64</f>
        <v>172.07190000000003</v>
      </c>
      <c r="F160" s="279">
        <f>'Production by Company'!F64</f>
        <v>172.40120000000002</v>
      </c>
      <c r="G160" s="279">
        <f>'Production by Company'!G64</f>
        <v>172.50200000000001</v>
      </c>
      <c r="H160" s="279">
        <f>'Production by Company'!H64</f>
        <v>174.49020000000002</v>
      </c>
      <c r="I160" s="279">
        <f>'Production by Company'!I64</f>
        <v>169.9503</v>
      </c>
      <c r="J160" s="279">
        <f>'Production by Company'!J64</f>
        <v>176.39449999999999</v>
      </c>
      <c r="K160" s="279">
        <f>'Production by Company'!K64</f>
        <v>177.66839999999999</v>
      </c>
      <c r="L160" s="279">
        <f>'Production by Company'!L64</f>
        <v>178.61069999999998</v>
      </c>
      <c r="M160" s="279">
        <f>'Production by Company'!M64</f>
        <v>180.15269999999998</v>
      </c>
      <c r="N160" s="279">
        <f>'Production by Company'!N64</f>
        <v>181.09490000000002</v>
      </c>
      <c r="O160" s="279">
        <f>'Production by Company'!O64</f>
        <v>183.13689999999997</v>
      </c>
      <c r="P160" s="279">
        <f>'Production by Company'!P64</f>
        <v>183.89920000000001</v>
      </c>
      <c r="Q160" s="279">
        <f>'Production by Company'!Q64</f>
        <v>186.62130000000002</v>
      </c>
      <c r="R160" s="279">
        <f>'Production by Company'!R64</f>
        <v>188.46340000000001</v>
      </c>
      <c r="S160" s="279">
        <f>'Production by Company'!S64</f>
        <v>189.6054</v>
      </c>
    </row>
    <row r="161" spans="1:22" x14ac:dyDescent="0.2">
      <c r="A161" s="274" t="s">
        <v>39</v>
      </c>
      <c r="B161" s="31" t="s">
        <v>58</v>
      </c>
      <c r="C161" s="275" t="s">
        <v>45</v>
      </c>
      <c r="D161" s="276">
        <f t="shared" ref="D161:S161" si="253">(D160/D159)</f>
        <v>0.81538028846153843</v>
      </c>
      <c r="E161" s="276">
        <f t="shared" si="253"/>
        <v>0.82726875000000011</v>
      </c>
      <c r="F161" s="276">
        <f t="shared" si="253"/>
        <v>0.82885192307692312</v>
      </c>
      <c r="G161" s="276">
        <f t="shared" si="253"/>
        <v>0.82933653846153854</v>
      </c>
      <c r="H161" s="276">
        <f t="shared" si="253"/>
        <v>0.83889519230769238</v>
      </c>
      <c r="I161" s="276">
        <f t="shared" si="253"/>
        <v>0.7978887323943662</v>
      </c>
      <c r="J161" s="276">
        <f t="shared" si="253"/>
        <v>0.82814319248826285</v>
      </c>
      <c r="K161" s="276">
        <f t="shared" si="253"/>
        <v>0.83412394366197185</v>
      </c>
      <c r="L161" s="276">
        <f t="shared" si="253"/>
        <v>0.83854788732394359</v>
      </c>
      <c r="M161" s="276">
        <f t="shared" si="253"/>
        <v>0.84578732394366185</v>
      </c>
      <c r="N161" s="276">
        <f t="shared" si="253"/>
        <v>0.85021079812206579</v>
      </c>
      <c r="O161" s="276">
        <f t="shared" si="253"/>
        <v>0.85979765258215946</v>
      </c>
      <c r="P161" s="276">
        <f t="shared" si="253"/>
        <v>0.8633765258215963</v>
      </c>
      <c r="Q161" s="276">
        <f t="shared" si="253"/>
        <v>0.87615633802816906</v>
      </c>
      <c r="R161" s="276">
        <f t="shared" si="253"/>
        <v>0.88480469483568081</v>
      </c>
      <c r="S161" s="276">
        <f t="shared" si="253"/>
        <v>0.89016619718309864</v>
      </c>
    </row>
    <row r="162" spans="1:22" x14ac:dyDescent="0.2">
      <c r="A162" s="274" t="s">
        <v>39</v>
      </c>
      <c r="B162" s="31" t="s">
        <v>58</v>
      </c>
      <c r="C162" s="275" t="s">
        <v>46</v>
      </c>
      <c r="D162" s="277">
        <v>33.25</v>
      </c>
      <c r="E162" s="277">
        <v>35.72</v>
      </c>
      <c r="F162" s="277">
        <v>37.43</v>
      </c>
      <c r="G162" s="277">
        <v>40.56</v>
      </c>
      <c r="H162" s="277">
        <v>44.73</v>
      </c>
      <c r="I162" s="277">
        <v>35.61</v>
      </c>
      <c r="J162" s="277"/>
      <c r="K162" s="277"/>
      <c r="L162" s="277"/>
      <c r="M162" s="277"/>
      <c r="N162" s="277"/>
      <c r="O162" s="277"/>
      <c r="P162" s="277"/>
      <c r="Q162" s="277"/>
      <c r="R162" s="277"/>
      <c r="S162" s="278"/>
    </row>
    <row r="163" spans="1:22" x14ac:dyDescent="0.2">
      <c r="A163" s="274" t="s">
        <v>39</v>
      </c>
      <c r="B163" s="31" t="s">
        <v>58</v>
      </c>
      <c r="C163" s="275" t="s">
        <v>47</v>
      </c>
      <c r="D163" s="277">
        <v>28.05</v>
      </c>
      <c r="E163" s="277">
        <v>28.15</v>
      </c>
      <c r="F163" s="277">
        <v>26.4</v>
      </c>
      <c r="G163" s="277">
        <v>23.71</v>
      </c>
      <c r="H163" s="277">
        <v>25.55</v>
      </c>
      <c r="I163" s="277">
        <v>24.25</v>
      </c>
      <c r="J163" s="277"/>
      <c r="K163" s="277"/>
      <c r="L163" s="277"/>
      <c r="M163" s="277"/>
      <c r="N163" s="277"/>
      <c r="O163" s="277"/>
      <c r="P163" s="277"/>
      <c r="Q163" s="277"/>
      <c r="R163" s="277"/>
      <c r="S163" s="278"/>
    </row>
    <row r="164" spans="1:22" x14ac:dyDescent="0.2">
      <c r="A164" s="274" t="s">
        <v>39</v>
      </c>
      <c r="B164" s="31" t="s">
        <v>58</v>
      </c>
      <c r="C164" s="275" t="s">
        <v>25</v>
      </c>
      <c r="D164" s="277">
        <f>D146+D137+D128+D119+D110+D92+D155+D101</f>
        <v>3.7087920000000008</v>
      </c>
      <c r="E164" s="277">
        <f t="shared" ref="E164:I164" si="254">E146+E137+E128+E119+E110+E92+E155+E101</f>
        <v>3.7644880000000001</v>
      </c>
      <c r="F164" s="277">
        <f t="shared" si="254"/>
        <v>3.773584</v>
      </c>
      <c r="G164" s="277">
        <f t="shared" si="254"/>
        <v>3.7744999999999997</v>
      </c>
      <c r="H164" s="277">
        <f t="shared" si="254"/>
        <v>3.8210540000000002</v>
      </c>
      <c r="I164" s="277">
        <f t="shared" si="254"/>
        <v>3.7143760000000001</v>
      </c>
      <c r="J164" s="279"/>
      <c r="K164" s="279"/>
      <c r="L164" s="279"/>
      <c r="M164" s="279"/>
      <c r="N164" s="279"/>
      <c r="O164" s="279"/>
      <c r="P164" s="279"/>
      <c r="Q164" s="279"/>
      <c r="R164" s="279"/>
      <c r="S164" s="279"/>
    </row>
    <row r="165" spans="1:22" x14ac:dyDescent="0.2">
      <c r="A165" s="274" t="s">
        <v>39</v>
      </c>
      <c r="B165" s="31" t="s">
        <v>58</v>
      </c>
      <c r="C165" s="275" t="s">
        <v>428</v>
      </c>
      <c r="D165" s="521">
        <f>D160+D162-D163-D164</f>
        <v>171.09030799999999</v>
      </c>
      <c r="E165" s="521">
        <f t="shared" ref="E165:I165" si="255">E160+E162-E163-E164</f>
        <v>175.87741200000002</v>
      </c>
      <c r="F165" s="521">
        <f t="shared" si="255"/>
        <v>179.65761600000002</v>
      </c>
      <c r="G165" s="521">
        <f t="shared" si="255"/>
        <v>185.57750000000001</v>
      </c>
      <c r="H165" s="521">
        <f t="shared" si="255"/>
        <v>189.84914599999999</v>
      </c>
      <c r="I165" s="521">
        <f t="shared" si="255"/>
        <v>177.595924</v>
      </c>
      <c r="J165" s="521">
        <f t="shared" ref="J165:S165" si="256">J147+J138+J129+J120+J111+J93+J156+J102</f>
        <v>184.0697340584</v>
      </c>
      <c r="K165" s="521">
        <f t="shared" si="256"/>
        <v>188.97545825735622</v>
      </c>
      <c r="L165" s="521">
        <f t="shared" si="256"/>
        <v>194.94940118278677</v>
      </c>
      <c r="M165" s="521">
        <f t="shared" si="256"/>
        <v>202.63939341545444</v>
      </c>
      <c r="N165" s="521">
        <f t="shared" si="256"/>
        <v>211.32975549089258</v>
      </c>
      <c r="O165" s="521">
        <f t="shared" si="256"/>
        <v>221.16868012709435</v>
      </c>
      <c r="P165" s="521">
        <f t="shared" si="256"/>
        <v>231.75404675407725</v>
      </c>
      <c r="Q165" s="521">
        <f t="shared" si="256"/>
        <v>242.12952054135587</v>
      </c>
      <c r="R165" s="521">
        <f t="shared" si="256"/>
        <v>254.28692899754813</v>
      </c>
      <c r="S165" s="521">
        <f t="shared" si="256"/>
        <v>268.02712618671126</v>
      </c>
      <c r="T165" s="522">
        <f>(S165/J165)^(1/9)-1</f>
        <v>4.2636512152829598E-2</v>
      </c>
      <c r="U165" s="522">
        <f>(I165/D165)^(1/5)-1</f>
        <v>7.4917932595566228E-3</v>
      </c>
    </row>
    <row r="166" spans="1:22" x14ac:dyDescent="0.2">
      <c r="A166" s="274" t="s">
        <v>39</v>
      </c>
      <c r="B166" s="31" t="s">
        <v>58</v>
      </c>
      <c r="C166" s="280" t="s">
        <v>327</v>
      </c>
      <c r="D166" s="276"/>
      <c r="E166" s="520">
        <f>E165/D165-1</f>
        <v>2.7979983530101782E-2</v>
      </c>
      <c r="F166" s="520">
        <f>F165/E165-1</f>
        <v>2.1493402461482569E-2</v>
      </c>
      <c r="G166" s="520">
        <f t="shared" ref="G166" si="257">G165/F165-1</f>
        <v>3.2950921490575658E-2</v>
      </c>
      <c r="H166" s="520">
        <f t="shared" ref="H166" si="258">H165/G165-1</f>
        <v>2.3018124503239701E-2</v>
      </c>
      <c r="I166" s="520">
        <f t="shared" ref="I166" si="259">I165/H165-1</f>
        <v>-6.4541886324840259E-2</v>
      </c>
      <c r="J166" s="520">
        <v>5.3499999999999999E-2</v>
      </c>
      <c r="K166" s="520">
        <v>5.0500000000000003E-2</v>
      </c>
      <c r="L166" s="520">
        <v>5.2499999999999998E-2</v>
      </c>
      <c r="M166" s="520">
        <v>5.5E-2</v>
      </c>
      <c r="N166" s="520">
        <v>4.7199999999999999E-2</v>
      </c>
      <c r="O166" s="520">
        <v>4.7699999999999999E-2</v>
      </c>
      <c r="P166" s="520">
        <v>4.5199999999999997E-2</v>
      </c>
      <c r="Q166" s="520">
        <v>4.2500000000000003E-2</v>
      </c>
      <c r="R166" s="520">
        <v>4.0500000000000001E-2</v>
      </c>
      <c r="S166" s="520">
        <v>3.8600000000000002E-2</v>
      </c>
    </row>
    <row r="167" spans="1:22" s="336" customFormat="1" x14ac:dyDescent="0.2">
      <c r="A167" s="507"/>
      <c r="B167" s="508"/>
      <c r="C167" s="275" t="s">
        <v>429</v>
      </c>
      <c r="D167" s="509"/>
      <c r="E167" s="509"/>
      <c r="F167" s="509"/>
      <c r="G167" s="509"/>
      <c r="H167" s="509"/>
      <c r="I167" s="509"/>
      <c r="J167" s="510">
        <f>I165+I165*J168</f>
        <v>184.43336707399999</v>
      </c>
      <c r="K167" s="510">
        <f>J167+J167*K168</f>
        <v>190.98075160512698</v>
      </c>
      <c r="L167" s="510">
        <f t="shared" ref="L167:S167" si="260">K167+K167*L168</f>
        <v>198.14252979031926</v>
      </c>
      <c r="M167" s="510">
        <f t="shared" si="260"/>
        <v>206.06823098193203</v>
      </c>
      <c r="N167" s="510">
        <f t="shared" si="260"/>
        <v>212.70362801955025</v>
      </c>
      <c r="O167" s="510">
        <f t="shared" si="260"/>
        <v>219.65903665578955</v>
      </c>
      <c r="P167" s="510">
        <f t="shared" si="260"/>
        <v>226.2927395627944</v>
      </c>
      <c r="Q167" s="510">
        <f t="shared" si="260"/>
        <v>232.51578990077124</v>
      </c>
      <c r="R167" s="510">
        <f t="shared" si="260"/>
        <v>238.4449425432409</v>
      </c>
      <c r="S167" s="510">
        <f t="shared" si="260"/>
        <v>244.07224318726139</v>
      </c>
      <c r="T167" s="199">
        <f>(S167/J167)^(1/9)-1</f>
        <v>3.162029529089927E-2</v>
      </c>
    </row>
    <row r="168" spans="1:22" s="336" customFormat="1" x14ac:dyDescent="0.2">
      <c r="A168" s="507"/>
      <c r="B168" s="508"/>
      <c r="C168" s="280" t="s">
        <v>327</v>
      </c>
      <c r="D168" s="509"/>
      <c r="E168" s="509"/>
      <c r="F168" s="509"/>
      <c r="G168" s="509"/>
      <c r="H168" s="509"/>
      <c r="I168" s="509"/>
      <c r="J168" s="509">
        <f>J166-1.5%</f>
        <v>3.85E-2</v>
      </c>
      <c r="K168" s="509">
        <f t="shared" ref="K168:S168" si="261">K166-1.5%</f>
        <v>3.5500000000000004E-2</v>
      </c>
      <c r="L168" s="509">
        <f t="shared" si="261"/>
        <v>3.7499999999999999E-2</v>
      </c>
      <c r="M168" s="509">
        <f t="shared" si="261"/>
        <v>0.04</v>
      </c>
      <c r="N168" s="509">
        <f t="shared" si="261"/>
        <v>3.2199999999999999E-2</v>
      </c>
      <c r="O168" s="509">
        <f t="shared" si="261"/>
        <v>3.27E-2</v>
      </c>
      <c r="P168" s="509">
        <f t="shared" si="261"/>
        <v>3.0199999999999998E-2</v>
      </c>
      <c r="Q168" s="509">
        <f t="shared" si="261"/>
        <v>2.7500000000000004E-2</v>
      </c>
      <c r="R168" s="509">
        <f t="shared" si="261"/>
        <v>2.5500000000000002E-2</v>
      </c>
      <c r="S168" s="509">
        <f t="shared" si="261"/>
        <v>2.3600000000000003E-2</v>
      </c>
    </row>
    <row r="169" spans="1:22" s="336" customFormat="1" x14ac:dyDescent="0.2">
      <c r="A169" s="507"/>
      <c r="B169" s="508"/>
      <c r="C169" s="275" t="s">
        <v>430</v>
      </c>
      <c r="D169" s="509"/>
      <c r="E169" s="509"/>
      <c r="F169" s="509"/>
      <c r="G169" s="509"/>
      <c r="H169" s="509"/>
      <c r="I169" s="509"/>
      <c r="J169" s="510">
        <f>I165+I165*J170</f>
        <v>181.76942821399999</v>
      </c>
      <c r="K169" s="510">
        <f>J169+J169*K170</f>
        <v>185.49570149238698</v>
      </c>
      <c r="L169" s="510">
        <f t="shared" ref="L169:S169" si="262">K169+K169*L170</f>
        <v>189.6693547759657</v>
      </c>
      <c r="M169" s="510">
        <f t="shared" si="262"/>
        <v>194.41108864536486</v>
      </c>
      <c r="N169" s="510">
        <f t="shared" si="262"/>
        <v>197.75495937006514</v>
      </c>
      <c r="O169" s="510">
        <f t="shared" si="262"/>
        <v>201.2552221509153</v>
      </c>
      <c r="P169" s="510">
        <f t="shared" si="262"/>
        <v>204.31430152760922</v>
      </c>
      <c r="Q169" s="510">
        <f t="shared" si="262"/>
        <v>206.86823029670433</v>
      </c>
      <c r="R169" s="510">
        <f t="shared" si="262"/>
        <v>209.04034671481972</v>
      </c>
      <c r="S169" s="510">
        <f t="shared" si="262"/>
        <v>210.83809369656717</v>
      </c>
      <c r="T169" s="199">
        <f>(S169/J169)^(1/9)-1</f>
        <v>1.6620102925773539E-2</v>
      </c>
    </row>
    <row r="170" spans="1:22" s="336" customFormat="1" x14ac:dyDescent="0.2">
      <c r="A170" s="507"/>
      <c r="B170" s="508"/>
      <c r="C170" s="280" t="s">
        <v>327</v>
      </c>
      <c r="D170" s="509"/>
      <c r="E170" s="509"/>
      <c r="F170" s="509"/>
      <c r="G170" s="509"/>
      <c r="H170" s="509"/>
      <c r="I170" s="509"/>
      <c r="J170" s="509">
        <f>J166-3%</f>
        <v>2.35E-2</v>
      </c>
      <c r="K170" s="509">
        <f t="shared" ref="K170:S170" si="263">K166-3%</f>
        <v>2.0500000000000004E-2</v>
      </c>
      <c r="L170" s="509">
        <f t="shared" si="263"/>
        <v>2.2499999999999999E-2</v>
      </c>
      <c r="M170" s="509">
        <f t="shared" si="263"/>
        <v>2.5000000000000001E-2</v>
      </c>
      <c r="N170" s="509">
        <f t="shared" si="263"/>
        <v>1.72E-2</v>
      </c>
      <c r="O170" s="509">
        <f t="shared" si="263"/>
        <v>1.77E-2</v>
      </c>
      <c r="P170" s="509">
        <f t="shared" si="263"/>
        <v>1.5199999999999998E-2</v>
      </c>
      <c r="Q170" s="509">
        <f t="shared" si="263"/>
        <v>1.2500000000000004E-2</v>
      </c>
      <c r="R170" s="509">
        <f t="shared" si="263"/>
        <v>1.0500000000000002E-2</v>
      </c>
      <c r="S170" s="509">
        <f t="shared" si="263"/>
        <v>8.6000000000000035E-3</v>
      </c>
    </row>
    <row r="171" spans="1:22" ht="13.5" thickBot="1" x14ac:dyDescent="0.25">
      <c r="A171" s="281" t="s">
        <v>39</v>
      </c>
      <c r="B171" s="282" t="s">
        <v>58</v>
      </c>
      <c r="C171" s="283" t="s">
        <v>328</v>
      </c>
      <c r="D171" s="284">
        <v>0</v>
      </c>
      <c r="E171" s="284">
        <v>0</v>
      </c>
      <c r="F171" s="284">
        <v>0</v>
      </c>
      <c r="G171" s="284">
        <v>0</v>
      </c>
      <c r="H171" s="284">
        <v>0</v>
      </c>
      <c r="I171" s="284">
        <v>0</v>
      </c>
      <c r="J171" s="284">
        <f t="shared" ref="J171:S171" si="264">J160-J165</f>
        <v>-7.6752340584000081</v>
      </c>
      <c r="K171" s="284">
        <f t="shared" si="264"/>
        <v>-11.307058257356232</v>
      </c>
      <c r="L171" s="284">
        <f t="shared" si="264"/>
        <v>-16.338701182786792</v>
      </c>
      <c r="M171" s="284">
        <f t="shared" si="264"/>
        <v>-22.486693415454454</v>
      </c>
      <c r="N171" s="284">
        <f t="shared" si="264"/>
        <v>-30.234855490892556</v>
      </c>
      <c r="O171" s="284">
        <f t="shared" si="264"/>
        <v>-38.031780127094379</v>
      </c>
      <c r="P171" s="284">
        <f t="shared" si="264"/>
        <v>-47.854846754077244</v>
      </c>
      <c r="Q171" s="284">
        <f t="shared" si="264"/>
        <v>-55.508220541355854</v>
      </c>
      <c r="R171" s="284">
        <f t="shared" si="264"/>
        <v>-65.823528997548124</v>
      </c>
      <c r="S171" s="284">
        <f t="shared" si="264"/>
        <v>-78.421726186711254</v>
      </c>
    </row>
    <row r="172" spans="1:22" x14ac:dyDescent="0.2">
      <c r="A172" s="73" t="s">
        <v>38</v>
      </c>
      <c r="B172" s="73" t="s">
        <v>34</v>
      </c>
      <c r="C172" s="100" t="s">
        <v>43</v>
      </c>
      <c r="D172" s="35">
        <f>' Capacity by Company'!D71</f>
        <v>185</v>
      </c>
      <c r="E172" s="35">
        <f>' Capacity by Company'!E71</f>
        <v>185</v>
      </c>
      <c r="F172" s="35">
        <f>' Capacity by Company'!F71</f>
        <v>200</v>
      </c>
      <c r="G172" s="35">
        <f>' Capacity by Company'!G71</f>
        <v>210</v>
      </c>
      <c r="H172" s="35">
        <f>' Capacity by Company'!H71</f>
        <v>210</v>
      </c>
      <c r="I172" s="35">
        <f>' Capacity by Company'!I71</f>
        <v>210</v>
      </c>
      <c r="J172" s="35">
        <f>' Capacity by Company'!J71</f>
        <v>210</v>
      </c>
      <c r="K172" s="35">
        <f>' Capacity by Company'!K71</f>
        <v>210</v>
      </c>
      <c r="L172" s="35">
        <f>' Capacity by Company'!L71</f>
        <v>210</v>
      </c>
      <c r="M172" s="35">
        <f>' Capacity by Company'!M71</f>
        <v>210</v>
      </c>
      <c r="N172" s="35">
        <f>' Capacity by Company'!N71</f>
        <v>210</v>
      </c>
      <c r="O172" s="35">
        <f>' Capacity by Company'!O71</f>
        <v>210</v>
      </c>
      <c r="P172" s="35">
        <f>' Capacity by Company'!P71</f>
        <v>210</v>
      </c>
      <c r="Q172" s="35">
        <f>' Capacity by Company'!Q71</f>
        <v>210</v>
      </c>
      <c r="R172" s="35">
        <f>' Capacity by Company'!R71</f>
        <v>210</v>
      </c>
      <c r="S172" s="35">
        <f>' Capacity by Company'!S71</f>
        <v>210</v>
      </c>
    </row>
    <row r="173" spans="1:22" x14ac:dyDescent="0.2">
      <c r="A173" s="73" t="s">
        <v>38</v>
      </c>
      <c r="B173" s="73" t="s">
        <v>34</v>
      </c>
      <c r="C173" s="100" t="s">
        <v>44</v>
      </c>
      <c r="D173" s="37">
        <f>'Production by Company'!D71</f>
        <v>156.7467</v>
      </c>
      <c r="E173" s="37">
        <f>'Production by Company'!E71</f>
        <v>157.3725</v>
      </c>
      <c r="F173" s="37">
        <f>'Production by Company'!F71</f>
        <v>169.785</v>
      </c>
      <c r="G173" s="37">
        <f>'Production by Company'!G71</f>
        <v>179.8749</v>
      </c>
      <c r="H173" s="37">
        <f>'Production by Company'!H71</f>
        <v>181.27719999999999</v>
      </c>
      <c r="I173" s="37">
        <f>'Production by Company'!I71</f>
        <v>169.2834</v>
      </c>
      <c r="J173" s="37">
        <f>'Production by Company'!J71</f>
        <v>166.23750000000001</v>
      </c>
      <c r="K173" s="37">
        <f>'Production by Company'!K71</f>
        <v>182.3022</v>
      </c>
      <c r="L173" s="37">
        <f>'Production by Company'!L71</f>
        <v>182.60840000000002</v>
      </c>
      <c r="M173" s="37">
        <f>'Production by Company'!M71</f>
        <v>183.50949999999997</v>
      </c>
      <c r="N173" s="37">
        <f>'Production by Company'!N71</f>
        <v>183.81580000000002</v>
      </c>
      <c r="O173" s="37">
        <f>'Production by Company'!O71</f>
        <v>184.33189999999999</v>
      </c>
      <c r="P173" s="37">
        <f>'Production by Company'!P71</f>
        <v>184.91810000000001</v>
      </c>
      <c r="Q173" s="37">
        <f>'Production by Company'!Q71</f>
        <v>185.43419999999998</v>
      </c>
      <c r="R173" s="37">
        <f>'Production by Company'!R71</f>
        <v>186.16039999999998</v>
      </c>
      <c r="S173" s="37">
        <f>'Production by Company'!S71</f>
        <v>186.7816</v>
      </c>
    </row>
    <row r="174" spans="1:22" x14ac:dyDescent="0.2">
      <c r="A174" s="73" t="s">
        <v>38</v>
      </c>
      <c r="B174" s="73" t="s">
        <v>34</v>
      </c>
      <c r="C174" s="100" t="s">
        <v>45</v>
      </c>
      <c r="D174" s="36">
        <f t="shared" ref="D174:S174" si="265">(D173/D172)</f>
        <v>0.84727945945945948</v>
      </c>
      <c r="E174" s="36">
        <f t="shared" si="265"/>
        <v>0.85066216216216217</v>
      </c>
      <c r="F174" s="36">
        <f t="shared" si="265"/>
        <v>0.84892499999999993</v>
      </c>
      <c r="G174" s="36">
        <f t="shared" si="265"/>
        <v>0.85654714285714284</v>
      </c>
      <c r="H174" s="36">
        <f t="shared" si="265"/>
        <v>0.86322476190476183</v>
      </c>
      <c r="I174" s="36">
        <f t="shared" si="265"/>
        <v>0.80611142857142859</v>
      </c>
      <c r="J174" s="36">
        <f t="shared" si="265"/>
        <v>0.79160714285714295</v>
      </c>
      <c r="K174" s="36">
        <f t="shared" si="265"/>
        <v>0.86810571428571426</v>
      </c>
      <c r="L174" s="36">
        <f t="shared" si="265"/>
        <v>0.86956380952380963</v>
      </c>
      <c r="M174" s="36">
        <f t="shared" si="265"/>
        <v>0.87385476190476175</v>
      </c>
      <c r="N174" s="36">
        <f t="shared" si="265"/>
        <v>0.8753133333333335</v>
      </c>
      <c r="O174" s="36">
        <f t="shared" si="265"/>
        <v>0.87777095238095237</v>
      </c>
      <c r="P174" s="36">
        <f t="shared" si="265"/>
        <v>0.88056238095238104</v>
      </c>
      <c r="Q174" s="36">
        <f t="shared" si="265"/>
        <v>0.88301999999999992</v>
      </c>
      <c r="R174" s="36">
        <f t="shared" si="265"/>
        <v>0.88647809523809518</v>
      </c>
      <c r="S174" s="36">
        <f t="shared" si="265"/>
        <v>0.88943619047619049</v>
      </c>
    </row>
    <row r="175" spans="1:22" x14ac:dyDescent="0.2">
      <c r="A175" s="73" t="s">
        <v>38</v>
      </c>
      <c r="B175" s="73" t="s">
        <v>34</v>
      </c>
      <c r="C175" s="100" t="s">
        <v>46</v>
      </c>
      <c r="D175" s="101">
        <f>'Foreign Trade'!J15</f>
        <v>2.2085498600000002</v>
      </c>
      <c r="E175" s="101">
        <f>'Foreign Trade'!K15</f>
        <v>1.8995350400000002</v>
      </c>
      <c r="F175" s="101">
        <f>'Foreign Trade'!L15</f>
        <v>2.11488232</v>
      </c>
      <c r="G175" s="101">
        <f>'Foreign Trade'!M15</f>
        <v>2.3093683200000004</v>
      </c>
      <c r="H175" s="101">
        <f>'Foreign Trade'!N15</f>
        <v>2.17231774</v>
      </c>
      <c r="I175" s="101">
        <f>'Foreign Trade'!O15</f>
        <v>1.7709999999999999</v>
      </c>
      <c r="J175" s="45"/>
      <c r="K175" s="45"/>
      <c r="L175" s="45"/>
      <c r="M175" s="45"/>
      <c r="N175" s="45"/>
      <c r="O175" s="45"/>
      <c r="P175" s="45"/>
      <c r="Q175" s="45"/>
      <c r="R175" s="45"/>
      <c r="S175" s="46"/>
      <c r="V175" s="339">
        <v>4.5199999999999997E-2</v>
      </c>
    </row>
    <row r="176" spans="1:22" x14ac:dyDescent="0.2">
      <c r="A176" s="73" t="s">
        <v>38</v>
      </c>
      <c r="B176" s="73" t="s">
        <v>34</v>
      </c>
      <c r="C176" s="100" t="s">
        <v>47</v>
      </c>
      <c r="D176" s="101">
        <f>'Foreign Trade'!AK15</f>
        <v>3.0905612200000001</v>
      </c>
      <c r="E176" s="101">
        <f>'Foreign Trade'!AL15</f>
        <v>3.13</v>
      </c>
      <c r="F176" s="101">
        <f>'Foreign Trade'!AM15</f>
        <v>3.27</v>
      </c>
      <c r="G176" s="101">
        <f>'Foreign Trade'!AN15</f>
        <v>3.38</v>
      </c>
      <c r="H176" s="101">
        <f>'Foreign Trade'!AO15</f>
        <v>3.43</v>
      </c>
      <c r="I176" s="101">
        <f>'Foreign Trade'!AP15</f>
        <v>3.5298000000000003</v>
      </c>
      <c r="J176" s="45"/>
      <c r="K176" s="45"/>
      <c r="L176" s="45"/>
      <c r="M176" s="45"/>
      <c r="N176" s="45"/>
      <c r="O176" s="45"/>
      <c r="P176" s="45"/>
      <c r="Q176" s="45"/>
      <c r="R176" s="45"/>
      <c r="S176" s="46"/>
    </row>
    <row r="177" spans="1:23" x14ac:dyDescent="0.2">
      <c r="A177" s="73" t="s">
        <v>38</v>
      </c>
      <c r="B177" s="73" t="s">
        <v>34</v>
      </c>
      <c r="C177" s="100" t="s">
        <v>25</v>
      </c>
      <c r="D177" s="37">
        <f>2%*D173</f>
        <v>3.1349340000000003</v>
      </c>
      <c r="E177" s="37">
        <f t="shared" ref="E177:S177" si="266">2%*E173</f>
        <v>3.1474500000000001</v>
      </c>
      <c r="F177" s="37">
        <f t="shared" si="266"/>
        <v>3.3957000000000002</v>
      </c>
      <c r="G177" s="37">
        <f t="shared" si="266"/>
        <v>3.5974979999999999</v>
      </c>
      <c r="H177" s="37">
        <f t="shared" si="266"/>
        <v>3.6255440000000001</v>
      </c>
      <c r="I177" s="37">
        <f t="shared" si="266"/>
        <v>3.3856679999999999</v>
      </c>
      <c r="J177" s="37">
        <f t="shared" si="266"/>
        <v>3.3247500000000003</v>
      </c>
      <c r="K177" s="37">
        <f t="shared" si="266"/>
        <v>3.6460439999999998</v>
      </c>
      <c r="L177" s="37">
        <f t="shared" si="266"/>
        <v>3.6521680000000005</v>
      </c>
      <c r="M177" s="37">
        <f t="shared" si="266"/>
        <v>3.6701899999999994</v>
      </c>
      <c r="N177" s="37">
        <f t="shared" si="266"/>
        <v>3.6763160000000004</v>
      </c>
      <c r="O177" s="37">
        <f t="shared" si="266"/>
        <v>3.6866379999999999</v>
      </c>
      <c r="P177" s="37">
        <f t="shared" si="266"/>
        <v>3.6983620000000004</v>
      </c>
      <c r="Q177" s="37">
        <f t="shared" si="266"/>
        <v>3.7086839999999994</v>
      </c>
      <c r="R177" s="37">
        <f t="shared" si="266"/>
        <v>3.7232079999999996</v>
      </c>
      <c r="S177" s="37">
        <f t="shared" si="266"/>
        <v>3.7356319999999998</v>
      </c>
    </row>
    <row r="178" spans="1:23" x14ac:dyDescent="0.2">
      <c r="A178" s="73" t="s">
        <v>38</v>
      </c>
      <c r="B178" s="73" t="s">
        <v>34</v>
      </c>
      <c r="C178" s="100" t="s">
        <v>48</v>
      </c>
      <c r="D178" s="37">
        <f>D173+D175-D176-D177</f>
        <v>152.72975464000001</v>
      </c>
      <c r="E178" s="37">
        <f t="shared" ref="E178" si="267">E173+E175-E176-E177</f>
        <v>152.99458504</v>
      </c>
      <c r="F178" s="37">
        <f t="shared" ref="F178" si="268">F173+F175-F176-F177</f>
        <v>165.23418231999997</v>
      </c>
      <c r="G178" s="37">
        <f t="shared" ref="G178" si="269">G173+G175-G176-G177</f>
        <v>175.20677032</v>
      </c>
      <c r="H178" s="37">
        <f t="shared" ref="H178:I178" si="270">H173+H175-H176-H177</f>
        <v>176.39397374000001</v>
      </c>
      <c r="I178" s="331">
        <f t="shared" si="270"/>
        <v>164.13893199999998</v>
      </c>
      <c r="J178" s="37">
        <f t="shared" ref="J178:S178" si="271">I178+I178*J179</f>
        <v>167.61867735839999</v>
      </c>
      <c r="K178" s="37">
        <f t="shared" si="271"/>
        <v>173.03276063707631</v>
      </c>
      <c r="L178" s="37">
        <f t="shared" si="271"/>
        <v>179.64261209341262</v>
      </c>
      <c r="M178" s="37">
        <f t="shared" si="271"/>
        <v>188.17563616784972</v>
      </c>
      <c r="N178" s="37">
        <f t="shared" si="271"/>
        <v>197.82904630326041</v>
      </c>
      <c r="O178" s="37">
        <f t="shared" si="271"/>
        <v>208.76899256383072</v>
      </c>
      <c r="P178" s="37">
        <f t="shared" si="271"/>
        <v>220.54356374443077</v>
      </c>
      <c r="Q178" s="37">
        <f t="shared" si="271"/>
        <v>232.0779921282645</v>
      </c>
      <c r="R178" s="37">
        <f t="shared" si="271"/>
        <v>245.60813906934231</v>
      </c>
      <c r="S178" s="37">
        <f t="shared" si="271"/>
        <v>260.90952613336236</v>
      </c>
      <c r="T178" s="199">
        <f>(S178/J178)^(1/9)-1</f>
        <v>5.039331084976939E-2</v>
      </c>
      <c r="W178" s="339">
        <v>1.32E-2</v>
      </c>
    </row>
    <row r="179" spans="1:23" x14ac:dyDescent="0.2">
      <c r="A179" s="73" t="s">
        <v>38</v>
      </c>
      <c r="B179" s="73" t="s">
        <v>34</v>
      </c>
      <c r="C179" s="102" t="s">
        <v>327</v>
      </c>
      <c r="D179" s="36"/>
      <c r="E179" s="36">
        <f>E178/D178-1</f>
        <v>1.7339803931737396E-3</v>
      </c>
      <c r="F179" s="36">
        <f>F178/E178-1</f>
        <v>8.0000199201821109E-2</v>
      </c>
      <c r="G179" s="36">
        <f t="shared" ref="G179" si="272">G178/F178-1</f>
        <v>6.0354267258615257E-2</v>
      </c>
      <c r="H179" s="36">
        <f t="shared" ref="H179:I179" si="273">H178/G178-1</f>
        <v>6.7760133802574618E-3</v>
      </c>
      <c r="I179" s="330">
        <f t="shared" si="273"/>
        <v>-6.9475399188317133E-2</v>
      </c>
      <c r="J179" s="330">
        <v>2.12E-2</v>
      </c>
      <c r="K179" s="330">
        <v>3.2300000000000002E-2</v>
      </c>
      <c r="L179" s="330">
        <v>3.8200000000000005E-2</v>
      </c>
      <c r="M179" s="330">
        <v>4.7499999999999994E-2</v>
      </c>
      <c r="N179" s="330">
        <v>5.1299999999999991E-2</v>
      </c>
      <c r="O179" s="330">
        <v>5.5300000000000009E-2</v>
      </c>
      <c r="P179" s="330">
        <v>5.6399999999999999E-2</v>
      </c>
      <c r="Q179" s="330">
        <v>5.2299999999999992E-2</v>
      </c>
      <c r="R179" s="330">
        <v>5.8300000000000012E-2</v>
      </c>
      <c r="S179" s="330">
        <v>6.2300000000000001E-2</v>
      </c>
      <c r="W179" s="339">
        <v>3.5999999999999999E-3</v>
      </c>
    </row>
    <row r="180" spans="1:23" ht="13.5" thickBot="1" x14ac:dyDescent="0.25">
      <c r="A180" s="269" t="s">
        <v>38</v>
      </c>
      <c r="B180" s="269" t="s">
        <v>34</v>
      </c>
      <c r="C180" s="103" t="s">
        <v>328</v>
      </c>
      <c r="D180" s="47">
        <f>D173-D178</f>
        <v>4.016945359999994</v>
      </c>
      <c r="E180" s="47">
        <f t="shared" ref="E180:S180" si="274">E173-E178</f>
        <v>4.3779149599999982</v>
      </c>
      <c r="F180" s="47">
        <f t="shared" si="274"/>
        <v>4.5508176800000228</v>
      </c>
      <c r="G180" s="47">
        <f t="shared" si="274"/>
        <v>4.6681296799999927</v>
      </c>
      <c r="H180" s="47">
        <f t="shared" si="274"/>
        <v>4.8832262599999865</v>
      </c>
      <c r="I180" s="47">
        <f t="shared" si="274"/>
        <v>5.1444680000000176</v>
      </c>
      <c r="J180" s="47">
        <f t="shared" si="274"/>
        <v>-1.3811773583999809</v>
      </c>
      <c r="K180" s="47">
        <f t="shared" si="274"/>
        <v>9.2694393629236913</v>
      </c>
      <c r="L180" s="47">
        <f t="shared" si="274"/>
        <v>2.9657879065873942</v>
      </c>
      <c r="M180" s="47">
        <f t="shared" si="274"/>
        <v>-4.6661361678497428</v>
      </c>
      <c r="N180" s="47">
        <f t="shared" si="274"/>
        <v>-14.013246303260388</v>
      </c>
      <c r="O180" s="47">
        <f t="shared" si="274"/>
        <v>-24.437092563830731</v>
      </c>
      <c r="P180" s="47">
        <f t="shared" si="274"/>
        <v>-35.62546374443076</v>
      </c>
      <c r="Q180" s="47">
        <f t="shared" si="274"/>
        <v>-46.643792128264522</v>
      </c>
      <c r="R180" s="47">
        <f t="shared" si="274"/>
        <v>-59.447739069342333</v>
      </c>
      <c r="S180" s="47">
        <f t="shared" si="274"/>
        <v>-74.127926133362365</v>
      </c>
    </row>
    <row r="181" spans="1:23" x14ac:dyDescent="0.2">
      <c r="A181" s="73" t="s">
        <v>38</v>
      </c>
      <c r="B181" s="73" t="s">
        <v>105</v>
      </c>
      <c r="C181" s="100" t="s">
        <v>43</v>
      </c>
      <c r="D181" s="35">
        <f>' Capacity by Company'!D73</f>
        <v>5</v>
      </c>
      <c r="E181" s="35">
        <f>' Capacity by Company'!E73</f>
        <v>5</v>
      </c>
      <c r="F181" s="35">
        <f>' Capacity by Company'!F73</f>
        <v>5</v>
      </c>
      <c r="G181" s="35">
        <f>' Capacity by Company'!G73</f>
        <v>5</v>
      </c>
      <c r="H181" s="35">
        <f>' Capacity by Company'!H73</f>
        <v>5</v>
      </c>
      <c r="I181" s="35">
        <f>' Capacity by Company'!I73</f>
        <v>5</v>
      </c>
      <c r="J181" s="35">
        <f>' Capacity by Company'!J73</f>
        <v>5</v>
      </c>
      <c r="K181" s="35">
        <f>' Capacity by Company'!K73</f>
        <v>5</v>
      </c>
      <c r="L181" s="35">
        <f>' Capacity by Company'!L73</f>
        <v>5</v>
      </c>
      <c r="M181" s="35">
        <f>' Capacity by Company'!M73</f>
        <v>5</v>
      </c>
      <c r="N181" s="35">
        <f>' Capacity by Company'!N73</f>
        <v>5</v>
      </c>
      <c r="O181" s="35">
        <f>' Capacity by Company'!O73</f>
        <v>5</v>
      </c>
      <c r="P181" s="35">
        <f>' Capacity by Company'!P73</f>
        <v>5</v>
      </c>
      <c r="Q181" s="35">
        <f>' Capacity by Company'!Q73</f>
        <v>5</v>
      </c>
      <c r="R181" s="35">
        <f>' Capacity by Company'!R73</f>
        <v>5</v>
      </c>
      <c r="S181" s="35">
        <f>' Capacity by Company'!S73</f>
        <v>5</v>
      </c>
    </row>
    <row r="182" spans="1:23" x14ac:dyDescent="0.2">
      <c r="A182" s="73" t="s">
        <v>38</v>
      </c>
      <c r="B182" s="73" t="s">
        <v>105</v>
      </c>
      <c r="C182" s="100" t="s">
        <v>44</v>
      </c>
      <c r="D182" s="37">
        <f>'Production by Company'!D73</f>
        <v>4.4286000000000003</v>
      </c>
      <c r="E182" s="37">
        <f>'Production by Company'!E73</f>
        <v>4.4423000000000004</v>
      </c>
      <c r="F182" s="37">
        <f>'Production by Company'!F73</f>
        <v>4.4560000000000004</v>
      </c>
      <c r="G182" s="37">
        <f>'Production by Company'!G73</f>
        <v>4.4196999999999997</v>
      </c>
      <c r="H182" s="37">
        <f>'Production by Company'!H73</f>
        <v>4.3865999999999996</v>
      </c>
      <c r="I182" s="37">
        <f>'Production by Company'!I73</f>
        <v>3.7021999999999999</v>
      </c>
      <c r="J182" s="37">
        <f>'Production by Company'!J73</f>
        <v>4.1677999999999997</v>
      </c>
      <c r="K182" s="37">
        <f>'Production by Company'!K73</f>
        <v>4.4335000000000004</v>
      </c>
      <c r="L182" s="37">
        <f>'Production by Company'!L73</f>
        <v>4.4490999999999996</v>
      </c>
      <c r="M182" s="37">
        <f>'Production by Company'!M73</f>
        <v>4.4646999999999997</v>
      </c>
      <c r="N182" s="37">
        <f>'Production by Company'!N73</f>
        <v>4.4804000000000004</v>
      </c>
      <c r="O182" s="37">
        <f>'Production by Company'!O73</f>
        <v>4.4960000000000004</v>
      </c>
      <c r="P182" s="37">
        <f>'Production by Company'!P73</f>
        <v>4.5115999999999996</v>
      </c>
      <c r="Q182" s="37">
        <f>'Production by Company'!Q73</f>
        <v>4.5273000000000003</v>
      </c>
      <c r="R182" s="37">
        <f>'Production by Company'!R73</f>
        <v>4.5429000000000004</v>
      </c>
      <c r="S182" s="37">
        <f>'Production by Company'!S73</f>
        <v>4.5586000000000002</v>
      </c>
    </row>
    <row r="183" spans="1:23" x14ac:dyDescent="0.2">
      <c r="A183" s="73" t="s">
        <v>38</v>
      </c>
      <c r="B183" s="73" t="s">
        <v>105</v>
      </c>
      <c r="C183" s="100" t="s">
        <v>45</v>
      </c>
      <c r="D183" s="36">
        <f>D182/D181</f>
        <v>0.88572000000000006</v>
      </c>
      <c r="E183" s="330">
        <f t="shared" ref="E183:S183" si="275">E182/E181</f>
        <v>0.88846000000000003</v>
      </c>
      <c r="F183" s="330">
        <f t="shared" si="275"/>
        <v>0.8912000000000001</v>
      </c>
      <c r="G183" s="330">
        <f t="shared" si="275"/>
        <v>0.88393999999999995</v>
      </c>
      <c r="H183" s="330">
        <f t="shared" si="275"/>
        <v>0.87731999999999988</v>
      </c>
      <c r="I183" s="330">
        <f t="shared" si="275"/>
        <v>0.74043999999999999</v>
      </c>
      <c r="J183" s="330">
        <f t="shared" si="275"/>
        <v>0.83355999999999997</v>
      </c>
      <c r="K183" s="330">
        <f t="shared" si="275"/>
        <v>0.88670000000000004</v>
      </c>
      <c r="L183" s="330">
        <f t="shared" si="275"/>
        <v>0.88981999999999994</v>
      </c>
      <c r="M183" s="330">
        <f t="shared" si="275"/>
        <v>0.89293999999999996</v>
      </c>
      <c r="N183" s="330">
        <f t="shared" si="275"/>
        <v>0.8960800000000001</v>
      </c>
      <c r="O183" s="330">
        <f t="shared" si="275"/>
        <v>0.89920000000000011</v>
      </c>
      <c r="P183" s="330">
        <f t="shared" si="275"/>
        <v>0.9023199999999999</v>
      </c>
      <c r="Q183" s="330">
        <f t="shared" si="275"/>
        <v>0.90546000000000004</v>
      </c>
      <c r="R183" s="330">
        <f t="shared" si="275"/>
        <v>0.90858000000000005</v>
      </c>
      <c r="S183" s="330">
        <f t="shared" si="275"/>
        <v>0.91172000000000009</v>
      </c>
    </row>
    <row r="184" spans="1:23" x14ac:dyDescent="0.2">
      <c r="A184" s="73" t="s">
        <v>38</v>
      </c>
      <c r="B184" s="73" t="s">
        <v>105</v>
      </c>
      <c r="C184" s="100" t="s">
        <v>46</v>
      </c>
      <c r="D184" s="101">
        <f>'Foreign Trade'!J16</f>
        <v>0.95573606</v>
      </c>
      <c r="E184" s="101">
        <f>'Foreign Trade'!K16</f>
        <v>0.94860628000000002</v>
      </c>
      <c r="F184" s="101">
        <f>'Foreign Trade'!L16</f>
        <v>0</v>
      </c>
      <c r="G184" s="101">
        <f>'Foreign Trade'!M16</f>
        <v>0</v>
      </c>
      <c r="H184" s="101">
        <f>'Foreign Trade'!N16</f>
        <v>0.81381354000000006</v>
      </c>
      <c r="I184" s="101">
        <f>'Foreign Trade'!O16</f>
        <v>2.1500400000000002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6"/>
    </row>
    <row r="185" spans="1:23" x14ac:dyDescent="0.2">
      <c r="A185" s="73" t="s">
        <v>38</v>
      </c>
      <c r="B185" s="73" t="s">
        <v>105</v>
      </c>
      <c r="C185" s="100" t="s">
        <v>47</v>
      </c>
      <c r="D185" s="101">
        <f>'Foreign Trade'!AK16</f>
        <v>0.21943298</v>
      </c>
      <c r="E185" s="101">
        <f>'Foreign Trade'!AL16</f>
        <v>0.17310510000000001</v>
      </c>
      <c r="F185" s="101">
        <f>'Foreign Trade'!AM16</f>
        <v>0.17259342</v>
      </c>
      <c r="G185" s="101">
        <f>'Foreign Trade'!AN16</f>
        <v>0.16300961999999999</v>
      </c>
      <c r="H185" s="101">
        <f>'Foreign Trade'!AO16</f>
        <v>0.16660128000000002</v>
      </c>
      <c r="I185" s="101">
        <f>'Foreign Trade'!AP16</f>
        <v>0.15586</v>
      </c>
      <c r="J185" s="45"/>
      <c r="K185" s="45"/>
      <c r="L185" s="45"/>
      <c r="M185" s="45"/>
      <c r="N185" s="45"/>
      <c r="O185" s="45"/>
      <c r="P185" s="45"/>
      <c r="Q185" s="45"/>
      <c r="R185" s="45"/>
      <c r="S185" s="46"/>
    </row>
    <row r="186" spans="1:23" x14ac:dyDescent="0.2">
      <c r="A186" s="73" t="s">
        <v>38</v>
      </c>
      <c r="B186" s="73" t="s">
        <v>105</v>
      </c>
      <c r="C186" s="100" t="s">
        <v>25</v>
      </c>
      <c r="D186" s="37">
        <f>2%*D182</f>
        <v>8.8572000000000012E-2</v>
      </c>
      <c r="E186" s="37">
        <f t="shared" ref="E186:S186" si="276">2%*E182</f>
        <v>8.8846000000000008E-2</v>
      </c>
      <c r="F186" s="37">
        <f t="shared" si="276"/>
        <v>8.9120000000000005E-2</v>
      </c>
      <c r="G186" s="37">
        <f t="shared" si="276"/>
        <v>8.8394E-2</v>
      </c>
      <c r="H186" s="37">
        <f t="shared" si="276"/>
        <v>8.7731999999999991E-2</v>
      </c>
      <c r="I186" s="37">
        <f t="shared" si="276"/>
        <v>7.4043999999999999E-2</v>
      </c>
      <c r="J186" s="37">
        <f t="shared" si="276"/>
        <v>8.3356E-2</v>
      </c>
      <c r="K186" s="37">
        <f t="shared" si="276"/>
        <v>8.8670000000000013E-2</v>
      </c>
      <c r="L186" s="37">
        <f t="shared" si="276"/>
        <v>8.8981999999999992E-2</v>
      </c>
      <c r="M186" s="37">
        <f t="shared" si="276"/>
        <v>8.9293999999999998E-2</v>
      </c>
      <c r="N186" s="37">
        <f t="shared" si="276"/>
        <v>8.9608000000000007E-2</v>
      </c>
      <c r="O186" s="37">
        <f t="shared" si="276"/>
        <v>8.9920000000000014E-2</v>
      </c>
      <c r="P186" s="37">
        <f t="shared" si="276"/>
        <v>9.0231999999999993E-2</v>
      </c>
      <c r="Q186" s="37">
        <f t="shared" si="276"/>
        <v>9.0546000000000001E-2</v>
      </c>
      <c r="R186" s="37">
        <f t="shared" si="276"/>
        <v>9.0858000000000008E-2</v>
      </c>
      <c r="S186" s="37">
        <f t="shared" si="276"/>
        <v>9.1172000000000003E-2</v>
      </c>
    </row>
    <row r="187" spans="1:23" x14ac:dyDescent="0.2">
      <c r="A187" s="73" t="s">
        <v>38</v>
      </c>
      <c r="B187" s="73" t="s">
        <v>105</v>
      </c>
      <c r="C187" s="100" t="s">
        <v>48</v>
      </c>
      <c r="D187" s="37">
        <f>D182+D184-D185-D186</f>
        <v>5.076331080000001</v>
      </c>
      <c r="E187" s="37">
        <f t="shared" ref="E187" si="277">E182+E184-E185-E186</f>
        <v>5.1289551800000002</v>
      </c>
      <c r="F187" s="37">
        <f t="shared" ref="F187" si="278">F182+F184-F185-F186</f>
        <v>4.19428658</v>
      </c>
      <c r="G187" s="37">
        <f t="shared" ref="G187" si="279">G182+G184-G185-G186</f>
        <v>4.1682963799999992</v>
      </c>
      <c r="H187" s="37">
        <f t="shared" ref="H187:I187" si="280">H182+H184-H185-H186</f>
        <v>4.9460802599999996</v>
      </c>
      <c r="I187" s="331">
        <f t="shared" si="280"/>
        <v>5.6223360000000007</v>
      </c>
      <c r="J187" s="37">
        <f t="shared" ref="J187:S187" si="281">I187+I187*J188</f>
        <v>5.6813705280000004</v>
      </c>
      <c r="K187" s="37">
        <f t="shared" si="281"/>
        <v>5.8040881314048001</v>
      </c>
      <c r="L187" s="37">
        <f t="shared" si="281"/>
        <v>5.9637005550184323</v>
      </c>
      <c r="M187" s="37">
        <f t="shared" si="281"/>
        <v>6.1831647354431105</v>
      </c>
      <c r="N187" s="37">
        <f t="shared" si="281"/>
        <v>6.4342012237021011</v>
      </c>
      <c r="O187" s="37">
        <f t="shared" si="281"/>
        <v>6.7211665982792148</v>
      </c>
      <c r="P187" s="37">
        <f t="shared" si="281"/>
        <v>7.0283239118205749</v>
      </c>
      <c r="Q187" s="37">
        <f t="shared" si="281"/>
        <v>7.3207021865523112</v>
      </c>
      <c r="R187" s="37">
        <f t="shared" si="281"/>
        <v>7.6691676106322015</v>
      </c>
      <c r="S187" s="37">
        <f t="shared" si="281"/>
        <v>8.0648966593408229</v>
      </c>
      <c r="T187" s="199">
        <f>(S187/J187)^(1/9)-1</f>
        <v>3.9692897052394649E-2</v>
      </c>
    </row>
    <row r="188" spans="1:23" x14ac:dyDescent="0.2">
      <c r="A188" s="73" t="s">
        <v>38</v>
      </c>
      <c r="B188" s="73" t="s">
        <v>105</v>
      </c>
      <c r="C188" s="102" t="s">
        <v>327</v>
      </c>
      <c r="D188" s="36"/>
      <c r="E188" s="36">
        <f>E187/D187-1</f>
        <v>1.0366561827956922E-2</v>
      </c>
      <c r="F188" s="36">
        <f>F187/E187-1</f>
        <v>-0.18223372347738087</v>
      </c>
      <c r="G188" s="36">
        <f t="shared" ref="G188" si="282">G187/F187-1</f>
        <v>-6.1965722904896436E-3</v>
      </c>
      <c r="H188" s="36">
        <f t="shared" ref="H188:I188" si="283">H187/G187-1</f>
        <v>0.18659514801584254</v>
      </c>
      <c r="I188" s="330">
        <f t="shared" si="283"/>
        <v>0.13672558964904491</v>
      </c>
      <c r="J188" s="330">
        <v>1.0499999999999999E-2</v>
      </c>
      <c r="K188" s="330">
        <v>2.1600000000000005E-2</v>
      </c>
      <c r="L188" s="330">
        <v>2.75E-2</v>
      </c>
      <c r="M188" s="330">
        <v>3.6799999999999999E-2</v>
      </c>
      <c r="N188" s="330">
        <v>4.0599999999999997E-2</v>
      </c>
      <c r="O188" s="330">
        <v>4.4600000000000015E-2</v>
      </c>
      <c r="P188" s="330">
        <v>4.5700000000000005E-2</v>
      </c>
      <c r="Q188" s="330">
        <v>4.1599999999999998E-2</v>
      </c>
      <c r="R188" s="330">
        <v>4.7600000000000017E-2</v>
      </c>
      <c r="S188" s="330">
        <v>5.1599999999999993E-2</v>
      </c>
    </row>
    <row r="189" spans="1:23" ht="13.5" thickBot="1" x14ac:dyDescent="0.25">
      <c r="A189" s="269" t="s">
        <v>38</v>
      </c>
      <c r="B189" s="269" t="s">
        <v>105</v>
      </c>
      <c r="C189" s="103" t="s">
        <v>328</v>
      </c>
      <c r="D189" s="47">
        <v>0</v>
      </c>
      <c r="E189" s="335">
        <v>0</v>
      </c>
      <c r="F189" s="335">
        <v>0</v>
      </c>
      <c r="G189" s="335">
        <v>0</v>
      </c>
      <c r="H189" s="335">
        <v>0</v>
      </c>
      <c r="I189" s="335">
        <v>0</v>
      </c>
      <c r="J189" s="47">
        <f t="shared" ref="J189:S189" si="284">J182-J187</f>
        <v>-1.5135705280000007</v>
      </c>
      <c r="K189" s="47">
        <f t="shared" si="284"/>
        <v>-1.3705881314047996</v>
      </c>
      <c r="L189" s="47">
        <f t="shared" si="284"/>
        <v>-1.5146005550184327</v>
      </c>
      <c r="M189" s="47">
        <f t="shared" si="284"/>
        <v>-1.7184647354431108</v>
      </c>
      <c r="N189" s="47">
        <f t="shared" si="284"/>
        <v>-1.9538012237021007</v>
      </c>
      <c r="O189" s="47">
        <f t="shared" si="284"/>
        <v>-2.2251665982792144</v>
      </c>
      <c r="P189" s="47">
        <f t="shared" si="284"/>
        <v>-2.5167239118205753</v>
      </c>
      <c r="Q189" s="47">
        <f t="shared" si="284"/>
        <v>-2.7934021865523109</v>
      </c>
      <c r="R189" s="47">
        <f t="shared" si="284"/>
        <v>-3.1262676106322012</v>
      </c>
      <c r="S189" s="47">
        <f t="shared" si="284"/>
        <v>-3.5062966593408227</v>
      </c>
    </row>
    <row r="190" spans="1:23" s="336" customFormat="1" x14ac:dyDescent="0.2">
      <c r="A190" s="343" t="s">
        <v>38</v>
      </c>
      <c r="B190" s="373" t="s">
        <v>110</v>
      </c>
      <c r="C190" s="346" t="s">
        <v>43</v>
      </c>
      <c r="D190" s="376">
        <f>' Capacity by Company'!D75</f>
        <v>10</v>
      </c>
      <c r="E190" s="376">
        <f>' Capacity by Company'!E75</f>
        <v>10</v>
      </c>
      <c r="F190" s="376">
        <f>' Capacity by Company'!F75</f>
        <v>10</v>
      </c>
      <c r="G190" s="376">
        <f>' Capacity by Company'!G75</f>
        <v>10</v>
      </c>
      <c r="H190" s="376">
        <f>' Capacity by Company'!H75</f>
        <v>10</v>
      </c>
      <c r="I190" s="376">
        <f>' Capacity by Company'!I75</f>
        <v>10</v>
      </c>
      <c r="J190" s="376">
        <f>' Capacity by Company'!J75</f>
        <v>10</v>
      </c>
      <c r="K190" s="376">
        <f>' Capacity by Company'!K75</f>
        <v>10</v>
      </c>
      <c r="L190" s="376">
        <f>' Capacity by Company'!L75</f>
        <v>10</v>
      </c>
      <c r="M190" s="376">
        <f>' Capacity by Company'!M75</f>
        <v>10</v>
      </c>
      <c r="N190" s="376">
        <f>' Capacity by Company'!N75</f>
        <v>10</v>
      </c>
      <c r="O190" s="376">
        <f>' Capacity by Company'!O75</f>
        <v>10</v>
      </c>
      <c r="P190" s="376">
        <f>' Capacity by Company'!P75</f>
        <v>10</v>
      </c>
      <c r="Q190" s="376">
        <f>' Capacity by Company'!Q75</f>
        <v>10</v>
      </c>
      <c r="R190" s="376">
        <f>' Capacity by Company'!R75</f>
        <v>10</v>
      </c>
      <c r="S190" s="376">
        <f>' Capacity by Company'!S75</f>
        <v>10</v>
      </c>
    </row>
    <row r="191" spans="1:23" s="336" customFormat="1" x14ac:dyDescent="0.2">
      <c r="A191" s="343" t="s">
        <v>38</v>
      </c>
      <c r="B191" s="373" t="s">
        <v>110</v>
      </c>
      <c r="C191" s="346" t="s">
        <v>44</v>
      </c>
      <c r="D191" s="376">
        <f>'Production by Company'!D75</f>
        <v>8.5970176470588235</v>
      </c>
      <c r="E191" s="376">
        <f>'Production by Company'!E75</f>
        <v>8.6170028235294129</v>
      </c>
      <c r="F191" s="376">
        <f>'Production by Company'!F75</f>
        <v>8.6369880000000006</v>
      </c>
      <c r="G191" s="376">
        <f>'Production by Company'!G75</f>
        <v>8.3569731764705892</v>
      </c>
      <c r="H191" s="376">
        <f>'Production by Company'!H75</f>
        <v>8.6769583529411758</v>
      </c>
      <c r="I191" s="376">
        <f>'Production by Company'!I75</f>
        <v>8.2969435294117702</v>
      </c>
      <c r="J191" s="376">
        <f>'Production by Company'!J75</f>
        <v>8.7169287058823546</v>
      </c>
      <c r="K191" s="376">
        <f>'Production by Company'!K75</f>
        <v>8.7369138823529404</v>
      </c>
      <c r="L191" s="376">
        <f>'Production by Company'!L75</f>
        <v>8.7568990588235316</v>
      </c>
      <c r="M191" s="376">
        <f>'Production by Company'!M75</f>
        <v>8.7768842352941192</v>
      </c>
      <c r="N191" s="376">
        <f>'Production by Company'!N75</f>
        <v>8.7968694117647068</v>
      </c>
      <c r="O191" s="376">
        <f>'Production by Company'!O75</f>
        <v>8.8168545882352962</v>
      </c>
      <c r="P191" s="376">
        <f>'Production by Company'!P75</f>
        <v>8.8368397647058821</v>
      </c>
      <c r="Q191" s="376">
        <f>'Production by Company'!Q75</f>
        <v>8.8568249411764715</v>
      </c>
      <c r="R191" s="376">
        <f>'Production by Company'!R75</f>
        <v>8.8768101176470608</v>
      </c>
      <c r="S191" s="376">
        <f>'Production by Company'!S75</f>
        <v>8.8967952941176485</v>
      </c>
      <c r="U191" s="355">
        <v>0.02</v>
      </c>
    </row>
    <row r="192" spans="1:23" s="336" customFormat="1" x14ac:dyDescent="0.2">
      <c r="A192" s="343" t="s">
        <v>38</v>
      </c>
      <c r="B192" s="373" t="s">
        <v>110</v>
      </c>
      <c r="C192" s="346" t="s">
        <v>45</v>
      </c>
      <c r="D192" s="330">
        <f>D191/D190</f>
        <v>0.85970176470588233</v>
      </c>
      <c r="E192" s="330">
        <f t="shared" ref="E192:S192" si="285">E191/E190</f>
        <v>0.86170028235294127</v>
      </c>
      <c r="F192" s="330">
        <f t="shared" si="285"/>
        <v>0.8636988000000001</v>
      </c>
      <c r="G192" s="330">
        <f t="shared" si="285"/>
        <v>0.8356973176470589</v>
      </c>
      <c r="H192" s="330">
        <f t="shared" si="285"/>
        <v>0.86769583529411753</v>
      </c>
      <c r="I192" s="330">
        <f t="shared" si="285"/>
        <v>0.82969435294117699</v>
      </c>
      <c r="J192" s="330">
        <f t="shared" si="285"/>
        <v>0.87169287058823541</v>
      </c>
      <c r="K192" s="330">
        <f t="shared" si="285"/>
        <v>0.87369138823529402</v>
      </c>
      <c r="L192" s="330">
        <f t="shared" si="285"/>
        <v>0.87568990588235318</v>
      </c>
      <c r="M192" s="330">
        <f t="shared" si="285"/>
        <v>0.8776884235294119</v>
      </c>
      <c r="N192" s="330">
        <f t="shared" si="285"/>
        <v>0.87968694117647073</v>
      </c>
      <c r="O192" s="330">
        <f t="shared" si="285"/>
        <v>0.88168545882352967</v>
      </c>
      <c r="P192" s="330">
        <f t="shared" si="285"/>
        <v>0.88368397647058816</v>
      </c>
      <c r="Q192" s="330">
        <f t="shared" si="285"/>
        <v>0.8856824941176471</v>
      </c>
      <c r="R192" s="330">
        <f t="shared" si="285"/>
        <v>0.88768101176470604</v>
      </c>
      <c r="S192" s="330">
        <f t="shared" si="285"/>
        <v>0.88967952941176487</v>
      </c>
      <c r="U192" s="336">
        <v>1000</v>
      </c>
    </row>
    <row r="193" spans="1:21" s="336" customFormat="1" x14ac:dyDescent="0.2">
      <c r="A193" s="343" t="s">
        <v>38</v>
      </c>
      <c r="B193" s="373" t="s">
        <v>110</v>
      </c>
      <c r="C193" s="346" t="s">
        <v>46</v>
      </c>
      <c r="D193" s="376">
        <v>0.86932000000000009</v>
      </c>
      <c r="E193" s="376">
        <v>0.83488000000000007</v>
      </c>
      <c r="F193" s="376">
        <v>0.88073999999999997</v>
      </c>
      <c r="G193" s="376">
        <v>0.97459999999999991</v>
      </c>
      <c r="H193" s="376">
        <v>0.98</v>
      </c>
      <c r="I193" s="376">
        <v>0.60396000000000005</v>
      </c>
      <c r="J193" s="376"/>
      <c r="K193" s="376"/>
      <c r="L193" s="376"/>
      <c r="M193" s="376"/>
      <c r="N193" s="376"/>
      <c r="O193" s="376"/>
      <c r="P193" s="376"/>
      <c r="Q193" s="376"/>
      <c r="R193" s="376"/>
      <c r="S193" s="376"/>
    </row>
    <row r="194" spans="1:21" s="336" customFormat="1" x14ac:dyDescent="0.2">
      <c r="A194" s="343" t="s">
        <v>38</v>
      </c>
      <c r="B194" s="373" t="s">
        <v>110</v>
      </c>
      <c r="C194" s="346" t="s">
        <v>47</v>
      </c>
      <c r="D194" s="376">
        <v>0.08</v>
      </c>
      <c r="E194" s="376">
        <v>4.8780000000000004E-2</v>
      </c>
      <c r="F194" s="376">
        <v>6.9120000000000001E-2</v>
      </c>
      <c r="G194" s="376">
        <v>3.7400000000000003E-2</v>
      </c>
      <c r="H194" s="376">
        <v>2.0299999999999999E-2</v>
      </c>
      <c r="I194" s="376">
        <v>1.3120000000000001E-2</v>
      </c>
      <c r="J194" s="376"/>
      <c r="K194" s="376"/>
      <c r="L194" s="376"/>
      <c r="M194" s="376"/>
      <c r="N194" s="376"/>
      <c r="O194" s="376"/>
      <c r="P194" s="376"/>
      <c r="Q194" s="376"/>
      <c r="R194" s="376"/>
      <c r="S194" s="376"/>
    </row>
    <row r="195" spans="1:21" s="336" customFormat="1" x14ac:dyDescent="0.2">
      <c r="A195" s="343" t="s">
        <v>38</v>
      </c>
      <c r="B195" s="373" t="s">
        <v>110</v>
      </c>
      <c r="C195" s="346" t="s">
        <v>25</v>
      </c>
      <c r="D195" s="331">
        <f>2%*D191</f>
        <v>0.17194035294117646</v>
      </c>
      <c r="E195" s="331">
        <f t="shared" ref="E195:S195" si="286">2%*E191</f>
        <v>0.17234005647058825</v>
      </c>
      <c r="F195" s="331">
        <f t="shared" si="286"/>
        <v>0.17273976000000002</v>
      </c>
      <c r="G195" s="331">
        <f t="shared" si="286"/>
        <v>0.16713946352941178</v>
      </c>
      <c r="H195" s="331">
        <f t="shared" si="286"/>
        <v>0.17353916705882352</v>
      </c>
      <c r="I195" s="331">
        <f t="shared" si="286"/>
        <v>0.16593887058823539</v>
      </c>
      <c r="J195" s="331">
        <f t="shared" si="286"/>
        <v>0.17433857411764708</v>
      </c>
      <c r="K195" s="331">
        <f t="shared" si="286"/>
        <v>0.17473827764705882</v>
      </c>
      <c r="L195" s="331">
        <f t="shared" si="286"/>
        <v>0.17513798117647064</v>
      </c>
      <c r="M195" s="331">
        <f t="shared" si="286"/>
        <v>0.17553768470588238</v>
      </c>
      <c r="N195" s="331">
        <f t="shared" si="286"/>
        <v>0.17593738823529415</v>
      </c>
      <c r="O195" s="331">
        <f t="shared" si="286"/>
        <v>0.17633709176470594</v>
      </c>
      <c r="P195" s="331">
        <f t="shared" si="286"/>
        <v>0.17673679529411765</v>
      </c>
      <c r="Q195" s="331">
        <f t="shared" si="286"/>
        <v>0.17713649882352944</v>
      </c>
      <c r="R195" s="331">
        <f t="shared" si="286"/>
        <v>0.17753620235294121</v>
      </c>
      <c r="S195" s="331">
        <f t="shared" si="286"/>
        <v>0.17793590588235297</v>
      </c>
      <c r="U195" s="339">
        <v>1.0200000000000001E-2</v>
      </c>
    </row>
    <row r="196" spans="1:21" s="336" customFormat="1" x14ac:dyDescent="0.2">
      <c r="A196" s="343" t="s">
        <v>38</v>
      </c>
      <c r="B196" s="373" t="s">
        <v>110</v>
      </c>
      <c r="C196" s="346" t="s">
        <v>48</v>
      </c>
      <c r="D196" s="331">
        <f>D191+D193-D194-D195</f>
        <v>9.2143972941176475</v>
      </c>
      <c r="E196" s="331">
        <f t="shared" ref="E196:I196" si="287">E191+E193-E194-E195</f>
        <v>9.2307627670588239</v>
      </c>
      <c r="F196" s="331">
        <f t="shared" si="287"/>
        <v>9.2758682399999994</v>
      </c>
      <c r="G196" s="331">
        <f t="shared" si="287"/>
        <v>9.1270337129411789</v>
      </c>
      <c r="H196" s="331">
        <f t="shared" si="287"/>
        <v>9.463119185882352</v>
      </c>
      <c r="I196" s="331">
        <f t="shared" si="287"/>
        <v>8.7218446588235352</v>
      </c>
      <c r="J196" s="331">
        <f t="shared" ref="J196" si="288">I196+I196*J197</f>
        <v>8.9782668917929467</v>
      </c>
      <c r="K196" s="331">
        <f t="shared" ref="K196" si="289">J196+J196*K197</f>
        <v>9.2485127252359138</v>
      </c>
      <c r="L196" s="331">
        <f t="shared" ref="L196" si="290">K196+K196*L197</f>
        <v>9.5305923633556091</v>
      </c>
      <c r="M196" s="331">
        <f t="shared" ref="M196" si="291">L196+L196*M197</f>
        <v>9.8298529635649743</v>
      </c>
      <c r="N196" s="331">
        <f t="shared" ref="N196" si="292">M196+M196*N197</f>
        <v>10.140476317213627</v>
      </c>
      <c r="O196" s="331">
        <f t="shared" ref="O196" si="293">N196+N196*O197</f>
        <v>10.46294346410102</v>
      </c>
      <c r="P196" s="331">
        <f t="shared" ref="P196" si="294">O196+O196*P197</f>
        <v>10.799850243645073</v>
      </c>
      <c r="Q196" s="331">
        <f t="shared" ref="Q196" si="295">P196+P196*Q197</f>
        <v>11.153005346612266</v>
      </c>
      <c r="R196" s="331">
        <f t="shared" ref="R196" si="296">Q196+Q196*R197</f>
        <v>11.518823921981149</v>
      </c>
      <c r="S196" s="331">
        <f t="shared" ref="S196" si="297">R196+R196*S197</f>
        <v>11.90240075858312</v>
      </c>
      <c r="T196" s="199">
        <f>(S196/J196)^(1/9)-1</f>
        <v>3.1821737790645788E-2</v>
      </c>
      <c r="U196" s="339">
        <v>1.52E-2</v>
      </c>
    </row>
    <row r="197" spans="1:21" s="336" customFormat="1" x14ac:dyDescent="0.2">
      <c r="A197" s="343" t="s">
        <v>38</v>
      </c>
      <c r="B197" s="373" t="s">
        <v>110</v>
      </c>
      <c r="C197" s="347" t="s">
        <v>327</v>
      </c>
      <c r="D197" s="376"/>
      <c r="E197" s="330">
        <f>E196/D196-1</f>
        <v>1.7760763312890671E-3</v>
      </c>
      <c r="F197" s="330">
        <f t="shared" ref="F197:I197" si="298">F196/E196-1</f>
        <v>4.8864296569444132E-3</v>
      </c>
      <c r="G197" s="330">
        <f t="shared" si="298"/>
        <v>-1.6045347261079757E-2</v>
      </c>
      <c r="H197" s="330">
        <f t="shared" si="298"/>
        <v>3.6823077848900487E-2</v>
      </c>
      <c r="I197" s="330">
        <f t="shared" si="298"/>
        <v>-7.8333001254458967E-2</v>
      </c>
      <c r="J197" s="330">
        <v>2.9399999999999989E-2</v>
      </c>
      <c r="K197" s="330">
        <v>3.0099999999999981E-2</v>
      </c>
      <c r="L197" s="330">
        <v>3.0499999999999992E-2</v>
      </c>
      <c r="M197" s="330">
        <v>3.139999999999999E-2</v>
      </c>
      <c r="N197" s="330">
        <v>3.1599999999999982E-2</v>
      </c>
      <c r="O197" s="330">
        <v>3.1799999999999988E-2</v>
      </c>
      <c r="P197" s="330">
        <v>3.2199999999999999E-2</v>
      </c>
      <c r="Q197" s="330">
        <v>3.2699999999999986E-2</v>
      </c>
      <c r="R197" s="330">
        <v>3.2799999999999989E-2</v>
      </c>
      <c r="S197" s="330">
        <v>3.3299999999999989E-2</v>
      </c>
    </row>
    <row r="198" spans="1:21" s="336" customFormat="1" ht="13.5" thickBot="1" x14ac:dyDescent="0.25">
      <c r="A198" s="269" t="s">
        <v>38</v>
      </c>
      <c r="B198" s="269" t="s">
        <v>110</v>
      </c>
      <c r="C198" s="348" t="s">
        <v>328</v>
      </c>
      <c r="D198" s="335">
        <v>0</v>
      </c>
      <c r="E198" s="335">
        <v>0</v>
      </c>
      <c r="F198" s="335">
        <v>0</v>
      </c>
      <c r="G198" s="335">
        <v>0</v>
      </c>
      <c r="H198" s="335">
        <v>0</v>
      </c>
      <c r="I198" s="335">
        <v>0</v>
      </c>
      <c r="J198" s="335">
        <f t="shared" ref="J198:S198" si="299">J191-J196</f>
        <v>-0.2613381859105921</v>
      </c>
      <c r="K198" s="335">
        <f t="shared" si="299"/>
        <v>-0.51159884288297341</v>
      </c>
      <c r="L198" s="335">
        <f t="shared" si="299"/>
        <v>-0.77369330453207752</v>
      </c>
      <c r="M198" s="335">
        <f t="shared" si="299"/>
        <v>-1.0529687282708551</v>
      </c>
      <c r="N198" s="335">
        <f t="shared" si="299"/>
        <v>-1.3436069054489206</v>
      </c>
      <c r="O198" s="335">
        <f t="shared" si="299"/>
        <v>-1.6460888758657237</v>
      </c>
      <c r="P198" s="335">
        <f t="shared" si="299"/>
        <v>-1.9630104789391911</v>
      </c>
      <c r="Q198" s="335">
        <f t="shared" si="299"/>
        <v>-2.2961804054357948</v>
      </c>
      <c r="R198" s="335">
        <f t="shared" si="299"/>
        <v>-2.6420138043340877</v>
      </c>
      <c r="S198" s="335">
        <f t="shared" si="299"/>
        <v>-3.0056054644654715</v>
      </c>
    </row>
    <row r="199" spans="1:21" x14ac:dyDescent="0.2">
      <c r="A199" s="270" t="s">
        <v>38</v>
      </c>
      <c r="B199" s="271" t="s">
        <v>58</v>
      </c>
      <c r="C199" s="379" t="s">
        <v>43</v>
      </c>
      <c r="D199" s="378">
        <f>' Capacity by Company'!D76</f>
        <v>200</v>
      </c>
      <c r="E199" s="378">
        <f>' Capacity by Company'!E76</f>
        <v>200</v>
      </c>
      <c r="F199" s="378">
        <f>' Capacity by Company'!F76</f>
        <v>215</v>
      </c>
      <c r="G199" s="378">
        <f>' Capacity by Company'!G76</f>
        <v>225</v>
      </c>
      <c r="H199" s="378">
        <f>' Capacity by Company'!H76</f>
        <v>225</v>
      </c>
      <c r="I199" s="378">
        <f>' Capacity by Company'!I76</f>
        <v>225</v>
      </c>
      <c r="J199" s="378">
        <f>' Capacity by Company'!J76</f>
        <v>225</v>
      </c>
      <c r="K199" s="378">
        <f>' Capacity by Company'!K76</f>
        <v>225</v>
      </c>
      <c r="L199" s="378">
        <f>' Capacity by Company'!L76</f>
        <v>225</v>
      </c>
      <c r="M199" s="378">
        <f>' Capacity by Company'!M76</f>
        <v>225</v>
      </c>
      <c r="N199" s="378">
        <f>' Capacity by Company'!N76</f>
        <v>225</v>
      </c>
      <c r="O199" s="378">
        <f>' Capacity by Company'!O76</f>
        <v>225</v>
      </c>
      <c r="P199" s="378">
        <f>' Capacity by Company'!P76</f>
        <v>225</v>
      </c>
      <c r="Q199" s="378">
        <f>' Capacity by Company'!Q76</f>
        <v>225</v>
      </c>
      <c r="R199" s="378">
        <f>' Capacity by Company'!R76</f>
        <v>225</v>
      </c>
      <c r="S199" s="378">
        <f>' Capacity by Company'!S76</f>
        <v>225</v>
      </c>
    </row>
    <row r="200" spans="1:21" x14ac:dyDescent="0.2">
      <c r="A200" s="274" t="s">
        <v>38</v>
      </c>
      <c r="B200" s="31" t="s">
        <v>58</v>
      </c>
      <c r="C200" s="275" t="s">
        <v>44</v>
      </c>
      <c r="D200" s="378">
        <f>'Production by Company'!D76</f>
        <v>169.77231764705883</v>
      </c>
      <c r="E200" s="378">
        <f>'Production by Company'!E76</f>
        <v>170.43180282352941</v>
      </c>
      <c r="F200" s="378">
        <f>'Production by Company'!F76</f>
        <v>182.87798799999999</v>
      </c>
      <c r="G200" s="378">
        <f>'Production by Company'!G76</f>
        <v>192.65157317647061</v>
      </c>
      <c r="H200" s="378">
        <f>'Production by Company'!H76</f>
        <v>194.34075835294115</v>
      </c>
      <c r="I200" s="378">
        <f>'Production by Company'!I76</f>
        <v>181.28254352941178</v>
      </c>
      <c r="J200" s="378">
        <f>'Production by Company'!J76</f>
        <v>179.12222870588238</v>
      </c>
      <c r="K200" s="378">
        <f>'Production by Company'!K76</f>
        <v>195.47261388235296</v>
      </c>
      <c r="L200" s="378">
        <f>'Production by Company'!L76</f>
        <v>195.81439905882354</v>
      </c>
      <c r="M200" s="378">
        <f>'Production by Company'!M76</f>
        <v>196.75108423529409</v>
      </c>
      <c r="N200" s="378">
        <f>'Production by Company'!N76</f>
        <v>197.09306941176473</v>
      </c>
      <c r="O200" s="378">
        <f>'Production by Company'!O76</f>
        <v>197.64475458823529</v>
      </c>
      <c r="P200" s="378">
        <f>'Production by Company'!P76</f>
        <v>198.26653976470587</v>
      </c>
      <c r="Q200" s="378">
        <f>'Production by Company'!Q76</f>
        <v>198.81832494117646</v>
      </c>
      <c r="R200" s="378">
        <f>'Production by Company'!R76</f>
        <v>199.58011011764705</v>
      </c>
      <c r="S200" s="378">
        <f>'Production by Company'!S76</f>
        <v>200.23699529411766</v>
      </c>
    </row>
    <row r="201" spans="1:21" x14ac:dyDescent="0.2">
      <c r="A201" s="274" t="s">
        <v>38</v>
      </c>
      <c r="B201" s="31" t="s">
        <v>58</v>
      </c>
      <c r="C201" s="275" t="s">
        <v>45</v>
      </c>
      <c r="D201" s="276">
        <f t="shared" ref="D201:S201" si="300">(D200/D199)</f>
        <v>0.84886158823529412</v>
      </c>
      <c r="E201" s="276">
        <f t="shared" si="300"/>
        <v>0.85215901411764705</v>
      </c>
      <c r="F201" s="276">
        <f t="shared" si="300"/>
        <v>0.85059529302325576</v>
      </c>
      <c r="G201" s="276">
        <f t="shared" si="300"/>
        <v>0.85622921411764719</v>
      </c>
      <c r="H201" s="276">
        <f t="shared" si="300"/>
        <v>0.86373670379084955</v>
      </c>
      <c r="I201" s="276">
        <f t="shared" si="300"/>
        <v>0.80570019346405242</v>
      </c>
      <c r="J201" s="276">
        <f t="shared" si="300"/>
        <v>0.79609879424836616</v>
      </c>
      <c r="K201" s="276">
        <f t="shared" si="300"/>
        <v>0.86876717281045757</v>
      </c>
      <c r="L201" s="276">
        <f t="shared" si="300"/>
        <v>0.87028621803921569</v>
      </c>
      <c r="M201" s="276">
        <f t="shared" si="300"/>
        <v>0.87444926326797368</v>
      </c>
      <c r="N201" s="276">
        <f t="shared" si="300"/>
        <v>0.87596919738562107</v>
      </c>
      <c r="O201" s="276">
        <f t="shared" si="300"/>
        <v>0.87842113150326795</v>
      </c>
      <c r="P201" s="276">
        <f t="shared" si="300"/>
        <v>0.88118462117647056</v>
      </c>
      <c r="Q201" s="276">
        <f t="shared" si="300"/>
        <v>0.88363699973856202</v>
      </c>
      <c r="R201" s="276">
        <f t="shared" si="300"/>
        <v>0.88702271163398694</v>
      </c>
      <c r="S201" s="276">
        <f t="shared" si="300"/>
        <v>0.8899422013071896</v>
      </c>
    </row>
    <row r="202" spans="1:21" x14ac:dyDescent="0.2">
      <c r="A202" s="274" t="s">
        <v>38</v>
      </c>
      <c r="B202" s="31" t="s">
        <v>58</v>
      </c>
      <c r="C202" s="275" t="s">
        <v>46</v>
      </c>
      <c r="D202" s="277">
        <v>18.34</v>
      </c>
      <c r="E202" s="277">
        <v>22.81</v>
      </c>
      <c r="F202" s="277">
        <v>18.05</v>
      </c>
      <c r="G202" s="277">
        <v>20.25</v>
      </c>
      <c r="H202" s="277">
        <v>21.93</v>
      </c>
      <c r="I202" s="277">
        <v>21.72</v>
      </c>
      <c r="J202" s="277"/>
      <c r="K202" s="277"/>
      <c r="L202" s="277"/>
      <c r="M202" s="277"/>
      <c r="N202" s="277"/>
      <c r="O202" s="277"/>
      <c r="P202" s="277"/>
      <c r="Q202" s="277"/>
      <c r="R202" s="277"/>
      <c r="S202" s="278"/>
    </row>
    <row r="203" spans="1:21" x14ac:dyDescent="0.2">
      <c r="A203" s="274" t="s">
        <v>38</v>
      </c>
      <c r="B203" s="31" t="s">
        <v>58</v>
      </c>
      <c r="C203" s="275" t="s">
        <v>47</v>
      </c>
      <c r="D203" s="277">
        <v>32.130000000000003</v>
      </c>
      <c r="E203" s="277">
        <v>32.520000000000003</v>
      </c>
      <c r="F203" s="277">
        <v>35.159999999999997</v>
      </c>
      <c r="G203" s="277">
        <v>39.909999999999997</v>
      </c>
      <c r="H203" s="277">
        <v>37.94</v>
      </c>
      <c r="I203" s="277">
        <v>35.843000000000004</v>
      </c>
      <c r="J203" s="277"/>
      <c r="K203" s="277"/>
      <c r="L203" s="277"/>
      <c r="M203" s="277"/>
      <c r="N203" s="277"/>
      <c r="O203" s="277"/>
      <c r="P203" s="277"/>
      <c r="Q203" s="277"/>
      <c r="R203" s="277"/>
      <c r="S203" s="278"/>
    </row>
    <row r="204" spans="1:21" x14ac:dyDescent="0.2">
      <c r="A204" s="274" t="s">
        <v>38</v>
      </c>
      <c r="B204" s="31" t="s">
        <v>58</v>
      </c>
      <c r="C204" s="275" t="s">
        <v>25</v>
      </c>
      <c r="D204" s="277">
        <f>D186+D177+D195</f>
        <v>3.3954463529411769</v>
      </c>
      <c r="E204" s="277">
        <f t="shared" ref="E204:S205" si="301">E186+E177+E195</f>
        <v>3.4086360564705886</v>
      </c>
      <c r="F204" s="277">
        <f t="shared" si="301"/>
        <v>3.6575597599999998</v>
      </c>
      <c r="G204" s="277">
        <f t="shared" si="301"/>
        <v>3.8530314635294118</v>
      </c>
      <c r="H204" s="277">
        <f t="shared" si="301"/>
        <v>3.8868151670588236</v>
      </c>
      <c r="I204" s="277">
        <f t="shared" si="301"/>
        <v>3.6256508705882351</v>
      </c>
      <c r="J204" s="279"/>
      <c r="K204" s="279"/>
      <c r="L204" s="279"/>
      <c r="M204" s="279"/>
      <c r="N204" s="279"/>
      <c r="O204" s="279"/>
      <c r="P204" s="279"/>
      <c r="Q204" s="279"/>
      <c r="R204" s="279"/>
      <c r="S204" s="279"/>
    </row>
    <row r="205" spans="1:21" x14ac:dyDescent="0.2">
      <c r="A205" s="274" t="s">
        <v>38</v>
      </c>
      <c r="B205" s="31" t="s">
        <v>58</v>
      </c>
      <c r="C205" s="275" t="s">
        <v>428</v>
      </c>
      <c r="D205" s="521">
        <f>D200+D202-D203-D204</f>
        <v>152.58687129411766</v>
      </c>
      <c r="E205" s="521">
        <f t="shared" ref="E205:I205" si="302">E200+E202-E203-E204</f>
        <v>157.31316676705882</v>
      </c>
      <c r="F205" s="521">
        <f t="shared" si="302"/>
        <v>162.11042824</v>
      </c>
      <c r="G205" s="521">
        <f t="shared" si="302"/>
        <v>169.13854171294119</v>
      </c>
      <c r="H205" s="521">
        <f t="shared" si="302"/>
        <v>174.44394318588235</v>
      </c>
      <c r="I205" s="521">
        <f t="shared" si="302"/>
        <v>163.53389265882356</v>
      </c>
      <c r="J205" s="521">
        <f t="shared" si="301"/>
        <v>182.27831477819294</v>
      </c>
      <c r="K205" s="521">
        <f t="shared" si="301"/>
        <v>188.08536149371702</v>
      </c>
      <c r="L205" s="521">
        <f t="shared" si="301"/>
        <v>195.13690501178667</v>
      </c>
      <c r="M205" s="521">
        <f t="shared" si="301"/>
        <v>204.18865386685781</v>
      </c>
      <c r="N205" s="521">
        <f t="shared" si="301"/>
        <v>214.40372384417614</v>
      </c>
      <c r="O205" s="521">
        <f t="shared" si="301"/>
        <v>225.95310262621095</v>
      </c>
      <c r="P205" s="521">
        <f t="shared" si="301"/>
        <v>238.3717378998964</v>
      </c>
      <c r="Q205" s="521">
        <f t="shared" si="301"/>
        <v>250.5516996614291</v>
      </c>
      <c r="R205" s="521">
        <f t="shared" si="301"/>
        <v>264.79613060195567</v>
      </c>
      <c r="S205" s="521">
        <f t="shared" si="301"/>
        <v>280.87682355128629</v>
      </c>
      <c r="T205" s="522">
        <f>(S205/J205)^(1/9)-1</f>
        <v>4.9215129650925116E-2</v>
      </c>
      <c r="U205" s="522">
        <f>(I205/D205)^(1/5)-1</f>
        <v>1.3953692867672451E-2</v>
      </c>
    </row>
    <row r="206" spans="1:21" x14ac:dyDescent="0.2">
      <c r="A206" s="274" t="s">
        <v>38</v>
      </c>
      <c r="B206" s="31" t="s">
        <v>58</v>
      </c>
      <c r="C206" s="280" t="s">
        <v>327</v>
      </c>
      <c r="D206" s="276"/>
      <c r="E206" s="520">
        <f>E205/D205-1</f>
        <v>3.0974456929725225E-2</v>
      </c>
      <c r="F206" s="520">
        <f>F205/E205-1</f>
        <v>3.0494977448675575E-2</v>
      </c>
      <c r="G206" s="520">
        <f t="shared" ref="G206" si="303">G205/F205-1</f>
        <v>4.3353864086622895E-2</v>
      </c>
      <c r="H206" s="520">
        <f t="shared" ref="H206:I206" si="304">H205/G205-1</f>
        <v>3.1367194130982767E-2</v>
      </c>
      <c r="I206" s="520">
        <f t="shared" si="304"/>
        <v>-6.2541870630804075E-2</v>
      </c>
      <c r="J206" s="520">
        <v>5.6300000000000003E-2</v>
      </c>
      <c r="K206" s="520">
        <v>5.7200000000000001E-2</v>
      </c>
      <c r="L206" s="520">
        <v>5.8099999999999999E-2</v>
      </c>
      <c r="M206" s="520">
        <v>5.5E-2</v>
      </c>
      <c r="N206" s="520">
        <v>5.3600000000000002E-2</v>
      </c>
      <c r="O206" s="520">
        <v>5.2299999999999999E-2</v>
      </c>
      <c r="P206" s="520">
        <v>5.1700000000000003E-2</v>
      </c>
      <c r="Q206" s="520">
        <v>5.0900000000000001E-2</v>
      </c>
      <c r="R206" s="520">
        <v>4.9799999999999997E-2</v>
      </c>
      <c r="S206" s="520">
        <v>4.82E-2</v>
      </c>
    </row>
    <row r="207" spans="1:21" s="336" customFormat="1" x14ac:dyDescent="0.2">
      <c r="A207" s="507"/>
      <c r="B207" s="508"/>
      <c r="C207" s="275" t="s">
        <v>429</v>
      </c>
      <c r="D207" s="509"/>
      <c r="E207" s="509"/>
      <c r="F207" s="509"/>
      <c r="G207" s="509"/>
      <c r="H207" s="509"/>
      <c r="I207" s="509"/>
      <c r="J207" s="510">
        <f>I205+I205*J208</f>
        <v>170.28784242563299</v>
      </c>
      <c r="K207" s="510">
        <f>J207+J207*K208</f>
        <v>177.47398937599471</v>
      </c>
      <c r="L207" s="510">
        <f t="shared" ref="L207:S207" si="305">K207+K207*L208</f>
        <v>185.12311831810007</v>
      </c>
      <c r="M207" s="510">
        <f t="shared" si="305"/>
        <v>192.52804305082407</v>
      </c>
      <c r="N207" s="510">
        <f t="shared" si="305"/>
        <v>199.95962551258589</v>
      </c>
      <c r="O207" s="510">
        <f t="shared" si="305"/>
        <v>207.41811954420535</v>
      </c>
      <c r="P207" s="510">
        <f t="shared" si="305"/>
        <v>215.03036453147769</v>
      </c>
      <c r="Q207" s="510">
        <f t="shared" si="305"/>
        <v>222.74995461815774</v>
      </c>
      <c r="R207" s="510">
        <f t="shared" si="305"/>
        <v>230.50165303886962</v>
      </c>
      <c r="S207" s="510">
        <f t="shared" si="305"/>
        <v>238.1543079197601</v>
      </c>
      <c r="T207" s="199">
        <f>(S207/J207)^(1/9)-1</f>
        <v>3.7973076651499182E-2</v>
      </c>
    </row>
    <row r="208" spans="1:21" s="336" customFormat="1" x14ac:dyDescent="0.2">
      <c r="A208" s="507"/>
      <c r="B208" s="508"/>
      <c r="C208" s="280" t="s">
        <v>327</v>
      </c>
      <c r="D208" s="509"/>
      <c r="E208" s="509"/>
      <c r="F208" s="509"/>
      <c r="G208" s="509"/>
      <c r="H208" s="509"/>
      <c r="I208" s="509"/>
      <c r="J208" s="509">
        <f>J206-1.5%</f>
        <v>4.1300000000000003E-2</v>
      </c>
      <c r="K208" s="509">
        <f t="shared" ref="K208:S208" si="306">K206-1.5%</f>
        <v>4.2200000000000001E-2</v>
      </c>
      <c r="L208" s="509">
        <f t="shared" si="306"/>
        <v>4.3099999999999999E-2</v>
      </c>
      <c r="M208" s="509">
        <f t="shared" si="306"/>
        <v>0.04</v>
      </c>
      <c r="N208" s="509">
        <f t="shared" si="306"/>
        <v>3.8600000000000002E-2</v>
      </c>
      <c r="O208" s="509">
        <f t="shared" si="306"/>
        <v>3.73E-2</v>
      </c>
      <c r="P208" s="509">
        <f t="shared" si="306"/>
        <v>3.6700000000000003E-2</v>
      </c>
      <c r="Q208" s="509">
        <f t="shared" si="306"/>
        <v>3.5900000000000001E-2</v>
      </c>
      <c r="R208" s="509">
        <f t="shared" si="306"/>
        <v>3.4799999999999998E-2</v>
      </c>
      <c r="S208" s="509">
        <f t="shared" si="306"/>
        <v>3.32E-2</v>
      </c>
    </row>
    <row r="209" spans="1:21" s="336" customFormat="1" x14ac:dyDescent="0.2">
      <c r="A209" s="507"/>
      <c r="B209" s="508"/>
      <c r="C209" s="275" t="s">
        <v>430</v>
      </c>
      <c r="D209" s="509"/>
      <c r="E209" s="509"/>
      <c r="F209" s="509"/>
      <c r="G209" s="509"/>
      <c r="H209" s="509"/>
      <c r="I209" s="509"/>
      <c r="J209" s="510">
        <f>I205+I205*J210</f>
        <v>167.83483403575062</v>
      </c>
      <c r="K209" s="510">
        <f>J209+J209*K210</f>
        <v>172.39994152152303</v>
      </c>
      <c r="L209" s="510">
        <f t="shared" ref="L209:S209" si="307">K209+K209*L210</f>
        <v>177.24437987827784</v>
      </c>
      <c r="M209" s="510">
        <f t="shared" si="307"/>
        <v>181.67548937523478</v>
      </c>
      <c r="N209" s="510">
        <f t="shared" si="307"/>
        <v>185.96303092449031</v>
      </c>
      <c r="O209" s="510">
        <f t="shared" si="307"/>
        <v>190.11000651410646</v>
      </c>
      <c r="P209" s="510">
        <f t="shared" si="307"/>
        <v>194.23539365546256</v>
      </c>
      <c r="Q209" s="510">
        <f t="shared" si="307"/>
        <v>198.29491338286172</v>
      </c>
      <c r="R209" s="510">
        <f t="shared" si="307"/>
        <v>202.22115266784238</v>
      </c>
      <c r="S209" s="510">
        <f t="shared" si="307"/>
        <v>205.9015776463971</v>
      </c>
      <c r="T209" s="199">
        <f>(S209/J209)^(1/9)-1</f>
        <v>2.2973007751188712E-2</v>
      </c>
    </row>
    <row r="210" spans="1:21" s="336" customFormat="1" x14ac:dyDescent="0.2">
      <c r="A210" s="507"/>
      <c r="B210" s="508"/>
      <c r="C210" s="280" t="s">
        <v>327</v>
      </c>
      <c r="D210" s="509"/>
      <c r="E210" s="509"/>
      <c r="F210" s="509"/>
      <c r="G210" s="509"/>
      <c r="H210" s="509"/>
      <c r="I210" s="509"/>
      <c r="J210" s="509">
        <f>J206-3%</f>
        <v>2.6300000000000004E-2</v>
      </c>
      <c r="K210" s="509">
        <f t="shared" ref="K210:S210" si="308">K206-3%</f>
        <v>2.7200000000000002E-2</v>
      </c>
      <c r="L210" s="509">
        <f t="shared" si="308"/>
        <v>2.81E-2</v>
      </c>
      <c r="M210" s="509">
        <f t="shared" si="308"/>
        <v>2.5000000000000001E-2</v>
      </c>
      <c r="N210" s="509">
        <f t="shared" si="308"/>
        <v>2.3600000000000003E-2</v>
      </c>
      <c r="O210" s="509">
        <f t="shared" si="308"/>
        <v>2.23E-2</v>
      </c>
      <c r="P210" s="509">
        <f t="shared" si="308"/>
        <v>2.1700000000000004E-2</v>
      </c>
      <c r="Q210" s="509">
        <f t="shared" si="308"/>
        <v>2.0900000000000002E-2</v>
      </c>
      <c r="R210" s="509">
        <f t="shared" si="308"/>
        <v>1.9799999999999998E-2</v>
      </c>
      <c r="S210" s="509">
        <f t="shared" si="308"/>
        <v>1.8200000000000001E-2</v>
      </c>
    </row>
    <row r="211" spans="1:21" ht="13.5" thickBot="1" x14ac:dyDescent="0.25">
      <c r="A211" s="281" t="s">
        <v>38</v>
      </c>
      <c r="B211" s="282" t="s">
        <v>58</v>
      </c>
      <c r="C211" s="283" t="s">
        <v>328</v>
      </c>
      <c r="D211" s="284">
        <v>0</v>
      </c>
      <c r="E211" s="284">
        <v>0</v>
      </c>
      <c r="F211" s="284">
        <v>0</v>
      </c>
      <c r="G211" s="284">
        <v>0</v>
      </c>
      <c r="H211" s="284">
        <v>0</v>
      </c>
      <c r="I211" s="284">
        <v>0</v>
      </c>
      <c r="J211" s="284">
        <f t="shared" ref="J211:S211" si="309">J200-J205</f>
        <v>-3.1560860723105577</v>
      </c>
      <c r="K211" s="284">
        <f t="shared" si="309"/>
        <v>7.3872523886359431</v>
      </c>
      <c r="L211" s="284">
        <f t="shared" si="309"/>
        <v>0.67749404703687333</v>
      </c>
      <c r="M211" s="284">
        <f t="shared" si="309"/>
        <v>-7.4375696315637185</v>
      </c>
      <c r="N211" s="284">
        <f t="shared" si="309"/>
        <v>-17.310654432411411</v>
      </c>
      <c r="O211" s="284">
        <f t="shared" si="309"/>
        <v>-28.308348037975662</v>
      </c>
      <c r="P211" s="284">
        <f t="shared" si="309"/>
        <v>-40.105198135190534</v>
      </c>
      <c r="Q211" s="284">
        <f t="shared" si="309"/>
        <v>-51.733374720252641</v>
      </c>
      <c r="R211" s="284">
        <f t="shared" si="309"/>
        <v>-65.216020484308615</v>
      </c>
      <c r="S211" s="284">
        <f t="shared" si="309"/>
        <v>-80.639828257168631</v>
      </c>
    </row>
    <row r="212" spans="1:21" x14ac:dyDescent="0.2">
      <c r="A212" s="73" t="s">
        <v>40</v>
      </c>
      <c r="B212" s="73" t="s">
        <v>18</v>
      </c>
      <c r="C212" s="100" t="s">
        <v>43</v>
      </c>
      <c r="D212" s="35">
        <f>' Capacity by Company'!D78</f>
        <v>15</v>
      </c>
      <c r="E212" s="35">
        <f>' Capacity by Company'!E78</f>
        <v>15</v>
      </c>
      <c r="F212" s="35">
        <f>' Capacity by Company'!F78</f>
        <v>15</v>
      </c>
      <c r="G212" s="35">
        <f>' Capacity by Company'!G78</f>
        <v>15</v>
      </c>
      <c r="H212" s="35">
        <f>' Capacity by Company'!H78</f>
        <v>15</v>
      </c>
      <c r="I212" s="35">
        <f>' Capacity by Company'!I78</f>
        <v>15</v>
      </c>
      <c r="J212" s="35">
        <f>' Capacity by Company'!J78</f>
        <v>15</v>
      </c>
      <c r="K212" s="35">
        <f>' Capacity by Company'!K78</f>
        <v>15</v>
      </c>
      <c r="L212" s="35">
        <f>' Capacity by Company'!L78</f>
        <v>15</v>
      </c>
      <c r="M212" s="35">
        <f>' Capacity by Company'!M78</f>
        <v>15</v>
      </c>
      <c r="N212" s="35">
        <f>' Capacity by Company'!N78</f>
        <v>15</v>
      </c>
      <c r="O212" s="35">
        <f>' Capacity by Company'!O78</f>
        <v>15</v>
      </c>
      <c r="P212" s="35">
        <f>' Capacity by Company'!P78</f>
        <v>15</v>
      </c>
      <c r="Q212" s="35">
        <f>' Capacity by Company'!Q78</f>
        <v>15</v>
      </c>
      <c r="R212" s="35">
        <f>' Capacity by Company'!R78</f>
        <v>15</v>
      </c>
      <c r="S212" s="35">
        <f>' Capacity by Company'!S78</f>
        <v>15</v>
      </c>
    </row>
    <row r="213" spans="1:21" x14ac:dyDescent="0.2">
      <c r="A213" s="73" t="s">
        <v>40</v>
      </c>
      <c r="B213" s="73" t="s">
        <v>18</v>
      </c>
      <c r="C213" s="100" t="s">
        <v>44</v>
      </c>
      <c r="D213" s="37">
        <f>'Production by Company'!D78</f>
        <v>11.898</v>
      </c>
      <c r="E213" s="37">
        <f>'Production by Company'!E78</f>
        <v>12.5655</v>
      </c>
      <c r="F213" s="37">
        <f>'Production by Company'!F78</f>
        <v>12.824999999999999</v>
      </c>
      <c r="G213" s="37">
        <f>'Production by Company'!G78</f>
        <v>12.4665</v>
      </c>
      <c r="H213" s="37">
        <f>'Production by Company'!H78</f>
        <v>12.606</v>
      </c>
      <c r="I213" s="37">
        <f>'Production by Company'!I78</f>
        <v>11.0715</v>
      </c>
      <c r="J213" s="37">
        <f>'Production by Company'!J78</f>
        <v>11.835000000000001</v>
      </c>
      <c r="K213" s="37">
        <f>'Production by Company'!K78</f>
        <v>12</v>
      </c>
      <c r="L213" s="37">
        <f>'Production by Company'!L78</f>
        <v>12</v>
      </c>
      <c r="M213" s="37">
        <f>'Production by Company'!M78</f>
        <v>12.3</v>
      </c>
      <c r="N213" s="37">
        <f>'Production by Company'!N78</f>
        <v>12.3</v>
      </c>
      <c r="O213" s="37">
        <f>'Production by Company'!O78</f>
        <v>12.6</v>
      </c>
      <c r="P213" s="37">
        <f>'Production by Company'!P78</f>
        <v>12.6</v>
      </c>
      <c r="Q213" s="37">
        <f>'Production by Company'!Q78</f>
        <v>13.05</v>
      </c>
      <c r="R213" s="37">
        <f>'Production by Company'!R78</f>
        <v>13.05</v>
      </c>
      <c r="S213" s="37">
        <f>'Production by Company'!S78</f>
        <v>13.5</v>
      </c>
    </row>
    <row r="214" spans="1:21" x14ac:dyDescent="0.2">
      <c r="A214" s="73" t="s">
        <v>40</v>
      </c>
      <c r="B214" s="73" t="s">
        <v>18</v>
      </c>
      <c r="C214" s="100" t="s">
        <v>45</v>
      </c>
      <c r="D214" s="36">
        <f>(D213/D212)</f>
        <v>0.79320000000000002</v>
      </c>
      <c r="E214" s="36">
        <f t="shared" ref="E214:S214" si="310">(E213/E212)</f>
        <v>0.8377</v>
      </c>
      <c r="F214" s="36">
        <f t="shared" si="310"/>
        <v>0.85499999999999998</v>
      </c>
      <c r="G214" s="36">
        <f t="shared" si="310"/>
        <v>0.83109999999999995</v>
      </c>
      <c r="H214" s="36">
        <f t="shared" si="310"/>
        <v>0.84040000000000004</v>
      </c>
      <c r="I214" s="36">
        <f t="shared" si="310"/>
        <v>0.73809999999999998</v>
      </c>
      <c r="J214" s="36">
        <f t="shared" si="310"/>
        <v>0.78900000000000003</v>
      </c>
      <c r="K214" s="36">
        <f t="shared" si="310"/>
        <v>0.8</v>
      </c>
      <c r="L214" s="36">
        <f t="shared" si="310"/>
        <v>0.8</v>
      </c>
      <c r="M214" s="36">
        <f t="shared" si="310"/>
        <v>0.82000000000000006</v>
      </c>
      <c r="N214" s="36">
        <f t="shared" si="310"/>
        <v>0.82000000000000006</v>
      </c>
      <c r="O214" s="36">
        <f t="shared" si="310"/>
        <v>0.84</v>
      </c>
      <c r="P214" s="36">
        <f t="shared" si="310"/>
        <v>0.84</v>
      </c>
      <c r="Q214" s="36">
        <f t="shared" si="310"/>
        <v>0.87</v>
      </c>
      <c r="R214" s="36">
        <f t="shared" si="310"/>
        <v>0.87</v>
      </c>
      <c r="S214" s="36">
        <f t="shared" si="310"/>
        <v>0.9</v>
      </c>
    </row>
    <row r="215" spans="1:21" x14ac:dyDescent="0.2">
      <c r="A215" s="73" t="s">
        <v>40</v>
      </c>
      <c r="B215" s="73" t="s">
        <v>18</v>
      </c>
      <c r="C215" s="100" t="s">
        <v>46</v>
      </c>
      <c r="D215" s="101">
        <f>'Foreign Trade'!J17</f>
        <v>0.84701490000000013</v>
      </c>
      <c r="E215" s="101">
        <f>'Foreign Trade'!K17</f>
        <v>0.62146678</v>
      </c>
      <c r="F215" s="101">
        <f>'Foreign Trade'!L17</f>
        <v>0.54130769999999995</v>
      </c>
      <c r="G215" s="101">
        <f>'Foreign Trade'!M17</f>
        <v>0.55659520000000007</v>
      </c>
      <c r="H215" s="101">
        <f>'Foreign Trade'!N17</f>
        <v>0.59855822000000003</v>
      </c>
      <c r="I215" s="101">
        <f>'Foreign Trade'!O17</f>
        <v>0.65346000000000004</v>
      </c>
      <c r="J215" s="45"/>
      <c r="K215" s="45"/>
      <c r="L215" s="45"/>
      <c r="M215" s="45"/>
      <c r="N215" s="45"/>
      <c r="O215" s="45"/>
      <c r="P215" s="45"/>
      <c r="Q215" s="45"/>
      <c r="R215" s="45"/>
      <c r="S215" s="46"/>
      <c r="U215" s="339">
        <v>1.03E-2</v>
      </c>
    </row>
    <row r="216" spans="1:21" x14ac:dyDescent="0.2">
      <c r="A216" s="73" t="s">
        <v>40</v>
      </c>
      <c r="B216" s="73" t="s">
        <v>18</v>
      </c>
      <c r="C216" s="100" t="s">
        <v>47</v>
      </c>
      <c r="D216" s="101">
        <f>'Foreign Trade'!AK17</f>
        <v>8.1630540000000015E-2</v>
      </c>
      <c r="E216" s="101">
        <f>'Foreign Trade'!AL17</f>
        <v>0.10644313999999999</v>
      </c>
      <c r="F216" s="101">
        <f>'Foreign Trade'!AM17</f>
        <v>0</v>
      </c>
      <c r="G216" s="101">
        <f>'Foreign Trade'!AN17</f>
        <v>0.10598028</v>
      </c>
      <c r="H216" s="101">
        <f>'Foreign Trade'!AO17</f>
        <v>7.8812320000000005E-2</v>
      </c>
      <c r="I216" s="101">
        <f>'Foreign Trade'!AP17</f>
        <v>5.9760000000000001E-2</v>
      </c>
      <c r="J216" s="45"/>
      <c r="K216" s="45"/>
      <c r="L216" s="45"/>
      <c r="M216" s="45"/>
      <c r="N216" s="45"/>
      <c r="O216" s="45"/>
      <c r="P216" s="45"/>
      <c r="Q216" s="45"/>
      <c r="R216" s="45"/>
      <c r="S216" s="46"/>
    </row>
    <row r="217" spans="1:21" x14ac:dyDescent="0.2">
      <c r="A217" s="73" t="s">
        <v>40</v>
      </c>
      <c r="B217" s="73" t="s">
        <v>18</v>
      </c>
      <c r="C217" s="100" t="s">
        <v>25</v>
      </c>
      <c r="D217" s="37">
        <f>2%*D213</f>
        <v>0.23796</v>
      </c>
      <c r="E217" s="37">
        <f t="shared" ref="E217:S217" si="311">2%*E213</f>
        <v>0.25131000000000003</v>
      </c>
      <c r="F217" s="37">
        <f t="shared" si="311"/>
        <v>0.25650000000000001</v>
      </c>
      <c r="G217" s="37">
        <f t="shared" si="311"/>
        <v>0.24933</v>
      </c>
      <c r="H217" s="37">
        <f t="shared" si="311"/>
        <v>0.25212000000000001</v>
      </c>
      <c r="I217" s="37">
        <f t="shared" si="311"/>
        <v>0.22143000000000002</v>
      </c>
      <c r="J217" s="37">
        <f t="shared" si="311"/>
        <v>0.23670000000000002</v>
      </c>
      <c r="K217" s="37">
        <f t="shared" si="311"/>
        <v>0.24</v>
      </c>
      <c r="L217" s="37">
        <f t="shared" si="311"/>
        <v>0.24</v>
      </c>
      <c r="M217" s="37">
        <f t="shared" si="311"/>
        <v>0.24600000000000002</v>
      </c>
      <c r="N217" s="37">
        <f t="shared" si="311"/>
        <v>0.24600000000000002</v>
      </c>
      <c r="O217" s="37">
        <f t="shared" si="311"/>
        <v>0.252</v>
      </c>
      <c r="P217" s="37">
        <f t="shared" si="311"/>
        <v>0.252</v>
      </c>
      <c r="Q217" s="37">
        <f t="shared" si="311"/>
        <v>0.26100000000000001</v>
      </c>
      <c r="R217" s="37">
        <f t="shared" si="311"/>
        <v>0.26100000000000001</v>
      </c>
      <c r="S217" s="37">
        <f t="shared" si="311"/>
        <v>0.27</v>
      </c>
    </row>
    <row r="218" spans="1:21" x14ac:dyDescent="0.2">
      <c r="A218" s="73" t="s">
        <v>40</v>
      </c>
      <c r="B218" s="73" t="s">
        <v>18</v>
      </c>
      <c r="C218" s="100" t="s">
        <v>48</v>
      </c>
      <c r="D218" s="37">
        <f>D213+D215-D216-D217</f>
        <v>12.425424359999999</v>
      </c>
      <c r="E218" s="37">
        <f t="shared" ref="E218" si="312">E213+E215-E216-E217</f>
        <v>12.829213640000001</v>
      </c>
      <c r="F218" s="37">
        <f t="shared" ref="F218" si="313">F213+F215-F216-F217</f>
        <v>13.109807699999999</v>
      </c>
      <c r="G218" s="37">
        <f t="shared" ref="G218" si="314">G213+G215-G216-G217</f>
        <v>12.667784919999999</v>
      </c>
      <c r="H218" s="37">
        <f t="shared" ref="H218:I218" si="315">H213+H215-H216-H217</f>
        <v>12.873625899999999</v>
      </c>
      <c r="I218" s="331">
        <f t="shared" si="315"/>
        <v>11.443770000000001</v>
      </c>
      <c r="J218" s="37">
        <f t="shared" ref="J218:S218" si="316">I218+I218*J219</f>
        <v>11.549052684000001</v>
      </c>
      <c r="K218" s="37">
        <f t="shared" si="316"/>
        <v>11.783498453485201</v>
      </c>
      <c r="L218" s="37">
        <f t="shared" si="316"/>
        <v>12.092226112966513</v>
      </c>
      <c r="M218" s="37">
        <f t="shared" si="316"/>
        <v>12.521500139976824</v>
      </c>
      <c r="N218" s="37">
        <f t="shared" si="316"/>
        <v>13.013595095477914</v>
      </c>
      <c r="O218" s="37">
        <f t="shared" si="316"/>
        <v>13.577083763112109</v>
      </c>
      <c r="P218" s="37">
        <f t="shared" si="316"/>
        <v>14.179906282194287</v>
      </c>
      <c r="Q218" s="37">
        <f t="shared" si="316"/>
        <v>14.751356505366717</v>
      </c>
      <c r="R218" s="37">
        <f t="shared" si="316"/>
        <v>15.434344311565196</v>
      </c>
      <c r="S218" s="37">
        <f t="shared" si="316"/>
        <v>16.210691830436925</v>
      </c>
      <c r="T218" s="199">
        <f>(S218/J218)^(1/9)-1</f>
        <v>3.8392846194235108E-2</v>
      </c>
      <c r="U218" s="339">
        <v>4.7600000000000003E-2</v>
      </c>
    </row>
    <row r="219" spans="1:21" x14ac:dyDescent="0.2">
      <c r="A219" s="73" t="s">
        <v>40</v>
      </c>
      <c r="B219" s="73" t="s">
        <v>18</v>
      </c>
      <c r="C219" s="102" t="s">
        <v>327</v>
      </c>
      <c r="D219" s="36"/>
      <c r="E219" s="36">
        <f>E218/D218-1</f>
        <v>3.2497021292881012E-2</v>
      </c>
      <c r="F219" s="36">
        <f>F218/E218-1</f>
        <v>2.187149328662974E-2</v>
      </c>
      <c r="G219" s="36">
        <f t="shared" ref="G219" si="317">G218/F218-1</f>
        <v>-3.3716953758215706E-2</v>
      </c>
      <c r="H219" s="36">
        <f t="shared" ref="H219:I219" si="318">H218/G218-1</f>
        <v>1.6249169156244303E-2</v>
      </c>
      <c r="I219" s="330">
        <f t="shared" si="318"/>
        <v>-0.11106862286560604</v>
      </c>
      <c r="J219" s="330">
        <v>9.1999999999999998E-3</v>
      </c>
      <c r="K219" s="330">
        <v>2.0300000000000006E-2</v>
      </c>
      <c r="L219" s="330">
        <v>2.6200000000000001E-2</v>
      </c>
      <c r="M219" s="330">
        <v>3.5499999999999997E-2</v>
      </c>
      <c r="N219" s="330">
        <v>3.9299999999999995E-2</v>
      </c>
      <c r="O219" s="330">
        <v>4.3300000000000012E-2</v>
      </c>
      <c r="P219" s="330">
        <v>4.4400000000000002E-2</v>
      </c>
      <c r="Q219" s="330">
        <v>4.0299999999999996E-2</v>
      </c>
      <c r="R219" s="330">
        <v>4.6300000000000015E-2</v>
      </c>
      <c r="S219" s="330">
        <v>5.0299999999999991E-2</v>
      </c>
    </row>
    <row r="220" spans="1:21" ht="13.5" thickBot="1" x14ac:dyDescent="0.25">
      <c r="A220" s="269" t="s">
        <v>40</v>
      </c>
      <c r="B220" s="269" t="s">
        <v>18</v>
      </c>
      <c r="C220" s="103" t="s">
        <v>328</v>
      </c>
      <c r="D220" s="47">
        <f>D213-D218</f>
        <v>-0.52742435999999948</v>
      </c>
      <c r="E220" s="47">
        <f t="shared" ref="E220:S220" si="319">E213-E218</f>
        <v>-0.26371364000000064</v>
      </c>
      <c r="F220" s="47">
        <f t="shared" si="319"/>
        <v>-0.2848077</v>
      </c>
      <c r="G220" s="47">
        <f t="shared" si="319"/>
        <v>-0.20128491999999909</v>
      </c>
      <c r="H220" s="47">
        <f t="shared" si="319"/>
        <v>-0.26762589999999875</v>
      </c>
      <c r="I220" s="47">
        <f t="shared" si="319"/>
        <v>-0.37227000000000032</v>
      </c>
      <c r="J220" s="47">
        <f t="shared" si="319"/>
        <v>0.28594731599999967</v>
      </c>
      <c r="K220" s="47">
        <f t="shared" si="319"/>
        <v>0.2165015465147988</v>
      </c>
      <c r="L220" s="47">
        <f t="shared" si="319"/>
        <v>-9.222611296651273E-2</v>
      </c>
      <c r="M220" s="47">
        <f t="shared" si="319"/>
        <v>-0.22150013997682372</v>
      </c>
      <c r="N220" s="47">
        <f t="shared" si="319"/>
        <v>-0.71359509547791333</v>
      </c>
      <c r="O220" s="47">
        <f t="shared" si="319"/>
        <v>-0.97708376311210898</v>
      </c>
      <c r="P220" s="47">
        <f t="shared" si="319"/>
        <v>-1.5799062821942869</v>
      </c>
      <c r="Q220" s="47">
        <f t="shared" si="319"/>
        <v>-1.7013565053667161</v>
      </c>
      <c r="R220" s="47">
        <f t="shared" si="319"/>
        <v>-2.3843443115651954</v>
      </c>
      <c r="S220" s="47">
        <f t="shared" si="319"/>
        <v>-2.7106918304369252</v>
      </c>
    </row>
    <row r="221" spans="1:21" x14ac:dyDescent="0.2">
      <c r="A221" s="73" t="s">
        <v>40</v>
      </c>
      <c r="B221" s="73" t="s">
        <v>103</v>
      </c>
      <c r="C221" s="100" t="s">
        <v>43</v>
      </c>
      <c r="D221" s="35">
        <f>' Capacity by Company'!D79</f>
        <v>0</v>
      </c>
      <c r="E221" s="35">
        <f>' Capacity by Company'!E79</f>
        <v>0</v>
      </c>
      <c r="F221" s="35">
        <f>' Capacity by Company'!F79</f>
        <v>0</v>
      </c>
      <c r="G221" s="35">
        <f>' Capacity by Company'!G79</f>
        <v>2</v>
      </c>
      <c r="H221" s="35">
        <f>' Capacity by Company'!H79</f>
        <v>2</v>
      </c>
      <c r="I221" s="35">
        <f>' Capacity by Company'!I79</f>
        <v>2</v>
      </c>
      <c r="J221" s="35">
        <f>' Capacity by Company'!J79</f>
        <v>2</v>
      </c>
      <c r="K221" s="35">
        <f>' Capacity by Company'!K79</f>
        <v>2</v>
      </c>
      <c r="L221" s="35">
        <f>' Capacity by Company'!L79</f>
        <v>2</v>
      </c>
      <c r="M221" s="35">
        <f>' Capacity by Company'!M79</f>
        <v>2</v>
      </c>
      <c r="N221" s="35">
        <f>' Capacity by Company'!N79</f>
        <v>2</v>
      </c>
      <c r="O221" s="35">
        <f>' Capacity by Company'!O79</f>
        <v>2</v>
      </c>
      <c r="P221" s="35">
        <f>' Capacity by Company'!P79</f>
        <v>2</v>
      </c>
      <c r="Q221" s="35">
        <f>' Capacity by Company'!Q79</f>
        <v>2</v>
      </c>
      <c r="R221" s="35">
        <f>' Capacity by Company'!R79</f>
        <v>2</v>
      </c>
      <c r="S221" s="35">
        <f>' Capacity by Company'!S79</f>
        <v>2</v>
      </c>
    </row>
    <row r="222" spans="1:21" x14ac:dyDescent="0.2">
      <c r="A222" s="73" t="s">
        <v>40</v>
      </c>
      <c r="B222" s="73" t="s">
        <v>103</v>
      </c>
      <c r="C222" s="100" t="s">
        <v>44</v>
      </c>
      <c r="D222" s="37">
        <f>'Production by Company'!D79</f>
        <v>0</v>
      </c>
      <c r="E222" s="37">
        <f>'Production by Company'!E79</f>
        <v>0</v>
      </c>
      <c r="F222" s="37">
        <f>'Production by Company'!F79</f>
        <v>0</v>
      </c>
      <c r="G222" s="37">
        <f>'Production by Company'!G79</f>
        <v>1.62</v>
      </c>
      <c r="H222" s="37">
        <f>'Production by Company'!H79</f>
        <v>1.6744000000000001</v>
      </c>
      <c r="I222" s="37">
        <f>'Production by Company'!I79</f>
        <v>1.6092</v>
      </c>
      <c r="J222" s="37">
        <f>'Production by Company'!J79</f>
        <v>1.6581999999999999</v>
      </c>
      <c r="K222" s="37">
        <f>'Production by Company'!K79</f>
        <v>1.6734</v>
      </c>
      <c r="L222" s="37">
        <f>'Production by Company'!L79</f>
        <v>1.6654</v>
      </c>
      <c r="M222" s="37">
        <f>'Production by Company'!M79</f>
        <v>1.6883999999999999</v>
      </c>
      <c r="N222" s="37">
        <f>'Production by Company'!N79</f>
        <v>1.64</v>
      </c>
      <c r="O222" s="37">
        <f>'Production by Company'!O79</f>
        <v>1.7174</v>
      </c>
      <c r="P222" s="37">
        <f>'Production by Company'!P79</f>
        <v>1.7604</v>
      </c>
      <c r="Q222" s="37">
        <f>'Production by Company'!Q79</f>
        <v>1.8033999999999999</v>
      </c>
      <c r="R222" s="37">
        <f>'Production by Company'!R79</f>
        <v>1.8464</v>
      </c>
      <c r="S222" s="37">
        <f>'Production by Company'!S79</f>
        <v>1.8894</v>
      </c>
    </row>
    <row r="223" spans="1:21" x14ac:dyDescent="0.2">
      <c r="A223" s="73" t="s">
        <v>40</v>
      </c>
      <c r="B223" s="73" t="s">
        <v>103</v>
      </c>
      <c r="C223" s="100" t="s">
        <v>45</v>
      </c>
      <c r="D223" s="36" t="e">
        <f>(D222/D221)</f>
        <v>#DIV/0!</v>
      </c>
      <c r="E223" s="36" t="e">
        <f t="shared" ref="E223:S223" si="320">(E222/E221)</f>
        <v>#DIV/0!</v>
      </c>
      <c r="F223" s="36" t="e">
        <f t="shared" si="320"/>
        <v>#DIV/0!</v>
      </c>
      <c r="G223" s="36">
        <f t="shared" si="320"/>
        <v>0.81</v>
      </c>
      <c r="H223" s="36">
        <f t="shared" si="320"/>
        <v>0.83720000000000006</v>
      </c>
      <c r="I223" s="36">
        <f t="shared" si="320"/>
        <v>0.80459999999999998</v>
      </c>
      <c r="J223" s="36">
        <f t="shared" si="320"/>
        <v>0.82909999999999995</v>
      </c>
      <c r="K223" s="36">
        <f t="shared" si="320"/>
        <v>0.8367</v>
      </c>
      <c r="L223" s="36">
        <f t="shared" si="320"/>
        <v>0.8327</v>
      </c>
      <c r="M223" s="36">
        <f t="shared" si="320"/>
        <v>0.84419999999999995</v>
      </c>
      <c r="N223" s="36">
        <f t="shared" si="320"/>
        <v>0.82</v>
      </c>
      <c r="O223" s="36">
        <f t="shared" si="320"/>
        <v>0.85870000000000002</v>
      </c>
      <c r="P223" s="36">
        <f t="shared" si="320"/>
        <v>0.88019999999999998</v>
      </c>
      <c r="Q223" s="36">
        <f t="shared" si="320"/>
        <v>0.90169999999999995</v>
      </c>
      <c r="R223" s="36">
        <f t="shared" si="320"/>
        <v>0.92320000000000002</v>
      </c>
      <c r="S223" s="36">
        <f t="shared" si="320"/>
        <v>0.94469999999999998</v>
      </c>
    </row>
    <row r="224" spans="1:21" x14ac:dyDescent="0.2">
      <c r="A224" s="73" t="s">
        <v>40</v>
      </c>
      <c r="B224" s="73" t="s">
        <v>103</v>
      </c>
      <c r="C224" s="100" t="s">
        <v>46</v>
      </c>
      <c r="D224" s="101">
        <f>'Foreign Trade'!J18</f>
        <v>0.19149073999999999</v>
      </c>
      <c r="E224" s="101">
        <f>'Foreign Trade'!K18</f>
        <v>0.13510804000000001</v>
      </c>
      <c r="F224" s="101">
        <f>'Foreign Trade'!L18</f>
        <v>0.1439019</v>
      </c>
      <c r="G224" s="101">
        <f>'Foreign Trade'!M18</f>
        <v>0.15016852</v>
      </c>
      <c r="H224" s="101">
        <f>'Foreign Trade'!N18</f>
        <v>0.14053442000000002</v>
      </c>
      <c r="I224" s="101">
        <f>'Foreign Trade'!O18</f>
        <v>0.11263999999999999</v>
      </c>
      <c r="J224" s="45"/>
      <c r="K224" s="45"/>
      <c r="L224" s="45"/>
      <c r="M224" s="45"/>
      <c r="N224" s="45"/>
      <c r="O224" s="45"/>
      <c r="P224" s="45"/>
      <c r="Q224" s="45"/>
      <c r="R224" s="45"/>
      <c r="S224" s="46"/>
    </row>
    <row r="225" spans="1:30" x14ac:dyDescent="0.2">
      <c r="A225" s="73" t="s">
        <v>40</v>
      </c>
      <c r="B225" s="73" t="s">
        <v>103</v>
      </c>
      <c r="C225" s="100" t="s">
        <v>47</v>
      </c>
      <c r="D225" s="101">
        <f>'Foreign Trade'!AK18</f>
        <v>3.8811800000000001E-3</v>
      </c>
      <c r="E225" s="101">
        <f>'Foreign Trade'!AL18</f>
        <v>2.0402200000000001E-3</v>
      </c>
      <c r="F225" s="101">
        <f>'Foreign Trade'!AM18</f>
        <v>1.48072E-3</v>
      </c>
      <c r="G225" s="101">
        <f>'Foreign Trade'!AN18</f>
        <v>1.7379600000000002E-3</v>
      </c>
      <c r="H225" s="101">
        <f>'Foreign Trade'!AO18</f>
        <v>1.42004E-3</v>
      </c>
      <c r="I225" s="101">
        <f>'Foreign Trade'!AP18</f>
        <v>1.48E-3</v>
      </c>
      <c r="J225" s="45"/>
      <c r="K225" s="45"/>
      <c r="L225" s="45"/>
      <c r="M225" s="45"/>
      <c r="N225" s="45"/>
      <c r="O225" s="45"/>
      <c r="P225" s="45"/>
      <c r="Q225" s="45"/>
      <c r="R225" s="45"/>
      <c r="S225" s="46"/>
      <c r="V225" s="392"/>
      <c r="W225" s="392"/>
      <c r="X225" s="199">
        <v>3.3999999999999998E-3</v>
      </c>
      <c r="Y225" s="392"/>
      <c r="Z225" s="392"/>
    </row>
    <row r="226" spans="1:30" x14ac:dyDescent="0.2">
      <c r="A226" s="73" t="s">
        <v>40</v>
      </c>
      <c r="B226" s="73" t="s">
        <v>103</v>
      </c>
      <c r="C226" s="100" t="s">
        <v>25</v>
      </c>
      <c r="D226" s="37">
        <f>2%*D222</f>
        <v>0</v>
      </c>
      <c r="E226" s="37">
        <f t="shared" ref="E226:S226" si="321">2%*E222</f>
        <v>0</v>
      </c>
      <c r="F226" s="37">
        <f t="shared" si="321"/>
        <v>0</v>
      </c>
      <c r="G226" s="37">
        <f t="shared" si="321"/>
        <v>3.2400000000000005E-2</v>
      </c>
      <c r="H226" s="37">
        <f t="shared" si="321"/>
        <v>3.3488000000000004E-2</v>
      </c>
      <c r="I226" s="37">
        <f t="shared" si="321"/>
        <v>3.2183999999999997E-2</v>
      </c>
      <c r="J226" s="37">
        <f t="shared" si="321"/>
        <v>3.3163999999999999E-2</v>
      </c>
      <c r="K226" s="37">
        <f t="shared" si="321"/>
        <v>3.3467999999999998E-2</v>
      </c>
      <c r="L226" s="37">
        <f t="shared" si="321"/>
        <v>3.3307999999999997E-2</v>
      </c>
      <c r="M226" s="37">
        <f t="shared" si="321"/>
        <v>3.3767999999999999E-2</v>
      </c>
      <c r="N226" s="37">
        <f t="shared" si="321"/>
        <v>3.2799999999999996E-2</v>
      </c>
      <c r="O226" s="37">
        <f t="shared" si="321"/>
        <v>3.4348000000000004E-2</v>
      </c>
      <c r="P226" s="37">
        <f t="shared" si="321"/>
        <v>3.5208000000000003E-2</v>
      </c>
      <c r="Q226" s="37">
        <f t="shared" si="321"/>
        <v>3.6067999999999996E-2</v>
      </c>
      <c r="R226" s="37">
        <f t="shared" si="321"/>
        <v>3.6928000000000002E-2</v>
      </c>
      <c r="S226" s="37">
        <f t="shared" si="321"/>
        <v>3.7788000000000002E-2</v>
      </c>
      <c r="U226" s="339">
        <v>3.1199999999999999E-2</v>
      </c>
      <c r="V226" s="392"/>
      <c r="W226" s="392"/>
      <c r="Y226" s="392"/>
      <c r="Z226" s="392"/>
    </row>
    <row r="227" spans="1:30" x14ac:dyDescent="0.2">
      <c r="A227" s="73" t="s">
        <v>40</v>
      </c>
      <c r="B227" s="73" t="s">
        <v>103</v>
      </c>
      <c r="C227" s="100" t="s">
        <v>48</v>
      </c>
      <c r="D227" s="37">
        <f>D222+D224-D225-D226</f>
        <v>0.18760955999999998</v>
      </c>
      <c r="E227" s="37">
        <f t="shared" ref="E227:I227" si="322">E222+E224-E225-E226</f>
        <v>0.13306782</v>
      </c>
      <c r="F227" s="37">
        <f t="shared" si="322"/>
        <v>0.14242118000000001</v>
      </c>
      <c r="G227" s="37">
        <f t="shared" si="322"/>
        <v>1.7360305600000001</v>
      </c>
      <c r="H227" s="37">
        <f t="shared" si="322"/>
        <v>1.7800263800000002</v>
      </c>
      <c r="I227" s="331">
        <f t="shared" si="322"/>
        <v>1.6881760000000001</v>
      </c>
      <c r="J227" s="37">
        <f t="shared" ref="J227:S227" si="323">I227+I227*J228</f>
        <v>1.6986426912000001</v>
      </c>
      <c r="K227" s="37">
        <f t="shared" si="323"/>
        <v>1.7280292097577601</v>
      </c>
      <c r="L227" s="37">
        <f t="shared" si="323"/>
        <v>1.7681194874241402</v>
      </c>
      <c r="M227" s="37">
        <f t="shared" si="323"/>
        <v>1.8255833707654248</v>
      </c>
      <c r="N227" s="37">
        <f t="shared" si="323"/>
        <v>1.8918520471242097</v>
      </c>
      <c r="O227" s="37">
        <f t="shared" si="323"/>
        <v>1.9680936846233155</v>
      </c>
      <c r="P227" s="37">
        <f t="shared" si="323"/>
        <v>2.0495727631667209</v>
      </c>
      <c r="Q227" s="37">
        <f t="shared" si="323"/>
        <v>2.1260218272328397</v>
      </c>
      <c r="R227" s="37">
        <f t="shared" si="323"/>
        <v>2.2180785723520215</v>
      </c>
      <c r="S227" s="37">
        <f t="shared" si="323"/>
        <v>2.3229936888242722</v>
      </c>
      <c r="T227" s="199">
        <f>(S227/J227)^(1/9)-1</f>
        <v>3.5392728339540103E-2</v>
      </c>
      <c r="V227" s="375"/>
      <c r="W227" s="375"/>
      <c r="X227" s="375"/>
      <c r="Y227" s="375"/>
      <c r="Z227" s="375"/>
    </row>
    <row r="228" spans="1:30" x14ac:dyDescent="0.2">
      <c r="A228" s="73" t="s">
        <v>40</v>
      </c>
      <c r="B228" s="73" t="s">
        <v>103</v>
      </c>
      <c r="C228" s="102" t="s">
        <v>327</v>
      </c>
      <c r="D228" s="36"/>
      <c r="E228" s="36">
        <f>E227/D227-1</f>
        <v>-0.29071940683619735</v>
      </c>
      <c r="F228" s="36">
        <f>F227/E227-1</f>
        <v>7.0290172334678713E-2</v>
      </c>
      <c r="G228" s="36">
        <f t="shared" ref="G228" si="324">G227/F227-1</f>
        <v>11.189412838736486</v>
      </c>
      <c r="H228" s="36">
        <f t="shared" ref="H228:I228" si="325">H227/G227-1</f>
        <v>2.5342768159565265E-2</v>
      </c>
      <c r="I228" s="330">
        <f t="shared" si="325"/>
        <v>-5.1600572346573892E-2</v>
      </c>
      <c r="J228" s="330">
        <v>6.1999999999999972E-3</v>
      </c>
      <c r="K228" s="330">
        <v>1.7300000000000006E-2</v>
      </c>
      <c r="L228" s="330">
        <v>2.3199999999999998E-2</v>
      </c>
      <c r="M228" s="330">
        <v>3.2499999999999994E-2</v>
      </c>
      <c r="N228" s="330">
        <v>3.6299999999999992E-2</v>
      </c>
      <c r="O228" s="330">
        <v>4.0300000000000009E-2</v>
      </c>
      <c r="P228" s="330">
        <v>4.1399999999999999E-2</v>
      </c>
      <c r="Q228" s="330">
        <v>3.7299999999999993E-2</v>
      </c>
      <c r="R228" s="330">
        <v>4.3300000000000012E-2</v>
      </c>
      <c r="S228" s="330">
        <v>4.7299999999999988E-2</v>
      </c>
      <c r="T228" s="199"/>
    </row>
    <row r="229" spans="1:30" ht="13.5" thickBot="1" x14ac:dyDescent="0.25">
      <c r="A229" s="269" t="s">
        <v>40</v>
      </c>
      <c r="B229" s="269" t="s">
        <v>103</v>
      </c>
      <c r="C229" s="103" t="s">
        <v>328</v>
      </c>
      <c r="D229" s="47">
        <f>D222-D227</f>
        <v>-0.18760955999999998</v>
      </c>
      <c r="E229" s="47">
        <f t="shared" ref="E229:S229" si="326">E222-E227</f>
        <v>-0.13306782</v>
      </c>
      <c r="F229" s="47">
        <f t="shared" si="326"/>
        <v>-0.14242118000000001</v>
      </c>
      <c r="G229" s="47">
        <f t="shared" si="326"/>
        <v>-0.11603056</v>
      </c>
      <c r="H229" s="47">
        <f t="shared" si="326"/>
        <v>-0.10562638000000013</v>
      </c>
      <c r="I229" s="47">
        <f t="shared" si="326"/>
        <v>-7.8976000000000157E-2</v>
      </c>
      <c r="J229" s="47">
        <f t="shared" si="326"/>
        <v>-4.0442691200000214E-2</v>
      </c>
      <c r="K229" s="47">
        <f t="shared" si="326"/>
        <v>-5.4629209757760089E-2</v>
      </c>
      <c r="L229" s="47">
        <f t="shared" si="326"/>
        <v>-0.10271948742414017</v>
      </c>
      <c r="M229" s="47">
        <f t="shared" si="326"/>
        <v>-0.13718337076542486</v>
      </c>
      <c r="N229" s="47">
        <f t="shared" si="326"/>
        <v>-0.25185204712420983</v>
      </c>
      <c r="O229" s="47">
        <f t="shared" si="326"/>
        <v>-0.25069368462331543</v>
      </c>
      <c r="P229" s="47">
        <f t="shared" si="326"/>
        <v>-0.28917276316672091</v>
      </c>
      <c r="Q229" s="47">
        <f t="shared" si="326"/>
        <v>-0.32262182723283983</v>
      </c>
      <c r="R229" s="47">
        <f t="shared" si="326"/>
        <v>-0.37167857235202151</v>
      </c>
      <c r="S229" s="382">
        <f t="shared" si="326"/>
        <v>-0.43359368882427218</v>
      </c>
      <c r="T229" s="337"/>
      <c r="U229" s="337"/>
      <c r="V229" s="337"/>
      <c r="W229" s="337"/>
      <c r="X229" s="337"/>
      <c r="Y229" s="337"/>
      <c r="Z229" s="337"/>
      <c r="AA229" s="338"/>
      <c r="AB229" s="337"/>
      <c r="AC229" s="337"/>
      <c r="AD229" s="337"/>
    </row>
    <row r="230" spans="1:30" x14ac:dyDescent="0.2">
      <c r="A230" s="73" t="s">
        <v>40</v>
      </c>
      <c r="B230" s="73" t="s">
        <v>56</v>
      </c>
      <c r="C230" s="100" t="s">
        <v>43</v>
      </c>
      <c r="D230" s="35">
        <f>' Capacity by Company'!D80</f>
        <v>5</v>
      </c>
      <c r="E230" s="35">
        <f>' Capacity by Company'!E80</f>
        <v>5</v>
      </c>
      <c r="F230" s="35">
        <f>' Capacity by Company'!F80</f>
        <v>5</v>
      </c>
      <c r="G230" s="35">
        <f>' Capacity by Company'!G80</f>
        <v>5</v>
      </c>
      <c r="H230" s="35">
        <f>' Capacity by Company'!H80</f>
        <v>5</v>
      </c>
      <c r="I230" s="35">
        <f>' Capacity by Company'!I80</f>
        <v>5</v>
      </c>
      <c r="J230" s="35">
        <f>' Capacity by Company'!J80</f>
        <v>5</v>
      </c>
      <c r="K230" s="35">
        <f>' Capacity by Company'!K80</f>
        <v>5</v>
      </c>
      <c r="L230" s="35">
        <f>' Capacity by Company'!L80</f>
        <v>5</v>
      </c>
      <c r="M230" s="35">
        <f>' Capacity by Company'!M80</f>
        <v>5</v>
      </c>
      <c r="N230" s="35">
        <f>' Capacity by Company'!N80</f>
        <v>5</v>
      </c>
      <c r="O230" s="35">
        <f>' Capacity by Company'!O80</f>
        <v>5</v>
      </c>
      <c r="P230" s="35">
        <f>' Capacity by Company'!P80</f>
        <v>5</v>
      </c>
      <c r="Q230" s="35">
        <f>' Capacity by Company'!Q80</f>
        <v>5</v>
      </c>
      <c r="R230" s="35">
        <f>' Capacity by Company'!R80</f>
        <v>5</v>
      </c>
      <c r="S230" s="329">
        <f>' Capacity by Company'!S80</f>
        <v>5</v>
      </c>
      <c r="T230" s="337"/>
      <c r="U230" s="337"/>
      <c r="V230" s="337"/>
      <c r="W230" s="337"/>
      <c r="X230" s="337"/>
      <c r="Y230" s="337"/>
      <c r="Z230" s="337"/>
      <c r="AA230" s="337"/>
      <c r="AB230" s="337"/>
      <c r="AC230" s="337"/>
      <c r="AD230" s="337"/>
    </row>
    <row r="231" spans="1:30" x14ac:dyDescent="0.2">
      <c r="A231" s="73" t="s">
        <v>40</v>
      </c>
      <c r="B231" s="73" t="s">
        <v>56</v>
      </c>
      <c r="C231" s="100" t="s">
        <v>44</v>
      </c>
      <c r="D231" s="37">
        <f>'Production by Company'!D80</f>
        <v>4.1475</v>
      </c>
      <c r="E231" s="37">
        <f>'Production by Company'!E80</f>
        <v>4.2450000000000001</v>
      </c>
      <c r="F231" s="37">
        <f>'Production by Company'!F80</f>
        <v>4.2309999999999999</v>
      </c>
      <c r="G231" s="37">
        <f>'Production by Company'!G80</f>
        <v>4.2365000000000004</v>
      </c>
      <c r="H231" s="37">
        <f>'Production by Company'!H80</f>
        <v>4.3144999999999998</v>
      </c>
      <c r="I231" s="37">
        <f>'Production by Company'!I80</f>
        <v>3.75</v>
      </c>
      <c r="J231" s="37">
        <f>'Production by Company'!J80</f>
        <v>3.95</v>
      </c>
      <c r="K231" s="37">
        <f>'Production by Company'!K80</f>
        <v>4.0854999999999997</v>
      </c>
      <c r="L231" s="37">
        <f>'Production by Company'!L80</f>
        <v>4.1310000000000002</v>
      </c>
      <c r="M231" s="37">
        <f>'Production by Company'!M80</f>
        <v>4.05</v>
      </c>
      <c r="N231" s="37">
        <f>'Production by Company'!N80</f>
        <v>4.0999999999999996</v>
      </c>
      <c r="O231" s="37">
        <f>'Production by Company'!O80</f>
        <v>3.95</v>
      </c>
      <c r="P231" s="37">
        <f>'Production by Company'!P80</f>
        <v>4.0999999999999996</v>
      </c>
      <c r="Q231" s="37">
        <f>'Production by Company'!Q80</f>
        <v>4.2</v>
      </c>
      <c r="R231" s="37">
        <f>'Production by Company'!R80</f>
        <v>4.3</v>
      </c>
      <c r="S231" s="331">
        <f>'Production by Company'!S80</f>
        <v>4.4000000000000004</v>
      </c>
      <c r="T231" s="337"/>
      <c r="U231" s="337"/>
      <c r="V231" s="337"/>
      <c r="W231" s="59">
        <v>4.1999999999999997E-3</v>
      </c>
      <c r="X231" s="337"/>
      <c r="Y231" s="337"/>
      <c r="Z231" s="337"/>
      <c r="AA231" s="337"/>
      <c r="AB231" s="337"/>
      <c r="AC231" s="337"/>
      <c r="AD231" s="337"/>
    </row>
    <row r="232" spans="1:30" x14ac:dyDescent="0.2">
      <c r="A232" s="73" t="s">
        <v>40</v>
      </c>
      <c r="B232" s="73" t="s">
        <v>56</v>
      </c>
      <c r="C232" s="100" t="s">
        <v>45</v>
      </c>
      <c r="D232" s="36">
        <v>0</v>
      </c>
      <c r="E232" s="36">
        <v>0</v>
      </c>
      <c r="F232" s="36">
        <v>0</v>
      </c>
      <c r="G232" s="36">
        <v>0</v>
      </c>
      <c r="H232" s="36">
        <v>0</v>
      </c>
      <c r="I232" s="36">
        <v>0</v>
      </c>
      <c r="J232" s="36">
        <v>0</v>
      </c>
      <c r="K232" s="36">
        <v>0</v>
      </c>
      <c r="L232" s="36">
        <v>0</v>
      </c>
      <c r="M232" s="36">
        <v>0</v>
      </c>
      <c r="N232" s="36">
        <v>0</v>
      </c>
      <c r="O232" s="36">
        <v>0</v>
      </c>
      <c r="P232" s="36">
        <v>0</v>
      </c>
      <c r="Q232" s="36">
        <v>0</v>
      </c>
      <c r="R232" s="36">
        <v>0</v>
      </c>
      <c r="S232" s="330">
        <v>0</v>
      </c>
      <c r="T232" s="337"/>
      <c r="U232" s="337"/>
      <c r="V232" s="337"/>
      <c r="W232" s="337"/>
      <c r="X232" s="337"/>
      <c r="Y232" s="337"/>
      <c r="Z232" s="337"/>
      <c r="AA232" s="337"/>
      <c r="AB232" s="337"/>
      <c r="AC232" s="337"/>
      <c r="AD232" s="337"/>
    </row>
    <row r="233" spans="1:30" x14ac:dyDescent="0.2">
      <c r="A233" s="73" t="s">
        <v>40</v>
      </c>
      <c r="B233" s="73" t="s">
        <v>56</v>
      </c>
      <c r="C233" s="100" t="s">
        <v>46</v>
      </c>
      <c r="D233" s="334">
        <v>0.12</v>
      </c>
      <c r="E233" s="334">
        <v>0.14000000000000001</v>
      </c>
      <c r="F233" s="334">
        <v>0.17</v>
      </c>
      <c r="G233" s="334">
        <v>0.16</v>
      </c>
      <c r="H233" s="334">
        <v>0.19</v>
      </c>
      <c r="I233" s="334">
        <v>0.14000000000000001</v>
      </c>
      <c r="J233" s="45"/>
      <c r="K233" s="45"/>
      <c r="L233" s="45"/>
      <c r="M233" s="45"/>
      <c r="N233" s="45"/>
      <c r="O233" s="45"/>
      <c r="P233" s="45"/>
      <c r="Q233" s="45"/>
      <c r="R233" s="45"/>
      <c r="S233" s="334"/>
      <c r="T233" s="374"/>
      <c r="U233" s="374"/>
      <c r="V233" s="374"/>
      <c r="W233" s="381"/>
      <c r="X233" s="374"/>
      <c r="Y233" s="337"/>
      <c r="Z233" s="386"/>
      <c r="AA233" s="383"/>
      <c r="AB233" s="383"/>
      <c r="AC233" s="387"/>
      <c r="AD233" s="383"/>
    </row>
    <row r="234" spans="1:30" x14ac:dyDescent="0.2">
      <c r="A234" s="73" t="s">
        <v>40</v>
      </c>
      <c r="B234" s="73" t="s">
        <v>56</v>
      </c>
      <c r="C234" s="100" t="s">
        <v>47</v>
      </c>
      <c r="D234" s="334">
        <v>0.01</v>
      </c>
      <c r="E234" s="334">
        <v>0.02</v>
      </c>
      <c r="F234" s="334">
        <v>0.02</v>
      </c>
      <c r="G234" s="334">
        <v>0.03</v>
      </c>
      <c r="H234" s="334">
        <v>0.03</v>
      </c>
      <c r="I234" s="334">
        <v>0.01</v>
      </c>
      <c r="J234" s="45"/>
      <c r="K234" s="45"/>
      <c r="L234" s="45"/>
      <c r="M234" s="45"/>
      <c r="N234" s="45"/>
      <c r="O234" s="45"/>
      <c r="P234" s="45"/>
      <c r="Q234" s="45"/>
      <c r="R234" s="45"/>
      <c r="S234" s="334"/>
      <c r="T234" s="374"/>
      <c r="U234" s="374"/>
      <c r="V234" s="374"/>
      <c r="W234" s="374"/>
      <c r="X234" s="374"/>
      <c r="Y234" s="337"/>
      <c r="Z234" s="383"/>
      <c r="AA234" s="383"/>
      <c r="AB234" s="383"/>
      <c r="AC234" s="394"/>
      <c r="AD234" s="380"/>
    </row>
    <row r="235" spans="1:30" x14ac:dyDescent="0.2">
      <c r="A235" s="73" t="s">
        <v>40</v>
      </c>
      <c r="B235" s="73" t="s">
        <v>56</v>
      </c>
      <c r="C235" s="100" t="s">
        <v>25</v>
      </c>
      <c r="D235" s="37">
        <f>2%*D231</f>
        <v>8.2949999999999996E-2</v>
      </c>
      <c r="E235" s="37">
        <f t="shared" ref="E235:S235" si="327">2%*E231</f>
        <v>8.4900000000000003E-2</v>
      </c>
      <c r="F235" s="37">
        <f t="shared" si="327"/>
        <v>8.4620000000000001E-2</v>
      </c>
      <c r="G235" s="37">
        <f t="shared" si="327"/>
        <v>8.4730000000000014E-2</v>
      </c>
      <c r="H235" s="37">
        <f t="shared" si="327"/>
        <v>8.6289999999999992E-2</v>
      </c>
      <c r="I235" s="37">
        <f t="shared" si="327"/>
        <v>7.4999999999999997E-2</v>
      </c>
      <c r="J235" s="37">
        <f t="shared" si="327"/>
        <v>7.9000000000000001E-2</v>
      </c>
      <c r="K235" s="37">
        <f t="shared" si="327"/>
        <v>8.1709999999999991E-2</v>
      </c>
      <c r="L235" s="37">
        <f t="shared" si="327"/>
        <v>8.2620000000000013E-2</v>
      </c>
      <c r="M235" s="37">
        <f t="shared" si="327"/>
        <v>8.1000000000000003E-2</v>
      </c>
      <c r="N235" s="37">
        <f t="shared" si="327"/>
        <v>8.199999999999999E-2</v>
      </c>
      <c r="O235" s="37">
        <f t="shared" si="327"/>
        <v>7.9000000000000001E-2</v>
      </c>
      <c r="P235" s="37">
        <f t="shared" si="327"/>
        <v>8.199999999999999E-2</v>
      </c>
      <c r="Q235" s="37">
        <f t="shared" si="327"/>
        <v>8.4000000000000005E-2</v>
      </c>
      <c r="R235" s="37">
        <f t="shared" si="327"/>
        <v>8.5999999999999993E-2</v>
      </c>
      <c r="S235" s="331">
        <f t="shared" si="327"/>
        <v>8.8000000000000009E-2</v>
      </c>
      <c r="T235" s="59"/>
      <c r="U235" s="337"/>
      <c r="V235" s="337"/>
      <c r="W235" s="337"/>
      <c r="X235" s="337"/>
      <c r="Y235" s="337"/>
      <c r="Z235" s="337"/>
      <c r="AA235" s="337"/>
      <c r="AB235" s="337"/>
      <c r="AC235" s="337"/>
      <c r="AD235" s="337"/>
    </row>
    <row r="236" spans="1:30" x14ac:dyDescent="0.2">
      <c r="A236" s="73" t="s">
        <v>40</v>
      </c>
      <c r="B236" s="73" t="s">
        <v>56</v>
      </c>
      <c r="C236" s="100" t="s">
        <v>48</v>
      </c>
      <c r="D236" s="37">
        <f t="shared" ref="D236:I236" si="328">D231+E233-E234-D235</f>
        <v>4.1845499999999998</v>
      </c>
      <c r="E236" s="37">
        <f t="shared" si="328"/>
        <v>4.3101000000000003</v>
      </c>
      <c r="F236" s="37">
        <f t="shared" si="328"/>
        <v>4.2763799999999996</v>
      </c>
      <c r="G236" s="37">
        <f t="shared" si="328"/>
        <v>4.3117700000000001</v>
      </c>
      <c r="H236" s="37">
        <f t="shared" si="328"/>
        <v>4.3582099999999997</v>
      </c>
      <c r="I236" s="331">
        <f t="shared" si="328"/>
        <v>3.6749999999999998</v>
      </c>
      <c r="J236" s="37">
        <f t="shared" ref="J236:S236" si="329">I236+I236*J237</f>
        <v>3.71028</v>
      </c>
      <c r="K236" s="37">
        <f t="shared" si="329"/>
        <v>3.787082796</v>
      </c>
      <c r="L236" s="37">
        <f t="shared" si="329"/>
        <v>3.8878191983736001</v>
      </c>
      <c r="M236" s="37">
        <f t="shared" si="329"/>
        <v>4.027391907595212</v>
      </c>
      <c r="N236" s="37">
        <f t="shared" si="329"/>
        <v>4.1872793663267416</v>
      </c>
      <c r="O236" s="37">
        <f t="shared" si="329"/>
        <v>4.3702634746352205</v>
      </c>
      <c r="P236" s="37">
        <f t="shared" si="329"/>
        <v>4.566051278298878</v>
      </c>
      <c r="Q236" s="37">
        <f t="shared" si="329"/>
        <v>4.7518895653256426</v>
      </c>
      <c r="R236" s="37">
        <f t="shared" si="329"/>
        <v>4.9738028080263499</v>
      </c>
      <c r="S236" s="331">
        <f t="shared" si="329"/>
        <v>5.225974610393286</v>
      </c>
      <c r="T236" s="199">
        <f>(S236/J236)^(1/9)-1</f>
        <v>3.8792861856520977E-2</v>
      </c>
      <c r="U236" s="337"/>
      <c r="V236" s="337"/>
      <c r="W236" s="337"/>
      <c r="X236" s="337"/>
      <c r="Y236" s="337"/>
      <c r="Z236" s="337"/>
      <c r="AA236" s="337"/>
      <c r="AB236" s="337"/>
      <c r="AC236" s="337"/>
      <c r="AD236" s="337"/>
    </row>
    <row r="237" spans="1:30" x14ac:dyDescent="0.2">
      <c r="A237" s="73" t="s">
        <v>40</v>
      </c>
      <c r="B237" s="73" t="s">
        <v>56</v>
      </c>
      <c r="C237" s="102" t="s">
        <v>327</v>
      </c>
      <c r="D237" s="36"/>
      <c r="E237" s="36">
        <f>E236/D236-1</f>
        <v>3.0003226153350049E-2</v>
      </c>
      <c r="F237" s="36">
        <f>F236/E236-1</f>
        <v>-7.8234843739125592E-3</v>
      </c>
      <c r="G237" s="36">
        <f t="shared" ref="G237" si="330">G236/F236-1</f>
        <v>8.2756911219303841E-3</v>
      </c>
      <c r="H237" s="36">
        <f t="shared" ref="H237:I237" si="331">H236/G236-1</f>
        <v>1.0770518835652165E-2</v>
      </c>
      <c r="I237" s="330">
        <f t="shared" si="331"/>
        <v>-0.15676390077577718</v>
      </c>
      <c r="J237" s="330">
        <v>9.5999999999999974E-3</v>
      </c>
      <c r="K237" s="330">
        <v>2.0700000000000007E-2</v>
      </c>
      <c r="L237" s="330">
        <v>2.6599999999999999E-2</v>
      </c>
      <c r="M237" s="330">
        <v>3.5899999999999994E-2</v>
      </c>
      <c r="N237" s="330">
        <v>3.9699999999999992E-2</v>
      </c>
      <c r="O237" s="330">
        <v>4.370000000000001E-2</v>
      </c>
      <c r="P237" s="330">
        <v>4.48E-2</v>
      </c>
      <c r="Q237" s="330">
        <v>4.0699999999999993E-2</v>
      </c>
      <c r="R237" s="330">
        <v>4.6700000000000012E-2</v>
      </c>
      <c r="S237" s="330">
        <v>5.0699999999999988E-2</v>
      </c>
      <c r="T237" s="337"/>
      <c r="U237" s="337"/>
      <c r="V237" s="337"/>
      <c r="W237" s="384"/>
      <c r="X237" s="384"/>
      <c r="Y237" s="384"/>
      <c r="Z237" s="384"/>
      <c r="AA237" s="384"/>
      <c r="AB237" s="337"/>
      <c r="AC237" s="337"/>
      <c r="AD237" s="337"/>
    </row>
    <row r="238" spans="1:30" ht="13.5" thickBot="1" x14ac:dyDescent="0.25">
      <c r="A238" s="269" t="s">
        <v>40</v>
      </c>
      <c r="B238" s="269" t="s">
        <v>56</v>
      </c>
      <c r="C238" s="103" t="s">
        <v>328</v>
      </c>
      <c r="D238" s="47">
        <f>D231-D236</f>
        <v>-3.7049999999999805E-2</v>
      </c>
      <c r="E238" s="47">
        <f t="shared" ref="E238:S238" si="332">E231-E236</f>
        <v>-6.5100000000000158E-2</v>
      </c>
      <c r="F238" s="47">
        <f t="shared" si="332"/>
        <v>-4.5379999999999754E-2</v>
      </c>
      <c r="G238" s="47">
        <f t="shared" si="332"/>
        <v>-7.5269999999999726E-2</v>
      </c>
      <c r="H238" s="47">
        <f t="shared" si="332"/>
        <v>-4.3709999999999916E-2</v>
      </c>
      <c r="I238" s="47">
        <f t="shared" si="332"/>
        <v>7.5000000000000178E-2</v>
      </c>
      <c r="J238" s="47">
        <f t="shared" si="332"/>
        <v>0.23972000000000016</v>
      </c>
      <c r="K238" s="47">
        <f t="shared" si="332"/>
        <v>0.29841720399999971</v>
      </c>
      <c r="L238" s="47">
        <f t="shared" si="332"/>
        <v>0.2431808016264001</v>
      </c>
      <c r="M238" s="47">
        <f t="shared" si="332"/>
        <v>2.2608092404787783E-2</v>
      </c>
      <c r="N238" s="47">
        <f t="shared" si="332"/>
        <v>-8.7279366326741936E-2</v>
      </c>
      <c r="O238" s="47">
        <f t="shared" si="332"/>
        <v>-0.42026347463522029</v>
      </c>
      <c r="P238" s="47">
        <f t="shared" si="332"/>
        <v>-0.46605127829887838</v>
      </c>
      <c r="Q238" s="47">
        <f t="shared" si="332"/>
        <v>-0.55188956532564237</v>
      </c>
      <c r="R238" s="47">
        <f t="shared" si="332"/>
        <v>-0.67380280802635006</v>
      </c>
      <c r="S238" s="385">
        <f t="shared" si="332"/>
        <v>-0.82597461039328568</v>
      </c>
      <c r="T238" s="337"/>
      <c r="U238" s="337"/>
      <c r="V238" s="337"/>
      <c r="W238" s="384"/>
      <c r="X238" s="384"/>
      <c r="Y238" s="384"/>
      <c r="Z238" s="384"/>
      <c r="AA238" s="384"/>
      <c r="AB238" s="337"/>
      <c r="AC238" s="337"/>
      <c r="AD238" s="337"/>
    </row>
    <row r="239" spans="1:30" x14ac:dyDescent="0.2">
      <c r="A239" s="270" t="s">
        <v>40</v>
      </c>
      <c r="B239" s="271" t="s">
        <v>58</v>
      </c>
      <c r="C239" s="275" t="s">
        <v>43</v>
      </c>
      <c r="D239" s="273">
        <f>D230+D221+D212</f>
        <v>20</v>
      </c>
      <c r="E239" s="273">
        <f t="shared" ref="E239:S239" si="333">E230+E221+E212</f>
        <v>20</v>
      </c>
      <c r="F239" s="273">
        <f t="shared" si="333"/>
        <v>20</v>
      </c>
      <c r="G239" s="273">
        <f t="shared" si="333"/>
        <v>22</v>
      </c>
      <c r="H239" s="273">
        <f t="shared" si="333"/>
        <v>22</v>
      </c>
      <c r="I239" s="273">
        <f t="shared" si="333"/>
        <v>22</v>
      </c>
      <c r="J239" s="273">
        <f t="shared" si="333"/>
        <v>22</v>
      </c>
      <c r="K239" s="273">
        <f t="shared" si="333"/>
        <v>22</v>
      </c>
      <c r="L239" s="273">
        <f t="shared" si="333"/>
        <v>22</v>
      </c>
      <c r="M239" s="273">
        <f t="shared" si="333"/>
        <v>22</v>
      </c>
      <c r="N239" s="273">
        <f t="shared" si="333"/>
        <v>22</v>
      </c>
      <c r="O239" s="273">
        <f t="shared" si="333"/>
        <v>22</v>
      </c>
      <c r="P239" s="273">
        <f t="shared" si="333"/>
        <v>22</v>
      </c>
      <c r="Q239" s="273">
        <f t="shared" si="333"/>
        <v>22</v>
      </c>
      <c r="R239" s="273">
        <f t="shared" si="333"/>
        <v>22</v>
      </c>
      <c r="S239" s="393">
        <f t="shared" si="333"/>
        <v>22</v>
      </c>
      <c r="T239" s="337"/>
      <c r="U239" s="337"/>
      <c r="V239" s="337"/>
      <c r="W239" s="337"/>
      <c r="X239" s="337"/>
      <c r="Y239" s="337"/>
      <c r="Z239" s="337"/>
      <c r="AA239" s="337"/>
      <c r="AB239" s="337"/>
      <c r="AC239" s="337"/>
      <c r="AD239" s="337"/>
    </row>
    <row r="240" spans="1:30" x14ac:dyDescent="0.2">
      <c r="A240" s="274" t="s">
        <v>40</v>
      </c>
      <c r="B240" s="31" t="s">
        <v>58</v>
      </c>
      <c r="C240" s="275" t="s">
        <v>44</v>
      </c>
      <c r="D240" s="273">
        <f>D231+D222+D213</f>
        <v>16.045500000000001</v>
      </c>
      <c r="E240" s="273">
        <f t="shared" ref="E240:S240" si="334">E231+E222+E213</f>
        <v>16.810500000000001</v>
      </c>
      <c r="F240" s="273">
        <f t="shared" si="334"/>
        <v>17.055999999999997</v>
      </c>
      <c r="G240" s="273">
        <f t="shared" si="334"/>
        <v>18.323</v>
      </c>
      <c r="H240" s="273">
        <f t="shared" si="334"/>
        <v>18.594899999999999</v>
      </c>
      <c r="I240" s="273">
        <f t="shared" si="334"/>
        <v>16.430700000000002</v>
      </c>
      <c r="J240" s="273">
        <f t="shared" si="334"/>
        <v>17.443200000000001</v>
      </c>
      <c r="K240" s="273">
        <f t="shared" si="334"/>
        <v>17.758900000000001</v>
      </c>
      <c r="L240" s="273">
        <f t="shared" si="334"/>
        <v>17.796399999999998</v>
      </c>
      <c r="M240" s="273">
        <f t="shared" si="334"/>
        <v>18.038399999999999</v>
      </c>
      <c r="N240" s="273">
        <f t="shared" si="334"/>
        <v>18.04</v>
      </c>
      <c r="O240" s="273">
        <f t="shared" si="334"/>
        <v>18.267400000000002</v>
      </c>
      <c r="P240" s="273">
        <f t="shared" si="334"/>
        <v>18.4604</v>
      </c>
      <c r="Q240" s="273">
        <f t="shared" si="334"/>
        <v>19.0534</v>
      </c>
      <c r="R240" s="273">
        <f t="shared" si="334"/>
        <v>19.196400000000001</v>
      </c>
      <c r="S240" s="393">
        <f t="shared" si="334"/>
        <v>19.789400000000001</v>
      </c>
      <c r="T240" s="337"/>
      <c r="U240" s="337"/>
      <c r="V240" s="337"/>
      <c r="W240" s="337"/>
      <c r="X240" s="337"/>
      <c r="Y240" s="337"/>
      <c r="Z240" s="337"/>
      <c r="AA240" s="337"/>
      <c r="AB240" s="337"/>
      <c r="AC240" s="337"/>
      <c r="AD240" s="337"/>
    </row>
    <row r="241" spans="1:22" x14ac:dyDescent="0.2">
      <c r="A241" s="274" t="s">
        <v>40</v>
      </c>
      <c r="B241" s="31" t="s">
        <v>58</v>
      </c>
      <c r="C241" s="275" t="s">
        <v>45</v>
      </c>
      <c r="D241" s="276">
        <f t="shared" ref="D241:S241" si="335">(D240/D239)</f>
        <v>0.80227500000000007</v>
      </c>
      <c r="E241" s="276">
        <f t="shared" si="335"/>
        <v>0.84052500000000008</v>
      </c>
      <c r="F241" s="276">
        <f t="shared" si="335"/>
        <v>0.85279999999999989</v>
      </c>
      <c r="G241" s="276">
        <f t="shared" si="335"/>
        <v>0.83286363636363636</v>
      </c>
      <c r="H241" s="276">
        <f t="shared" si="335"/>
        <v>0.84522272727272718</v>
      </c>
      <c r="I241" s="276">
        <f t="shared" si="335"/>
        <v>0.74685000000000012</v>
      </c>
      <c r="J241" s="276">
        <f t="shared" si="335"/>
        <v>0.79287272727272728</v>
      </c>
      <c r="K241" s="276">
        <f t="shared" si="335"/>
        <v>0.80722272727272726</v>
      </c>
      <c r="L241" s="276">
        <f t="shared" si="335"/>
        <v>0.80892727272727261</v>
      </c>
      <c r="M241" s="276">
        <f t="shared" si="335"/>
        <v>0.81992727272727273</v>
      </c>
      <c r="N241" s="276">
        <f t="shared" si="335"/>
        <v>0.82</v>
      </c>
      <c r="O241" s="276">
        <f t="shared" si="335"/>
        <v>0.83033636363636376</v>
      </c>
      <c r="P241" s="276">
        <f t="shared" si="335"/>
        <v>0.83910909090909092</v>
      </c>
      <c r="Q241" s="276">
        <f t="shared" si="335"/>
        <v>0.86606363636363637</v>
      </c>
      <c r="R241" s="276">
        <f t="shared" si="335"/>
        <v>0.87256363636363643</v>
      </c>
      <c r="S241" s="276">
        <f t="shared" si="335"/>
        <v>0.89951818181818188</v>
      </c>
    </row>
    <row r="242" spans="1:22" x14ac:dyDescent="0.2">
      <c r="A242" s="274" t="s">
        <v>40</v>
      </c>
      <c r="B242" s="31" t="s">
        <v>58</v>
      </c>
      <c r="C242" s="275" t="s">
        <v>46</v>
      </c>
      <c r="D242" s="277">
        <v>9.34</v>
      </c>
      <c r="E242" s="277">
        <v>9.4600000000000009</v>
      </c>
      <c r="F242" s="277">
        <v>9.67</v>
      </c>
      <c r="G242" s="277">
        <v>9.73</v>
      </c>
      <c r="H242" s="277">
        <v>10.31</v>
      </c>
      <c r="I242" s="277">
        <v>9.2100000000000009</v>
      </c>
      <c r="J242" s="277"/>
      <c r="K242" s="277"/>
      <c r="L242" s="277"/>
      <c r="M242" s="277"/>
      <c r="N242" s="277"/>
      <c r="O242" s="277"/>
      <c r="P242" s="277"/>
      <c r="Q242" s="277"/>
      <c r="R242" s="277"/>
      <c r="S242" s="278"/>
    </row>
    <row r="243" spans="1:22" x14ac:dyDescent="0.2">
      <c r="A243" s="274" t="s">
        <v>40</v>
      </c>
      <c r="B243" s="31" t="s">
        <v>58</v>
      </c>
      <c r="C243" s="275" t="s">
        <v>47</v>
      </c>
      <c r="D243" s="277">
        <v>5.45</v>
      </c>
      <c r="E243" s="277">
        <v>5.47</v>
      </c>
      <c r="F243" s="277">
        <v>5.48</v>
      </c>
      <c r="G243" s="277">
        <v>6.02</v>
      </c>
      <c r="H243" s="277">
        <v>6.07</v>
      </c>
      <c r="I243" s="277">
        <v>5.03</v>
      </c>
      <c r="J243" s="277"/>
      <c r="K243" s="277"/>
      <c r="L243" s="277"/>
      <c r="M243" s="277"/>
      <c r="N243" s="277"/>
      <c r="O243" s="277"/>
      <c r="P243" s="277"/>
      <c r="Q243" s="277"/>
      <c r="R243" s="277"/>
      <c r="S243" s="278"/>
    </row>
    <row r="244" spans="1:22" x14ac:dyDescent="0.2">
      <c r="A244" s="274" t="s">
        <v>40</v>
      </c>
      <c r="B244" s="31" t="s">
        <v>58</v>
      </c>
      <c r="C244" s="275" t="s">
        <v>25</v>
      </c>
      <c r="D244" s="277">
        <f t="shared" ref="D244:I244" si="336">D235+D226+D217</f>
        <v>0.32091000000000003</v>
      </c>
      <c r="E244" s="277">
        <f t="shared" si="336"/>
        <v>0.33621000000000001</v>
      </c>
      <c r="F244" s="277">
        <f t="shared" si="336"/>
        <v>0.34111999999999998</v>
      </c>
      <c r="G244" s="277">
        <f t="shared" si="336"/>
        <v>0.36646000000000001</v>
      </c>
      <c r="H244" s="277">
        <f t="shared" si="336"/>
        <v>0.37189800000000001</v>
      </c>
      <c r="I244" s="277">
        <f t="shared" si="336"/>
        <v>0.32861400000000002</v>
      </c>
      <c r="J244" s="279"/>
      <c r="K244" s="279"/>
      <c r="L244" s="279"/>
      <c r="M244" s="279"/>
      <c r="N244" s="279"/>
      <c r="O244" s="279"/>
      <c r="P244" s="279"/>
      <c r="Q244" s="279"/>
      <c r="R244" s="279"/>
      <c r="S244" s="279"/>
    </row>
    <row r="245" spans="1:22" x14ac:dyDescent="0.2">
      <c r="A245" s="274" t="s">
        <v>40</v>
      </c>
      <c r="B245" s="31" t="s">
        <v>58</v>
      </c>
      <c r="C245" s="275" t="s">
        <v>428</v>
      </c>
      <c r="D245" s="521">
        <f>D240+D242-D243-D244</f>
        <v>19.61459</v>
      </c>
      <c r="E245" s="521">
        <f t="shared" ref="E245:I245" si="337">E240+E242-E243-E244</f>
        <v>20.464290000000002</v>
      </c>
      <c r="F245" s="521">
        <f t="shared" si="337"/>
        <v>20.904879999999999</v>
      </c>
      <c r="G245" s="521">
        <f t="shared" si="337"/>
        <v>21.666540000000001</v>
      </c>
      <c r="H245" s="521">
        <f t="shared" si="337"/>
        <v>22.463001999999996</v>
      </c>
      <c r="I245" s="521">
        <f t="shared" si="337"/>
        <v>20.282086</v>
      </c>
      <c r="J245" s="521">
        <f t="shared" ref="J245:S245" si="338">J236+J227+J218</f>
        <v>16.9579753752</v>
      </c>
      <c r="K245" s="521">
        <f t="shared" si="338"/>
        <v>17.298610459242962</v>
      </c>
      <c r="L245" s="521">
        <f t="shared" si="338"/>
        <v>17.748164798764254</v>
      </c>
      <c r="M245" s="521">
        <f t="shared" si="338"/>
        <v>18.374475418337461</v>
      </c>
      <c r="N245" s="521">
        <f t="shared" si="338"/>
        <v>19.092726508928866</v>
      </c>
      <c r="O245" s="521">
        <f t="shared" si="338"/>
        <v>19.915440922370642</v>
      </c>
      <c r="P245" s="521">
        <f t="shared" si="338"/>
        <v>20.795530323659886</v>
      </c>
      <c r="Q245" s="521">
        <f t="shared" si="338"/>
        <v>21.6292678979252</v>
      </c>
      <c r="R245" s="521">
        <f t="shared" si="338"/>
        <v>22.626225691943567</v>
      </c>
      <c r="S245" s="521">
        <f t="shared" si="338"/>
        <v>23.759660129654485</v>
      </c>
      <c r="T245" s="522">
        <f>(S245/J245)^(1/9)-1</f>
        <v>3.8183267074411775E-2</v>
      </c>
      <c r="U245" s="523"/>
      <c r="V245" s="522">
        <f>(I245/D245)^(1/5)-1</f>
        <v>6.7153185782082847E-3</v>
      </c>
    </row>
    <row r="246" spans="1:22" x14ac:dyDescent="0.2">
      <c r="A246" s="274" t="s">
        <v>40</v>
      </c>
      <c r="B246" s="31" t="s">
        <v>58</v>
      </c>
      <c r="C246" s="280" t="s">
        <v>327</v>
      </c>
      <c r="D246" s="520"/>
      <c r="E246" s="520">
        <f>E245/D245-1</f>
        <v>4.3319794092050889E-2</v>
      </c>
      <c r="F246" s="520">
        <f>F245/E245-1</f>
        <v>2.1529698807043696E-2</v>
      </c>
      <c r="G246" s="520">
        <f t="shared" ref="G246" si="339">G245/F245-1</f>
        <v>3.6434554993858059E-2</v>
      </c>
      <c r="H246" s="520">
        <f t="shared" ref="H246" si="340">H245/G245-1</f>
        <v>3.6759999519996978E-2</v>
      </c>
      <c r="I246" s="520">
        <f t="shared" ref="I246" si="341">I245/H245-1</f>
        <v>-9.7089249246382847E-2</v>
      </c>
      <c r="J246" s="520">
        <v>3.2300000000000002E-2</v>
      </c>
      <c r="K246" s="520">
        <v>4.6699999999999998E-2</v>
      </c>
      <c r="L246" s="520">
        <v>4.53E-2</v>
      </c>
      <c r="M246" s="520">
        <v>4.4699999999999997E-2</v>
      </c>
      <c r="N246" s="520">
        <v>4.3200000000000002E-2</v>
      </c>
      <c r="O246" s="520">
        <v>4.2799999999999998E-2</v>
      </c>
      <c r="P246" s="520">
        <v>4.2099999999999999E-2</v>
      </c>
      <c r="Q246" s="520">
        <v>4.1599999999999998E-2</v>
      </c>
      <c r="R246" s="520">
        <v>4.1300000000000003E-2</v>
      </c>
      <c r="S246" s="520">
        <v>4.0500000000000001E-2</v>
      </c>
    </row>
    <row r="247" spans="1:22" s="336" customFormat="1" x14ac:dyDescent="0.2">
      <c r="A247" s="507"/>
      <c r="B247" s="508"/>
      <c r="C247" s="275" t="s">
        <v>429</v>
      </c>
      <c r="D247" s="509"/>
      <c r="E247" s="509"/>
      <c r="F247" s="509"/>
      <c r="G247" s="509"/>
      <c r="H247" s="509"/>
      <c r="I247" s="509"/>
      <c r="J247" s="510">
        <f>I245+I245*J248</f>
        <v>20.6329660878</v>
      </c>
      <c r="K247" s="510">
        <f>J247+J247*K248</f>
        <v>21.287031112783261</v>
      </c>
      <c r="L247" s="510">
        <f t="shared" ref="L247:S247" si="342">K247+K247*L248</f>
        <v>21.932028155500593</v>
      </c>
      <c r="M247" s="510">
        <f t="shared" si="342"/>
        <v>22.583409391718959</v>
      </c>
      <c r="N247" s="510">
        <f t="shared" si="342"/>
        <v>23.220261536565435</v>
      </c>
      <c r="O247" s="510">
        <f t="shared" si="342"/>
        <v>23.865784807281955</v>
      </c>
      <c r="P247" s="510">
        <f t="shared" si="342"/>
        <v>24.512547575559296</v>
      </c>
      <c r="Q247" s="510">
        <f t="shared" si="342"/>
        <v>25.164581341069173</v>
      </c>
      <c r="R247" s="510">
        <f t="shared" si="342"/>
        <v>25.826409830339294</v>
      </c>
      <c r="S247" s="510">
        <f t="shared" si="342"/>
        <v>26.484983281012948</v>
      </c>
      <c r="T247" s="199">
        <f>(S247/J247)^(1/9)-1</f>
        <v>2.8131513395621699E-2</v>
      </c>
      <c r="V247" s="199"/>
    </row>
    <row r="248" spans="1:22" s="336" customFormat="1" x14ac:dyDescent="0.2">
      <c r="A248" s="507"/>
      <c r="B248" s="508"/>
      <c r="C248" s="280" t="s">
        <v>327</v>
      </c>
      <c r="D248" s="509"/>
      <c r="E248" s="509"/>
      <c r="F248" s="509"/>
      <c r="G248" s="509"/>
      <c r="H248" s="509"/>
      <c r="I248" s="509"/>
      <c r="J248" s="509">
        <f>J246-1.5%</f>
        <v>1.7300000000000003E-2</v>
      </c>
      <c r="K248" s="509">
        <f t="shared" ref="K248:S248" si="343">K246-1.5%</f>
        <v>3.1699999999999999E-2</v>
      </c>
      <c r="L248" s="509">
        <f t="shared" si="343"/>
        <v>3.0300000000000001E-2</v>
      </c>
      <c r="M248" s="509">
        <f t="shared" si="343"/>
        <v>2.9699999999999997E-2</v>
      </c>
      <c r="N248" s="509">
        <f t="shared" si="343"/>
        <v>2.8200000000000003E-2</v>
      </c>
      <c r="O248" s="509">
        <f t="shared" si="343"/>
        <v>2.7799999999999998E-2</v>
      </c>
      <c r="P248" s="509">
        <f t="shared" si="343"/>
        <v>2.7099999999999999E-2</v>
      </c>
      <c r="Q248" s="509">
        <f t="shared" si="343"/>
        <v>2.6599999999999999E-2</v>
      </c>
      <c r="R248" s="509">
        <f t="shared" si="343"/>
        <v>2.6300000000000004E-2</v>
      </c>
      <c r="S248" s="509">
        <f t="shared" si="343"/>
        <v>2.5500000000000002E-2</v>
      </c>
    </row>
    <row r="249" spans="1:22" s="336" customFormat="1" x14ac:dyDescent="0.2">
      <c r="A249" s="507"/>
      <c r="B249" s="508"/>
      <c r="C249" s="275" t="s">
        <v>430</v>
      </c>
      <c r="D249" s="509"/>
      <c r="E249" s="509"/>
      <c r="F249" s="509"/>
      <c r="G249" s="509"/>
      <c r="H249" s="509"/>
      <c r="I249" s="509"/>
      <c r="J249" s="510">
        <f>I245+I245*J250</f>
        <v>20.328734797799999</v>
      </c>
      <c r="K249" s="510">
        <f>J249+J249*K250</f>
        <v>20.668224668923258</v>
      </c>
      <c r="L249" s="510">
        <f t="shared" ref="L249:S249" si="344">K249+K249*L250</f>
        <v>20.984448506357783</v>
      </c>
      <c r="M249" s="510">
        <f t="shared" si="344"/>
        <v>21.292919899401241</v>
      </c>
      <c r="N249" s="510">
        <f t="shared" si="344"/>
        <v>21.573986442073338</v>
      </c>
      <c r="O249" s="510">
        <f t="shared" si="344"/>
        <v>21.850133468531876</v>
      </c>
      <c r="P249" s="510">
        <f t="shared" si="344"/>
        <v>22.114520083501112</v>
      </c>
      <c r="Q249" s="510">
        <f t="shared" si="344"/>
        <v>22.371048516469724</v>
      </c>
      <c r="R249" s="510">
        <f t="shared" si="344"/>
        <v>22.623841364705832</v>
      </c>
      <c r="S249" s="510">
        <f t="shared" si="344"/>
        <v>22.861391699035245</v>
      </c>
      <c r="T249" s="199">
        <f>(S249/J249)^(1/9)-1</f>
        <v>1.313148646619644E-2</v>
      </c>
    </row>
    <row r="250" spans="1:22" s="336" customFormat="1" x14ac:dyDescent="0.2">
      <c r="A250" s="507"/>
      <c r="B250" s="508"/>
      <c r="C250" s="280" t="s">
        <v>327</v>
      </c>
      <c r="D250" s="509"/>
      <c r="E250" s="509"/>
      <c r="F250" s="509"/>
      <c r="G250" s="509"/>
      <c r="H250" s="509"/>
      <c r="I250" s="509"/>
      <c r="J250" s="509">
        <f>J246-3%</f>
        <v>2.3000000000000034E-3</v>
      </c>
      <c r="K250" s="509">
        <f t="shared" ref="K250:S250" si="345">K246-3%</f>
        <v>1.67E-2</v>
      </c>
      <c r="L250" s="509">
        <f t="shared" si="345"/>
        <v>1.5300000000000001E-2</v>
      </c>
      <c r="M250" s="509">
        <f t="shared" si="345"/>
        <v>1.4699999999999998E-2</v>
      </c>
      <c r="N250" s="509">
        <f t="shared" si="345"/>
        <v>1.3200000000000003E-2</v>
      </c>
      <c r="O250" s="509">
        <f t="shared" si="345"/>
        <v>1.2799999999999999E-2</v>
      </c>
      <c r="P250" s="509">
        <f t="shared" si="345"/>
        <v>1.21E-2</v>
      </c>
      <c r="Q250" s="509">
        <f t="shared" si="345"/>
        <v>1.1599999999999999E-2</v>
      </c>
      <c r="R250" s="509">
        <f t="shared" si="345"/>
        <v>1.1300000000000004E-2</v>
      </c>
      <c r="S250" s="509">
        <f t="shared" si="345"/>
        <v>1.0500000000000002E-2</v>
      </c>
    </row>
    <row r="251" spans="1:22" ht="13.5" thickBot="1" x14ac:dyDescent="0.25">
      <c r="A251" s="281" t="s">
        <v>40</v>
      </c>
      <c r="B251" s="282" t="s">
        <v>58</v>
      </c>
      <c r="C251" s="283" t="s">
        <v>328</v>
      </c>
      <c r="D251" s="284">
        <v>0</v>
      </c>
      <c r="E251" s="284">
        <v>0</v>
      </c>
      <c r="F251" s="284">
        <v>0</v>
      </c>
      <c r="G251" s="284">
        <v>0</v>
      </c>
      <c r="H251" s="284">
        <v>0</v>
      </c>
      <c r="I251" s="284">
        <v>0</v>
      </c>
      <c r="J251" s="284">
        <f t="shared" ref="J251:S251" si="346">J240-J245</f>
        <v>0.48522462480000073</v>
      </c>
      <c r="K251" s="284">
        <f t="shared" si="346"/>
        <v>0.46028954075703865</v>
      </c>
      <c r="L251" s="284">
        <f t="shared" si="346"/>
        <v>4.823520123574454E-2</v>
      </c>
      <c r="M251" s="284">
        <f t="shared" si="346"/>
        <v>-0.33607541833746168</v>
      </c>
      <c r="N251" s="284">
        <f t="shared" si="346"/>
        <v>-1.0527265089288669</v>
      </c>
      <c r="O251" s="284">
        <f t="shared" si="346"/>
        <v>-1.6480409223706403</v>
      </c>
      <c r="P251" s="284">
        <f t="shared" si="346"/>
        <v>-2.3351303236598859</v>
      </c>
      <c r="Q251" s="284">
        <f t="shared" si="346"/>
        <v>-2.5758678979251997</v>
      </c>
      <c r="R251" s="284">
        <f t="shared" si="346"/>
        <v>-3.4298256919435666</v>
      </c>
      <c r="S251" s="284">
        <f t="shared" si="346"/>
        <v>-3.9702601296544842</v>
      </c>
    </row>
    <row r="252" spans="1:22" x14ac:dyDescent="0.2">
      <c r="A252" s="208" t="s">
        <v>37</v>
      </c>
      <c r="B252" s="208" t="s">
        <v>312</v>
      </c>
      <c r="C252" s="100" t="s">
        <v>43</v>
      </c>
      <c r="D252" s="35">
        <f>' Capacity by Company'!D84</f>
        <v>20</v>
      </c>
      <c r="E252" s="35">
        <f>' Capacity by Company'!E84</f>
        <v>20</v>
      </c>
      <c r="F252" s="35">
        <f>' Capacity by Company'!F84</f>
        <v>20</v>
      </c>
      <c r="G252" s="35">
        <f>' Capacity by Company'!G84</f>
        <v>20</v>
      </c>
      <c r="H252" s="35">
        <f>' Capacity by Company'!H84</f>
        <v>20</v>
      </c>
      <c r="I252" s="35">
        <f>' Capacity by Company'!I84</f>
        <v>20</v>
      </c>
      <c r="J252" s="35">
        <f>' Capacity by Company'!J84</f>
        <v>20</v>
      </c>
      <c r="K252" s="35">
        <f>' Capacity by Company'!K84</f>
        <v>20</v>
      </c>
      <c r="L252" s="35">
        <f>' Capacity by Company'!L84</f>
        <v>20</v>
      </c>
      <c r="M252" s="35">
        <f>' Capacity by Company'!M84</f>
        <v>20</v>
      </c>
      <c r="N252" s="35">
        <f>' Capacity by Company'!N84</f>
        <v>20</v>
      </c>
      <c r="O252" s="35">
        <f>' Capacity by Company'!O84</f>
        <v>20</v>
      </c>
      <c r="P252" s="35">
        <f>' Capacity by Company'!P84</f>
        <v>20</v>
      </c>
      <c r="Q252" s="35">
        <f>' Capacity by Company'!Q84</f>
        <v>20</v>
      </c>
      <c r="R252" s="35">
        <f>' Capacity by Company'!R84</f>
        <v>20</v>
      </c>
      <c r="S252" s="35">
        <f>' Capacity by Company'!S84</f>
        <v>20</v>
      </c>
    </row>
    <row r="253" spans="1:22" x14ac:dyDescent="0.2">
      <c r="A253" s="73" t="s">
        <v>37</v>
      </c>
      <c r="B253" s="73" t="s">
        <v>312</v>
      </c>
      <c r="C253" s="100" t="s">
        <v>44</v>
      </c>
      <c r="D253" s="37">
        <f>'Production by Company'!D84</f>
        <v>15.246</v>
      </c>
      <c r="E253" s="37">
        <f>'Production by Company'!E84</f>
        <v>15.512</v>
      </c>
      <c r="F253" s="37">
        <f>'Production by Company'!F84</f>
        <v>15.555999999999999</v>
      </c>
      <c r="G253" s="37">
        <f>'Production by Company'!G84</f>
        <v>15.667999999999999</v>
      </c>
      <c r="H253" s="37">
        <f>'Production by Company'!H84</f>
        <v>15.907999999999999</v>
      </c>
      <c r="I253" s="37">
        <f>'Production by Company'!I84</f>
        <v>15.46</v>
      </c>
      <c r="J253" s="37">
        <f>'Production by Company'!J84</f>
        <v>15.766</v>
      </c>
      <c r="K253" s="37">
        <f>'Production by Company'!K84</f>
        <v>16</v>
      </c>
      <c r="L253" s="37">
        <f>'Production by Company'!L84</f>
        <v>16</v>
      </c>
      <c r="M253" s="37">
        <f>'Production by Company'!M84</f>
        <v>16.399999999999999</v>
      </c>
      <c r="N253" s="37">
        <f>'Production by Company'!N84</f>
        <v>16.399999999999999</v>
      </c>
      <c r="O253" s="37">
        <f>'Production by Company'!O84</f>
        <v>16.399999999999999</v>
      </c>
      <c r="P253" s="37">
        <f>'Production by Company'!P84</f>
        <v>16.8</v>
      </c>
      <c r="Q253" s="37">
        <f>'Production by Company'!Q84</f>
        <v>16.8</v>
      </c>
      <c r="R253" s="37">
        <f>'Production by Company'!R84</f>
        <v>17.399999999999999</v>
      </c>
      <c r="S253" s="37">
        <f>'Production by Company'!S84</f>
        <v>17.399999999999999</v>
      </c>
    </row>
    <row r="254" spans="1:22" x14ac:dyDescent="0.2">
      <c r="A254" s="73" t="s">
        <v>37</v>
      </c>
      <c r="B254" s="73" t="s">
        <v>312</v>
      </c>
      <c r="C254" s="100" t="s">
        <v>45</v>
      </c>
      <c r="D254" s="36">
        <f t="shared" ref="D254:S254" si="347">(D253/D252)</f>
        <v>0.76229999999999998</v>
      </c>
      <c r="E254" s="36">
        <f t="shared" si="347"/>
        <v>0.77560000000000007</v>
      </c>
      <c r="F254" s="36">
        <f t="shared" si="347"/>
        <v>0.77779999999999994</v>
      </c>
      <c r="G254" s="36">
        <f t="shared" si="347"/>
        <v>0.78339999999999999</v>
      </c>
      <c r="H254" s="36">
        <f t="shared" si="347"/>
        <v>0.7954</v>
      </c>
      <c r="I254" s="36">
        <f t="shared" si="347"/>
        <v>0.77300000000000002</v>
      </c>
      <c r="J254" s="36">
        <f t="shared" si="347"/>
        <v>0.7883</v>
      </c>
      <c r="K254" s="36">
        <f t="shared" si="347"/>
        <v>0.8</v>
      </c>
      <c r="L254" s="36">
        <f t="shared" si="347"/>
        <v>0.8</v>
      </c>
      <c r="M254" s="36">
        <f t="shared" si="347"/>
        <v>0.82</v>
      </c>
      <c r="N254" s="36">
        <f t="shared" si="347"/>
        <v>0.82</v>
      </c>
      <c r="O254" s="36">
        <f t="shared" si="347"/>
        <v>0.82</v>
      </c>
      <c r="P254" s="36">
        <f t="shared" si="347"/>
        <v>0.84000000000000008</v>
      </c>
      <c r="Q254" s="36">
        <f t="shared" si="347"/>
        <v>0.84000000000000008</v>
      </c>
      <c r="R254" s="36">
        <f t="shared" si="347"/>
        <v>0.86999999999999988</v>
      </c>
      <c r="S254" s="36">
        <f t="shared" si="347"/>
        <v>0.86999999999999988</v>
      </c>
    </row>
    <row r="255" spans="1:22" x14ac:dyDescent="0.2">
      <c r="A255" s="73" t="s">
        <v>37</v>
      </c>
      <c r="B255" s="73" t="s">
        <v>312</v>
      </c>
      <c r="C255" s="100" t="s">
        <v>46</v>
      </c>
      <c r="D255" s="101">
        <f>'Foreign Trade'!J19</f>
        <v>0.46938000000000002</v>
      </c>
      <c r="E255" s="101">
        <f>'Foreign Trade'!K19</f>
        <v>0.58257999999999999</v>
      </c>
      <c r="F255" s="101">
        <f>'Foreign Trade'!L19</f>
        <v>0.89525999999999994</v>
      </c>
      <c r="G255" s="101">
        <f>'Foreign Trade'!M19</f>
        <v>0.77388000000000012</v>
      </c>
      <c r="H255" s="101">
        <f>'Foreign Trade'!N19</f>
        <v>0.69622000000000006</v>
      </c>
      <c r="I255" s="101">
        <v>0.54</v>
      </c>
      <c r="J255" s="45"/>
      <c r="K255" s="45"/>
      <c r="L255" s="45"/>
      <c r="M255" s="45"/>
      <c r="N255" s="45"/>
      <c r="O255" s="45"/>
      <c r="P255" s="45"/>
      <c r="Q255" s="45"/>
      <c r="R255" s="45"/>
      <c r="S255" s="46"/>
    </row>
    <row r="256" spans="1:22" x14ac:dyDescent="0.2">
      <c r="A256" s="73" t="s">
        <v>37</v>
      </c>
      <c r="B256" s="73" t="s">
        <v>312</v>
      </c>
      <c r="C256" s="100" t="s">
        <v>47</v>
      </c>
      <c r="D256" s="101">
        <f>'Foreign Trade'!AK19</f>
        <v>0.10846</v>
      </c>
      <c r="E256" s="101">
        <f>'Foreign Trade'!AL19</f>
        <v>0.13474</v>
      </c>
      <c r="F256" s="101">
        <f>'Foreign Trade'!AM19</f>
        <v>0.25472</v>
      </c>
      <c r="G256" s="101">
        <f>'Foreign Trade'!AN19</f>
        <v>0.28050000000000003</v>
      </c>
      <c r="H256" s="101">
        <f>'Foreign Trade'!AO19</f>
        <v>0.20598</v>
      </c>
      <c r="I256" s="101">
        <v>0.1</v>
      </c>
      <c r="J256" s="45"/>
      <c r="K256" s="45"/>
      <c r="L256" s="45"/>
      <c r="M256" s="45"/>
      <c r="N256" s="45"/>
      <c r="O256" s="45"/>
      <c r="P256" s="45"/>
      <c r="Q256" s="45"/>
      <c r="R256" s="45"/>
      <c r="S256" s="46"/>
    </row>
    <row r="257" spans="1:23" x14ac:dyDescent="0.2">
      <c r="A257" s="73" t="s">
        <v>37</v>
      </c>
      <c r="B257" s="73" t="s">
        <v>312</v>
      </c>
      <c r="C257" s="100" t="s">
        <v>25</v>
      </c>
      <c r="D257" s="37">
        <f>2%*D253</f>
        <v>0.30492000000000002</v>
      </c>
      <c r="E257" s="37">
        <f t="shared" ref="E257:I257" si="348">2%*E253</f>
        <v>0.31024000000000002</v>
      </c>
      <c r="F257" s="37">
        <f t="shared" si="348"/>
        <v>0.31112000000000001</v>
      </c>
      <c r="G257" s="37">
        <f t="shared" si="348"/>
        <v>0.31335999999999997</v>
      </c>
      <c r="H257" s="37">
        <f t="shared" si="348"/>
        <v>0.31816</v>
      </c>
      <c r="I257" s="37">
        <f t="shared" si="348"/>
        <v>0.30920000000000003</v>
      </c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U257" s="339">
        <v>1.72E-2</v>
      </c>
    </row>
    <row r="258" spans="1:23" x14ac:dyDescent="0.2">
      <c r="A258" s="73" t="s">
        <v>37</v>
      </c>
      <c r="B258" s="73" t="s">
        <v>312</v>
      </c>
      <c r="C258" s="100" t="s">
        <v>48</v>
      </c>
      <c r="D258" s="37">
        <f t="shared" ref="D258" si="349">D253+D255-D256-D257</f>
        <v>15.302</v>
      </c>
      <c r="E258" s="37">
        <f t="shared" ref="E258" si="350">E253+E255-E256-E257</f>
        <v>15.6496</v>
      </c>
      <c r="F258" s="37">
        <f t="shared" ref="F258" si="351">F253+F255-F256-F257</f>
        <v>15.885419999999998</v>
      </c>
      <c r="G258" s="37">
        <f t="shared" ref="G258" si="352">G253+G255-G256-G257</f>
        <v>15.848019999999998</v>
      </c>
      <c r="H258" s="37">
        <f t="shared" ref="H258:I258" si="353">H253+H255-H256-H257</f>
        <v>16.080079999999999</v>
      </c>
      <c r="I258" s="331">
        <f t="shared" si="353"/>
        <v>15.5908</v>
      </c>
      <c r="J258" s="37">
        <f t="shared" ref="J258:S258" si="354">I258+I258*J259</f>
        <v>15.707730999999999</v>
      </c>
      <c r="K258" s="37">
        <f t="shared" si="354"/>
        <v>15.9998947966</v>
      </c>
      <c r="L258" s="37">
        <f t="shared" si="354"/>
        <v>16.391892219116698</v>
      </c>
      <c r="M258" s="37">
        <f t="shared" si="354"/>
        <v>16.945938176122844</v>
      </c>
      <c r="N258" s="37">
        <f t="shared" si="354"/>
        <v>17.583105451545062</v>
      </c>
      <c r="O258" s="37">
        <f t="shared" si="354"/>
        <v>18.314562638329338</v>
      </c>
      <c r="P258" s="37">
        <f t="shared" si="354"/>
        <v>19.096594462986001</v>
      </c>
      <c r="Q258" s="37">
        <f t="shared" si="354"/>
        <v>19.833723009257263</v>
      </c>
      <c r="R258" s="37">
        <f t="shared" si="354"/>
        <v>20.718307055470138</v>
      </c>
      <c r="S258" s="37">
        <f t="shared" si="354"/>
        <v>21.725216778365986</v>
      </c>
      <c r="T258" s="199">
        <f>(S258/J258)^(1/9)-1</f>
        <v>3.6692779494048144E-2</v>
      </c>
    </row>
    <row r="259" spans="1:23" x14ac:dyDescent="0.2">
      <c r="A259" s="73" t="s">
        <v>37</v>
      </c>
      <c r="B259" s="73" t="s">
        <v>312</v>
      </c>
      <c r="C259" s="102" t="s">
        <v>327</v>
      </c>
      <c r="D259" s="36"/>
      <c r="E259" s="36">
        <f>E258/D258-1</f>
        <v>2.271598483858317E-2</v>
      </c>
      <c r="F259" s="36">
        <f>F258/E258-1</f>
        <v>1.5068755750945684E-2</v>
      </c>
      <c r="G259" s="36">
        <f t="shared" ref="G259" si="355">G258/F258-1</f>
        <v>-2.3543601617079801E-3</v>
      </c>
      <c r="H259" s="36">
        <f t="shared" ref="H259:I259" si="356">H258/G258-1</f>
        <v>1.4642838663757374E-2</v>
      </c>
      <c r="I259" s="330">
        <f t="shared" si="356"/>
        <v>-3.0427709314878926E-2</v>
      </c>
      <c r="J259" s="330">
        <v>7.499999999999998E-3</v>
      </c>
      <c r="K259" s="330">
        <v>1.8600000000000005E-2</v>
      </c>
      <c r="L259" s="330">
        <v>2.4499999999999997E-2</v>
      </c>
      <c r="M259" s="330">
        <v>3.3799999999999997E-2</v>
      </c>
      <c r="N259" s="330">
        <v>3.7599999999999995E-2</v>
      </c>
      <c r="O259" s="330">
        <v>4.1600000000000012E-2</v>
      </c>
      <c r="P259" s="330">
        <v>4.2700000000000002E-2</v>
      </c>
      <c r="Q259" s="330">
        <v>3.8599999999999995E-2</v>
      </c>
      <c r="R259" s="330">
        <v>4.4600000000000015E-2</v>
      </c>
      <c r="S259" s="330">
        <v>4.859999999999999E-2</v>
      </c>
      <c r="W259" s="59">
        <v>4.1999999999999997E-3</v>
      </c>
    </row>
    <row r="260" spans="1:23" ht="13.5" thickBot="1" x14ac:dyDescent="0.25">
      <c r="A260" s="269" t="s">
        <v>37</v>
      </c>
      <c r="B260" s="269" t="s">
        <v>312</v>
      </c>
      <c r="C260" s="103" t="s">
        <v>328</v>
      </c>
      <c r="D260" s="47">
        <f>D253-D258</f>
        <v>-5.5999999999999162E-2</v>
      </c>
      <c r="E260" s="47">
        <f t="shared" ref="E260:S260" si="357">E253-E258</f>
        <v>-0.13759999999999906</v>
      </c>
      <c r="F260" s="47">
        <f t="shared" si="357"/>
        <v>-0.32941999999999894</v>
      </c>
      <c r="G260" s="47">
        <f t="shared" si="357"/>
        <v>-0.18001999999999896</v>
      </c>
      <c r="H260" s="47">
        <f t="shared" si="357"/>
        <v>-0.17207999999999934</v>
      </c>
      <c r="I260" s="47">
        <f t="shared" si="357"/>
        <v>-0.13079999999999892</v>
      </c>
      <c r="J260" s="47">
        <f t="shared" si="357"/>
        <v>5.8269000000001014E-2</v>
      </c>
      <c r="K260" s="47">
        <f t="shared" si="357"/>
        <v>1.0520340000041983E-4</v>
      </c>
      <c r="L260" s="47">
        <f t="shared" si="357"/>
        <v>-0.39189221911669847</v>
      </c>
      <c r="M260" s="47">
        <f t="shared" si="357"/>
        <v>-0.54593817612284568</v>
      </c>
      <c r="N260" s="47">
        <f t="shared" si="357"/>
        <v>-1.1831054515450639</v>
      </c>
      <c r="O260" s="47">
        <f t="shared" si="357"/>
        <v>-1.9145626383293397</v>
      </c>
      <c r="P260" s="47">
        <f t="shared" si="357"/>
        <v>-2.2965944629860005</v>
      </c>
      <c r="Q260" s="47">
        <f t="shared" si="357"/>
        <v>-3.0337230092572618</v>
      </c>
      <c r="R260" s="47">
        <f t="shared" si="357"/>
        <v>-3.3183070554701395</v>
      </c>
      <c r="S260" s="47">
        <f t="shared" si="357"/>
        <v>-4.3252167783659878</v>
      </c>
    </row>
    <row r="261" spans="1:23" s="336" customFormat="1" x14ac:dyDescent="0.2">
      <c r="A261" s="208" t="s">
        <v>37</v>
      </c>
      <c r="B261" s="390" t="s">
        <v>32</v>
      </c>
      <c r="C261" s="346" t="s">
        <v>43</v>
      </c>
      <c r="D261" s="376">
        <f>' Capacity by Company'!D87</f>
        <v>28</v>
      </c>
      <c r="E261" s="376">
        <f>' Capacity by Company'!E87</f>
        <v>28</v>
      </c>
      <c r="F261" s="376">
        <f>' Capacity by Company'!F87</f>
        <v>28</v>
      </c>
      <c r="G261" s="376">
        <f>' Capacity by Company'!G87</f>
        <v>28</v>
      </c>
      <c r="H261" s="376">
        <f>' Capacity by Company'!H87</f>
        <v>28</v>
      </c>
      <c r="I261" s="376">
        <f>' Capacity by Company'!I87</f>
        <v>28</v>
      </c>
      <c r="J261" s="376">
        <f>' Capacity by Company'!J87</f>
        <v>28</v>
      </c>
      <c r="K261" s="376">
        <f>' Capacity by Company'!K87</f>
        <v>28</v>
      </c>
      <c r="L261" s="376">
        <f>' Capacity by Company'!L87</f>
        <v>28</v>
      </c>
      <c r="M261" s="376">
        <f>' Capacity by Company'!M87</f>
        <v>28</v>
      </c>
      <c r="N261" s="376">
        <f>' Capacity by Company'!N87</f>
        <v>28</v>
      </c>
      <c r="O261" s="376">
        <f>' Capacity by Company'!O87</f>
        <v>28</v>
      </c>
      <c r="P261" s="376">
        <f>' Capacity by Company'!P87</f>
        <v>28</v>
      </c>
      <c r="Q261" s="376">
        <f>' Capacity by Company'!Q87</f>
        <v>28</v>
      </c>
      <c r="R261" s="376">
        <f>' Capacity by Company'!R87</f>
        <v>28</v>
      </c>
      <c r="S261" s="376">
        <f>' Capacity by Company'!S87</f>
        <v>28</v>
      </c>
      <c r="U261" s="339">
        <v>6.1999999999999998E-3</v>
      </c>
    </row>
    <row r="262" spans="1:23" s="336" customFormat="1" x14ac:dyDescent="0.2">
      <c r="A262" s="343" t="s">
        <v>37</v>
      </c>
      <c r="B262" s="390" t="s">
        <v>32</v>
      </c>
      <c r="C262" s="346" t="s">
        <v>44</v>
      </c>
      <c r="D262" s="376">
        <f>'Production by Company'!D87</f>
        <v>20.586000000000002</v>
      </c>
      <c r="E262" s="376">
        <f>'Production by Company'!E87</f>
        <v>21.780799999999999</v>
      </c>
      <c r="F262" s="376">
        <f>'Production by Company'!F87</f>
        <v>22.835999999999999</v>
      </c>
      <c r="G262" s="376">
        <f>'Production by Company'!G87</f>
        <v>22.518000000000001</v>
      </c>
      <c r="H262" s="376">
        <f>'Production by Company'!H87</f>
        <v>22.864000000000001</v>
      </c>
      <c r="I262" s="376">
        <f>'Production by Company'!I87</f>
        <v>21.304400000000001</v>
      </c>
      <c r="J262" s="376">
        <f>'Production by Company'!J87</f>
        <v>22.883199999999999</v>
      </c>
      <c r="K262" s="376">
        <f>'Production by Company'!K87</f>
        <v>23.543999999999997</v>
      </c>
      <c r="L262" s="376">
        <f>'Production by Company'!L87</f>
        <v>23.927999999999997</v>
      </c>
      <c r="M262" s="376">
        <f>'Production by Company'!M87</f>
        <v>24.558399999999999</v>
      </c>
      <c r="N262" s="376">
        <f>'Production by Company'!N87</f>
        <v>24.648</v>
      </c>
      <c r="O262" s="376">
        <f>'Production by Company'!O87</f>
        <v>25.175999999999998</v>
      </c>
      <c r="P262" s="376">
        <f>'Production by Company'!P87</f>
        <v>25.303999999999998</v>
      </c>
      <c r="Q262" s="376">
        <f>'Production by Company'!Q87</f>
        <v>26.032</v>
      </c>
      <c r="R262" s="376">
        <f>'Production by Company'!R87</f>
        <v>26.096</v>
      </c>
      <c r="S262" s="376">
        <f>'Production by Company'!S87</f>
        <v>26.772799999999997</v>
      </c>
    </row>
    <row r="263" spans="1:23" s="336" customFormat="1" x14ac:dyDescent="0.2">
      <c r="A263" s="343" t="s">
        <v>37</v>
      </c>
      <c r="B263" s="390" t="s">
        <v>32</v>
      </c>
      <c r="C263" s="346" t="s">
        <v>45</v>
      </c>
      <c r="D263" s="330">
        <f t="shared" ref="D263:S263" si="358">(D262/D261)</f>
        <v>0.73521428571428582</v>
      </c>
      <c r="E263" s="330">
        <f t="shared" si="358"/>
        <v>0.77788571428571429</v>
      </c>
      <c r="F263" s="330">
        <f t="shared" si="358"/>
        <v>0.8155714285714285</v>
      </c>
      <c r="G263" s="330">
        <f t="shared" si="358"/>
        <v>0.80421428571428577</v>
      </c>
      <c r="H263" s="330">
        <f t="shared" si="358"/>
        <v>0.81657142857142861</v>
      </c>
      <c r="I263" s="330">
        <f t="shared" si="358"/>
        <v>0.76087142857142864</v>
      </c>
      <c r="J263" s="330">
        <f t="shared" si="358"/>
        <v>0.81725714285714279</v>
      </c>
      <c r="K263" s="330">
        <f t="shared" si="358"/>
        <v>0.84085714285714275</v>
      </c>
      <c r="L263" s="330">
        <f t="shared" si="358"/>
        <v>0.85457142857142843</v>
      </c>
      <c r="M263" s="330">
        <f t="shared" si="358"/>
        <v>0.87708571428571425</v>
      </c>
      <c r="N263" s="330">
        <f t="shared" si="358"/>
        <v>0.88028571428571423</v>
      </c>
      <c r="O263" s="330">
        <f t="shared" si="358"/>
        <v>0.89914285714285713</v>
      </c>
      <c r="P263" s="330">
        <f t="shared" si="358"/>
        <v>0.90371428571428569</v>
      </c>
      <c r="Q263" s="330">
        <f t="shared" si="358"/>
        <v>0.92971428571428572</v>
      </c>
      <c r="R263" s="330">
        <f t="shared" si="358"/>
        <v>0.93200000000000005</v>
      </c>
      <c r="S263" s="330">
        <f t="shared" si="358"/>
        <v>0.95617142857142845</v>
      </c>
      <c r="U263" s="355">
        <v>0.02</v>
      </c>
    </row>
    <row r="264" spans="1:23" s="336" customFormat="1" x14ac:dyDescent="0.2">
      <c r="A264" s="343" t="s">
        <v>37</v>
      </c>
      <c r="B264" s="390" t="s">
        <v>32</v>
      </c>
      <c r="C264" s="346" t="s">
        <v>46</v>
      </c>
      <c r="D264" s="376">
        <v>0.22202000000000002</v>
      </c>
      <c r="E264" s="376">
        <v>0.19388000000000002</v>
      </c>
      <c r="F264" s="376">
        <v>0.21530000000000002</v>
      </c>
      <c r="G264" s="376">
        <v>0.19</v>
      </c>
      <c r="H264" s="376">
        <v>0.18914000000000003</v>
      </c>
      <c r="I264" s="376">
        <v>0.13906000000000002</v>
      </c>
      <c r="J264" s="376"/>
      <c r="K264" s="376"/>
      <c r="L264" s="376"/>
      <c r="M264" s="376"/>
      <c r="N264" s="376"/>
      <c r="O264" s="376"/>
      <c r="P264" s="376"/>
      <c r="Q264" s="376"/>
      <c r="R264" s="376"/>
      <c r="S264" s="376"/>
      <c r="U264" s="336">
        <v>1000</v>
      </c>
    </row>
    <row r="265" spans="1:23" s="336" customFormat="1" x14ac:dyDescent="0.2">
      <c r="A265" s="343" t="s">
        <v>37</v>
      </c>
      <c r="B265" s="390" t="s">
        <v>32</v>
      </c>
      <c r="C265" s="346" t="s">
        <v>47</v>
      </c>
      <c r="D265" s="376">
        <v>1.8779999999999998E-2</v>
      </c>
      <c r="E265" s="376">
        <v>1.644E-2</v>
      </c>
      <c r="F265" s="376">
        <v>1.6160000000000001E-2</v>
      </c>
      <c r="G265" s="376">
        <v>2.6200000000000001E-2</v>
      </c>
      <c r="H265" s="376">
        <v>3.2419999999999997E-2</v>
      </c>
      <c r="I265" s="376">
        <v>3.1560000000000005E-2</v>
      </c>
      <c r="J265" s="376"/>
      <c r="K265" s="376"/>
      <c r="L265" s="376"/>
      <c r="M265" s="376"/>
      <c r="N265" s="376"/>
      <c r="O265" s="376"/>
      <c r="P265" s="376"/>
      <c r="Q265" s="376"/>
      <c r="R265" s="376"/>
      <c r="S265" s="376"/>
    </row>
    <row r="266" spans="1:23" s="336" customFormat="1" x14ac:dyDescent="0.2">
      <c r="A266" s="343" t="s">
        <v>37</v>
      </c>
      <c r="B266" s="390" t="s">
        <v>32</v>
      </c>
      <c r="C266" s="346" t="s">
        <v>25</v>
      </c>
      <c r="D266" s="331">
        <f>2%*D262</f>
        <v>0.41172000000000003</v>
      </c>
      <c r="E266" s="331">
        <f t="shared" ref="E266:I266" si="359">2%*E262</f>
        <v>0.435616</v>
      </c>
      <c r="F266" s="331">
        <f t="shared" si="359"/>
        <v>0.45671999999999996</v>
      </c>
      <c r="G266" s="331">
        <f t="shared" si="359"/>
        <v>0.45036000000000004</v>
      </c>
      <c r="H266" s="331">
        <f t="shared" si="359"/>
        <v>0.45728000000000002</v>
      </c>
      <c r="I266" s="331">
        <f t="shared" si="359"/>
        <v>0.42608800000000002</v>
      </c>
      <c r="J266" s="376"/>
      <c r="K266" s="376"/>
      <c r="L266" s="376"/>
      <c r="M266" s="376"/>
      <c r="N266" s="376"/>
      <c r="O266" s="376"/>
      <c r="P266" s="376"/>
      <c r="Q266" s="376"/>
      <c r="R266" s="376"/>
      <c r="S266" s="376"/>
    </row>
    <row r="267" spans="1:23" s="336" customFormat="1" x14ac:dyDescent="0.2">
      <c r="A267" s="343" t="s">
        <v>37</v>
      </c>
      <c r="B267" s="390" t="s">
        <v>32</v>
      </c>
      <c r="C267" s="346" t="s">
        <v>48</v>
      </c>
      <c r="D267" s="331">
        <f t="shared" ref="D267:I267" si="360">D262+D264-D265-D266</f>
        <v>20.377520000000004</v>
      </c>
      <c r="E267" s="331">
        <f t="shared" si="360"/>
        <v>21.522624</v>
      </c>
      <c r="F267" s="331">
        <f t="shared" si="360"/>
        <v>22.578419999999998</v>
      </c>
      <c r="G267" s="331">
        <f t="shared" si="360"/>
        <v>22.231440000000003</v>
      </c>
      <c r="H267" s="331">
        <f t="shared" si="360"/>
        <v>22.56344</v>
      </c>
      <c r="I267" s="331">
        <f t="shared" si="360"/>
        <v>20.985812000000003</v>
      </c>
      <c r="J267" s="331">
        <f t="shared" ref="J267" si="361">I267+I267*J268</f>
        <v>21.057163760800002</v>
      </c>
      <c r="K267" s="331">
        <f t="shared" ref="K267" si="362">J267+J267*K268</f>
        <v>21.362492635331602</v>
      </c>
      <c r="L267" s="331">
        <f t="shared" ref="L267" si="363">K267+K267*L268</f>
        <v>21.798287485092366</v>
      </c>
      <c r="M267" s="331">
        <f t="shared" ref="M267" si="364">L267+L267*M268</f>
        <v>22.580846005807182</v>
      </c>
      <c r="N267" s="331">
        <f t="shared" ref="N267" si="365">M267+M267*N268</f>
        <v>23.477305592237727</v>
      </c>
      <c r="O267" s="331">
        <f t="shared" ref="O267" si="366">N267+N267*O268</f>
        <v>24.503263846618516</v>
      </c>
      <c r="P267" s="331">
        <f t="shared" ref="P267" si="367">O267+O267*P268</f>
        <v>25.601010066947026</v>
      </c>
      <c r="Q267" s="331">
        <f t="shared" ref="Q267" si="368">P267+P267*Q268</f>
        <v>26.622490368618212</v>
      </c>
      <c r="R267" s="331">
        <f t="shared" ref="R267" si="369">Q267+Q267*R268</f>
        <v>27.724661469879006</v>
      </c>
      <c r="S267" s="331">
        <f t="shared" ref="S267" si="370">R267+R267*S268</f>
        <v>28.961181371435611</v>
      </c>
      <c r="T267" s="199">
        <f>(S267/J267)^(1/9)-1</f>
        <v>3.6047339599580175E-2</v>
      </c>
    </row>
    <row r="268" spans="1:23" s="336" customFormat="1" x14ac:dyDescent="0.2">
      <c r="A268" s="343" t="s">
        <v>37</v>
      </c>
      <c r="B268" s="390" t="s">
        <v>32</v>
      </c>
      <c r="C268" s="347" t="s">
        <v>327</v>
      </c>
      <c r="D268" s="376"/>
      <c r="E268" s="330">
        <f>E267/D267-1</f>
        <v>5.6194473125286803E-2</v>
      </c>
      <c r="F268" s="330">
        <f t="shared" ref="F268:I268" si="371">F267/E267-1</f>
        <v>4.9055170968000716E-2</v>
      </c>
      <c r="G268" s="330">
        <f t="shared" si="371"/>
        <v>-1.5367771526971108E-2</v>
      </c>
      <c r="H268" s="330">
        <f t="shared" si="371"/>
        <v>1.4933805457496119E-2</v>
      </c>
      <c r="I268" s="330">
        <f t="shared" si="371"/>
        <v>-6.9919657640856059E-2</v>
      </c>
      <c r="J268" s="330">
        <v>3.3999999999999972E-3</v>
      </c>
      <c r="K268" s="330">
        <v>1.4500000000000008E-2</v>
      </c>
      <c r="L268" s="330">
        <v>2.0399999999999998E-2</v>
      </c>
      <c r="M268" s="330">
        <v>3.5899999999999994E-2</v>
      </c>
      <c r="N268" s="330">
        <v>3.9699999999999992E-2</v>
      </c>
      <c r="O268" s="330">
        <v>4.370000000000001E-2</v>
      </c>
      <c r="P268" s="330">
        <v>4.48E-2</v>
      </c>
      <c r="Q268" s="330">
        <v>3.9900000000000005E-2</v>
      </c>
      <c r="R268" s="330">
        <v>4.1399999999999999E-2</v>
      </c>
      <c r="S268" s="330">
        <v>4.4600000000000001E-2</v>
      </c>
      <c r="U268" s="339">
        <v>2.1899999999999999E-2</v>
      </c>
    </row>
    <row r="269" spans="1:23" s="336" customFormat="1" ht="13.5" thickBot="1" x14ac:dyDescent="0.25">
      <c r="A269" s="269" t="s">
        <v>37</v>
      </c>
      <c r="B269" s="269" t="s">
        <v>32</v>
      </c>
      <c r="C269" s="348" t="s">
        <v>328</v>
      </c>
      <c r="D269" s="335">
        <f>D262-D267</f>
        <v>0.208479999999998</v>
      </c>
      <c r="E269" s="335">
        <f t="shared" ref="E269:S269" si="372">E262-E267</f>
        <v>0.25817599999999885</v>
      </c>
      <c r="F269" s="335">
        <f t="shared" si="372"/>
        <v>0.25758000000000081</v>
      </c>
      <c r="G269" s="335">
        <f t="shared" si="372"/>
        <v>0.28655999999999793</v>
      </c>
      <c r="H269" s="335">
        <f t="shared" si="372"/>
        <v>0.30056000000000083</v>
      </c>
      <c r="I269" s="335">
        <f t="shared" si="372"/>
        <v>0.31858799999999832</v>
      </c>
      <c r="J269" s="335">
        <f t="shared" si="372"/>
        <v>1.8260362391999969</v>
      </c>
      <c r="K269" s="335">
        <f t="shared" si="372"/>
        <v>2.1815073646683949</v>
      </c>
      <c r="L269" s="335">
        <f t="shared" si="372"/>
        <v>2.1297125149076308</v>
      </c>
      <c r="M269" s="335">
        <f t="shared" si="372"/>
        <v>1.9775539941928173</v>
      </c>
      <c r="N269" s="335">
        <f t="shared" si="372"/>
        <v>1.170694407762273</v>
      </c>
      <c r="O269" s="335">
        <f t="shared" si="372"/>
        <v>0.67273615338148218</v>
      </c>
      <c r="P269" s="335">
        <f t="shared" si="372"/>
        <v>-0.2970100669470277</v>
      </c>
      <c r="Q269" s="335">
        <f t="shared" si="372"/>
        <v>-0.59049036861821236</v>
      </c>
      <c r="R269" s="335">
        <f t="shared" si="372"/>
        <v>-1.6286614698790061</v>
      </c>
      <c r="S269" s="335">
        <f t="shared" si="372"/>
        <v>-2.1883813714356144</v>
      </c>
    </row>
    <row r="270" spans="1:23" x14ac:dyDescent="0.2">
      <c r="A270" s="390" t="s">
        <v>37</v>
      </c>
      <c r="B270" s="390" t="s">
        <v>189</v>
      </c>
      <c r="C270" s="377" t="s">
        <v>43</v>
      </c>
      <c r="D270" s="389">
        <f>' Capacity by Company'!D90</f>
        <v>15</v>
      </c>
      <c r="E270" s="389">
        <f>' Capacity by Company'!E90</f>
        <v>15</v>
      </c>
      <c r="F270" s="389">
        <f>' Capacity by Company'!F90</f>
        <v>15</v>
      </c>
      <c r="G270" s="389">
        <f>' Capacity by Company'!G90</f>
        <v>15</v>
      </c>
      <c r="H270" s="389">
        <f>' Capacity by Company'!H90</f>
        <v>15</v>
      </c>
      <c r="I270" s="389">
        <f>' Capacity by Company'!I90</f>
        <v>15</v>
      </c>
      <c r="J270" s="389">
        <f>' Capacity by Company'!J90</f>
        <v>15</v>
      </c>
      <c r="K270" s="389">
        <f>' Capacity by Company'!K90</f>
        <v>15</v>
      </c>
      <c r="L270" s="389">
        <f>' Capacity by Company'!L90</f>
        <v>15</v>
      </c>
      <c r="M270" s="389">
        <f>' Capacity by Company'!M90</f>
        <v>15</v>
      </c>
      <c r="N270" s="389">
        <f>' Capacity by Company'!N90</f>
        <v>15</v>
      </c>
      <c r="O270" s="389">
        <f>' Capacity by Company'!O90</f>
        <v>15</v>
      </c>
      <c r="P270" s="389">
        <f>' Capacity by Company'!P90</f>
        <v>15</v>
      </c>
      <c r="Q270" s="389">
        <f>' Capacity by Company'!Q90</f>
        <v>15</v>
      </c>
      <c r="R270" s="389">
        <f>' Capacity by Company'!R90</f>
        <v>15</v>
      </c>
      <c r="S270" s="389">
        <f>' Capacity by Company'!S90</f>
        <v>15</v>
      </c>
    </row>
    <row r="271" spans="1:23" x14ac:dyDescent="0.2">
      <c r="A271" s="73" t="s">
        <v>37</v>
      </c>
      <c r="B271" s="73" t="s">
        <v>189</v>
      </c>
      <c r="C271" s="100" t="s">
        <v>44</v>
      </c>
      <c r="D271" s="37">
        <f>'Production by Company'!D90</f>
        <v>12.3345</v>
      </c>
      <c r="E271" s="37">
        <f>'Production by Company'!E90</f>
        <v>12.51</v>
      </c>
      <c r="F271" s="37">
        <f>'Production by Company'!F90</f>
        <v>12.645</v>
      </c>
      <c r="G271" s="37">
        <f>'Production by Company'!G90</f>
        <v>12.7905</v>
      </c>
      <c r="H271" s="37">
        <f>'Production by Company'!H90</f>
        <v>12.9345</v>
      </c>
      <c r="I271" s="37">
        <f>'Production by Company'!I90</f>
        <v>12.534000000000001</v>
      </c>
      <c r="J271" s="37">
        <f>'Production by Company'!J90</f>
        <v>12.63</v>
      </c>
      <c r="K271" s="37">
        <f>'Production by Company'!K90</f>
        <v>13.05</v>
      </c>
      <c r="L271" s="37">
        <f>'Production by Company'!L90</f>
        <v>13.05</v>
      </c>
      <c r="M271" s="37">
        <f>'Production by Company'!M90</f>
        <v>13.5</v>
      </c>
      <c r="N271" s="37">
        <f>'Production by Company'!N90</f>
        <v>13.5</v>
      </c>
      <c r="O271" s="37">
        <f>'Production by Company'!O90</f>
        <v>13.8</v>
      </c>
      <c r="P271" s="37">
        <f>'Production by Company'!P90</f>
        <v>13.8</v>
      </c>
      <c r="Q271" s="37">
        <f>'Production by Company'!Q90</f>
        <v>14.1</v>
      </c>
      <c r="R271" s="37">
        <f>'Production by Company'!R90</f>
        <v>14.1</v>
      </c>
      <c r="S271" s="37">
        <f>'Production by Company'!S90</f>
        <v>14.55</v>
      </c>
    </row>
    <row r="272" spans="1:23" x14ac:dyDescent="0.2">
      <c r="A272" s="73" t="s">
        <v>37</v>
      </c>
      <c r="B272" s="73" t="s">
        <v>189</v>
      </c>
      <c r="C272" s="100" t="s">
        <v>45</v>
      </c>
      <c r="D272" s="36">
        <f t="shared" ref="D272:S272" si="373">(D271/D270)</f>
        <v>0.82230000000000003</v>
      </c>
      <c r="E272" s="36">
        <f t="shared" si="373"/>
        <v>0.83399999999999996</v>
      </c>
      <c r="F272" s="36">
        <f t="shared" si="373"/>
        <v>0.84299999999999997</v>
      </c>
      <c r="G272" s="36">
        <f t="shared" si="373"/>
        <v>0.85270000000000001</v>
      </c>
      <c r="H272" s="36">
        <f t="shared" si="373"/>
        <v>0.86229999999999996</v>
      </c>
      <c r="I272" s="36">
        <f t="shared" si="373"/>
        <v>0.83560000000000001</v>
      </c>
      <c r="J272" s="36">
        <f t="shared" si="373"/>
        <v>0.84200000000000008</v>
      </c>
      <c r="K272" s="36">
        <f t="shared" si="373"/>
        <v>0.87</v>
      </c>
      <c r="L272" s="36">
        <f t="shared" si="373"/>
        <v>0.87</v>
      </c>
      <c r="M272" s="36">
        <f t="shared" si="373"/>
        <v>0.9</v>
      </c>
      <c r="N272" s="36">
        <f t="shared" si="373"/>
        <v>0.9</v>
      </c>
      <c r="O272" s="36">
        <f t="shared" si="373"/>
        <v>0.92</v>
      </c>
      <c r="P272" s="36">
        <f t="shared" si="373"/>
        <v>0.92</v>
      </c>
      <c r="Q272" s="36">
        <f t="shared" si="373"/>
        <v>0.94</v>
      </c>
      <c r="R272" s="36">
        <f t="shared" si="373"/>
        <v>0.94</v>
      </c>
      <c r="S272" s="36">
        <f t="shared" si="373"/>
        <v>0.97000000000000008</v>
      </c>
    </row>
    <row r="273" spans="1:21" x14ac:dyDescent="0.2">
      <c r="A273" s="73" t="s">
        <v>37</v>
      </c>
      <c r="B273" s="73" t="s">
        <v>189</v>
      </c>
      <c r="C273" s="100" t="s">
        <v>46</v>
      </c>
      <c r="D273" s="101">
        <f>'Foreign Trade'!J20</f>
        <v>0.83187540000000004</v>
      </c>
      <c r="E273" s="101">
        <f>'Foreign Trade'!K20</f>
        <v>0.88658608000000005</v>
      </c>
      <c r="F273" s="101">
        <f>'Foreign Trade'!L20</f>
        <v>0.8391128000000001</v>
      </c>
      <c r="G273" s="101">
        <f>'Foreign Trade'!M20</f>
        <v>0.78195269999999995</v>
      </c>
      <c r="H273" s="101">
        <f>'Foreign Trade'!N20</f>
        <v>1.12769688</v>
      </c>
      <c r="I273" s="101">
        <f>'Foreign Trade'!O20</f>
        <v>1.05914</v>
      </c>
      <c r="J273" s="45"/>
      <c r="K273" s="45"/>
      <c r="L273" s="45"/>
      <c r="M273" s="45"/>
      <c r="N273" s="45"/>
      <c r="O273" s="45"/>
      <c r="P273" s="45"/>
      <c r="Q273" s="45"/>
      <c r="R273" s="45"/>
      <c r="S273" s="46"/>
    </row>
    <row r="274" spans="1:21" x14ac:dyDescent="0.2">
      <c r="A274" s="73" t="s">
        <v>37</v>
      </c>
      <c r="B274" s="73" t="s">
        <v>189</v>
      </c>
      <c r="C274" s="100" t="s">
        <v>47</v>
      </c>
      <c r="D274" s="101">
        <f>'Foreign Trade'!AK20</f>
        <v>0.10949652</v>
      </c>
      <c r="E274" s="101">
        <f>'Foreign Trade'!AL20</f>
        <v>0.12844075999999999</v>
      </c>
      <c r="F274" s="101">
        <f>'Foreign Trade'!AM20</f>
        <v>0.17422035999999999</v>
      </c>
      <c r="G274" s="101">
        <f>'Foreign Trade'!AN20</f>
        <v>0.20754222</v>
      </c>
      <c r="H274" s="101">
        <f>'Foreign Trade'!AO20</f>
        <v>0.15962702000000001</v>
      </c>
      <c r="I274" s="101">
        <f>'Foreign Trade'!AP20</f>
        <v>0.15056</v>
      </c>
      <c r="J274" s="45"/>
      <c r="K274" s="45"/>
      <c r="L274" s="45"/>
      <c r="M274" s="45"/>
      <c r="N274" s="45"/>
      <c r="O274" s="45"/>
      <c r="P274" s="45"/>
      <c r="Q274" s="45"/>
      <c r="R274" s="45"/>
      <c r="S274" s="46"/>
    </row>
    <row r="275" spans="1:21" x14ac:dyDescent="0.2">
      <c r="A275" s="73" t="s">
        <v>37</v>
      </c>
      <c r="B275" s="73" t="s">
        <v>189</v>
      </c>
      <c r="C275" s="100" t="s">
        <v>25</v>
      </c>
      <c r="D275" s="37">
        <f>2%*D271</f>
        <v>0.24669000000000002</v>
      </c>
      <c r="E275" s="37">
        <f t="shared" ref="E275:S275" si="374">2%*E271</f>
        <v>0.25019999999999998</v>
      </c>
      <c r="F275" s="37">
        <f t="shared" si="374"/>
        <v>0.25290000000000001</v>
      </c>
      <c r="G275" s="37">
        <f t="shared" si="374"/>
        <v>0.25580999999999998</v>
      </c>
      <c r="H275" s="37">
        <f t="shared" si="374"/>
        <v>0.25868999999999998</v>
      </c>
      <c r="I275" s="37">
        <f t="shared" si="374"/>
        <v>0.25068000000000001</v>
      </c>
      <c r="J275" s="37">
        <f t="shared" si="374"/>
        <v>0.25260000000000005</v>
      </c>
      <c r="K275" s="37">
        <f t="shared" si="374"/>
        <v>0.26100000000000001</v>
      </c>
      <c r="L275" s="37">
        <f t="shared" si="374"/>
        <v>0.26100000000000001</v>
      </c>
      <c r="M275" s="37">
        <f t="shared" si="374"/>
        <v>0.27</v>
      </c>
      <c r="N275" s="37">
        <f t="shared" si="374"/>
        <v>0.27</v>
      </c>
      <c r="O275" s="37">
        <f t="shared" si="374"/>
        <v>0.27600000000000002</v>
      </c>
      <c r="P275" s="37">
        <f t="shared" si="374"/>
        <v>0.27600000000000002</v>
      </c>
      <c r="Q275" s="37">
        <f t="shared" si="374"/>
        <v>0.28199999999999997</v>
      </c>
      <c r="R275" s="37">
        <f t="shared" si="374"/>
        <v>0.28199999999999997</v>
      </c>
      <c r="S275" s="37">
        <f t="shared" si="374"/>
        <v>0.29100000000000004</v>
      </c>
    </row>
    <row r="276" spans="1:21" x14ac:dyDescent="0.2">
      <c r="A276" s="73" t="s">
        <v>37</v>
      </c>
      <c r="B276" s="73" t="s">
        <v>189</v>
      </c>
      <c r="C276" s="100" t="s">
        <v>48</v>
      </c>
      <c r="D276" s="37">
        <f>D271+D273-D274-D275</f>
        <v>12.81018888</v>
      </c>
      <c r="E276" s="37">
        <f t="shared" ref="E276:I276" si="375">E271+E273-E274-E275</f>
        <v>13.017945320000001</v>
      </c>
      <c r="F276" s="37">
        <f t="shared" si="375"/>
        <v>13.05699244</v>
      </c>
      <c r="G276" s="37">
        <f t="shared" si="375"/>
        <v>13.109100479999999</v>
      </c>
      <c r="H276" s="37">
        <f t="shared" si="375"/>
        <v>13.64387986</v>
      </c>
      <c r="I276" s="331">
        <f t="shared" si="375"/>
        <v>13.1919</v>
      </c>
      <c r="J276" s="37">
        <f t="shared" ref="J276:S276" si="376">I276+I276*J277</f>
        <v>13.23543327</v>
      </c>
      <c r="K276" s="37">
        <f t="shared" si="376"/>
        <v>13.426023509087999</v>
      </c>
      <c r="L276" s="37">
        <f t="shared" si="376"/>
        <v>13.698571786322486</v>
      </c>
      <c r="M276" s="37">
        <f t="shared" si="376"/>
        <v>14.188980656272831</v>
      </c>
      <c r="N276" s="37">
        <f t="shared" si="376"/>
        <v>14.750864290261234</v>
      </c>
      <c r="O276" s="37">
        <f t="shared" si="376"/>
        <v>15.394001973316623</v>
      </c>
      <c r="P276" s="37">
        <f t="shared" si="376"/>
        <v>16.082113861523876</v>
      </c>
      <c r="Q276" s="37">
        <f t="shared" si="376"/>
        <v>16.722181993212526</v>
      </c>
      <c r="R276" s="37">
        <f t="shared" si="376"/>
        <v>17.412808109532204</v>
      </c>
      <c r="S276" s="37">
        <f t="shared" si="376"/>
        <v>18.187678070406388</v>
      </c>
      <c r="T276" s="199">
        <f>(S276/J276)^(1/9)-1</f>
        <v>3.5947334475423087E-2</v>
      </c>
      <c r="U276" s="339">
        <v>2.9100000000000001E-2</v>
      </c>
    </row>
    <row r="277" spans="1:21" x14ac:dyDescent="0.2">
      <c r="A277" s="73" t="s">
        <v>37</v>
      </c>
      <c r="B277" s="73" t="s">
        <v>189</v>
      </c>
      <c r="C277" s="102" t="s">
        <v>327</v>
      </c>
      <c r="D277" s="36"/>
      <c r="E277" s="36">
        <f>E276/D276-1</f>
        <v>1.6218062196128979E-2</v>
      </c>
      <c r="F277" s="36">
        <f>F276/E276-1</f>
        <v>2.9994840998455174E-3</v>
      </c>
      <c r="G277" s="36">
        <f t="shared" ref="G277" si="377">G276/F276-1</f>
        <v>3.9908149016281147E-3</v>
      </c>
      <c r="H277" s="36">
        <f t="shared" ref="H277:I277" si="378">H276/G276-1</f>
        <v>4.0794513766668539E-2</v>
      </c>
      <c r="I277" s="330">
        <f t="shared" si="378"/>
        <v>-3.312693050933968E-2</v>
      </c>
      <c r="J277" s="330">
        <v>3.2999999999999974E-3</v>
      </c>
      <c r="K277" s="330">
        <v>1.440000000000001E-2</v>
      </c>
      <c r="L277" s="330">
        <v>2.0300000000000002E-2</v>
      </c>
      <c r="M277" s="330">
        <v>3.5799999999999985E-2</v>
      </c>
      <c r="N277" s="330">
        <v>3.9599999999999982E-2</v>
      </c>
      <c r="O277" s="330">
        <v>4.36E-2</v>
      </c>
      <c r="P277" s="330">
        <v>4.469999999999999E-2</v>
      </c>
      <c r="Q277" s="330">
        <v>3.9799999999999995E-2</v>
      </c>
      <c r="R277" s="330">
        <v>4.1299999999999989E-2</v>
      </c>
      <c r="S277" s="330">
        <v>4.4499999999999991E-2</v>
      </c>
      <c r="T277" s="199"/>
    </row>
    <row r="278" spans="1:21" ht="13.5" thickBot="1" x14ac:dyDescent="0.25">
      <c r="A278" s="269" t="s">
        <v>37</v>
      </c>
      <c r="B278" s="269" t="s">
        <v>189</v>
      </c>
      <c r="C278" s="103" t="s">
        <v>328</v>
      </c>
      <c r="D278" s="47">
        <f>D271-D276</f>
        <v>-0.47568887999999987</v>
      </c>
      <c r="E278" s="47">
        <f t="shared" ref="E278:S278" si="379">E271-E276</f>
        <v>-0.50794532000000103</v>
      </c>
      <c r="F278" s="47">
        <f t="shared" si="379"/>
        <v>-0.41199244000000057</v>
      </c>
      <c r="G278" s="47">
        <f t="shared" si="379"/>
        <v>-0.31860047999999885</v>
      </c>
      <c r="H278" s="47">
        <f t="shared" si="379"/>
        <v>-0.70937986000000031</v>
      </c>
      <c r="I278" s="47">
        <f t="shared" si="379"/>
        <v>-0.65789999999999971</v>
      </c>
      <c r="J278" s="47">
        <f t="shared" si="379"/>
        <v>-0.60543326999999891</v>
      </c>
      <c r="K278" s="47">
        <f t="shared" si="379"/>
        <v>-0.37602350908799842</v>
      </c>
      <c r="L278" s="47">
        <f t="shared" si="379"/>
        <v>-0.64857178632248491</v>
      </c>
      <c r="M278" s="47">
        <f t="shared" si="379"/>
        <v>-0.68898065627283067</v>
      </c>
      <c r="N278" s="47">
        <f t="shared" si="379"/>
        <v>-1.2508642902612337</v>
      </c>
      <c r="O278" s="47">
        <f t="shared" si="379"/>
        <v>-1.5940019733166224</v>
      </c>
      <c r="P278" s="47">
        <f t="shared" si="379"/>
        <v>-2.2821138615238752</v>
      </c>
      <c r="Q278" s="47">
        <f t="shared" si="379"/>
        <v>-2.6221819932125268</v>
      </c>
      <c r="R278" s="47">
        <f t="shared" si="379"/>
        <v>-3.3128081095322042</v>
      </c>
      <c r="S278" s="47">
        <f t="shared" si="379"/>
        <v>-3.6376780704063876</v>
      </c>
    </row>
    <row r="279" spans="1:21" x14ac:dyDescent="0.2">
      <c r="A279" s="208" t="s">
        <v>37</v>
      </c>
      <c r="B279" s="208" t="s">
        <v>55</v>
      </c>
      <c r="C279" s="100" t="s">
        <v>43</v>
      </c>
      <c r="D279" s="35">
        <f>' Capacity by Company'!D91</f>
        <v>20</v>
      </c>
      <c r="E279" s="35">
        <f>' Capacity by Company'!E91</f>
        <v>20</v>
      </c>
      <c r="F279" s="35">
        <f>' Capacity by Company'!F91</f>
        <v>20</v>
      </c>
      <c r="G279" s="35">
        <f>' Capacity by Company'!G91</f>
        <v>20</v>
      </c>
      <c r="H279" s="35">
        <f>' Capacity by Company'!H91</f>
        <v>20</v>
      </c>
      <c r="I279" s="35">
        <f>' Capacity by Company'!I91</f>
        <v>20</v>
      </c>
      <c r="J279" s="35">
        <f>' Capacity by Company'!J91</f>
        <v>20</v>
      </c>
      <c r="K279" s="35">
        <f>' Capacity by Company'!K91</f>
        <v>20</v>
      </c>
      <c r="L279" s="35">
        <f>' Capacity by Company'!L91</f>
        <v>20</v>
      </c>
      <c r="M279" s="35">
        <f>' Capacity by Company'!M91</f>
        <v>20</v>
      </c>
      <c r="N279" s="35">
        <f>' Capacity by Company'!N91</f>
        <v>20</v>
      </c>
      <c r="O279" s="35">
        <f>' Capacity by Company'!O91</f>
        <v>20</v>
      </c>
      <c r="P279" s="35">
        <f>' Capacity by Company'!P91</f>
        <v>20</v>
      </c>
      <c r="Q279" s="35">
        <f>' Capacity by Company'!Q91</f>
        <v>20</v>
      </c>
      <c r="R279" s="35">
        <f>' Capacity by Company'!R91</f>
        <v>20</v>
      </c>
      <c r="S279" s="35">
        <f>' Capacity by Company'!S91</f>
        <v>20</v>
      </c>
    </row>
    <row r="280" spans="1:21" x14ac:dyDescent="0.2">
      <c r="A280" s="73" t="s">
        <v>37</v>
      </c>
      <c r="B280" s="73" t="s">
        <v>55</v>
      </c>
      <c r="C280" s="100" t="s">
        <v>44</v>
      </c>
      <c r="D280" s="37">
        <f>'Production by Company'!D91</f>
        <v>14.988</v>
      </c>
      <c r="E280" s="37">
        <f>'Production by Company'!E91</f>
        <v>15.224</v>
      </c>
      <c r="F280" s="37">
        <f>'Production by Company'!F91</f>
        <v>15.4</v>
      </c>
      <c r="G280" s="37">
        <f>'Production by Company'!G91</f>
        <v>15.694000000000001</v>
      </c>
      <c r="H280" s="37">
        <f>'Production by Company'!H91</f>
        <v>16.399999999999999</v>
      </c>
      <c r="I280" s="37">
        <f>'Production by Company'!I91</f>
        <v>14.564</v>
      </c>
      <c r="J280" s="37">
        <f>'Production by Company'!J91</f>
        <v>14.784000000000001</v>
      </c>
      <c r="K280" s="37">
        <f>'Production by Company'!K91</f>
        <v>14.8</v>
      </c>
      <c r="L280" s="37">
        <f>'Production by Company'!L91</f>
        <v>15.2</v>
      </c>
      <c r="M280" s="37">
        <f>'Production by Company'!M91</f>
        <v>16.2</v>
      </c>
      <c r="N280" s="37">
        <f>'Production by Company'!N91</f>
        <v>16.600000000000001</v>
      </c>
      <c r="O280" s="37">
        <f>'Production by Company'!O91</f>
        <v>17.2</v>
      </c>
      <c r="P280" s="37">
        <f>'Production by Company'!P91</f>
        <v>17.399999999999999</v>
      </c>
      <c r="Q280" s="37">
        <f>'Production by Company'!Q91</f>
        <v>18</v>
      </c>
      <c r="R280" s="37">
        <f>'Production by Company'!R91</f>
        <v>18.399999999999999</v>
      </c>
      <c r="S280" s="37">
        <f>'Production by Company'!S91</f>
        <v>19</v>
      </c>
    </row>
    <row r="281" spans="1:21" x14ac:dyDescent="0.2">
      <c r="A281" s="73" t="s">
        <v>37</v>
      </c>
      <c r="B281" s="73" t="s">
        <v>55</v>
      </c>
      <c r="C281" s="100" t="s">
        <v>45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0</v>
      </c>
      <c r="S281" s="36">
        <v>0</v>
      </c>
    </row>
    <row r="282" spans="1:21" x14ac:dyDescent="0.2">
      <c r="A282" s="73" t="s">
        <v>37</v>
      </c>
      <c r="B282" s="73" t="s">
        <v>55</v>
      </c>
      <c r="C282" s="100" t="s">
        <v>46</v>
      </c>
      <c r="D282" s="45">
        <v>0.12</v>
      </c>
      <c r="E282" s="334">
        <v>0.34</v>
      </c>
      <c r="F282" s="334">
        <v>0.43</v>
      </c>
      <c r="G282" s="334">
        <v>0.47</v>
      </c>
      <c r="H282" s="334">
        <v>0.51</v>
      </c>
      <c r="I282" s="334">
        <v>0.41</v>
      </c>
      <c r="J282" s="45"/>
      <c r="K282" s="45"/>
      <c r="L282" s="45"/>
      <c r="M282" s="45"/>
      <c r="N282" s="45"/>
      <c r="O282" s="45"/>
      <c r="P282" s="45"/>
      <c r="Q282" s="45"/>
      <c r="R282" s="45"/>
      <c r="S282" s="46"/>
    </row>
    <row r="283" spans="1:21" x14ac:dyDescent="0.2">
      <c r="A283" s="73" t="s">
        <v>37</v>
      </c>
      <c r="B283" s="73" t="s">
        <v>55</v>
      </c>
      <c r="C283" s="100" t="s">
        <v>47</v>
      </c>
      <c r="D283" s="334">
        <v>0.02</v>
      </c>
      <c r="E283" s="334">
        <v>0.01</v>
      </c>
      <c r="F283" s="334">
        <v>0.03</v>
      </c>
      <c r="G283" s="334">
        <v>0.01</v>
      </c>
      <c r="H283" s="334">
        <v>0.03</v>
      </c>
      <c r="I283" s="334">
        <v>0.02</v>
      </c>
      <c r="J283" s="45"/>
      <c r="K283" s="45"/>
      <c r="L283" s="45"/>
      <c r="M283" s="45"/>
      <c r="N283" s="45"/>
      <c r="O283" s="45"/>
      <c r="P283" s="45"/>
      <c r="Q283" s="45"/>
      <c r="R283" s="45"/>
      <c r="S283" s="46"/>
    </row>
    <row r="284" spans="1:21" x14ac:dyDescent="0.2">
      <c r="A284" s="73" t="s">
        <v>37</v>
      </c>
      <c r="B284" s="73" t="s">
        <v>55</v>
      </c>
      <c r="C284" s="100" t="s">
        <v>25</v>
      </c>
      <c r="D284" s="37">
        <f>2%*D280</f>
        <v>0.29975999999999997</v>
      </c>
      <c r="E284" s="37">
        <f t="shared" ref="E284:S284" si="380">2%*E280</f>
        <v>0.30448000000000003</v>
      </c>
      <c r="F284" s="37">
        <f t="shared" si="380"/>
        <v>0.308</v>
      </c>
      <c r="G284" s="37">
        <f t="shared" si="380"/>
        <v>0.31388000000000005</v>
      </c>
      <c r="H284" s="37">
        <f t="shared" si="380"/>
        <v>0.32799999999999996</v>
      </c>
      <c r="I284" s="37">
        <f t="shared" si="380"/>
        <v>0.29127999999999998</v>
      </c>
      <c r="J284" s="37">
        <f t="shared" si="380"/>
        <v>0.29568</v>
      </c>
      <c r="K284" s="37">
        <f t="shared" si="380"/>
        <v>0.29600000000000004</v>
      </c>
      <c r="L284" s="37">
        <f t="shared" si="380"/>
        <v>0.30399999999999999</v>
      </c>
      <c r="M284" s="37">
        <f t="shared" si="380"/>
        <v>0.32400000000000001</v>
      </c>
      <c r="N284" s="37">
        <f t="shared" si="380"/>
        <v>0.33200000000000002</v>
      </c>
      <c r="O284" s="37">
        <f t="shared" si="380"/>
        <v>0.34399999999999997</v>
      </c>
      <c r="P284" s="37">
        <f t="shared" si="380"/>
        <v>0.34799999999999998</v>
      </c>
      <c r="Q284" s="37">
        <f t="shared" si="380"/>
        <v>0.36</v>
      </c>
      <c r="R284" s="37">
        <f t="shared" si="380"/>
        <v>0.36799999999999999</v>
      </c>
      <c r="S284" s="37">
        <f t="shared" si="380"/>
        <v>0.38</v>
      </c>
      <c r="U284" s="339">
        <v>3.61E-2</v>
      </c>
    </row>
    <row r="285" spans="1:21" x14ac:dyDescent="0.2">
      <c r="A285" s="73" t="s">
        <v>37</v>
      </c>
      <c r="B285" s="73" t="s">
        <v>55</v>
      </c>
      <c r="C285" s="100" t="s">
        <v>48</v>
      </c>
      <c r="D285" s="37">
        <f>D280+D282-D283-D284</f>
        <v>14.78824</v>
      </c>
      <c r="E285" s="37">
        <f t="shared" ref="E285" si="381">E280+E282-E283-E284</f>
        <v>15.24952</v>
      </c>
      <c r="F285" s="37">
        <f t="shared" ref="F285" si="382">F280+F282-F283-F284</f>
        <v>15.492000000000001</v>
      </c>
      <c r="G285" s="37">
        <f t="shared" ref="G285" si="383">G280+G282-G283-G284</f>
        <v>15.840120000000001</v>
      </c>
      <c r="H285" s="37">
        <f t="shared" ref="H285:I285" si="384">H280+H282-H283-H284</f>
        <v>16.552</v>
      </c>
      <c r="I285" s="331">
        <f t="shared" si="384"/>
        <v>14.66272</v>
      </c>
      <c r="J285" s="37">
        <f t="shared" ref="J285" si="385">I285+I285*J286</f>
        <v>14.680315264000001</v>
      </c>
      <c r="K285" s="37">
        <f t="shared" ref="K285" si="386">J285+J285*K286</f>
        <v>14.8608831417472</v>
      </c>
      <c r="L285" s="37">
        <f t="shared" ref="L285" si="387">K285+K285*L286</f>
        <v>15.131351214926999</v>
      </c>
      <c r="M285" s="37">
        <f t="shared" ref="M285" si="388">L285+L285*M286</f>
        <v>15.641277750870039</v>
      </c>
      <c r="N285" s="37">
        <f t="shared" ref="N285" si="389">M285+M285*N286</f>
        <v>16.227825666527664</v>
      </c>
      <c r="O285" s="37">
        <f t="shared" ref="O285" si="390">N285+N285*O286</f>
        <v>16.901280431688562</v>
      </c>
      <c r="P285" s="37">
        <f t="shared" ref="P285" si="391">O285+O285*P286</f>
        <v>17.621274978078496</v>
      </c>
      <c r="Q285" s="37">
        <f t="shared" ref="Q285" si="392">P285+P285*Q286</f>
        <v>18.285597044752055</v>
      </c>
      <c r="R285" s="37">
        <f t="shared" ref="R285" si="393">Q285+Q285*R286</f>
        <v>19.002392448906335</v>
      </c>
      <c r="S285" s="37">
        <f t="shared" ref="S285" si="394">R285+R285*S286</f>
        <v>19.808093888739965</v>
      </c>
      <c r="T285" s="199">
        <f>(S285/J285)^(1/9)-1</f>
        <v>3.38472266372849E-2</v>
      </c>
    </row>
    <row r="286" spans="1:21" x14ac:dyDescent="0.2">
      <c r="A286" s="73" t="s">
        <v>37</v>
      </c>
      <c r="B286" s="73" t="s">
        <v>55</v>
      </c>
      <c r="C286" s="102" t="s">
        <v>327</v>
      </c>
      <c r="D286" s="36"/>
      <c r="E286" s="36">
        <f>E285/D285-1</f>
        <v>3.1192352842528859E-2</v>
      </c>
      <c r="F286" s="330">
        <f t="shared" ref="F286:I286" si="395">F285/E285-1</f>
        <v>1.5900828353941687E-2</v>
      </c>
      <c r="G286" s="330">
        <f t="shared" si="395"/>
        <v>2.2470952749806372E-2</v>
      </c>
      <c r="H286" s="330">
        <f t="shared" si="395"/>
        <v>4.4941578725413711E-2</v>
      </c>
      <c r="I286" s="330">
        <f t="shared" si="395"/>
        <v>-0.11414209763170613</v>
      </c>
      <c r="J286" s="330">
        <v>1.1999999999999979E-3</v>
      </c>
      <c r="K286" s="330">
        <v>1.2300000000000009E-2</v>
      </c>
      <c r="L286" s="330">
        <v>1.8200000000000001E-2</v>
      </c>
      <c r="M286" s="330">
        <v>3.3699999999999987E-2</v>
      </c>
      <c r="N286" s="330">
        <v>3.7499999999999985E-2</v>
      </c>
      <c r="O286" s="330">
        <v>4.1500000000000002E-2</v>
      </c>
      <c r="P286" s="330">
        <v>4.2599999999999992E-2</v>
      </c>
      <c r="Q286" s="330">
        <v>3.7699999999999997E-2</v>
      </c>
      <c r="R286" s="330">
        <v>3.9199999999999992E-2</v>
      </c>
      <c r="S286" s="330">
        <v>4.2399999999999993E-2</v>
      </c>
    </row>
    <row r="287" spans="1:21" ht="13.5" thickBot="1" x14ac:dyDescent="0.25">
      <c r="A287" s="269" t="s">
        <v>37</v>
      </c>
      <c r="B287" s="269" t="s">
        <v>55</v>
      </c>
      <c r="C287" s="103" t="s">
        <v>328</v>
      </c>
      <c r="D287" s="47">
        <f>D280-D285</f>
        <v>0.19975999999999949</v>
      </c>
      <c r="E287" s="47">
        <f t="shared" ref="E287:S287" si="396">E280-E285</f>
        <v>-2.5520000000000209E-2</v>
      </c>
      <c r="F287" s="47">
        <f t="shared" si="396"/>
        <v>-9.2000000000000526E-2</v>
      </c>
      <c r="G287" s="47">
        <f t="shared" si="396"/>
        <v>-0.14611999999999981</v>
      </c>
      <c r="H287" s="47">
        <f t="shared" si="396"/>
        <v>-0.15200000000000102</v>
      </c>
      <c r="I287" s="47">
        <f t="shared" si="396"/>
        <v>-9.8720000000000141E-2</v>
      </c>
      <c r="J287" s="47">
        <f t="shared" si="396"/>
        <v>0.10368473599999994</v>
      </c>
      <c r="K287" s="47">
        <f t="shared" si="396"/>
        <v>-6.0883141747199332E-2</v>
      </c>
      <c r="L287" s="47">
        <f t="shared" si="396"/>
        <v>6.8648785072999985E-2</v>
      </c>
      <c r="M287" s="47">
        <f t="shared" si="396"/>
        <v>0.5587222491299606</v>
      </c>
      <c r="N287" s="47">
        <f t="shared" si="396"/>
        <v>0.37217433347233708</v>
      </c>
      <c r="O287" s="47">
        <f t="shared" si="396"/>
        <v>0.2987195683114372</v>
      </c>
      <c r="P287" s="47">
        <f t="shared" si="396"/>
        <v>-0.2212749780784975</v>
      </c>
      <c r="Q287" s="47">
        <f t="shared" si="396"/>
        <v>-0.2855970447520555</v>
      </c>
      <c r="R287" s="47">
        <f t="shared" si="396"/>
        <v>-0.60239244890633614</v>
      </c>
      <c r="S287" s="47">
        <f t="shared" si="396"/>
        <v>-0.80809388873996468</v>
      </c>
    </row>
    <row r="288" spans="1:21" x14ac:dyDescent="0.2">
      <c r="A288" s="270" t="s">
        <v>37</v>
      </c>
      <c r="B288" s="271" t="s">
        <v>58</v>
      </c>
      <c r="C288" s="275" t="s">
        <v>43</v>
      </c>
      <c r="D288" s="273">
        <f>D279+D270+D252+D261</f>
        <v>83</v>
      </c>
      <c r="E288" s="273">
        <f t="shared" ref="D288:S289" si="397">E279+E270+E252+E261</f>
        <v>83</v>
      </c>
      <c r="F288" s="273">
        <f t="shared" si="397"/>
        <v>83</v>
      </c>
      <c r="G288" s="273">
        <f t="shared" si="397"/>
        <v>83</v>
      </c>
      <c r="H288" s="273">
        <f t="shared" si="397"/>
        <v>83</v>
      </c>
      <c r="I288" s="273">
        <f t="shared" si="397"/>
        <v>83</v>
      </c>
      <c r="J288" s="273">
        <f t="shared" si="397"/>
        <v>83</v>
      </c>
      <c r="K288" s="273">
        <f t="shared" si="397"/>
        <v>83</v>
      </c>
      <c r="L288" s="273">
        <f t="shared" si="397"/>
        <v>83</v>
      </c>
      <c r="M288" s="273">
        <f t="shared" si="397"/>
        <v>83</v>
      </c>
      <c r="N288" s="273">
        <f t="shared" si="397"/>
        <v>83</v>
      </c>
      <c r="O288" s="273">
        <f t="shared" si="397"/>
        <v>83</v>
      </c>
      <c r="P288" s="273">
        <f t="shared" si="397"/>
        <v>83</v>
      </c>
      <c r="Q288" s="273">
        <f t="shared" si="397"/>
        <v>83</v>
      </c>
      <c r="R288" s="273">
        <f t="shared" si="397"/>
        <v>83</v>
      </c>
      <c r="S288" s="273">
        <f t="shared" si="397"/>
        <v>83</v>
      </c>
    </row>
    <row r="289" spans="1:21" x14ac:dyDescent="0.2">
      <c r="A289" s="274" t="s">
        <v>37</v>
      </c>
      <c r="B289" s="31" t="s">
        <v>58</v>
      </c>
      <c r="C289" s="275" t="s">
        <v>44</v>
      </c>
      <c r="D289" s="273">
        <f t="shared" si="397"/>
        <v>63.154499999999999</v>
      </c>
      <c r="E289" s="273">
        <f t="shared" si="397"/>
        <v>65.026800000000009</v>
      </c>
      <c r="F289" s="273">
        <f t="shared" si="397"/>
        <v>66.436999999999998</v>
      </c>
      <c r="G289" s="273">
        <f t="shared" si="397"/>
        <v>66.670500000000004</v>
      </c>
      <c r="H289" s="273">
        <f t="shared" si="397"/>
        <v>68.106499999999997</v>
      </c>
      <c r="I289" s="273">
        <f t="shared" si="397"/>
        <v>63.862400000000001</v>
      </c>
      <c r="J289" s="273">
        <f>J280+J271+J253+J262</f>
        <v>66.063199999999995</v>
      </c>
      <c r="K289" s="273">
        <f t="shared" si="397"/>
        <v>67.394000000000005</v>
      </c>
      <c r="L289" s="273">
        <f t="shared" si="397"/>
        <v>68.177999999999997</v>
      </c>
      <c r="M289" s="273">
        <f t="shared" si="397"/>
        <v>70.6584</v>
      </c>
      <c r="N289" s="273">
        <f t="shared" si="397"/>
        <v>71.147999999999996</v>
      </c>
      <c r="O289" s="273">
        <f t="shared" si="397"/>
        <v>72.575999999999993</v>
      </c>
      <c r="P289" s="273">
        <f t="shared" si="397"/>
        <v>73.304000000000002</v>
      </c>
      <c r="Q289" s="273">
        <f t="shared" si="397"/>
        <v>74.932000000000002</v>
      </c>
      <c r="R289" s="273">
        <f t="shared" si="397"/>
        <v>75.995999999999995</v>
      </c>
      <c r="S289" s="273">
        <f t="shared" si="397"/>
        <v>77.722799999999992</v>
      </c>
    </row>
    <row r="290" spans="1:21" x14ac:dyDescent="0.2">
      <c r="A290" s="274" t="s">
        <v>37</v>
      </c>
      <c r="B290" s="31" t="s">
        <v>58</v>
      </c>
      <c r="C290" s="275" t="s">
        <v>45</v>
      </c>
      <c r="D290" s="276">
        <f t="shared" ref="D290:S290" si="398">(D289/D288)</f>
        <v>0.76089759036144577</v>
      </c>
      <c r="E290" s="276">
        <f t="shared" si="398"/>
        <v>0.78345542168674709</v>
      </c>
      <c r="F290" s="276">
        <f t="shared" si="398"/>
        <v>0.80044578313253012</v>
      </c>
      <c r="G290" s="276">
        <f t="shared" si="398"/>
        <v>0.80325903614457839</v>
      </c>
      <c r="H290" s="276">
        <f t="shared" si="398"/>
        <v>0.82056024096385538</v>
      </c>
      <c r="I290" s="276">
        <f t="shared" si="398"/>
        <v>0.76942650602409635</v>
      </c>
      <c r="J290" s="276">
        <f t="shared" si="398"/>
        <v>0.79594216867469869</v>
      </c>
      <c r="K290" s="276">
        <f t="shared" si="398"/>
        <v>0.81197590361445793</v>
      </c>
      <c r="L290" s="276">
        <f t="shared" si="398"/>
        <v>0.8214216867469879</v>
      </c>
      <c r="M290" s="276">
        <f t="shared" si="398"/>
        <v>0.85130602409638556</v>
      </c>
      <c r="N290" s="276">
        <f t="shared" si="398"/>
        <v>0.85720481927710834</v>
      </c>
      <c r="O290" s="276">
        <f t="shared" si="398"/>
        <v>0.87440963855421683</v>
      </c>
      <c r="P290" s="276">
        <f t="shared" si="398"/>
        <v>0.88318072289156624</v>
      </c>
      <c r="Q290" s="276">
        <f t="shared" si="398"/>
        <v>0.90279518072289155</v>
      </c>
      <c r="R290" s="276">
        <f t="shared" si="398"/>
        <v>0.91561445783132522</v>
      </c>
      <c r="S290" s="276">
        <f t="shared" si="398"/>
        <v>0.93641927710843365</v>
      </c>
    </row>
    <row r="291" spans="1:21" x14ac:dyDescent="0.2">
      <c r="A291" s="274" t="s">
        <v>37</v>
      </c>
      <c r="B291" s="31" t="s">
        <v>58</v>
      </c>
      <c r="C291" s="275" t="s">
        <v>46</v>
      </c>
      <c r="D291" s="521">
        <v>10.45</v>
      </c>
      <c r="E291" s="521">
        <v>11.82</v>
      </c>
      <c r="F291" s="521">
        <v>12.05</v>
      </c>
      <c r="G291" s="521">
        <v>13.72</v>
      </c>
      <c r="H291" s="521">
        <v>16.149999999999999</v>
      </c>
      <c r="I291" s="521">
        <v>11.05</v>
      </c>
      <c r="J291" s="277"/>
      <c r="K291" s="277"/>
      <c r="L291" s="277"/>
      <c r="M291" s="277"/>
      <c r="N291" s="277"/>
      <c r="O291" s="277"/>
      <c r="P291" s="277"/>
      <c r="Q291" s="277"/>
      <c r="R291" s="277"/>
      <c r="S291" s="278"/>
    </row>
    <row r="292" spans="1:21" x14ac:dyDescent="0.2">
      <c r="A292" s="274" t="s">
        <v>37</v>
      </c>
      <c r="B292" s="31" t="s">
        <v>58</v>
      </c>
      <c r="C292" s="275" t="s">
        <v>47</v>
      </c>
      <c r="D292" s="521">
        <v>21.45</v>
      </c>
      <c r="E292" s="521">
        <v>22.45</v>
      </c>
      <c r="F292" s="521">
        <v>22.21</v>
      </c>
      <c r="G292" s="521">
        <v>20.53</v>
      </c>
      <c r="H292" s="521">
        <v>21.91</v>
      </c>
      <c r="I292" s="521">
        <v>17.843</v>
      </c>
      <c r="J292" s="277"/>
      <c r="K292" s="277"/>
      <c r="L292" s="277"/>
      <c r="M292" s="277"/>
      <c r="N292" s="277"/>
      <c r="O292" s="277"/>
      <c r="P292" s="277"/>
      <c r="Q292" s="277"/>
      <c r="R292" s="277"/>
      <c r="S292" s="278"/>
    </row>
    <row r="293" spans="1:21" x14ac:dyDescent="0.2">
      <c r="A293" s="274" t="s">
        <v>37</v>
      </c>
      <c r="B293" s="31" t="s">
        <v>58</v>
      </c>
      <c r="C293" s="275" t="s">
        <v>25</v>
      </c>
      <c r="D293" s="277">
        <f>D284+D275+D257+D266</f>
        <v>1.26309</v>
      </c>
      <c r="E293" s="277">
        <f t="shared" ref="E293:I293" si="399">E284+E275+E257+E266</f>
        <v>1.3005360000000001</v>
      </c>
      <c r="F293" s="277">
        <f t="shared" si="399"/>
        <v>1.32874</v>
      </c>
      <c r="G293" s="277">
        <f t="shared" si="399"/>
        <v>1.33341</v>
      </c>
      <c r="H293" s="277">
        <f t="shared" si="399"/>
        <v>1.3621300000000001</v>
      </c>
      <c r="I293" s="277">
        <f t="shared" si="399"/>
        <v>1.2772480000000002</v>
      </c>
      <c r="J293" s="279"/>
      <c r="K293" s="279"/>
      <c r="L293" s="279"/>
      <c r="M293" s="279"/>
      <c r="N293" s="279"/>
      <c r="O293" s="279"/>
      <c r="P293" s="279"/>
      <c r="Q293" s="279"/>
      <c r="R293" s="279"/>
      <c r="S293" s="279"/>
    </row>
    <row r="294" spans="1:21" x14ac:dyDescent="0.2">
      <c r="A294" s="274" t="s">
        <v>37</v>
      </c>
      <c r="B294" s="31" t="s">
        <v>58</v>
      </c>
      <c r="C294" s="275" t="s">
        <v>428</v>
      </c>
      <c r="D294" s="521">
        <f>D289+D291-D292-D293</f>
        <v>50.89141</v>
      </c>
      <c r="E294" s="521">
        <f t="shared" ref="E294:I294" si="400">E289+E291-E292-E293</f>
        <v>53.096263999999998</v>
      </c>
      <c r="F294" s="521">
        <f t="shared" si="400"/>
        <v>54.948259999999991</v>
      </c>
      <c r="G294" s="521">
        <f t="shared" si="400"/>
        <v>58.527090000000001</v>
      </c>
      <c r="H294" s="521">
        <f t="shared" si="400"/>
        <v>60.984369999999991</v>
      </c>
      <c r="I294" s="521">
        <f t="shared" si="400"/>
        <v>55.792152000000002</v>
      </c>
      <c r="J294" s="521">
        <f>J285+J276+J258+J267</f>
        <v>64.680643294800007</v>
      </c>
      <c r="K294" s="521">
        <f t="shared" ref="K294:S294" si="401">K285+K276+K258+K267</f>
        <v>65.649294082766801</v>
      </c>
      <c r="L294" s="521">
        <f t="shared" si="401"/>
        <v>67.020102705458555</v>
      </c>
      <c r="M294" s="521">
        <f t="shared" si="401"/>
        <v>69.357042589072904</v>
      </c>
      <c r="N294" s="521">
        <f t="shared" si="401"/>
        <v>72.039101000571691</v>
      </c>
      <c r="O294" s="521">
        <f t="shared" si="401"/>
        <v>75.113108889953025</v>
      </c>
      <c r="P294" s="521">
        <f t="shared" si="401"/>
        <v>78.400993369535399</v>
      </c>
      <c r="Q294" s="521">
        <f t="shared" si="401"/>
        <v>81.463992415840053</v>
      </c>
      <c r="R294" s="521">
        <f t="shared" si="401"/>
        <v>84.858169083787686</v>
      </c>
      <c r="S294" s="521">
        <f t="shared" si="401"/>
        <v>88.682170108947957</v>
      </c>
      <c r="T294" s="522">
        <f>(S294/J294)^(1/9)-1</f>
        <v>3.568839282565528E-2</v>
      </c>
      <c r="U294" s="522">
        <f>(I294/D294)^(1/5)-1</f>
        <v>1.8557910271690181E-2</v>
      </c>
    </row>
    <row r="295" spans="1:21" x14ac:dyDescent="0.2">
      <c r="A295" s="274" t="s">
        <v>37</v>
      </c>
      <c r="B295" s="31" t="s">
        <v>58</v>
      </c>
      <c r="C295" s="280" t="s">
        <v>327</v>
      </c>
      <c r="D295" s="520"/>
      <c r="E295" s="520">
        <f>E294/D294-1</f>
        <v>4.3324678958590379E-2</v>
      </c>
      <c r="F295" s="520">
        <f>F294/E294-1</f>
        <v>3.487996820265904E-2</v>
      </c>
      <c r="G295" s="520">
        <f t="shared" ref="G295" si="402">G294/F294-1</f>
        <v>6.5130906783945619E-2</v>
      </c>
      <c r="H295" s="520">
        <f t="shared" ref="H295" si="403">H294/G294-1</f>
        <v>4.198534388092745E-2</v>
      </c>
      <c r="I295" s="520">
        <f t="shared" ref="I295" si="404">I294/H294-1</f>
        <v>-8.5140143285894254E-2</v>
      </c>
      <c r="J295" s="520">
        <v>5.45E-2</v>
      </c>
      <c r="K295" s="520">
        <v>6.2399999999999997E-2</v>
      </c>
      <c r="L295" s="520">
        <v>5.8400000000000001E-2</v>
      </c>
      <c r="M295" s="520">
        <v>5.2400000000000002E-2</v>
      </c>
      <c r="N295" s="520">
        <v>5.0500000000000003E-2</v>
      </c>
      <c r="O295" s="520">
        <v>4.8399999999999999E-2</v>
      </c>
      <c r="P295" s="520">
        <v>4.7100000000000003E-2</v>
      </c>
      <c r="Q295" s="520">
        <v>4.6199999999999998E-2</v>
      </c>
      <c r="R295" s="520">
        <v>4.53E-2</v>
      </c>
      <c r="S295" s="520">
        <v>4.4200000000000003E-2</v>
      </c>
    </row>
    <row r="296" spans="1:21" s="336" customFormat="1" x14ac:dyDescent="0.2">
      <c r="A296" s="507"/>
      <c r="B296" s="508"/>
      <c r="C296" s="275" t="s">
        <v>429</v>
      </c>
      <c r="D296" s="509"/>
      <c r="E296" s="509"/>
      <c r="F296" s="509"/>
      <c r="G296" s="509"/>
      <c r="H296" s="509"/>
      <c r="I296" s="509"/>
      <c r="J296" s="510">
        <f>I294+I294*J297</f>
        <v>57.995942004</v>
      </c>
      <c r="K296" s="510">
        <f>J296+J296*K297</f>
        <v>60.744949654989597</v>
      </c>
      <c r="L296" s="510">
        <f t="shared" ref="L296:S296" si="405">K296+K296*L297</f>
        <v>63.381280470016144</v>
      </c>
      <c r="M296" s="510">
        <f t="shared" si="405"/>
        <v>65.751740359594748</v>
      </c>
      <c r="N296" s="510">
        <f t="shared" si="405"/>
        <v>68.085927142360362</v>
      </c>
      <c r="O296" s="510">
        <f t="shared" si="405"/>
        <v>70.359997108915195</v>
      </c>
      <c r="P296" s="510">
        <f t="shared" si="405"/>
        <v>72.618553016111377</v>
      </c>
      <c r="Q296" s="510">
        <f t="shared" si="405"/>
        <v>74.884251870214058</v>
      </c>
      <c r="R296" s="510">
        <f t="shared" si="405"/>
        <v>77.153244701881547</v>
      </c>
      <c r="S296" s="510">
        <f t="shared" si="405"/>
        <v>79.406119447176494</v>
      </c>
      <c r="T296" s="199">
        <f>(S296/J296)^(1/9)-1</f>
        <v>3.552793322792569E-2</v>
      </c>
    </row>
    <row r="297" spans="1:21" s="336" customFormat="1" x14ac:dyDescent="0.2">
      <c r="A297" s="507"/>
      <c r="B297" s="508"/>
      <c r="C297" s="280" t="s">
        <v>327</v>
      </c>
      <c r="D297" s="509"/>
      <c r="E297" s="509"/>
      <c r="F297" s="509"/>
      <c r="G297" s="509"/>
      <c r="H297" s="509"/>
      <c r="I297" s="509">
        <f>(I294/D294)^(1/5)-1</f>
        <v>1.8557910271690181E-2</v>
      </c>
      <c r="J297" s="509">
        <f>J295-1.5%</f>
        <v>3.95E-2</v>
      </c>
      <c r="K297" s="509">
        <f t="shared" ref="K297:S297" si="406">K295-1.5%</f>
        <v>4.7399999999999998E-2</v>
      </c>
      <c r="L297" s="509">
        <f t="shared" si="406"/>
        <v>4.3400000000000001E-2</v>
      </c>
      <c r="M297" s="509">
        <f t="shared" si="406"/>
        <v>3.7400000000000003E-2</v>
      </c>
      <c r="N297" s="509">
        <f t="shared" si="406"/>
        <v>3.5500000000000004E-2</v>
      </c>
      <c r="O297" s="509">
        <f t="shared" si="406"/>
        <v>3.3399999999999999E-2</v>
      </c>
      <c r="P297" s="509">
        <f t="shared" si="406"/>
        <v>3.2100000000000004E-2</v>
      </c>
      <c r="Q297" s="509">
        <f t="shared" si="406"/>
        <v>3.1199999999999999E-2</v>
      </c>
      <c r="R297" s="509">
        <f t="shared" si="406"/>
        <v>3.0300000000000001E-2</v>
      </c>
      <c r="S297" s="509">
        <f t="shared" si="406"/>
        <v>2.9200000000000004E-2</v>
      </c>
      <c r="T297" s="199"/>
    </row>
    <row r="298" spans="1:21" s="336" customFormat="1" x14ac:dyDescent="0.2">
      <c r="A298" s="507"/>
      <c r="B298" s="508"/>
      <c r="C298" s="275" t="s">
        <v>430</v>
      </c>
      <c r="D298" s="509"/>
      <c r="E298" s="509"/>
      <c r="F298" s="509"/>
      <c r="G298" s="509"/>
      <c r="H298" s="509"/>
      <c r="I298" s="509"/>
      <c r="J298" s="510">
        <f>I294+I294*J299</f>
        <v>57.159059724000002</v>
      </c>
      <c r="K298" s="510">
        <f>J298+J298*K299</f>
        <v>59.011013259057606</v>
      </c>
      <c r="L298" s="510">
        <f t="shared" ref="L298:S298" si="407">K298+K298*L299</f>
        <v>60.686926035614839</v>
      </c>
      <c r="M298" s="510">
        <f t="shared" si="407"/>
        <v>62.046313178812611</v>
      </c>
      <c r="N298" s="510">
        <f t="shared" si="407"/>
        <v>63.318262598978272</v>
      </c>
      <c r="O298" s="510">
        <f t="shared" si="407"/>
        <v>64.483318630799474</v>
      </c>
      <c r="P298" s="510">
        <f t="shared" si="407"/>
        <v>65.58598337938615</v>
      </c>
      <c r="Q298" s="510">
        <f t="shared" si="407"/>
        <v>66.64847631013221</v>
      </c>
      <c r="R298" s="510">
        <f t="shared" si="407"/>
        <v>67.66819799767724</v>
      </c>
      <c r="S298" s="510">
        <f t="shared" si="407"/>
        <v>68.629086409244252</v>
      </c>
      <c r="T298" s="199">
        <f>(S298/J298)^(1/9)-1</f>
        <v>2.0527691366839296E-2</v>
      </c>
    </row>
    <row r="299" spans="1:21" s="336" customFormat="1" x14ac:dyDescent="0.2">
      <c r="A299" s="507"/>
      <c r="B299" s="508"/>
      <c r="C299" s="280" t="s">
        <v>327</v>
      </c>
      <c r="D299" s="509"/>
      <c r="E299" s="509"/>
      <c r="F299" s="509"/>
      <c r="G299" s="509"/>
      <c r="H299" s="509"/>
      <c r="I299" s="509"/>
      <c r="J299" s="509">
        <f>J295-3%</f>
        <v>2.4500000000000001E-2</v>
      </c>
      <c r="K299" s="509">
        <f t="shared" ref="K299:S299" si="408">K295-3%</f>
        <v>3.2399999999999998E-2</v>
      </c>
      <c r="L299" s="509">
        <f t="shared" si="408"/>
        <v>2.8400000000000002E-2</v>
      </c>
      <c r="M299" s="509">
        <f t="shared" si="408"/>
        <v>2.2400000000000003E-2</v>
      </c>
      <c r="N299" s="509">
        <f t="shared" si="408"/>
        <v>2.0500000000000004E-2</v>
      </c>
      <c r="O299" s="509">
        <f t="shared" si="408"/>
        <v>1.84E-2</v>
      </c>
      <c r="P299" s="509">
        <f t="shared" si="408"/>
        <v>1.7100000000000004E-2</v>
      </c>
      <c r="Q299" s="509">
        <f t="shared" si="408"/>
        <v>1.6199999999999999E-2</v>
      </c>
      <c r="R299" s="509">
        <f t="shared" si="408"/>
        <v>1.5300000000000001E-2</v>
      </c>
      <c r="S299" s="509">
        <f t="shared" si="408"/>
        <v>1.4200000000000004E-2</v>
      </c>
      <c r="T299" s="199"/>
    </row>
    <row r="300" spans="1:21" ht="13.5" thickBot="1" x14ac:dyDescent="0.25">
      <c r="A300" s="281" t="s">
        <v>37</v>
      </c>
      <c r="B300" s="282" t="s">
        <v>58</v>
      </c>
      <c r="C300" s="283" t="s">
        <v>328</v>
      </c>
      <c r="D300" s="284">
        <v>0</v>
      </c>
      <c r="E300" s="284">
        <v>0</v>
      </c>
      <c r="F300" s="284">
        <v>0</v>
      </c>
      <c r="G300" s="284">
        <v>0</v>
      </c>
      <c r="H300" s="284">
        <v>0</v>
      </c>
      <c r="I300" s="284">
        <v>0</v>
      </c>
      <c r="J300" s="284">
        <f t="shared" ref="J300:S300" si="409">J289-J294</f>
        <v>1.3825567051999883</v>
      </c>
      <c r="K300" s="284">
        <f t="shared" si="409"/>
        <v>1.7447059172332047</v>
      </c>
      <c r="L300" s="284">
        <f t="shared" si="409"/>
        <v>1.1578972945414421</v>
      </c>
      <c r="M300" s="284">
        <f t="shared" si="409"/>
        <v>1.3013574109270962</v>
      </c>
      <c r="N300" s="284">
        <f t="shared" si="409"/>
        <v>-0.89110100057169461</v>
      </c>
      <c r="O300" s="284">
        <f t="shared" si="409"/>
        <v>-2.5371088899530321</v>
      </c>
      <c r="P300" s="284">
        <f t="shared" si="409"/>
        <v>-5.0969933695353973</v>
      </c>
      <c r="Q300" s="284">
        <f t="shared" si="409"/>
        <v>-6.5319924158400511</v>
      </c>
      <c r="R300" s="284">
        <f t="shared" si="409"/>
        <v>-8.8621690837876912</v>
      </c>
      <c r="S300" s="284">
        <f t="shared" si="409"/>
        <v>-10.959370108947965</v>
      </c>
    </row>
    <row r="301" spans="1:21" x14ac:dyDescent="0.2">
      <c r="A301" s="285" t="s">
        <v>57</v>
      </c>
      <c r="B301" s="286" t="s">
        <v>58</v>
      </c>
      <c r="C301" s="287" t="s">
        <v>43</v>
      </c>
      <c r="D301" s="288">
        <f t="shared" ref="D301:S301" si="410">D288+D239+D199+D159+D74</f>
        <v>938.12</v>
      </c>
      <c r="E301" s="288">
        <f t="shared" si="410"/>
        <v>938.12</v>
      </c>
      <c r="F301" s="288">
        <f t="shared" si="410"/>
        <v>953.12</v>
      </c>
      <c r="G301" s="288">
        <f t="shared" si="410"/>
        <v>965.12</v>
      </c>
      <c r="H301" s="288">
        <f t="shared" si="410"/>
        <v>980.12</v>
      </c>
      <c r="I301" s="288">
        <f t="shared" si="410"/>
        <v>985.12</v>
      </c>
      <c r="J301" s="288">
        <f t="shared" si="410"/>
        <v>1020.12</v>
      </c>
      <c r="K301" s="288">
        <f t="shared" si="410"/>
        <v>1020.12</v>
      </c>
      <c r="L301" s="288">
        <f t="shared" si="410"/>
        <v>1025.1199999999999</v>
      </c>
      <c r="M301" s="288">
        <f t="shared" si="410"/>
        <v>1025.1199999999999</v>
      </c>
      <c r="N301" s="288">
        <f t="shared" si="410"/>
        <v>1025.1199999999999</v>
      </c>
      <c r="O301" s="288">
        <f t="shared" si="410"/>
        <v>1025.1199999999999</v>
      </c>
      <c r="P301" s="288">
        <f t="shared" si="410"/>
        <v>1030.1199999999999</v>
      </c>
      <c r="Q301" s="288">
        <f t="shared" si="410"/>
        <v>1030.1199999999999</v>
      </c>
      <c r="R301" s="288">
        <f t="shared" si="410"/>
        <v>1030.1199999999999</v>
      </c>
      <c r="S301" s="288">
        <f t="shared" si="410"/>
        <v>1030.1199999999999</v>
      </c>
    </row>
    <row r="302" spans="1:21" x14ac:dyDescent="0.2">
      <c r="A302" s="289" t="s">
        <v>57</v>
      </c>
      <c r="B302" s="290" t="s">
        <v>58</v>
      </c>
      <c r="C302" s="287" t="s">
        <v>44</v>
      </c>
      <c r="D302" s="288">
        <f t="shared" ref="D302:S302" si="411">D289+D240+D200+D160+D75</f>
        <v>747.67392964705891</v>
      </c>
      <c r="E302" s="288">
        <f t="shared" si="411"/>
        <v>764.50757882352946</v>
      </c>
      <c r="F302" s="288">
        <f t="shared" si="411"/>
        <v>790.5347680000001</v>
      </c>
      <c r="G302" s="288">
        <f t="shared" si="411"/>
        <v>805.7890971764707</v>
      </c>
      <c r="H302" s="288">
        <f t="shared" si="411"/>
        <v>827.69874639595196</v>
      </c>
      <c r="I302" s="288">
        <f t="shared" si="411"/>
        <v>773.30068576597091</v>
      </c>
      <c r="J302" s="288">
        <f>J289+J240+J200+J160+J75</f>
        <v>823.09441210373177</v>
      </c>
      <c r="K302" s="288">
        <f t="shared" si="411"/>
        <v>850.37132854901961</v>
      </c>
      <c r="L302" s="288">
        <f t="shared" si="411"/>
        <v>863.15537394054388</v>
      </c>
      <c r="M302" s="288">
        <f t="shared" si="411"/>
        <v>868.28301417077796</v>
      </c>
      <c r="N302" s="288">
        <f t="shared" si="411"/>
        <v>882.43159741176487</v>
      </c>
      <c r="O302" s="288">
        <f t="shared" si="411"/>
        <v>900.46840968500942</v>
      </c>
      <c r="P302" s="288">
        <f t="shared" si="411"/>
        <v>912.00314991524351</v>
      </c>
      <c r="Q302" s="288">
        <f t="shared" si="411"/>
        <v>926.53639014547753</v>
      </c>
      <c r="R302" s="288">
        <f t="shared" si="411"/>
        <v>935.09927037571151</v>
      </c>
      <c r="S302" s="288">
        <f t="shared" si="411"/>
        <v>945.97301060594555</v>
      </c>
    </row>
    <row r="303" spans="1:21" x14ac:dyDescent="0.2">
      <c r="A303" s="289" t="s">
        <v>57</v>
      </c>
      <c r="B303" s="290" t="s">
        <v>58</v>
      </c>
      <c r="C303" s="287" t="s">
        <v>45</v>
      </c>
      <c r="D303" s="291">
        <f>(D302/D301)</f>
        <v>0.79699178105898916</v>
      </c>
      <c r="E303" s="291">
        <f t="shared" ref="E303:S303" si="412">(E302/E301)</f>
        <v>0.81493580653171183</v>
      </c>
      <c r="F303" s="291">
        <f t="shared" si="412"/>
        <v>0.82941787812657386</v>
      </c>
      <c r="G303" s="291">
        <f t="shared" si="412"/>
        <v>0.83491078537018271</v>
      </c>
      <c r="H303" s="291">
        <f t="shared" si="412"/>
        <v>0.84448715095697668</v>
      </c>
      <c r="I303" s="291">
        <f t="shared" si="412"/>
        <v>0.78498120611293132</v>
      </c>
      <c r="J303" s="291">
        <f t="shared" si="412"/>
        <v>0.80686038123331738</v>
      </c>
      <c r="K303" s="291">
        <f t="shared" si="412"/>
        <v>0.83359931042330271</v>
      </c>
      <c r="L303" s="291">
        <f t="shared" si="412"/>
        <v>0.84200422773972217</v>
      </c>
      <c r="M303" s="291">
        <f t="shared" si="412"/>
        <v>0.84700621797524001</v>
      </c>
      <c r="N303" s="291">
        <f t="shared" si="412"/>
        <v>0.86080809799024993</v>
      </c>
      <c r="O303" s="291">
        <f t="shared" si="412"/>
        <v>0.87840292813037446</v>
      </c>
      <c r="P303" s="291">
        <f t="shared" si="412"/>
        <v>0.8853368053384495</v>
      </c>
      <c r="Q303" s="291">
        <f t="shared" si="412"/>
        <v>0.89944510362431329</v>
      </c>
      <c r="R303" s="291">
        <f t="shared" si="412"/>
        <v>0.9077576111285206</v>
      </c>
      <c r="S303" s="291">
        <f t="shared" si="412"/>
        <v>0.91831341067637329</v>
      </c>
    </row>
    <row r="304" spans="1:21" x14ac:dyDescent="0.2">
      <c r="A304" s="289" t="s">
        <v>57</v>
      </c>
      <c r="B304" s="290" t="s">
        <v>58</v>
      </c>
      <c r="C304" s="287" t="s">
        <v>46</v>
      </c>
      <c r="D304" s="193">
        <f t="shared" ref="D304:I307" si="413">D291+D242+D202+D162+D77</f>
        <v>85.14</v>
      </c>
      <c r="E304" s="193">
        <f t="shared" si="413"/>
        <v>94.77000000000001</v>
      </c>
      <c r="F304" s="193">
        <f t="shared" si="413"/>
        <v>92.579999999999984</v>
      </c>
      <c r="G304" s="193">
        <f t="shared" si="413"/>
        <v>108.07000000000001</v>
      </c>
      <c r="H304" s="193">
        <f t="shared" si="413"/>
        <v>121.95</v>
      </c>
      <c r="I304" s="193">
        <f t="shared" si="413"/>
        <v>102.14</v>
      </c>
      <c r="J304" s="193"/>
      <c r="K304" s="193"/>
      <c r="L304" s="193"/>
      <c r="M304" s="193"/>
      <c r="N304" s="193"/>
      <c r="O304" s="193"/>
      <c r="P304" s="193"/>
      <c r="Q304" s="193"/>
      <c r="R304" s="193"/>
      <c r="S304" s="292"/>
    </row>
    <row r="305" spans="1:21" x14ac:dyDescent="0.2">
      <c r="A305" s="289" t="s">
        <v>57</v>
      </c>
      <c r="B305" s="290" t="s">
        <v>58</v>
      </c>
      <c r="C305" s="287" t="s">
        <v>47</v>
      </c>
      <c r="D305" s="193">
        <f t="shared" si="413"/>
        <v>125.99</v>
      </c>
      <c r="E305" s="193">
        <f t="shared" si="413"/>
        <v>122.12</v>
      </c>
      <c r="F305" s="193">
        <f t="shared" si="413"/>
        <v>117.69</v>
      </c>
      <c r="G305" s="193">
        <f t="shared" si="413"/>
        <v>114.66999999999999</v>
      </c>
      <c r="H305" s="193">
        <f t="shared" si="413"/>
        <v>121.38</v>
      </c>
      <c r="I305" s="193">
        <f t="shared" si="413"/>
        <v>105.96600000000001</v>
      </c>
      <c r="J305" s="193"/>
      <c r="K305" s="193"/>
      <c r="L305" s="193"/>
      <c r="M305" s="193"/>
      <c r="N305" s="193"/>
      <c r="O305" s="193"/>
      <c r="P305" s="193"/>
      <c r="Q305" s="193"/>
      <c r="R305" s="193"/>
      <c r="S305" s="292"/>
    </row>
    <row r="306" spans="1:21" x14ac:dyDescent="0.2">
      <c r="A306" s="289" t="s">
        <v>57</v>
      </c>
      <c r="B306" s="290" t="s">
        <v>58</v>
      </c>
      <c r="C306" s="287" t="s">
        <v>25</v>
      </c>
      <c r="D306" s="193">
        <f t="shared" si="413"/>
        <v>14.983368592941176</v>
      </c>
      <c r="E306" s="193">
        <f t="shared" si="413"/>
        <v>15.332401576470588</v>
      </c>
      <c r="F306" s="193">
        <f t="shared" si="413"/>
        <v>15.837335359999999</v>
      </c>
      <c r="G306" s="193">
        <f t="shared" si="413"/>
        <v>16.127721943529412</v>
      </c>
      <c r="H306" s="193">
        <f t="shared" si="413"/>
        <v>16.577904927919036</v>
      </c>
      <c r="I306" s="193">
        <f t="shared" si="413"/>
        <v>15.491503715319418</v>
      </c>
      <c r="J306" s="293"/>
      <c r="K306" s="293"/>
      <c r="L306" s="293"/>
      <c r="M306" s="293"/>
      <c r="N306" s="293"/>
      <c r="O306" s="293"/>
      <c r="P306" s="293"/>
      <c r="Q306" s="293"/>
      <c r="R306" s="293"/>
      <c r="S306" s="293"/>
    </row>
    <row r="307" spans="1:21" x14ac:dyDescent="0.2">
      <c r="A307" s="289" t="s">
        <v>57</v>
      </c>
      <c r="B307" s="290" t="s">
        <v>58</v>
      </c>
      <c r="C307" s="287" t="s">
        <v>428</v>
      </c>
      <c r="D307" s="524">
        <f t="shared" si="413"/>
        <v>691.84056105411764</v>
      </c>
      <c r="E307" s="524">
        <f t="shared" si="413"/>
        <v>721.82517724705872</v>
      </c>
      <c r="F307" s="524">
        <f t="shared" si="413"/>
        <v>749.58743264000009</v>
      </c>
      <c r="G307" s="524">
        <f t="shared" si="413"/>
        <v>783.06137523294115</v>
      </c>
      <c r="H307" s="524">
        <f t="shared" si="413"/>
        <v>811.69084146803289</v>
      </c>
      <c r="I307" s="524">
        <f t="shared" si="413"/>
        <v>753.98318205065152</v>
      </c>
      <c r="J307" s="524">
        <f>J294+J245+J205+J165+J80</f>
        <v>769.22500639994314</v>
      </c>
      <c r="K307" s="524">
        <f t="shared" ref="K307:S307" si="414">K294+K245+K205+K165+K80</f>
        <v>792.90768778393817</v>
      </c>
      <c r="L307" s="524">
        <f t="shared" si="414"/>
        <v>823.94943483352881</v>
      </c>
      <c r="M307" s="524">
        <f t="shared" si="414"/>
        <v>863.61851164058169</v>
      </c>
      <c r="N307" s="524">
        <f t="shared" si="414"/>
        <v>908.82523310443094</v>
      </c>
      <c r="O307" s="524">
        <f t="shared" si="414"/>
        <v>962.00270412516738</v>
      </c>
      <c r="P307" s="524">
        <f t="shared" si="414"/>
        <v>1020.438605074937</v>
      </c>
      <c r="Q307" s="524">
        <f t="shared" si="414"/>
        <v>1081.1432431508847</v>
      </c>
      <c r="R307" s="524">
        <f t="shared" si="414"/>
        <v>1148.8984898855497</v>
      </c>
      <c r="S307" s="524">
        <f t="shared" si="414"/>
        <v>1224.4749678190285</v>
      </c>
      <c r="T307" s="522">
        <f>(S307/J307)^(1/9)-1</f>
        <v>5.3011093089665673E-2</v>
      </c>
      <c r="U307" s="522">
        <f>(I307/D307)^(1/5)-1</f>
        <v>1.7351729540806327E-2</v>
      </c>
    </row>
    <row r="308" spans="1:21" x14ac:dyDescent="0.2">
      <c r="A308" s="289" t="s">
        <v>57</v>
      </c>
      <c r="B308" s="290" t="s">
        <v>58</v>
      </c>
      <c r="C308" s="294" t="s">
        <v>327</v>
      </c>
      <c r="D308" s="525"/>
      <c r="E308" s="525">
        <f>E307/D307-1</f>
        <v>4.3340355973427336E-2</v>
      </c>
      <c r="F308" s="525">
        <f>F307/E307-1</f>
        <v>3.8461190144160273E-2</v>
      </c>
      <c r="G308" s="525">
        <f t="shared" ref="G308" si="415">G307/F307-1</f>
        <v>4.4656488536698014E-2</v>
      </c>
      <c r="H308" s="525">
        <f t="shared" ref="H308" si="416">H307/G307-1</f>
        <v>3.6560948018378836E-2</v>
      </c>
      <c r="I308" s="525">
        <f t="shared" ref="I308" si="417">I307/H307-1</f>
        <v>-7.1095614819320474E-2</v>
      </c>
      <c r="J308" s="525">
        <f>J307/I307-1</f>
        <v>2.0215072049535099E-2</v>
      </c>
      <c r="K308" s="525">
        <f t="shared" ref="K308:S308" si="418">K307/J307-1</f>
        <v>3.0787716450915381E-2</v>
      </c>
      <c r="L308" s="525">
        <f t="shared" si="418"/>
        <v>3.9149257256349435E-2</v>
      </c>
      <c r="M308" s="525">
        <f t="shared" si="418"/>
        <v>4.8145037947708191E-2</v>
      </c>
      <c r="N308" s="525">
        <f t="shared" si="418"/>
        <v>5.2345706876954168E-2</v>
      </c>
      <c r="O308" s="525">
        <f t="shared" si="418"/>
        <v>5.8512317972388317E-2</v>
      </c>
      <c r="P308" s="525">
        <f t="shared" si="418"/>
        <v>6.0744009033644408E-2</v>
      </c>
      <c r="Q308" s="525">
        <f t="shared" si="418"/>
        <v>5.9488770587516004E-2</v>
      </c>
      <c r="R308" s="525">
        <f t="shared" si="418"/>
        <v>6.2669999709935809E-2</v>
      </c>
      <c r="S308" s="525">
        <f t="shared" si="418"/>
        <v>6.5781684455871847E-2</v>
      </c>
    </row>
    <row r="309" spans="1:21" s="336" customFormat="1" x14ac:dyDescent="0.2">
      <c r="A309" s="511"/>
      <c r="B309" s="512"/>
      <c r="C309" s="513" t="s">
        <v>429</v>
      </c>
      <c r="D309" s="514"/>
      <c r="E309" s="514"/>
      <c r="F309" s="514"/>
      <c r="G309" s="514"/>
      <c r="H309" s="514"/>
      <c r="I309" s="514"/>
      <c r="J309" s="515">
        <f>I307+I307*J310</f>
        <v>757.91525866918346</v>
      </c>
      <c r="K309" s="515">
        <f>J309+J309*K310</f>
        <v>769.88100986687471</v>
      </c>
      <c r="L309" s="515">
        <f t="shared" ref="L309:S309" si="419">K309+K309*L310</f>
        <v>788.47306443092793</v>
      </c>
      <c r="M309" s="515">
        <f t="shared" si="419"/>
        <v>814.60703407223684</v>
      </c>
      <c r="N309" s="515">
        <f t="shared" si="419"/>
        <v>845.02910958660357</v>
      </c>
      <c r="O309" s="515">
        <f t="shared" si="419"/>
        <v>881.79828489886006</v>
      </c>
      <c r="P309" s="515">
        <f t="shared" si="419"/>
        <v>922.13527360912565</v>
      </c>
      <c r="Q309" s="515">
        <f t="shared" si="419"/>
        <v>963.15993824737836</v>
      </c>
      <c r="R309" s="515">
        <f t="shared" si="419"/>
        <v>1009.0737722242527</v>
      </c>
      <c r="S309" s="515">
        <f t="shared" si="419"/>
        <v>1060.3162381180409</v>
      </c>
      <c r="T309" s="199">
        <f>(S309/J309)^(1/9)-1</f>
        <v>3.8010245609308324E-2</v>
      </c>
    </row>
    <row r="310" spans="1:21" s="336" customFormat="1" x14ac:dyDescent="0.2">
      <c r="A310" s="511"/>
      <c r="B310" s="512"/>
      <c r="C310" s="513" t="s">
        <v>327</v>
      </c>
      <c r="D310" s="514"/>
      <c r="E310" s="514"/>
      <c r="F310" s="514"/>
      <c r="G310" s="514"/>
      <c r="H310" s="514"/>
      <c r="I310" s="514"/>
      <c r="J310" s="514">
        <f>J308-1.5%</f>
        <v>5.2150720495350994E-3</v>
      </c>
      <c r="K310" s="514">
        <f t="shared" ref="K310:S310" si="420">K308-1.5%</f>
        <v>1.5787716450915382E-2</v>
      </c>
      <c r="L310" s="514">
        <f t="shared" si="420"/>
        <v>2.4149257256349435E-2</v>
      </c>
      <c r="M310" s="514">
        <f t="shared" si="420"/>
        <v>3.3145037947708192E-2</v>
      </c>
      <c r="N310" s="514">
        <f t="shared" si="420"/>
        <v>3.7345706876954168E-2</v>
      </c>
      <c r="O310" s="514">
        <f t="shared" si="420"/>
        <v>4.3512317972388317E-2</v>
      </c>
      <c r="P310" s="514">
        <f t="shared" si="420"/>
        <v>4.5744009033644409E-2</v>
      </c>
      <c r="Q310" s="514">
        <f t="shared" si="420"/>
        <v>4.4488770587516005E-2</v>
      </c>
      <c r="R310" s="514">
        <f t="shared" si="420"/>
        <v>4.7669999709935809E-2</v>
      </c>
      <c r="S310" s="514">
        <f t="shared" si="420"/>
        <v>5.0781684455871848E-2</v>
      </c>
    </row>
    <row r="311" spans="1:21" s="336" customFormat="1" x14ac:dyDescent="0.2">
      <c r="A311" s="511"/>
      <c r="B311" s="512"/>
      <c r="C311" s="513" t="s">
        <v>430</v>
      </c>
      <c r="D311" s="514"/>
      <c r="E311" s="514"/>
      <c r="F311" s="514"/>
      <c r="G311" s="514"/>
      <c r="H311" s="514"/>
      <c r="I311" s="514"/>
      <c r="J311" s="515">
        <f>I307+I307*J312</f>
        <v>746.60551093842366</v>
      </c>
      <c r="K311" s="515">
        <f>J311+J311*K312</f>
        <v>747.19362438173391</v>
      </c>
      <c r="L311" s="515">
        <f t="shared" ref="L311:S311" si="421">K311+K311*L312</f>
        <v>754.02989107150654</v>
      </c>
      <c r="M311" s="515">
        <f t="shared" si="421"/>
        <v>767.71179205870533</v>
      </c>
      <c r="N311" s="515">
        <f t="shared" si="421"/>
        <v>784.86685473003035</v>
      </c>
      <c r="O311" s="515">
        <f t="shared" si="421"/>
        <v>807.24522805808124</v>
      </c>
      <c r="P311" s="515">
        <f t="shared" si="421"/>
        <v>832.06318264186518</v>
      </c>
      <c r="Q311" s="515">
        <f t="shared" si="421"/>
        <v>856.59970294910954</v>
      </c>
      <c r="R311" s="515">
        <f t="shared" si="421"/>
        <v>884.58481499598804</v>
      </c>
      <c r="S311" s="515">
        <f t="shared" si="421"/>
        <v>916.23674972063031</v>
      </c>
      <c r="T311" s="199">
        <f>(S311/J311)^(1/9)-1</f>
        <v>2.3009373122886201E-2</v>
      </c>
    </row>
    <row r="312" spans="1:21" s="336" customFormat="1" x14ac:dyDescent="0.2">
      <c r="A312" s="511"/>
      <c r="B312" s="512"/>
      <c r="C312" s="513" t="s">
        <v>327</v>
      </c>
      <c r="D312" s="514"/>
      <c r="E312" s="514"/>
      <c r="F312" s="514"/>
      <c r="G312" s="514"/>
      <c r="H312" s="514"/>
      <c r="I312" s="514"/>
      <c r="J312" s="514">
        <f>J308-3%</f>
        <v>-9.7849279504649E-3</v>
      </c>
      <c r="K312" s="514">
        <f t="shared" ref="K312:S312" si="422">K308-3%</f>
        <v>7.8771645091538223E-4</v>
      </c>
      <c r="L312" s="514">
        <f t="shared" si="422"/>
        <v>9.1492572563494357E-3</v>
      </c>
      <c r="M312" s="514">
        <f t="shared" si="422"/>
        <v>1.8145037947708192E-2</v>
      </c>
      <c r="N312" s="514">
        <f t="shared" si="422"/>
        <v>2.2345706876954169E-2</v>
      </c>
      <c r="O312" s="514">
        <f t="shared" si="422"/>
        <v>2.8512317972388318E-2</v>
      </c>
      <c r="P312" s="514">
        <f t="shared" si="422"/>
        <v>3.0744009033644409E-2</v>
      </c>
      <c r="Q312" s="514">
        <f t="shared" si="422"/>
        <v>2.9488770587516006E-2</v>
      </c>
      <c r="R312" s="514">
        <f t="shared" si="422"/>
        <v>3.266999970993581E-2</v>
      </c>
      <c r="S312" s="514">
        <f t="shared" si="422"/>
        <v>3.5781684455871848E-2</v>
      </c>
    </row>
    <row r="313" spans="1:21" ht="13.5" thickBot="1" x14ac:dyDescent="0.25">
      <c r="A313" s="295" t="s">
        <v>57</v>
      </c>
      <c r="B313" s="296" t="s">
        <v>58</v>
      </c>
      <c r="C313" s="297" t="s">
        <v>328</v>
      </c>
      <c r="D313" s="298">
        <v>0</v>
      </c>
      <c r="E313" s="298">
        <v>0</v>
      </c>
      <c r="F313" s="298">
        <v>0</v>
      </c>
      <c r="G313" s="298">
        <v>0</v>
      </c>
      <c r="H313" s="298">
        <v>0</v>
      </c>
      <c r="I313" s="298">
        <v>0</v>
      </c>
      <c r="J313" s="298">
        <f t="shared" ref="J313:S313" si="423">J302-J307</f>
        <v>53.86940570378863</v>
      </c>
      <c r="K313" s="298">
        <f t="shared" si="423"/>
        <v>57.463640765081436</v>
      </c>
      <c r="L313" s="298">
        <f t="shared" si="423"/>
        <v>39.20593910701507</v>
      </c>
      <c r="M313" s="298">
        <f t="shared" si="423"/>
        <v>4.6645025301962733</v>
      </c>
      <c r="N313" s="298">
        <f t="shared" si="423"/>
        <v>-26.393635692666066</v>
      </c>
      <c r="O313" s="298">
        <f t="shared" si="423"/>
        <v>-61.534294440157964</v>
      </c>
      <c r="P313" s="298">
        <f t="shared" si="423"/>
        <v>-108.43545515969345</v>
      </c>
      <c r="Q313" s="298">
        <f t="shared" si="423"/>
        <v>-154.60685300540717</v>
      </c>
      <c r="R313" s="298">
        <f t="shared" si="423"/>
        <v>-213.79921950983817</v>
      </c>
      <c r="S313" s="298">
        <f t="shared" si="423"/>
        <v>-278.50195721308296</v>
      </c>
    </row>
    <row r="314" spans="1:21" x14ac:dyDescent="0.2">
      <c r="E314" s="519">
        <f>E307/D307-1</f>
        <v>4.3340355973427336E-2</v>
      </c>
      <c r="F314" s="519">
        <f t="shared" ref="F314:S314" si="424">F307/E307-1</f>
        <v>3.8461190144160273E-2</v>
      </c>
      <c r="G314" s="519">
        <f t="shared" si="424"/>
        <v>4.4656488536698014E-2</v>
      </c>
      <c r="H314" s="519">
        <f t="shared" si="424"/>
        <v>3.6560948018378836E-2</v>
      </c>
      <c r="I314" s="519">
        <f t="shared" si="424"/>
        <v>-7.1095614819320474E-2</v>
      </c>
      <c r="J314" s="519">
        <f t="shared" si="424"/>
        <v>2.0215072049535099E-2</v>
      </c>
      <c r="K314" s="519">
        <f t="shared" si="424"/>
        <v>3.0787716450915381E-2</v>
      </c>
      <c r="L314" s="519">
        <f t="shared" si="424"/>
        <v>3.9149257256349435E-2</v>
      </c>
      <c r="M314" s="519">
        <f t="shared" si="424"/>
        <v>4.8145037947708191E-2</v>
      </c>
      <c r="N314" s="519">
        <f t="shared" si="424"/>
        <v>5.2345706876954168E-2</v>
      </c>
      <c r="O314" s="519">
        <f t="shared" si="424"/>
        <v>5.8512317972388317E-2</v>
      </c>
      <c r="P314" s="519">
        <f t="shared" si="424"/>
        <v>6.0744009033644408E-2</v>
      </c>
      <c r="Q314" s="519">
        <f t="shared" si="424"/>
        <v>5.9488770587516004E-2</v>
      </c>
      <c r="R314" s="519">
        <f t="shared" si="424"/>
        <v>6.2669999709935809E-2</v>
      </c>
      <c r="S314" s="519">
        <f t="shared" si="424"/>
        <v>6.5781684455871847E-2</v>
      </c>
    </row>
    <row r="315" spans="1:21" x14ac:dyDescent="0.2">
      <c r="D315" s="199">
        <f>(I307/D307)^(1/5)-1</f>
        <v>1.7351729540806327E-2</v>
      </c>
    </row>
    <row r="318" spans="1:21" x14ac:dyDescent="0.2">
      <c r="D318" s="199">
        <f>D12/D307</f>
        <v>0.21292189023371985</v>
      </c>
      <c r="E318" s="199">
        <f t="shared" ref="E318:I318" si="425">E12/E307</f>
        <v>0.20766870528359754</v>
      </c>
      <c r="F318" s="199">
        <f t="shared" si="425"/>
        <v>0.20509482057156384</v>
      </c>
      <c r="G318" s="199">
        <f t="shared" si="425"/>
        <v>0.19688878148808772</v>
      </c>
      <c r="H318" s="199">
        <f t="shared" si="425"/>
        <v>0.19168403053755331</v>
      </c>
      <c r="I318" s="199">
        <f t="shared" si="425"/>
        <v>0.18314526043006957</v>
      </c>
    </row>
    <row r="319" spans="1:21" x14ac:dyDescent="0.2">
      <c r="D319" s="199">
        <f>D17/D307</f>
        <v>0.19134732401103716</v>
      </c>
      <c r="E319" s="199">
        <f t="shared" ref="E319:I319" si="426">E17/E307</f>
        <v>0.1871124674746171</v>
      </c>
      <c r="F319" s="199">
        <f t="shared" si="426"/>
        <v>0.185904624240046</v>
      </c>
      <c r="G319" s="199">
        <f t="shared" si="426"/>
        <v>0.17848215276666426</v>
      </c>
      <c r="H319" s="199">
        <f t="shared" si="426"/>
        <v>0.17381791366153659</v>
      </c>
      <c r="I319" s="199">
        <f t="shared" si="426"/>
        <v>0.16811605395107151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76" zoomScale="90" zoomScaleNormal="90" workbookViewId="0">
      <selection activeCell="I88" sqref="I88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358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307">
        <v>2016</v>
      </c>
      <c r="L1" s="307">
        <v>2017</v>
      </c>
      <c r="M1" s="307">
        <v>2018</v>
      </c>
      <c r="N1" s="307">
        <v>2019</v>
      </c>
      <c r="O1" s="307">
        <v>2020</v>
      </c>
      <c r="P1" s="307" t="s">
        <v>28</v>
      </c>
    </row>
    <row r="2" spans="1:16" x14ac:dyDescent="0.25">
      <c r="A2" s="55" t="s">
        <v>30</v>
      </c>
      <c r="B2" s="55" t="s">
        <v>31</v>
      </c>
      <c r="C2" s="56" t="s">
        <v>418</v>
      </c>
      <c r="D2" s="45">
        <f>ROUND(K2*' Demand-Supply Gap'!D$8,2)</f>
        <v>2.84</v>
      </c>
      <c r="E2" s="45">
        <f>ROUND(L2*' Demand-Supply Gap'!E$8,2)</f>
        <v>2.81</v>
      </c>
      <c r="F2" s="45">
        <f>ROUND(M2*' Demand-Supply Gap'!F$8,2)</f>
        <v>2.92</v>
      </c>
      <c r="G2" s="45">
        <f>ROUND(N2*' Demand-Supply Gap'!G$8,2)</f>
        <v>2.77</v>
      </c>
      <c r="H2" s="45">
        <f>ROUND(O2*' Demand-Supply Gap'!H$8,2)</f>
        <v>2.98</v>
      </c>
      <c r="I2" s="45">
        <f>ROUND(P2*' Demand-Supply Gap'!I$8,2)</f>
        <v>2.82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419</v>
      </c>
      <c r="D3" s="45">
        <f>ROUND(K3*' Demand-Supply Gap'!D$8,2)</f>
        <v>0.9</v>
      </c>
      <c r="E3" s="45">
        <f>ROUND(L3*' Demand-Supply Gap'!E$8,2)</f>
        <v>0.96</v>
      </c>
      <c r="F3" s="45">
        <f>ROUND(M3*' Demand-Supply Gap'!F$8,2)</f>
        <v>0.93</v>
      </c>
      <c r="G3" s="45">
        <f>ROUND(N3*' Demand-Supply Gap'!G$8,2)</f>
        <v>0.89</v>
      </c>
      <c r="H3" s="45">
        <f>ROUND(O3*' Demand-Supply Gap'!H$8,2)</f>
        <v>0.96</v>
      </c>
      <c r="I3" s="45">
        <f>ROUND(P3*' Demand-Supply Gap'!I$8,2)</f>
        <v>0.88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67" t="s">
        <v>30</v>
      </c>
      <c r="B4" s="267" t="s">
        <v>31</v>
      </c>
      <c r="C4" s="200" t="s">
        <v>58</v>
      </c>
      <c r="D4" s="204">
        <f>SUM(D2:D3)</f>
        <v>3.7399999999999998</v>
      </c>
      <c r="E4" s="204">
        <f t="shared" ref="E4" si="1">SUM(E2:E3)</f>
        <v>3.77</v>
      </c>
      <c r="F4" s="204">
        <f t="shared" ref="F4" si="2">SUM(F2:F3)</f>
        <v>3.85</v>
      </c>
      <c r="G4" s="204">
        <f t="shared" ref="G4" si="3">SUM(G2:G3)</f>
        <v>3.66</v>
      </c>
      <c r="H4" s="204">
        <f t="shared" ref="H4" si="4">SUM(H2:H3)</f>
        <v>3.94</v>
      </c>
      <c r="I4" s="204">
        <f t="shared" ref="I4" si="5">SUM(I2:I3)</f>
        <v>3.6999999999999997</v>
      </c>
      <c r="J4" s="266"/>
      <c r="K4" s="268">
        <f t="shared" ref="K4:P4" si="6">SUM(K2:K3)</f>
        <v>1</v>
      </c>
      <c r="L4" s="268">
        <f t="shared" si="6"/>
        <v>1</v>
      </c>
      <c r="M4" s="268">
        <f t="shared" si="6"/>
        <v>1</v>
      </c>
      <c r="N4" s="268">
        <f t="shared" si="6"/>
        <v>1</v>
      </c>
      <c r="O4" s="268">
        <f t="shared" si="6"/>
        <v>1</v>
      </c>
      <c r="P4" s="268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418</v>
      </c>
      <c r="D5" s="45">
        <f>K5*' Demand-Supply Gap'!D$17</f>
        <v>111.01264318296077</v>
      </c>
      <c r="E5" s="45">
        <f>L5*' Demand-Supply Gap'!E$17</f>
        <v>113.77028292613799</v>
      </c>
      <c r="F5" s="45">
        <f>M5*' Demand-Supply Gap'!F$17</f>
        <v>117.75817121040645</v>
      </c>
      <c r="G5" s="45">
        <f>N5*' Demand-Supply Gap'!G$17</f>
        <v>127.4782329067568</v>
      </c>
      <c r="H5" s="45">
        <f>O5*' Demand-Supply Gap'!H$17</f>
        <v>134.29845549182244</v>
      </c>
      <c r="I5" s="45">
        <f>P5*' Demand-Supply Gap'!I$17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419</v>
      </c>
      <c r="D6" s="45">
        <f>K6*' Demand-Supply Gap'!D$17</f>
        <v>21.369196817039207</v>
      </c>
      <c r="E6" s="45">
        <f>L6*' Demand-Supply Gap'!E$17</f>
        <v>21.292207073862006</v>
      </c>
      <c r="F6" s="45">
        <f>M6*' Demand-Supply Gap'!F$17</f>
        <v>21.593598789593567</v>
      </c>
      <c r="G6" s="45">
        <f>N6*' Demand-Supply Gap'!G$17</f>
        <v>12.284247093243209</v>
      </c>
      <c r="H6" s="45">
        <f>O6*' Demand-Supply Gap'!H$17</f>
        <v>6.7879531103280772</v>
      </c>
      <c r="I6" s="45">
        <f>P6*' Demand-Supply Gap'!I$17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67" t="s">
        <v>30</v>
      </c>
      <c r="B7" s="267" t="s">
        <v>33</v>
      </c>
      <c r="C7" s="200" t="s">
        <v>58</v>
      </c>
      <c r="D7" s="204">
        <f>SUM(D5:D6)</f>
        <v>132.38183999999998</v>
      </c>
      <c r="E7" s="204">
        <f t="shared" ref="E7" si="8">SUM(E5:E6)</f>
        <v>135.06249</v>
      </c>
      <c r="F7" s="204">
        <f t="shared" ref="F7" si="9">SUM(F5:F6)</f>
        <v>139.35177000000002</v>
      </c>
      <c r="G7" s="204">
        <f t="shared" ref="G7" si="10">SUM(G5:G6)</f>
        <v>139.76248000000001</v>
      </c>
      <c r="H7" s="204">
        <f t="shared" ref="H7" si="11">SUM(H5:H6)</f>
        <v>141.08640860215053</v>
      </c>
      <c r="I7" s="204">
        <f t="shared" ref="I7" si="12">SUM(I5:I6)</f>
        <v>126.75667731182791</v>
      </c>
      <c r="J7" s="58"/>
      <c r="K7" s="268">
        <f t="shared" ref="K7:P7" si="13">SUM(K5:K6)</f>
        <v>1</v>
      </c>
      <c r="L7" s="268">
        <f t="shared" si="13"/>
        <v>1</v>
      </c>
      <c r="M7" s="268">
        <f t="shared" si="13"/>
        <v>1</v>
      </c>
      <c r="N7" s="268">
        <f t="shared" si="13"/>
        <v>1</v>
      </c>
      <c r="O7" s="268">
        <f t="shared" si="13"/>
        <v>1</v>
      </c>
      <c r="P7" s="268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418</v>
      </c>
      <c r="D8" s="45">
        <f>ROUND(K8*' Demand-Supply Gap'!D$26,2)</f>
        <v>32.99</v>
      </c>
      <c r="E8" s="45">
        <f>ROUND(L8*' Demand-Supply Gap'!E$26,2)</f>
        <v>34.72</v>
      </c>
      <c r="F8" s="45">
        <f>ROUND(M8*' Demand-Supply Gap'!F$26,2)</f>
        <v>35.42</v>
      </c>
      <c r="G8" s="45">
        <f>ROUND(N8*' Demand-Supply Gap'!G$26,2)</f>
        <v>35.74</v>
      </c>
      <c r="H8" s="45">
        <f>ROUND(O8*' Demand-Supply Gap'!H$26,2)</f>
        <v>35.909999999999997</v>
      </c>
      <c r="I8" s="45">
        <f>ROUND(P8*' Demand-Supply Gap'!I$26,2)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419</v>
      </c>
      <c r="D9" s="45">
        <f>ROUND(K9*' Demand-Supply Gap'!D$26,2)</f>
        <v>12.68</v>
      </c>
      <c r="E9" s="45">
        <f>ROUND(L9*' Demand-Supply Gap'!E$26,2)</f>
        <v>13.21</v>
      </c>
      <c r="F9" s="45">
        <f>ROUND(M9*' Demand-Supply Gap'!F$26,2)</f>
        <v>13.56</v>
      </c>
      <c r="G9" s="45">
        <f>ROUND(N9*' Demand-Supply Gap'!G$26,2)</f>
        <v>13.71</v>
      </c>
      <c r="H9" s="45">
        <f>ROUND(O9*' Demand-Supply Gap'!H$26,2)</f>
        <v>13.95</v>
      </c>
      <c r="I9" s="45">
        <f>ROUND(P9*' Demand-Supply Gap'!I$26,2)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67" t="s">
        <v>30</v>
      </c>
      <c r="B10" s="267" t="s">
        <v>41</v>
      </c>
      <c r="C10" s="200" t="s">
        <v>58</v>
      </c>
      <c r="D10" s="204">
        <f>SUM(D8:D9)</f>
        <v>45.67</v>
      </c>
      <c r="E10" s="204">
        <f t="shared" ref="E10" si="15">SUM(E8:E9)</f>
        <v>47.93</v>
      </c>
      <c r="F10" s="204">
        <f t="shared" ref="F10" si="16">SUM(F8:F9)</f>
        <v>48.980000000000004</v>
      </c>
      <c r="G10" s="204">
        <f t="shared" ref="G10" si="17">SUM(G8:G9)</f>
        <v>49.45</v>
      </c>
      <c r="H10" s="204">
        <f t="shared" ref="H10" si="18">SUM(H8:H9)</f>
        <v>49.86</v>
      </c>
      <c r="I10" s="204">
        <f t="shared" ref="I10" si="19">SUM(I8:I9)</f>
        <v>47.05</v>
      </c>
      <c r="J10" s="58"/>
      <c r="K10" s="268">
        <v>1</v>
      </c>
      <c r="L10" s="268">
        <v>1</v>
      </c>
      <c r="M10" s="268">
        <v>1</v>
      </c>
      <c r="N10" s="268">
        <v>1</v>
      </c>
      <c r="O10" s="268">
        <v>1</v>
      </c>
      <c r="P10" s="268">
        <v>1</v>
      </c>
    </row>
    <row r="11" spans="1:16" x14ac:dyDescent="0.25">
      <c r="A11" s="55" t="s">
        <v>30</v>
      </c>
      <c r="B11" s="55" t="s">
        <v>49</v>
      </c>
      <c r="C11" s="56" t="s">
        <v>418</v>
      </c>
      <c r="D11" s="45">
        <f>ROUND(K11*' Demand-Supply Gap'!D$35,2)</f>
        <v>10.24</v>
      </c>
      <c r="E11" s="45">
        <f>ROUND(L11*' Demand-Supply Gap'!E$35,2)</f>
        <v>10.58</v>
      </c>
      <c r="F11" s="45">
        <f>ROUND(M11*' Demand-Supply Gap'!F$35,2)</f>
        <v>10.45</v>
      </c>
      <c r="G11" s="45">
        <f>ROUND(N11*' Demand-Supply Gap'!G$35,2)</f>
        <v>11.11</v>
      </c>
      <c r="H11" s="45">
        <f>ROUND(O11*' Demand-Supply Gap'!H$35,2)</f>
        <v>10.8</v>
      </c>
      <c r="I11" s="45">
        <f>ROUND(P11*' Demand-Supply Gap'!I$35,2)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419</v>
      </c>
      <c r="D12" s="45">
        <f>ROUND(K12*' Demand-Supply Gap'!D$35,2)</f>
        <v>2.36</v>
      </c>
      <c r="E12" s="45">
        <f>ROUND(L12*' Demand-Supply Gap'!E$35,2)</f>
        <v>2.4300000000000002</v>
      </c>
      <c r="F12" s="45">
        <f>ROUND(M12*' Demand-Supply Gap'!F$35,2)</f>
        <v>2.34</v>
      </c>
      <c r="G12" s="45">
        <f>ROUND(N12*' Demand-Supply Gap'!G$35,2)</f>
        <v>2.52</v>
      </c>
      <c r="H12" s="45">
        <f>ROUND(O12*' Demand-Supply Gap'!H$35,2)</f>
        <v>2.4300000000000002</v>
      </c>
      <c r="I12" s="45">
        <f>ROUND(P12*' Demand-Supply Gap'!I$35,2)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67" t="s">
        <v>30</v>
      </c>
      <c r="B13" s="267" t="s">
        <v>49</v>
      </c>
      <c r="C13" s="200" t="s">
        <v>58</v>
      </c>
      <c r="D13" s="204">
        <f>SUM(D11:D12)</f>
        <v>12.6</v>
      </c>
      <c r="E13" s="204">
        <f t="shared" ref="E13" si="21">SUM(E11:E12)</f>
        <v>13.01</v>
      </c>
      <c r="F13" s="204">
        <f t="shared" ref="F13" si="22">SUM(F11:F12)</f>
        <v>12.79</v>
      </c>
      <c r="G13" s="204">
        <f t="shared" ref="G13" si="23">SUM(G11:G12)</f>
        <v>13.629999999999999</v>
      </c>
      <c r="H13" s="204">
        <f t="shared" ref="H13" si="24">SUM(H11:H12)</f>
        <v>13.23</v>
      </c>
      <c r="I13" s="204">
        <f t="shared" ref="I13" si="25">SUM(I11:I12)</f>
        <v>11.81</v>
      </c>
      <c r="J13" s="58"/>
      <c r="K13" s="268">
        <v>1</v>
      </c>
      <c r="L13" s="268">
        <v>1</v>
      </c>
      <c r="M13" s="268">
        <v>1</v>
      </c>
      <c r="N13" s="268">
        <v>1</v>
      </c>
      <c r="O13" s="268">
        <v>1</v>
      </c>
      <c r="P13" s="268">
        <v>1</v>
      </c>
    </row>
    <row r="14" spans="1:16" x14ac:dyDescent="0.25">
      <c r="A14" s="55" t="s">
        <v>30</v>
      </c>
      <c r="B14" s="55" t="s">
        <v>104</v>
      </c>
      <c r="C14" s="56" t="s">
        <v>418</v>
      </c>
      <c r="D14" s="45">
        <f>ROUND(K14*' Demand-Supply Gap'!D$44,2)</f>
        <v>12.59</v>
      </c>
      <c r="E14" s="45">
        <f>ROUND(L14*' Demand-Supply Gap'!E$44,2)</f>
        <v>13.36</v>
      </c>
      <c r="F14" s="45">
        <f>ROUND(M14*' Demand-Supply Gap'!F$44,2)</f>
        <v>13.87</v>
      </c>
      <c r="G14" s="45">
        <f>ROUND(N14*' Demand-Supply Gap'!G$44,2)</f>
        <v>14.04</v>
      </c>
      <c r="H14" s="45">
        <f>ROUND(O14*' Demand-Supply Gap'!H$44,2)</f>
        <v>14.38</v>
      </c>
      <c r="I14" s="45">
        <f>ROUND(P14*' Demand-Supply Gap'!I$44,2)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419</v>
      </c>
      <c r="D15" s="45">
        <f>ROUND(K15*' Demand-Supply Gap'!D$44,2)</f>
        <v>2.75</v>
      </c>
      <c r="E15" s="45">
        <f>ROUND(L15*' Demand-Supply Gap'!E$44,2)</f>
        <v>2.98</v>
      </c>
      <c r="F15" s="45">
        <f>ROUND(M15*' Demand-Supply Gap'!F$44,2)</f>
        <v>3.02</v>
      </c>
      <c r="G15" s="45">
        <f>ROUND(N15*' Demand-Supply Gap'!G$44,2)</f>
        <v>3.11</v>
      </c>
      <c r="H15" s="45">
        <f>ROUND(O15*' Demand-Supply Gap'!H$44,2)</f>
        <v>3.09</v>
      </c>
      <c r="I15" s="45">
        <f>ROUND(P15*' Demand-Supply Gap'!I$44,2)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67" t="s">
        <v>30</v>
      </c>
      <c r="B16" s="267" t="s">
        <v>104</v>
      </c>
      <c r="C16" s="200" t="s">
        <v>58</v>
      </c>
      <c r="D16" s="204">
        <f>SUM(D14:D15)</f>
        <v>15.34</v>
      </c>
      <c r="E16" s="204">
        <f t="shared" ref="E16" si="27">SUM(E14:E15)</f>
        <v>16.34</v>
      </c>
      <c r="F16" s="204">
        <f t="shared" ref="F16" si="28">SUM(F14:F15)</f>
        <v>16.89</v>
      </c>
      <c r="G16" s="204">
        <f t="shared" ref="G16" si="29">SUM(G14:G15)</f>
        <v>17.149999999999999</v>
      </c>
      <c r="H16" s="204">
        <f t="shared" ref="H16" si="30">SUM(H14:H15)</f>
        <v>17.47</v>
      </c>
      <c r="I16" s="204">
        <f t="shared" ref="I16" si="31">SUM(I14:I15)</f>
        <v>13.76</v>
      </c>
      <c r="J16" s="58"/>
      <c r="K16" s="268">
        <v>1</v>
      </c>
      <c r="L16" s="268">
        <v>1</v>
      </c>
      <c r="M16" s="268">
        <v>1</v>
      </c>
      <c r="N16" s="268">
        <v>1</v>
      </c>
      <c r="O16" s="268">
        <v>1</v>
      </c>
      <c r="P16" s="268">
        <v>1</v>
      </c>
    </row>
    <row r="17" spans="1:16" x14ac:dyDescent="0.25">
      <c r="A17" s="55" t="s">
        <v>30</v>
      </c>
      <c r="B17" s="55" t="s">
        <v>51</v>
      </c>
      <c r="C17" s="56" t="s">
        <v>418</v>
      </c>
      <c r="D17" s="45">
        <f>K17*' Demand-Supply Gap'!D$53</f>
        <v>62.989741261522148</v>
      </c>
      <c r="E17" s="334">
        <f>L17*' Demand-Supply Gap'!E$53</f>
        <v>65.952702447999613</v>
      </c>
      <c r="F17" s="334">
        <f>M17*' Demand-Supply Gap'!F$53</f>
        <v>70.244026111683652</v>
      </c>
      <c r="G17" s="334">
        <f>N17*' Demand-Supply Gap'!G$53</f>
        <v>71.201010003450534</v>
      </c>
      <c r="H17" s="334">
        <f>O17*' Demand-Supply Gap'!H$53</f>
        <v>79.771571599149894</v>
      </c>
      <c r="I17" s="334">
        <f>P17*' Demand-Supply Gap'!I$53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419</v>
      </c>
      <c r="D18" s="334">
        <f>K18*' Demand-Supply Gap'!D$53</f>
        <v>10.699708038339981</v>
      </c>
      <c r="E18" s="334">
        <f>L18*' Demand-Supply Gap'!E$53</f>
        <v>11.498389042710883</v>
      </c>
      <c r="F18" s="334">
        <f>M18*' Demand-Supply Gap'!F$53</f>
        <v>11.883912753841491</v>
      </c>
      <c r="G18" s="334">
        <f>N18*' Demand-Supply Gap'!G$53</f>
        <v>12.307481473937436</v>
      </c>
      <c r="H18" s="334">
        <f>O18*' Demand-Supply Gap'!H$53</f>
        <v>13.299915507546986</v>
      </c>
      <c r="I18" s="334">
        <f>P18*' Demand-Supply Gap'!I$53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67" t="s">
        <v>30</v>
      </c>
      <c r="B19" s="267" t="s">
        <v>51</v>
      </c>
      <c r="C19" s="200" t="s">
        <v>58</v>
      </c>
      <c r="D19" s="204">
        <f>SUM(D17:D18)</f>
        <v>73.689449299862133</v>
      </c>
      <c r="E19" s="204">
        <f t="shared" ref="E19:I19" si="33">SUM(E17:E18)</f>
        <v>77.451091490710496</v>
      </c>
      <c r="F19" s="204">
        <f t="shared" si="33"/>
        <v>82.127938865525138</v>
      </c>
      <c r="G19" s="204">
        <f t="shared" si="33"/>
        <v>83.508491477387963</v>
      </c>
      <c r="H19" s="204">
        <f t="shared" si="33"/>
        <v>93.071487106696878</v>
      </c>
      <c r="I19" s="204">
        <f t="shared" si="33"/>
        <v>83.843400000000003</v>
      </c>
      <c r="J19" s="58"/>
      <c r="K19" s="268">
        <v>1</v>
      </c>
      <c r="L19" s="268">
        <v>1</v>
      </c>
      <c r="M19" s="268">
        <v>1</v>
      </c>
      <c r="N19" s="268">
        <v>1</v>
      </c>
      <c r="O19" s="268">
        <v>1</v>
      </c>
      <c r="P19" s="268">
        <v>1</v>
      </c>
    </row>
    <row r="20" spans="1:16" x14ac:dyDescent="0.25">
      <c r="A20" s="55" t="s">
        <v>30</v>
      </c>
      <c r="B20" s="55" t="s">
        <v>188</v>
      </c>
      <c r="C20" s="56" t="s">
        <v>418</v>
      </c>
      <c r="D20" s="45">
        <f>ROUND(K20*' Demand-Supply Gap'!D$62,2)</f>
        <v>6.3</v>
      </c>
      <c r="E20" s="45">
        <f>ROUND(L20*' Demand-Supply Gap'!E$62,2)</f>
        <v>6.34</v>
      </c>
      <c r="F20" s="45">
        <f>ROUND(M20*' Demand-Supply Gap'!F$62,2)</f>
        <v>6.48</v>
      </c>
      <c r="G20" s="45">
        <f>ROUND(N20*' Demand-Supply Gap'!G$62,2)</f>
        <v>6.55</v>
      </c>
      <c r="H20" s="45">
        <f>ROUND(O20*' Demand-Supply Gap'!H$62,2)</f>
        <v>9.99</v>
      </c>
      <c r="I20" s="45">
        <f>ROUND(P20*' Demand-Supply Gap'!I$62,2)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188</v>
      </c>
      <c r="C21" s="56" t="s">
        <v>419</v>
      </c>
      <c r="D21" s="45">
        <f>ROUND(K21*' Demand-Supply Gap'!D$62,2)</f>
        <v>1.55</v>
      </c>
      <c r="E21" s="45">
        <f>ROUND(L21*' Demand-Supply Gap'!E$62,2)</f>
        <v>1.59</v>
      </c>
      <c r="F21" s="45">
        <f>ROUND(M21*' Demand-Supply Gap'!F$62,2)</f>
        <v>1.59</v>
      </c>
      <c r="G21" s="45">
        <f>ROUND(N21*' Demand-Supply Gap'!G$62,2)</f>
        <v>1.63</v>
      </c>
      <c r="H21" s="45">
        <f>ROUND(O21*' Demand-Supply Gap'!H$62,2)</f>
        <v>2.42</v>
      </c>
      <c r="I21" s="45">
        <f>ROUND(P21*' Demand-Supply Gap'!I$62,2)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67" t="s">
        <v>30</v>
      </c>
      <c r="B22" s="267" t="s">
        <v>188</v>
      </c>
      <c r="C22" s="200" t="s">
        <v>58</v>
      </c>
      <c r="D22" s="204">
        <f>SUM(D20:D21)</f>
        <v>7.85</v>
      </c>
      <c r="E22" s="204">
        <f t="shared" ref="E22" si="35">SUM(E20:E21)</f>
        <v>7.93</v>
      </c>
      <c r="F22" s="204">
        <f t="shared" ref="F22" si="36">SUM(F20:F21)</f>
        <v>8.07</v>
      </c>
      <c r="G22" s="204">
        <f t="shared" ref="G22" si="37">SUM(G20:G21)</f>
        <v>8.18</v>
      </c>
      <c r="H22" s="204">
        <f t="shared" ref="H22" si="38">SUM(H20:H21)</f>
        <v>12.41</v>
      </c>
      <c r="I22" s="204">
        <f t="shared" ref="I22" si="39">SUM(I20:I21)</f>
        <v>11.700000000000001</v>
      </c>
      <c r="J22" s="58"/>
      <c r="K22" s="268">
        <v>1</v>
      </c>
      <c r="L22" s="268">
        <v>1</v>
      </c>
      <c r="M22" s="268">
        <v>1</v>
      </c>
      <c r="N22" s="268">
        <v>1</v>
      </c>
      <c r="O22" s="268">
        <v>1</v>
      </c>
      <c r="P22" s="268">
        <v>1</v>
      </c>
    </row>
    <row r="23" spans="1:16" x14ac:dyDescent="0.25">
      <c r="A23" s="55" t="s">
        <v>30</v>
      </c>
      <c r="B23" s="55" t="s">
        <v>52</v>
      </c>
      <c r="C23" s="56" t="s">
        <v>418</v>
      </c>
      <c r="D23" s="45">
        <f>ROUND(K23*' Demand-Supply Gap'!D$71,2)</f>
        <v>23.38</v>
      </c>
      <c r="E23" s="45">
        <f>ROUND(L23*' Demand-Supply Gap'!E$71,2)</f>
        <v>24.05</v>
      </c>
      <c r="F23" s="45">
        <f>ROUND(M23*' Demand-Supply Gap'!F$71,2)</f>
        <v>24.64</v>
      </c>
      <c r="G23" s="45">
        <f>ROUND(N23*' Demand-Supply Gap'!G$71,2)</f>
        <v>24.99</v>
      </c>
      <c r="H23" s="45">
        <f>ROUND(O23*' Demand-Supply Gap'!H$71,2)</f>
        <v>25.5</v>
      </c>
      <c r="I23" s="45">
        <f>ROUND(P23*' Demand-Supply Gap'!I$71,2)</f>
        <v>6.39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419</v>
      </c>
      <c r="D24" s="45">
        <f>ROUND(K24*' Demand-Supply Gap'!D$71,2)</f>
        <v>4.59</v>
      </c>
      <c r="E24" s="45">
        <f>ROUND(L24*' Demand-Supply Gap'!E$71,2)</f>
        <v>4.83</v>
      </c>
      <c r="F24" s="45">
        <f>ROUND(M24*' Demand-Supply Gap'!F$71,2)</f>
        <v>4.82</v>
      </c>
      <c r="G24" s="45">
        <f>ROUND(N24*' Demand-Supply Gap'!G$71,2)</f>
        <v>5</v>
      </c>
      <c r="H24" s="45">
        <f>ROUND(O24*' Demand-Supply Gap'!H$71,2)</f>
        <v>4.92</v>
      </c>
      <c r="I24" s="45">
        <f>ROUND(P24*' Demand-Supply Gap'!I$71,2)</f>
        <v>1.26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67" t="s">
        <v>30</v>
      </c>
      <c r="B25" s="267" t="s">
        <v>52</v>
      </c>
      <c r="C25" s="200" t="s">
        <v>58</v>
      </c>
      <c r="D25" s="204">
        <f>SUM(D23:D24)</f>
        <v>27.97</v>
      </c>
      <c r="E25" s="204">
        <f t="shared" ref="E25" si="41">SUM(E23:E24)</f>
        <v>28.880000000000003</v>
      </c>
      <c r="F25" s="204">
        <f t="shared" ref="F25" si="42">SUM(F23:F24)</f>
        <v>29.46</v>
      </c>
      <c r="G25" s="204">
        <f t="shared" ref="G25" si="43">SUM(G23:G24)</f>
        <v>29.99</v>
      </c>
      <c r="H25" s="204">
        <f t="shared" ref="H25" si="44">SUM(H23:H24)</f>
        <v>30.42</v>
      </c>
      <c r="I25" s="204">
        <f t="shared" ref="I25" si="45">SUM(I23:I24)</f>
        <v>7.6499999999999995</v>
      </c>
      <c r="J25" s="58"/>
      <c r="K25" s="268">
        <v>1</v>
      </c>
      <c r="L25" s="268">
        <v>1</v>
      </c>
      <c r="M25" s="268">
        <v>1</v>
      </c>
      <c r="N25" s="268">
        <v>1</v>
      </c>
      <c r="O25" s="268">
        <v>1</v>
      </c>
      <c r="P25" s="268">
        <v>1</v>
      </c>
    </row>
    <row r="26" spans="1:16" x14ac:dyDescent="0.25">
      <c r="A26" s="300" t="s">
        <v>30</v>
      </c>
      <c r="B26" s="300" t="s">
        <v>30</v>
      </c>
      <c r="C26" s="301" t="s">
        <v>418</v>
      </c>
      <c r="D26" s="277">
        <f t="shared" ref="D26:I28" si="46">D2+D5+D8+D11+D14+D17+D20+D23</f>
        <v>262.34238444448295</v>
      </c>
      <c r="E26" s="277">
        <f t="shared" si="46"/>
        <v>271.58298537413759</v>
      </c>
      <c r="F26" s="277">
        <f t="shared" si="46"/>
        <v>281.7821973220901</v>
      </c>
      <c r="G26" s="277">
        <f t="shared" si="46"/>
        <v>293.87924291020738</v>
      </c>
      <c r="H26" s="277">
        <f t="shared" si="46"/>
        <v>313.63002709097236</v>
      </c>
      <c r="I26" s="277">
        <f t="shared" si="46"/>
        <v>264.64760802809985</v>
      </c>
      <c r="J26" s="58"/>
      <c r="K26" s="305">
        <f t="shared" ref="K26:P28" si="47">D26/D$28</f>
        <v>0.82176834024143319</v>
      </c>
      <c r="L26" s="305">
        <f t="shared" si="47"/>
        <v>0.8220481315385505</v>
      </c>
      <c r="M26" s="305">
        <f t="shared" si="47"/>
        <v>0.82508326754589456</v>
      </c>
      <c r="N26" s="305">
        <f t="shared" si="47"/>
        <v>0.85100748899798684</v>
      </c>
      <c r="O26" s="305">
        <f t="shared" si="47"/>
        <v>0.86760865526623021</v>
      </c>
      <c r="P26" s="305">
        <f t="shared" si="47"/>
        <v>0.86409880570425357</v>
      </c>
    </row>
    <row r="27" spans="1:16" x14ac:dyDescent="0.25">
      <c r="A27" s="300" t="s">
        <v>30</v>
      </c>
      <c r="B27" s="300" t="s">
        <v>30</v>
      </c>
      <c r="C27" s="301" t="s">
        <v>419</v>
      </c>
      <c r="D27" s="277">
        <f t="shared" si="46"/>
        <v>56.898904855379186</v>
      </c>
      <c r="E27" s="277">
        <f t="shared" si="46"/>
        <v>58.790596116572885</v>
      </c>
      <c r="F27" s="277">
        <f t="shared" si="46"/>
        <v>59.737511543435069</v>
      </c>
      <c r="G27" s="277">
        <f t="shared" si="46"/>
        <v>51.451728567180652</v>
      </c>
      <c r="H27" s="277">
        <f t="shared" si="46"/>
        <v>47.857868617875063</v>
      </c>
      <c r="I27" s="277">
        <f t="shared" si="46"/>
        <v>41.622469283728059</v>
      </c>
      <c r="J27" s="58"/>
      <c r="K27" s="305">
        <f t="shared" si="47"/>
        <v>0.17823165975856667</v>
      </c>
      <c r="L27" s="305">
        <f t="shared" si="47"/>
        <v>0.17795186846144953</v>
      </c>
      <c r="M27" s="305">
        <f t="shared" si="47"/>
        <v>0.17491673245410549</v>
      </c>
      <c r="N27" s="305">
        <f t="shared" si="47"/>
        <v>0.14899251100201324</v>
      </c>
      <c r="O27" s="305">
        <f t="shared" si="47"/>
        <v>0.13239134473376984</v>
      </c>
      <c r="P27" s="305">
        <f t="shared" si="47"/>
        <v>0.13590119429574662</v>
      </c>
    </row>
    <row r="28" spans="1:16" ht="15.75" thickBot="1" x14ac:dyDescent="0.3">
      <c r="A28" s="240" t="s">
        <v>30</v>
      </c>
      <c r="B28" s="240" t="s">
        <v>30</v>
      </c>
      <c r="C28" s="282" t="s">
        <v>58</v>
      </c>
      <c r="D28" s="242">
        <f t="shared" si="46"/>
        <v>319.24128929986216</v>
      </c>
      <c r="E28" s="242">
        <f t="shared" si="46"/>
        <v>330.37358149071048</v>
      </c>
      <c r="F28" s="242">
        <f t="shared" si="46"/>
        <v>341.51970886552516</v>
      </c>
      <c r="G28" s="242">
        <f t="shared" si="46"/>
        <v>345.330971477388</v>
      </c>
      <c r="H28" s="242">
        <f t="shared" si="46"/>
        <v>361.48789570884742</v>
      </c>
      <c r="I28" s="242">
        <f t="shared" si="46"/>
        <v>306.27007731182783</v>
      </c>
      <c r="J28" s="58"/>
      <c r="K28" s="306">
        <f t="shared" si="47"/>
        <v>1</v>
      </c>
      <c r="L28" s="306">
        <f t="shared" si="47"/>
        <v>1</v>
      </c>
      <c r="M28" s="306">
        <f t="shared" si="47"/>
        <v>1</v>
      </c>
      <c r="N28" s="306">
        <f t="shared" si="47"/>
        <v>1</v>
      </c>
      <c r="O28" s="306">
        <f t="shared" si="47"/>
        <v>1</v>
      </c>
      <c r="P28" s="306">
        <f t="shared" si="47"/>
        <v>1</v>
      </c>
    </row>
    <row r="29" spans="1:16" x14ac:dyDescent="0.25">
      <c r="A29" s="55" t="s">
        <v>39</v>
      </c>
      <c r="B29" s="55" t="s">
        <v>36</v>
      </c>
      <c r="C29" s="56" t="s">
        <v>418</v>
      </c>
      <c r="D29" s="45">
        <f>ROUND(K29*' Demand-Supply Gap'!D$93,2)</f>
        <v>45.64</v>
      </c>
      <c r="E29" s="45">
        <f>ROUND(L29*' Demand-Supply Gap'!E$93,2)</f>
        <v>46.57</v>
      </c>
      <c r="F29" s="45">
        <f>ROUND(M29*' Demand-Supply Gap'!F$93,2)</f>
        <v>46.64</v>
      </c>
      <c r="G29" s="45">
        <f>ROUND(N29*' Demand-Supply Gap'!G$93,2)</f>
        <v>46.59</v>
      </c>
      <c r="H29" s="45">
        <f>ROUND(O29*' Demand-Supply Gap'!H$93,2)</f>
        <v>47.33</v>
      </c>
      <c r="I29" s="45">
        <f>ROUND(P29*' Demand-Supply Gap'!I$93,2)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419</v>
      </c>
      <c r="D30" s="45">
        <f>ROUND(K30*' Demand-Supply Gap'!D$93,2)</f>
        <v>7.2</v>
      </c>
      <c r="E30" s="45">
        <f>ROUND(L30*' Demand-Supply Gap'!E$93,2)</f>
        <v>7.55</v>
      </c>
      <c r="F30" s="45">
        <f>ROUND(M30*' Demand-Supply Gap'!F$93,2)</f>
        <v>7.33</v>
      </c>
      <c r="G30" s="45">
        <f>ROUND(N30*' Demand-Supply Gap'!G$93,2)</f>
        <v>7.49</v>
      </c>
      <c r="H30" s="45">
        <f>ROUND(O30*' Demand-Supply Gap'!H$93,2)</f>
        <v>7.32</v>
      </c>
      <c r="I30" s="45">
        <f>ROUND(P30*' Demand-Supply Gap'!I$93,2)</f>
        <v>7.61</v>
      </c>
      <c r="J30" s="58"/>
      <c r="K30" s="64">
        <f t="shared" ref="K30:P30" si="48">K31-(SUM(K29:K29))</f>
        <v>0.13630000000000009</v>
      </c>
      <c r="L30" s="64">
        <f t="shared" si="48"/>
        <v>0.13956000000000013</v>
      </c>
      <c r="M30" s="64">
        <f t="shared" si="48"/>
        <v>0.13579999999999992</v>
      </c>
      <c r="N30" s="64">
        <f t="shared" si="48"/>
        <v>0.13847999999999994</v>
      </c>
      <c r="O30" s="64">
        <f t="shared" si="48"/>
        <v>0.1339999999999999</v>
      </c>
      <c r="P30" s="64">
        <f t="shared" si="48"/>
        <v>0.13660000000000005</v>
      </c>
    </row>
    <row r="31" spans="1:16" ht="15.75" thickBot="1" x14ac:dyDescent="0.3">
      <c r="A31" s="267" t="s">
        <v>39</v>
      </c>
      <c r="B31" s="267" t="s">
        <v>36</v>
      </c>
      <c r="C31" s="200" t="s">
        <v>58</v>
      </c>
      <c r="D31" s="204">
        <f>SUM(D29:D30)</f>
        <v>52.84</v>
      </c>
      <c r="E31" s="204">
        <f t="shared" ref="E31" si="49">SUM(E29:E30)</f>
        <v>54.12</v>
      </c>
      <c r="F31" s="204">
        <f t="shared" ref="F31" si="50">SUM(F29:F30)</f>
        <v>53.97</v>
      </c>
      <c r="G31" s="204">
        <f t="shared" ref="G31" si="51">SUM(G29:G30)</f>
        <v>54.080000000000005</v>
      </c>
      <c r="H31" s="204">
        <f t="shared" ref="H31" si="52">SUM(H29:H30)</f>
        <v>54.65</v>
      </c>
      <c r="I31" s="204">
        <f t="shared" ref="I31" si="53">SUM(I29:I30)</f>
        <v>55.68</v>
      </c>
      <c r="J31" s="58"/>
      <c r="K31" s="268">
        <v>1</v>
      </c>
      <c r="L31" s="268">
        <v>1</v>
      </c>
      <c r="M31" s="268">
        <v>1</v>
      </c>
      <c r="N31" s="268">
        <v>1</v>
      </c>
      <c r="O31" s="268">
        <v>1</v>
      </c>
      <c r="P31" s="268">
        <v>1</v>
      </c>
    </row>
    <row r="32" spans="1:16" x14ac:dyDescent="0.25">
      <c r="A32" s="55" t="s">
        <v>39</v>
      </c>
      <c r="B32" s="474" t="s">
        <v>53</v>
      </c>
      <c r="C32" s="56" t="s">
        <v>418</v>
      </c>
      <c r="D32" s="471">
        <f>K32*' Demand-Supply Gap'!D$102</f>
        <v>13.088488968</v>
      </c>
      <c r="E32" s="471">
        <f>L32*' Demand-Supply Gap'!E$102</f>
        <v>13.336372889399996</v>
      </c>
      <c r="F32" s="471">
        <f>M32*' Demand-Supply Gap'!F$102</f>
        <v>13.504556681999997</v>
      </c>
      <c r="G32" s="471">
        <f>N32*' Demand-Supply Gap'!G$102</f>
        <v>13.350323225999999</v>
      </c>
      <c r="H32" s="471">
        <f>O32*' Demand-Supply Gap'!H$102</f>
        <v>13.665559739399995</v>
      </c>
      <c r="I32" s="471">
        <f>P32*' Demand-Supply Gap'!I$102</f>
        <v>13.019597172999999</v>
      </c>
      <c r="J32" s="337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70" t="s">
        <v>53</v>
      </c>
      <c r="C33" s="56" t="s">
        <v>419</v>
      </c>
      <c r="D33" s="471">
        <f>K33*' Demand-Supply Gap'!D$102</f>
        <v>2.9986410320000023</v>
      </c>
      <c r="E33" s="471">
        <f>L33*' Demand-Supply Gap'!E$102</f>
        <v>3.0405371106000025</v>
      </c>
      <c r="F33" s="471">
        <f>M33*' Demand-Supply Gap'!F$102</f>
        <v>3.0026633180000002</v>
      </c>
      <c r="G33" s="471">
        <f>N33*' Demand-Supply Gap'!G$102</f>
        <v>3.0139767740000019</v>
      </c>
      <c r="H33" s="471">
        <f>O33*' Demand-Supply Gap'!H$102</f>
        <v>3.0556302606000014</v>
      </c>
      <c r="I33" s="471">
        <f>P33*' Demand-Supply Gap'!I$102</f>
        <v>2.9104128270000014</v>
      </c>
      <c r="J33" s="337"/>
      <c r="K33" s="64">
        <f>K34-SUM(K32)</f>
        <v>0.18640000000000012</v>
      </c>
      <c r="L33" s="64">
        <f t="shared" ref="L33:P33" si="54">L34-SUM(L32)</f>
        <v>0.18566000000000016</v>
      </c>
      <c r="M33" s="64">
        <f t="shared" si="54"/>
        <v>0.18190000000000006</v>
      </c>
      <c r="N33" s="64">
        <f t="shared" si="54"/>
        <v>0.18418000000000012</v>
      </c>
      <c r="O33" s="64">
        <f t="shared" si="54"/>
        <v>0.18274000000000012</v>
      </c>
      <c r="P33" s="64">
        <f t="shared" si="54"/>
        <v>0.18270000000000008</v>
      </c>
    </row>
    <row r="34" spans="1:16" ht="15.75" thickBot="1" x14ac:dyDescent="0.3">
      <c r="A34" s="267" t="s">
        <v>39</v>
      </c>
      <c r="B34" s="267" t="s">
        <v>53</v>
      </c>
      <c r="C34" s="200" t="s">
        <v>58</v>
      </c>
      <c r="D34" s="204">
        <f>SUM(D32:D33)</f>
        <v>16.087130000000002</v>
      </c>
      <c r="E34" s="204">
        <f t="shared" ref="E34" si="55">SUM(E32:E33)</f>
        <v>16.376909999999999</v>
      </c>
      <c r="F34" s="204">
        <f t="shared" ref="F34" si="56">SUM(F32:F33)</f>
        <v>16.507219999999997</v>
      </c>
      <c r="G34" s="204">
        <f t="shared" ref="G34" si="57">SUM(G32:G33)</f>
        <v>16.3643</v>
      </c>
      <c r="H34" s="204">
        <f t="shared" ref="H34" si="58">SUM(H32:H33)</f>
        <v>16.721189999999996</v>
      </c>
      <c r="I34" s="204">
        <f t="shared" ref="I34" si="59">SUM(I32:I33)</f>
        <v>15.930010000000001</v>
      </c>
      <c r="J34" s="337"/>
      <c r="K34" s="268">
        <v>1</v>
      </c>
      <c r="L34" s="268">
        <v>1</v>
      </c>
      <c r="M34" s="268">
        <v>1</v>
      </c>
      <c r="N34" s="268">
        <v>1</v>
      </c>
      <c r="O34" s="268">
        <v>1</v>
      </c>
      <c r="P34" s="268">
        <v>1</v>
      </c>
    </row>
    <row r="35" spans="1:16" x14ac:dyDescent="0.25">
      <c r="A35" s="55" t="s">
        <v>39</v>
      </c>
      <c r="B35" s="473" t="s">
        <v>42</v>
      </c>
      <c r="C35" s="56" t="s">
        <v>418</v>
      </c>
      <c r="D35" s="472">
        <f>ROUND(K35*' Demand-Supply Gap'!D$111,2)</f>
        <v>15.44</v>
      </c>
      <c r="E35" s="472">
        <f>ROUND(L35*' Demand-Supply Gap'!E$111,2)</f>
        <v>15.7</v>
      </c>
      <c r="F35" s="472">
        <f>ROUND(M35*' Demand-Supply Gap'!F$111,2)</f>
        <v>15.86</v>
      </c>
      <c r="G35" s="472">
        <f>ROUND(N35*' Demand-Supply Gap'!G$111,2)</f>
        <v>15.63</v>
      </c>
      <c r="H35" s="472">
        <f>ROUND(O35*' Demand-Supply Gap'!H$111,2)</f>
        <v>15.94</v>
      </c>
      <c r="I35" s="472">
        <f>ROUND(P35*' Demand-Supply Gap'!I$111,2)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419</v>
      </c>
      <c r="D36" s="45">
        <f>ROUND(K36*' Demand-Supply Gap'!D$111,2)</f>
        <v>4.2</v>
      </c>
      <c r="E36" s="45">
        <f>ROUND(L36*' Demand-Supply Gap'!E$111,2)</f>
        <v>4.25</v>
      </c>
      <c r="F36" s="45">
        <f>ROUND(M36*' Demand-Supply Gap'!F$111,2)</f>
        <v>4.2</v>
      </c>
      <c r="G36" s="45">
        <f>ROUND(N36*' Demand-Supply Gap'!G$111,2)</f>
        <v>4.2</v>
      </c>
      <c r="H36" s="45">
        <f>ROUND(O36*' Demand-Supply Gap'!H$111,2)</f>
        <v>4.25</v>
      </c>
      <c r="I36" s="45">
        <f>ROUND(P36*' Demand-Supply Gap'!I$111,2)</f>
        <v>3.94</v>
      </c>
      <c r="J36" s="58"/>
      <c r="K36" s="64">
        <f>K37-SUM(K35)</f>
        <v>0.21400000000000008</v>
      </c>
      <c r="L36" s="64">
        <f t="shared" ref="L36:P36" si="60">L37-SUM(L35)</f>
        <v>0.21326000000000012</v>
      </c>
      <c r="M36" s="64">
        <f t="shared" si="60"/>
        <v>0.20950000000000002</v>
      </c>
      <c r="N36" s="64">
        <f t="shared" si="60"/>
        <v>0.21178000000000008</v>
      </c>
      <c r="O36" s="64">
        <f t="shared" si="60"/>
        <v>0.21034000000000008</v>
      </c>
      <c r="P36" s="64">
        <f t="shared" si="60"/>
        <v>0.21030000000000004</v>
      </c>
    </row>
    <row r="37" spans="1:16" ht="15.75" thickBot="1" x14ac:dyDescent="0.3">
      <c r="A37" s="267" t="s">
        <v>39</v>
      </c>
      <c r="B37" s="267" t="s">
        <v>42</v>
      </c>
      <c r="C37" s="200" t="s">
        <v>58</v>
      </c>
      <c r="D37" s="204">
        <f>SUM(D35:D36)</f>
        <v>19.64</v>
      </c>
      <c r="E37" s="204">
        <f t="shared" ref="E37" si="61">SUM(E35:E36)</f>
        <v>19.95</v>
      </c>
      <c r="F37" s="204">
        <f t="shared" ref="F37" si="62">SUM(F35:F36)</f>
        <v>20.059999999999999</v>
      </c>
      <c r="G37" s="204">
        <f t="shared" ref="G37" si="63">SUM(G35:G36)</f>
        <v>19.830000000000002</v>
      </c>
      <c r="H37" s="204">
        <f t="shared" ref="H37" si="64">SUM(H35:H36)</f>
        <v>20.189999999999998</v>
      </c>
      <c r="I37" s="204">
        <f t="shared" ref="I37" si="65">SUM(I35:I36)</f>
        <v>18.73</v>
      </c>
      <c r="J37" s="58"/>
      <c r="K37" s="268">
        <v>1</v>
      </c>
      <c r="L37" s="268">
        <v>1</v>
      </c>
      <c r="M37" s="268">
        <v>1</v>
      </c>
      <c r="N37" s="268">
        <v>1</v>
      </c>
      <c r="O37" s="268">
        <v>1</v>
      </c>
      <c r="P37" s="268">
        <v>1</v>
      </c>
    </row>
    <row r="38" spans="1:16" x14ac:dyDescent="0.25">
      <c r="A38" s="55" t="s">
        <v>39</v>
      </c>
      <c r="B38" s="55" t="s">
        <v>109</v>
      </c>
      <c r="C38" s="56" t="s">
        <v>418</v>
      </c>
      <c r="D38" s="45">
        <f>ROUND(K38*' Demand-Supply Gap'!D$120,2)</f>
        <v>2.48</v>
      </c>
      <c r="E38" s="45">
        <f>ROUND(L38*' Demand-Supply Gap'!E$120,2)</f>
        <v>2.59</v>
      </c>
      <c r="F38" s="45">
        <f>ROUND(M38*' Demand-Supply Gap'!F$120,2)</f>
        <v>2.57</v>
      </c>
      <c r="G38" s="45">
        <f>ROUND(N38*' Demand-Supply Gap'!G$120,2)</f>
        <v>2.4900000000000002</v>
      </c>
      <c r="H38" s="45">
        <f>ROUND(O38*' Demand-Supply Gap'!H$120,2)</f>
        <v>2.71</v>
      </c>
      <c r="I38" s="45">
        <f>ROUND(P38*' Demand-Supply Gap'!I$120,2)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419</v>
      </c>
      <c r="D39" s="45">
        <f>ROUND(K39*' Demand-Supply Gap'!D$120,2)</f>
        <v>0.66</v>
      </c>
      <c r="E39" s="45">
        <f>ROUND(L39*' Demand-Supply Gap'!E$120,2)</f>
        <v>0.7</v>
      </c>
      <c r="F39" s="45">
        <f>ROUND(M39*' Demand-Supply Gap'!F$120,2)</f>
        <v>0.68</v>
      </c>
      <c r="G39" s="45">
        <f>ROUND(N39*' Demand-Supply Gap'!G$120,2)</f>
        <v>0.67</v>
      </c>
      <c r="H39" s="45">
        <f>ROUND(O39*' Demand-Supply Gap'!H$120,2)</f>
        <v>0.71</v>
      </c>
      <c r="I39" s="45">
        <f>ROUND(P39*' Demand-Supply Gap'!I$120,2)</f>
        <v>0.71</v>
      </c>
      <c r="J39" s="58"/>
      <c r="K39" s="64">
        <f>K40-SUM(K38)</f>
        <v>0.21050000000000002</v>
      </c>
      <c r="L39" s="64">
        <f t="shared" ref="L39:P39" si="66">L40-(SUM(L38:L38))</f>
        <v>0.21376000000000006</v>
      </c>
      <c r="M39" s="64">
        <f t="shared" si="66"/>
        <v>0.21000000000000008</v>
      </c>
      <c r="N39" s="64">
        <f t="shared" si="66"/>
        <v>0.21267999999999998</v>
      </c>
      <c r="O39" s="64">
        <f t="shared" si="66"/>
        <v>0.20820000000000005</v>
      </c>
      <c r="P39" s="64">
        <f t="shared" si="66"/>
        <v>0.21079999999999999</v>
      </c>
    </row>
    <row r="40" spans="1:16" ht="15.75" thickBot="1" x14ac:dyDescent="0.3">
      <c r="A40" s="267" t="s">
        <v>39</v>
      </c>
      <c r="B40" s="267" t="s">
        <v>109</v>
      </c>
      <c r="C40" s="200" t="s">
        <v>58</v>
      </c>
      <c r="D40" s="204">
        <f>SUM(D38:D39)</f>
        <v>3.14</v>
      </c>
      <c r="E40" s="204">
        <f t="shared" ref="E40" si="67">SUM(E38:E39)</f>
        <v>3.29</v>
      </c>
      <c r="F40" s="204">
        <f t="shared" ref="F40" si="68">SUM(F38:F39)</f>
        <v>3.25</v>
      </c>
      <c r="G40" s="204">
        <f t="shared" ref="G40" si="69">SUM(G38:G39)</f>
        <v>3.16</v>
      </c>
      <c r="H40" s="204">
        <f t="shared" ref="H40" si="70">SUM(H38:H39)</f>
        <v>3.42</v>
      </c>
      <c r="I40" s="204">
        <f t="shared" ref="I40" si="71">SUM(I38:I39)</f>
        <v>3.38</v>
      </c>
      <c r="J40" s="58"/>
      <c r="K40" s="268">
        <v>1</v>
      </c>
      <c r="L40" s="268">
        <v>1</v>
      </c>
      <c r="M40" s="268">
        <v>1</v>
      </c>
      <c r="N40" s="268">
        <v>1</v>
      </c>
      <c r="O40" s="268">
        <v>1</v>
      </c>
      <c r="P40" s="268">
        <v>1</v>
      </c>
    </row>
    <row r="41" spans="1:16" x14ac:dyDescent="0.25">
      <c r="A41" s="55" t="s">
        <v>39</v>
      </c>
      <c r="B41" s="55" t="s">
        <v>106</v>
      </c>
      <c r="C41" s="56" t="s">
        <v>418</v>
      </c>
      <c r="D41" s="45">
        <f>ROUND(K41*' Demand-Supply Gap'!D$129,2)</f>
        <v>16.28</v>
      </c>
      <c r="E41" s="45">
        <f>ROUND(L41*' Demand-Supply Gap'!E$129,2)</f>
        <v>16.79</v>
      </c>
      <c r="F41" s="45">
        <f>ROUND(M41*' Demand-Supply Gap'!F$129,2)</f>
        <v>17</v>
      </c>
      <c r="G41" s="45">
        <f>ROUND(N41*' Demand-Supply Gap'!G$129,2)</f>
        <v>17.11</v>
      </c>
      <c r="H41" s="45">
        <f>ROUND(O41*' Demand-Supply Gap'!H$129,2)</f>
        <v>17.63</v>
      </c>
      <c r="I41" s="45">
        <f>ROUND(P41*' Demand-Supply Gap'!I$129,2)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419</v>
      </c>
      <c r="D42" s="45">
        <f>ROUND(K42*' Demand-Supply Gap'!D$129,2)</f>
        <v>4.76</v>
      </c>
      <c r="E42" s="45">
        <f>ROUND(L42*' Demand-Supply Gap'!E$129,2)</f>
        <v>5</v>
      </c>
      <c r="F42" s="45">
        <f>ROUND(M42*' Demand-Supply Gap'!F$129,2)</f>
        <v>4.96</v>
      </c>
      <c r="G42" s="45">
        <f>ROUND(N42*' Demand-Supply Gap'!G$129,2)</f>
        <v>5.08</v>
      </c>
      <c r="H42" s="45">
        <f>ROUND(O42*' Demand-Supply Gap'!H$129,2)</f>
        <v>5.09</v>
      </c>
      <c r="I42" s="45">
        <f>ROUND(P42*' Demand-Supply Gap'!I$129,2)</f>
        <v>4.95</v>
      </c>
      <c r="J42" s="58"/>
      <c r="K42" s="64">
        <f t="shared" ref="K42:P42" si="72">K43-(SUM(K41:K41))</f>
        <v>0.22624000000000011</v>
      </c>
      <c r="L42" s="64">
        <f t="shared" si="72"/>
        <v>0.22950000000000004</v>
      </c>
      <c r="M42" s="64">
        <f t="shared" si="72"/>
        <v>0.22574000000000005</v>
      </c>
      <c r="N42" s="64">
        <f t="shared" si="72"/>
        <v>0.22892000000000012</v>
      </c>
      <c r="O42" s="64">
        <f t="shared" si="72"/>
        <v>0.22394000000000003</v>
      </c>
      <c r="P42" s="64">
        <f t="shared" si="72"/>
        <v>0.22654000000000007</v>
      </c>
    </row>
    <row r="43" spans="1:16" ht="15.75" thickBot="1" x14ac:dyDescent="0.3">
      <c r="A43" s="267" t="s">
        <v>39</v>
      </c>
      <c r="B43" s="267" t="s">
        <v>106</v>
      </c>
      <c r="C43" s="200" t="s">
        <v>58</v>
      </c>
      <c r="D43" s="204">
        <f>SUM(D41:D42)</f>
        <v>21.04</v>
      </c>
      <c r="E43" s="204">
        <f t="shared" ref="E43" si="73">SUM(E41:E42)</f>
        <v>21.79</v>
      </c>
      <c r="F43" s="204">
        <f t="shared" ref="F43" si="74">SUM(F41:F42)</f>
        <v>21.96</v>
      </c>
      <c r="G43" s="204">
        <f t="shared" ref="G43" si="75">SUM(G41:G42)</f>
        <v>22.189999999999998</v>
      </c>
      <c r="H43" s="204">
        <f t="shared" ref="H43" si="76">SUM(H41:H42)</f>
        <v>22.72</v>
      </c>
      <c r="I43" s="204">
        <f t="shared" ref="I43" si="77">SUM(I41:I42)</f>
        <v>21.86</v>
      </c>
      <c r="J43" s="58"/>
      <c r="K43" s="268">
        <v>1</v>
      </c>
      <c r="L43" s="268">
        <v>1</v>
      </c>
      <c r="M43" s="268">
        <v>1</v>
      </c>
      <c r="N43" s="268">
        <v>1</v>
      </c>
      <c r="O43" s="268">
        <v>1</v>
      </c>
      <c r="P43" s="268">
        <v>1</v>
      </c>
    </row>
    <row r="44" spans="1:16" x14ac:dyDescent="0.25">
      <c r="A44" s="55" t="s">
        <v>39</v>
      </c>
      <c r="B44" s="55" t="s">
        <v>259</v>
      </c>
      <c r="C44" s="56" t="s">
        <v>418</v>
      </c>
      <c r="D44" s="45">
        <f>ROUND(K44*' Demand-Supply Gap'!D$138,2)</f>
        <v>10.8</v>
      </c>
      <c r="E44" s="45">
        <f>ROUND(L44*' Demand-Supply Gap'!E$138,2)</f>
        <v>10.76</v>
      </c>
      <c r="F44" s="45">
        <f>ROUND(M44*' Demand-Supply Gap'!F$138,2)</f>
        <v>10.91</v>
      </c>
      <c r="G44" s="45">
        <f>ROUND(N44*' Demand-Supply Gap'!G$138,2)</f>
        <v>10.87</v>
      </c>
      <c r="H44" s="45">
        <f>ROUND(O44*' Demand-Supply Gap'!H$138,2)</f>
        <v>11.1</v>
      </c>
      <c r="I44" s="45">
        <f>ROUND(P44*' Demand-Supply Gap'!I$138,2)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259</v>
      </c>
      <c r="C45" s="56" t="s">
        <v>419</v>
      </c>
      <c r="D45" s="45">
        <f>ROUND(K45*' Demand-Supply Gap'!D$138,2)</f>
        <v>2.91</v>
      </c>
      <c r="E45" s="45">
        <f>ROUND(L45*' Demand-Supply Gap'!E$138,2)</f>
        <v>2.96</v>
      </c>
      <c r="F45" s="45">
        <f>ROUND(M45*' Demand-Supply Gap'!F$138,2)</f>
        <v>2.93</v>
      </c>
      <c r="G45" s="45">
        <f>ROUND(N45*' Demand-Supply Gap'!G$138,2)</f>
        <v>2.98</v>
      </c>
      <c r="H45" s="45">
        <f>ROUND(O45*' Demand-Supply Gap'!H$138,2)</f>
        <v>2.95</v>
      </c>
      <c r="I45" s="45">
        <f>ROUND(P45*' Demand-Supply Gap'!I$138,2)</f>
        <v>2.85</v>
      </c>
      <c r="J45" s="58"/>
      <c r="K45" s="64">
        <f t="shared" ref="K45:P45" si="78">K46-(SUM(K44:K44))</f>
        <v>0.21230000000000004</v>
      </c>
      <c r="L45" s="64">
        <f t="shared" si="78"/>
        <v>0.21556000000000008</v>
      </c>
      <c r="M45" s="64">
        <f t="shared" si="78"/>
        <v>0.2118000000000001</v>
      </c>
      <c r="N45" s="64">
        <f t="shared" si="78"/>
        <v>0.21498000000000006</v>
      </c>
      <c r="O45" s="64">
        <f t="shared" si="78"/>
        <v>0.21000000000000008</v>
      </c>
      <c r="P45" s="64">
        <f t="shared" si="78"/>
        <v>0.21260000000000001</v>
      </c>
    </row>
    <row r="46" spans="1:16" ht="15.75" thickBot="1" x14ac:dyDescent="0.3">
      <c r="A46" s="267" t="s">
        <v>39</v>
      </c>
      <c r="B46" s="267" t="s">
        <v>259</v>
      </c>
      <c r="C46" s="200" t="s">
        <v>58</v>
      </c>
      <c r="D46" s="204">
        <f>SUM(D44:D45)</f>
        <v>13.71</v>
      </c>
      <c r="E46" s="204">
        <f t="shared" ref="E46" si="79">SUM(E44:E45)</f>
        <v>13.719999999999999</v>
      </c>
      <c r="F46" s="204">
        <f t="shared" ref="F46" si="80">SUM(F44:F45)</f>
        <v>13.84</v>
      </c>
      <c r="G46" s="204">
        <f t="shared" ref="G46" si="81">SUM(G44:G45)</f>
        <v>13.85</v>
      </c>
      <c r="H46" s="204">
        <f t="shared" ref="H46" si="82">SUM(H44:H45)</f>
        <v>14.05</v>
      </c>
      <c r="I46" s="204">
        <f t="shared" ref="I46" si="83">SUM(I44:I45)</f>
        <v>13.42</v>
      </c>
      <c r="J46" s="58"/>
      <c r="K46" s="268">
        <v>1</v>
      </c>
      <c r="L46" s="268">
        <v>1</v>
      </c>
      <c r="M46" s="268">
        <v>1</v>
      </c>
      <c r="N46" s="268">
        <v>1</v>
      </c>
      <c r="O46" s="268">
        <v>1</v>
      </c>
      <c r="P46" s="268">
        <v>1</v>
      </c>
    </row>
    <row r="47" spans="1:16" x14ac:dyDescent="0.25">
      <c r="A47" s="55" t="s">
        <v>39</v>
      </c>
      <c r="B47" s="55" t="s">
        <v>107</v>
      </c>
      <c r="C47" s="56" t="s">
        <v>418</v>
      </c>
      <c r="D47" s="45">
        <f>ROUND(K47*' Demand-Supply Gap'!D$147,2)</f>
        <v>14.78</v>
      </c>
      <c r="E47" s="45">
        <f>ROUND(L47*' Demand-Supply Gap'!E$147,2)</f>
        <v>14.95</v>
      </c>
      <c r="F47" s="45">
        <f>ROUND(M47*' Demand-Supply Gap'!F$147,2)</f>
        <v>15.01</v>
      </c>
      <c r="G47" s="45">
        <f>ROUND(N47*' Demand-Supply Gap'!G$147,2)</f>
        <v>14.99</v>
      </c>
      <c r="H47" s="45">
        <f>ROUND(O47*' Demand-Supply Gap'!H$147,2)</f>
        <v>15.19</v>
      </c>
      <c r="I47" s="45">
        <f>ROUND(P47*' Demand-Supply Gap'!I$147,2)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419</v>
      </c>
      <c r="D48" s="45">
        <f>ROUND(K48*' Demand-Supply Gap'!D$147,2)</f>
        <v>3.32</v>
      </c>
      <c r="E48" s="45">
        <f>ROUND(L48*' Demand-Supply Gap'!E$147,2)</f>
        <v>3.31</v>
      </c>
      <c r="F48" s="45">
        <f>ROUND(M48*' Demand-Supply Gap'!F$147,2)</f>
        <v>3.35</v>
      </c>
      <c r="G48" s="45">
        <f>ROUND(N48*' Demand-Supply Gap'!G$147,2)</f>
        <v>3.36</v>
      </c>
      <c r="H48" s="45">
        <f>ROUND(O48*' Demand-Supply Gap'!H$147,2)</f>
        <v>3.46</v>
      </c>
      <c r="I48" s="45">
        <f>ROUND(P48*' Demand-Supply Gap'!I$147,2)</f>
        <v>3.13</v>
      </c>
      <c r="J48" s="58"/>
      <c r="K48" s="64">
        <f t="shared" ref="K48:P48" si="84">K49-(SUM(K47:K47))</f>
        <v>0.1833999999999999</v>
      </c>
      <c r="L48" s="64">
        <f t="shared" si="84"/>
        <v>0.18139999999999989</v>
      </c>
      <c r="M48" s="64">
        <f t="shared" si="84"/>
        <v>0.18259999999999998</v>
      </c>
      <c r="N48" s="64">
        <f t="shared" si="84"/>
        <v>0.18299999999999994</v>
      </c>
      <c r="O48" s="64">
        <f t="shared" si="84"/>
        <v>0.18559999999999988</v>
      </c>
      <c r="P48" s="64">
        <f t="shared" si="84"/>
        <v>0.18000000000000005</v>
      </c>
    </row>
    <row r="49" spans="1:16" ht="15.75" thickBot="1" x14ac:dyDescent="0.3">
      <c r="A49" s="267" t="s">
        <v>39</v>
      </c>
      <c r="B49" s="267" t="s">
        <v>107</v>
      </c>
      <c r="C49" s="200" t="s">
        <v>58</v>
      </c>
      <c r="D49" s="204">
        <f>SUM(D47:D48)</f>
        <v>18.099999999999998</v>
      </c>
      <c r="E49" s="204">
        <f t="shared" ref="E49" si="85">SUM(E47:E48)</f>
        <v>18.259999999999998</v>
      </c>
      <c r="F49" s="204">
        <f t="shared" ref="F49" si="86">SUM(F47:F48)</f>
        <v>18.36</v>
      </c>
      <c r="G49" s="204">
        <f t="shared" ref="G49" si="87">SUM(G47:G48)</f>
        <v>18.350000000000001</v>
      </c>
      <c r="H49" s="204">
        <f t="shared" ref="H49" si="88">SUM(H47:H48)</f>
        <v>18.649999999999999</v>
      </c>
      <c r="I49" s="204">
        <f t="shared" ref="I49" si="89">SUM(I47:I48)</f>
        <v>17.37</v>
      </c>
      <c r="J49" s="58"/>
      <c r="K49" s="268">
        <v>1</v>
      </c>
      <c r="L49" s="268">
        <v>1</v>
      </c>
      <c r="M49" s="268">
        <v>1</v>
      </c>
      <c r="N49" s="268">
        <v>1</v>
      </c>
      <c r="O49" s="268">
        <v>1</v>
      </c>
      <c r="P49" s="268">
        <v>1</v>
      </c>
    </row>
    <row r="50" spans="1:16" x14ac:dyDescent="0.25">
      <c r="A50" s="55" t="s">
        <v>39</v>
      </c>
      <c r="B50" s="55" t="s">
        <v>54</v>
      </c>
      <c r="C50" s="56" t="s">
        <v>418</v>
      </c>
      <c r="D50" s="45">
        <f>K50*' Demand-Supply Gap'!D$156</f>
        <v>29.054521994472005</v>
      </c>
      <c r="E50" s="45">
        <f>L50*' Demand-Supply Gap'!E$156</f>
        <v>29.296218675720002</v>
      </c>
      <c r="F50" s="45">
        <f>M50*' Demand-Supply Gap'!F$156</f>
        <v>29.290911480168006</v>
      </c>
      <c r="G50" s="45">
        <f>N50*' Demand-Supply Gap'!G$156</f>
        <v>29.239775444600006</v>
      </c>
      <c r="H50" s="45">
        <f>O50*' Demand-Supply Gap'!H$156</f>
        <v>28.498796922672003</v>
      </c>
      <c r="I50" s="45">
        <f>P50*' Demand-Supply Gap'!I$156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419</v>
      </c>
      <c r="D51" s="45">
        <f>K51*' Demand-Supply Gap'!D$156</f>
        <v>6.2873123255279992</v>
      </c>
      <c r="E51" s="45">
        <f>L51*' Demand-Supply Gap'!E$156</f>
        <v>6.2531305242799986</v>
      </c>
      <c r="F51" s="45">
        <f>M51*' Demand-Supply Gap'!F$156</f>
        <v>6.3038284398319977</v>
      </c>
      <c r="G51" s="45">
        <f>N51*' Demand-Supply Gap'!G$156</f>
        <v>6.3101035153999963</v>
      </c>
      <c r="H51" s="45">
        <f>O51*' Demand-Supply Gap'!H$156</f>
        <v>6.2600723573279975</v>
      </c>
      <c r="I51" s="45">
        <f>P51*' Demand-Supply Gap'!I$156</f>
        <v>5.8114555150000005</v>
      </c>
      <c r="J51" s="58"/>
      <c r="K51" s="64">
        <f t="shared" ref="K51:P51" si="90">K52-(SUM(K50:K50))</f>
        <v>0.17789999999999995</v>
      </c>
      <c r="L51" s="64">
        <f t="shared" si="90"/>
        <v>0.17589999999999995</v>
      </c>
      <c r="M51" s="64">
        <f t="shared" si="90"/>
        <v>0.17709999999999992</v>
      </c>
      <c r="N51" s="64">
        <f t="shared" si="90"/>
        <v>0.17749999999999988</v>
      </c>
      <c r="O51" s="64">
        <f t="shared" si="90"/>
        <v>0.18009999999999993</v>
      </c>
      <c r="P51" s="64">
        <f t="shared" si="90"/>
        <v>0.17449999999999999</v>
      </c>
    </row>
    <row r="52" spans="1:16" ht="15.75" thickBot="1" x14ac:dyDescent="0.3">
      <c r="A52" s="267" t="s">
        <v>39</v>
      </c>
      <c r="B52" s="267" t="s">
        <v>54</v>
      </c>
      <c r="C52" s="200" t="s">
        <v>58</v>
      </c>
      <c r="D52" s="204">
        <f>SUM(D50:D51)</f>
        <v>35.341834320000004</v>
      </c>
      <c r="E52" s="204">
        <f t="shared" ref="E52" si="91">SUM(E50:E51)</f>
        <v>35.549349200000002</v>
      </c>
      <c r="F52" s="204">
        <f t="shared" ref="F52" si="92">SUM(F50:F51)</f>
        <v>35.594739920000002</v>
      </c>
      <c r="G52" s="204">
        <f t="shared" ref="G52" si="93">SUM(G50:G51)</f>
        <v>35.549878960000001</v>
      </c>
      <c r="H52" s="204">
        <f t="shared" ref="H52" si="94">SUM(H50:H51)</f>
        <v>34.758869279999999</v>
      </c>
      <c r="I52" s="204">
        <f t="shared" ref="I52" si="95">SUM(I50:I51)</f>
        <v>33.303470000000004</v>
      </c>
      <c r="J52" s="58"/>
      <c r="K52" s="268">
        <v>1</v>
      </c>
      <c r="L52" s="268">
        <v>1</v>
      </c>
      <c r="M52" s="268">
        <v>1</v>
      </c>
      <c r="N52" s="268">
        <v>1</v>
      </c>
      <c r="O52" s="268">
        <v>1</v>
      </c>
      <c r="P52" s="268">
        <v>1</v>
      </c>
    </row>
    <row r="53" spans="1:16" x14ac:dyDescent="0.25">
      <c r="A53" s="300" t="s">
        <v>39</v>
      </c>
      <c r="B53" s="300" t="s">
        <v>39</v>
      </c>
      <c r="C53" s="301" t="s">
        <v>418</v>
      </c>
      <c r="D53" s="277">
        <f>D29+D35+D38+D41+D44+D47+D50+D32</f>
        <v>147.56301096247202</v>
      </c>
      <c r="E53" s="277">
        <f t="shared" ref="E53:I54" si="96">E29+E35+E38+E41+E44+E47+E50+E32</f>
        <v>149.99259156512002</v>
      </c>
      <c r="F53" s="277">
        <f t="shared" si="96"/>
        <v>150.785468162168</v>
      </c>
      <c r="G53" s="277">
        <f t="shared" si="96"/>
        <v>150.27009867060002</v>
      </c>
      <c r="H53" s="277">
        <f t="shared" si="96"/>
        <v>152.06435666207199</v>
      </c>
      <c r="I53" s="277">
        <f t="shared" si="96"/>
        <v>147.76161165799999</v>
      </c>
      <c r="J53" s="58"/>
      <c r="K53" s="305">
        <f t="shared" ref="K53:P55" si="97">D53/D$55</f>
        <v>0.82025492209054884</v>
      </c>
      <c r="L53" s="305">
        <f t="shared" si="97"/>
        <v>0.81937974817481696</v>
      </c>
      <c r="M53" s="305">
        <f t="shared" si="97"/>
        <v>0.82153131756842157</v>
      </c>
      <c r="N53" s="305">
        <f t="shared" si="97"/>
        <v>0.81947250983127196</v>
      </c>
      <c r="O53" s="305">
        <f t="shared" si="97"/>
        <v>0.82125895429812679</v>
      </c>
      <c r="P53" s="305">
        <f t="shared" si="97"/>
        <v>0.82238965738293701</v>
      </c>
    </row>
    <row r="54" spans="1:16" x14ac:dyDescent="0.25">
      <c r="A54" s="300" t="s">
        <v>39</v>
      </c>
      <c r="B54" s="300" t="s">
        <v>39</v>
      </c>
      <c r="C54" s="301" t="s">
        <v>419</v>
      </c>
      <c r="D54" s="277">
        <f>D30+D36+D39+D42+D45+D48+D51+D33</f>
        <v>32.335953357528005</v>
      </c>
      <c r="E54" s="277">
        <f t="shared" si="96"/>
        <v>33.063667634880005</v>
      </c>
      <c r="F54" s="277">
        <f t="shared" si="96"/>
        <v>32.756491757832002</v>
      </c>
      <c r="G54" s="277">
        <f t="shared" si="96"/>
        <v>33.104080289399995</v>
      </c>
      <c r="H54" s="277">
        <f t="shared" si="96"/>
        <v>33.095702617928005</v>
      </c>
      <c r="I54" s="277">
        <f t="shared" si="96"/>
        <v>31.911868342000005</v>
      </c>
      <c r="J54" s="58"/>
      <c r="K54" s="305">
        <f t="shared" si="97"/>
        <v>0.17974507790945132</v>
      </c>
      <c r="L54" s="305">
        <f t="shared" si="97"/>
        <v>0.18062025182518318</v>
      </c>
      <c r="M54" s="305">
        <f t="shared" si="97"/>
        <v>0.1784686824315786</v>
      </c>
      <c r="N54" s="305">
        <f t="shared" si="97"/>
        <v>0.18052749016872816</v>
      </c>
      <c r="O54" s="305">
        <f t="shared" si="97"/>
        <v>0.17874104570187305</v>
      </c>
      <c r="P54" s="305">
        <f t="shared" si="97"/>
        <v>0.17761034261706293</v>
      </c>
    </row>
    <row r="55" spans="1:16" ht="15.75" thickBot="1" x14ac:dyDescent="0.3">
      <c r="A55" s="240" t="s">
        <v>39</v>
      </c>
      <c r="B55" s="240" t="s">
        <v>39</v>
      </c>
      <c r="C55" s="282" t="s">
        <v>58</v>
      </c>
      <c r="D55" s="242">
        <f>D31+D37+D40+D43+D46+D49+D52+D34</f>
        <v>179.89896432</v>
      </c>
      <c r="E55" s="242">
        <f t="shared" ref="E55:H55" si="98">E31+E37+E40+E43+E46+E49+E52+E34</f>
        <v>183.0562592</v>
      </c>
      <c r="F55" s="242">
        <f t="shared" si="98"/>
        <v>183.54195991999998</v>
      </c>
      <c r="G55" s="242">
        <f t="shared" si="98"/>
        <v>183.37417895999999</v>
      </c>
      <c r="H55" s="242">
        <f t="shared" si="98"/>
        <v>185.16005928000001</v>
      </c>
      <c r="I55" s="242">
        <f>I31+I37+I40+I43+I46+I49+I52+I34</f>
        <v>179.67348000000001</v>
      </c>
      <c r="J55" s="58"/>
      <c r="K55" s="306">
        <f t="shared" si="97"/>
        <v>1</v>
      </c>
      <c r="L55" s="306">
        <f t="shared" si="97"/>
        <v>1</v>
      </c>
      <c r="M55" s="306">
        <f t="shared" si="97"/>
        <v>1</v>
      </c>
      <c r="N55" s="306">
        <f t="shared" si="97"/>
        <v>1</v>
      </c>
      <c r="O55" s="306">
        <f t="shared" si="97"/>
        <v>1</v>
      </c>
      <c r="P55" s="306">
        <f t="shared" si="97"/>
        <v>1</v>
      </c>
    </row>
    <row r="56" spans="1:16" x14ac:dyDescent="0.25">
      <c r="A56" s="55" t="s">
        <v>38</v>
      </c>
      <c r="B56" s="55" t="s">
        <v>34</v>
      </c>
      <c r="C56" s="56" t="s">
        <v>418</v>
      </c>
      <c r="D56" s="45">
        <f>ROUND(K56*' Demand-Supply Gap'!D$178,2)</f>
        <v>121.63</v>
      </c>
      <c r="E56" s="45">
        <f>ROUND(L56*' Demand-Supply Gap'!E$178,2)</f>
        <v>121.35</v>
      </c>
      <c r="F56" s="45">
        <f>ROUND(M56*' Demand-Supply Gap'!F$178,2)</f>
        <v>131.68</v>
      </c>
      <c r="G56" s="45">
        <f>ROUND(N56*' Demand-Supply Gap'!G$178,2)</f>
        <v>139.15</v>
      </c>
      <c r="H56" s="45">
        <f>ROUND(O56*' Demand-Supply Gap'!H$178,2)</f>
        <v>140.88999999999999</v>
      </c>
      <c r="I56" s="45">
        <f>ROUND(P56*' Demand-Supply Gap'!I$178,2)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419</v>
      </c>
      <c r="D57" s="45">
        <f>ROUND(K57*' Demand-Supply Gap'!D$178,2)</f>
        <v>31.1</v>
      </c>
      <c r="E57" s="45">
        <f>ROUND(L57*' Demand-Supply Gap'!E$178,2)</f>
        <v>31.65</v>
      </c>
      <c r="F57" s="45">
        <f>ROUND(M57*' Demand-Supply Gap'!F$178,2)</f>
        <v>33.56</v>
      </c>
      <c r="G57" s="45">
        <f>ROUND(N57*' Demand-Supply Gap'!G$178,2)</f>
        <v>36.049999999999997</v>
      </c>
      <c r="H57" s="45">
        <f>ROUND(O57*' Demand-Supply Gap'!H$178,2)</f>
        <v>35.51</v>
      </c>
      <c r="I57" s="45">
        <f>ROUND(P57*' Demand-Supply Gap'!I$178,2)</f>
        <v>33.47</v>
      </c>
      <c r="J57" s="58"/>
      <c r="K57" s="64">
        <f t="shared" ref="K57:P57" si="99">K58-(SUM(K56:K56))</f>
        <v>0.2036</v>
      </c>
      <c r="L57" s="64">
        <f t="shared" si="99"/>
        <v>0.20686000000000004</v>
      </c>
      <c r="M57" s="64">
        <f t="shared" si="99"/>
        <v>0.20310000000000006</v>
      </c>
      <c r="N57" s="64">
        <f t="shared" si="99"/>
        <v>0.20578000000000007</v>
      </c>
      <c r="O57" s="64">
        <f t="shared" si="99"/>
        <v>0.20130000000000003</v>
      </c>
      <c r="P57" s="64">
        <f t="shared" si="99"/>
        <v>0.20389999999999997</v>
      </c>
    </row>
    <row r="58" spans="1:16" ht="15.75" thickBot="1" x14ac:dyDescent="0.3">
      <c r="A58" s="267" t="s">
        <v>38</v>
      </c>
      <c r="B58" s="267" t="s">
        <v>34</v>
      </c>
      <c r="C58" s="200" t="s">
        <v>58</v>
      </c>
      <c r="D58" s="204">
        <f>SUM(D56:D57)</f>
        <v>152.72999999999999</v>
      </c>
      <c r="E58" s="204">
        <f t="shared" ref="E58" si="100">SUM(E56:E57)</f>
        <v>153</v>
      </c>
      <c r="F58" s="204">
        <f t="shared" ref="F58" si="101">SUM(F56:F57)</f>
        <v>165.24</v>
      </c>
      <c r="G58" s="204">
        <f t="shared" ref="G58" si="102">SUM(G56:G57)</f>
        <v>175.2</v>
      </c>
      <c r="H58" s="204">
        <f t="shared" ref="H58" si="103">SUM(H56:H57)</f>
        <v>176.39999999999998</v>
      </c>
      <c r="I58" s="204">
        <f t="shared" ref="I58" si="104">SUM(I56:I57)</f>
        <v>164.14</v>
      </c>
      <c r="J58" s="58"/>
      <c r="K58" s="268">
        <v>1</v>
      </c>
      <c r="L58" s="268">
        <v>1</v>
      </c>
      <c r="M58" s="268">
        <v>1</v>
      </c>
      <c r="N58" s="268">
        <v>1</v>
      </c>
      <c r="O58" s="268">
        <v>1</v>
      </c>
      <c r="P58" s="268">
        <v>1</v>
      </c>
    </row>
    <row r="59" spans="1:16" x14ac:dyDescent="0.25">
      <c r="A59" s="55" t="s">
        <v>38</v>
      </c>
      <c r="B59" s="55" t="s">
        <v>105</v>
      </c>
      <c r="C59" s="56" t="s">
        <v>418</v>
      </c>
      <c r="D59" s="45">
        <f>ROUND(K59*' Demand-Supply Gap'!D$187,2)</f>
        <v>4.1900000000000004</v>
      </c>
      <c r="E59" s="45">
        <f>ROUND(L59*' Demand-Supply Gap'!E$187,2)</f>
        <v>4.21</v>
      </c>
      <c r="F59" s="45">
        <f>ROUND(M59*' Demand-Supply Gap'!F$187,2)</f>
        <v>3.46</v>
      </c>
      <c r="G59" s="45">
        <f>ROUND(N59*' Demand-Supply Gap'!G$187,2)</f>
        <v>3.43</v>
      </c>
      <c r="H59" s="45">
        <f>ROUND(O59*' Demand-Supply Gap'!H$187,2)</f>
        <v>4.09</v>
      </c>
      <c r="I59" s="45">
        <f>ROUND(P59*' Demand-Supply Gap'!I$187,2)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419</v>
      </c>
      <c r="D60" s="45">
        <f>ROUND(K60*' Demand-Supply Gap'!D$187,2)</f>
        <v>0.89</v>
      </c>
      <c r="E60" s="45">
        <f>ROUND(L60*' Demand-Supply Gap'!E$187,2)</f>
        <v>0.91</v>
      </c>
      <c r="F60" s="45">
        <f>ROUND(M60*' Demand-Supply Gap'!F$187,2)</f>
        <v>0.73</v>
      </c>
      <c r="G60" s="45">
        <f>ROUND(N60*' Demand-Supply Gap'!G$187,2)</f>
        <v>0.74</v>
      </c>
      <c r="H60" s="45">
        <f>ROUND(O60*' Demand-Supply Gap'!H$187,2)</f>
        <v>0.85</v>
      </c>
      <c r="I60" s="45">
        <f>ROUND(P60*' Demand-Supply Gap'!I$187,2)</f>
        <v>0.99</v>
      </c>
      <c r="J60" s="58"/>
      <c r="K60" s="64">
        <f t="shared" ref="K60:P60" si="105">K61-(SUM(K59:K59))</f>
        <v>0.17499999999999993</v>
      </c>
      <c r="L60" s="64">
        <f t="shared" si="105"/>
        <v>0.17825999999999997</v>
      </c>
      <c r="M60" s="64">
        <f t="shared" si="105"/>
        <v>0.17449999999999999</v>
      </c>
      <c r="N60" s="64">
        <f t="shared" si="105"/>
        <v>0.17767999999999995</v>
      </c>
      <c r="O60" s="64">
        <f t="shared" si="105"/>
        <v>0.17269999999999996</v>
      </c>
      <c r="P60" s="64">
        <f t="shared" si="105"/>
        <v>0.1752999999999999</v>
      </c>
    </row>
    <row r="61" spans="1:16" ht="15.75" thickBot="1" x14ac:dyDescent="0.3">
      <c r="A61" s="267" t="s">
        <v>38</v>
      </c>
      <c r="B61" s="267" t="s">
        <v>105</v>
      </c>
      <c r="C61" s="200" t="s">
        <v>58</v>
      </c>
      <c r="D61" s="204">
        <f>SUM(D59:D60)</f>
        <v>5.08</v>
      </c>
      <c r="E61" s="204">
        <f t="shared" ref="E61" si="106">SUM(E59:E60)</f>
        <v>5.12</v>
      </c>
      <c r="F61" s="204">
        <f t="shared" ref="F61" si="107">SUM(F59:F60)</f>
        <v>4.1899999999999995</v>
      </c>
      <c r="G61" s="204">
        <f t="shared" ref="G61" si="108">SUM(G59:G60)</f>
        <v>4.17</v>
      </c>
      <c r="H61" s="204">
        <f t="shared" ref="H61" si="109">SUM(H59:H60)</f>
        <v>4.9399999999999995</v>
      </c>
      <c r="I61" s="204">
        <f t="shared" ref="I61" si="110">SUM(I59:I60)</f>
        <v>5.63</v>
      </c>
      <c r="J61" s="58"/>
      <c r="K61" s="268">
        <v>1</v>
      </c>
      <c r="L61" s="268">
        <v>1</v>
      </c>
      <c r="M61" s="268">
        <v>1</v>
      </c>
      <c r="N61" s="268">
        <v>1</v>
      </c>
      <c r="O61" s="268">
        <v>1</v>
      </c>
      <c r="P61" s="268">
        <v>1</v>
      </c>
    </row>
    <row r="62" spans="1:16" x14ac:dyDescent="0.25">
      <c r="A62" s="55" t="s">
        <v>38</v>
      </c>
      <c r="B62" s="470" t="s">
        <v>110</v>
      </c>
      <c r="C62" s="56" t="s">
        <v>418</v>
      </c>
      <c r="D62" s="471">
        <f>K62*' Demand-Supply Gap'!D$196</f>
        <v>7.510655234435295</v>
      </c>
      <c r="E62" s="471">
        <f>L62*' Demand-Supply Gap'!E$196</f>
        <v>7.4939024448090361</v>
      </c>
      <c r="F62" s="471">
        <f>M62*' Demand-Supply Gap'!F$196</f>
        <v>7.5653981365439993</v>
      </c>
      <c r="G62" s="471">
        <f>N62*' Demand-Supply Gap'!G$196</f>
        <v>7.4149847290676725</v>
      </c>
      <c r="H62" s="471">
        <f>O62*' Demand-Supply Gap'!H$196</f>
        <v>7.7351536225402349</v>
      </c>
      <c r="I62" s="471">
        <f>P62*' Demand-Supply Gap'!I$196</f>
        <v>7.1065590280094169</v>
      </c>
      <c r="J62" s="337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70" t="s">
        <v>110</v>
      </c>
      <c r="C63" s="56" t="s">
        <v>419</v>
      </c>
      <c r="D63" s="471">
        <f>K63*' Demand-Supply Gap'!D$196</f>
        <v>1.7037420596823527</v>
      </c>
      <c r="E63" s="471">
        <f>L63*' Demand-Supply Gap'!E$196</f>
        <v>1.7368603222497883</v>
      </c>
      <c r="F63" s="471">
        <f>M63*' Demand-Supply Gap'!F$196</f>
        <v>1.7104701034559999</v>
      </c>
      <c r="G63" s="471">
        <f>N63*' Demand-Supply Gap'!G$196</f>
        <v>1.712048983873506</v>
      </c>
      <c r="H63" s="471">
        <f>O63*' Demand-Supply Gap'!H$196</f>
        <v>1.7279655633421174</v>
      </c>
      <c r="I63" s="471">
        <f>P63*' Demand-Supply Gap'!I$196</f>
        <v>1.6152856308141181</v>
      </c>
      <c r="J63" s="337"/>
      <c r="K63" s="64">
        <f t="shared" ref="K63:P63" si="111">K64-(SUM(K62:K62))</f>
        <v>0.18489999999999995</v>
      </c>
      <c r="L63" s="64">
        <f t="shared" si="111"/>
        <v>0.18815999999999999</v>
      </c>
      <c r="M63" s="64">
        <f t="shared" si="111"/>
        <v>0.18440000000000001</v>
      </c>
      <c r="N63" s="64">
        <f t="shared" si="111"/>
        <v>0.18757999999999997</v>
      </c>
      <c r="O63" s="64">
        <f t="shared" si="111"/>
        <v>0.18259999999999998</v>
      </c>
      <c r="P63" s="64">
        <f t="shared" si="111"/>
        <v>0.18519999999999992</v>
      </c>
    </row>
    <row r="64" spans="1:16" ht="15.75" thickBot="1" x14ac:dyDescent="0.3">
      <c r="A64" s="267" t="s">
        <v>38</v>
      </c>
      <c r="B64" s="470" t="s">
        <v>110</v>
      </c>
      <c r="C64" s="200" t="s">
        <v>58</v>
      </c>
      <c r="D64" s="204">
        <f>SUM(D62:D63)</f>
        <v>9.2143972941176475</v>
      </c>
      <c r="E64" s="204">
        <f t="shared" ref="E64" si="112">SUM(E62:E63)</f>
        <v>9.2307627670588239</v>
      </c>
      <c r="F64" s="204">
        <f t="shared" ref="F64" si="113">SUM(F62:F63)</f>
        <v>9.2758682399999994</v>
      </c>
      <c r="G64" s="204">
        <f t="shared" ref="G64" si="114">SUM(G62:G63)</f>
        <v>9.1270337129411789</v>
      </c>
      <c r="H64" s="204">
        <f t="shared" ref="H64" si="115">SUM(H62:H63)</f>
        <v>9.463119185882352</v>
      </c>
      <c r="I64" s="204">
        <f t="shared" ref="I64" si="116">SUM(I62:I63)</f>
        <v>8.7218446588235352</v>
      </c>
      <c r="J64" s="337"/>
      <c r="K64" s="268">
        <v>1</v>
      </c>
      <c r="L64" s="268">
        <v>1</v>
      </c>
      <c r="M64" s="268">
        <v>1</v>
      </c>
      <c r="N64" s="268">
        <v>1</v>
      </c>
      <c r="O64" s="268">
        <v>1</v>
      </c>
      <c r="P64" s="268">
        <v>1</v>
      </c>
    </row>
    <row r="65" spans="1:16" x14ac:dyDescent="0.25">
      <c r="A65" s="300" t="s">
        <v>38</v>
      </c>
      <c r="B65" s="300" t="s">
        <v>38</v>
      </c>
      <c r="C65" s="301" t="s">
        <v>418</v>
      </c>
      <c r="D65" s="277">
        <f>D56+D59+D62</f>
        <v>133.33065523443528</v>
      </c>
      <c r="E65" s="277">
        <f t="shared" ref="E65:I65" si="117">E56+E59+E62</f>
        <v>133.05390244480901</v>
      </c>
      <c r="F65" s="277">
        <f t="shared" si="117"/>
        <v>142.70539813654401</v>
      </c>
      <c r="G65" s="277">
        <f t="shared" si="117"/>
        <v>149.99498472906768</v>
      </c>
      <c r="H65" s="277">
        <f t="shared" si="117"/>
        <v>152.71515362254021</v>
      </c>
      <c r="I65" s="277">
        <f t="shared" si="117"/>
        <v>142.4165590280094</v>
      </c>
      <c r="J65" s="59"/>
      <c r="K65" s="305">
        <f t="shared" ref="K65:P65" si="118">D65/D$67</f>
        <v>0.79827053648725244</v>
      </c>
      <c r="L65" s="305">
        <f t="shared" si="118"/>
        <v>0.79506002987277224</v>
      </c>
      <c r="M65" s="305">
        <f t="shared" si="118"/>
        <v>0.79854903222815399</v>
      </c>
      <c r="N65" s="305">
        <f t="shared" si="118"/>
        <v>0.79574188396774681</v>
      </c>
      <c r="O65" s="305">
        <f t="shared" si="118"/>
        <v>0.80038080233774145</v>
      </c>
      <c r="P65" s="305">
        <f t="shared" si="118"/>
        <v>0.79788832537548227</v>
      </c>
    </row>
    <row r="66" spans="1:16" x14ac:dyDescent="0.25">
      <c r="A66" s="300" t="s">
        <v>38</v>
      </c>
      <c r="B66" s="300" t="s">
        <v>38</v>
      </c>
      <c r="C66" s="301" t="s">
        <v>419</v>
      </c>
      <c r="D66" s="277">
        <f t="shared" ref="D66:I66" si="119">D57+D60+D63</f>
        <v>33.693742059682357</v>
      </c>
      <c r="E66" s="277">
        <f t="shared" si="119"/>
        <v>34.296860322249785</v>
      </c>
      <c r="F66" s="277">
        <f t="shared" si="119"/>
        <v>36.000470103455996</v>
      </c>
      <c r="G66" s="277">
        <f t="shared" si="119"/>
        <v>38.502048983873507</v>
      </c>
      <c r="H66" s="277">
        <f t="shared" si="119"/>
        <v>38.087965563342117</v>
      </c>
      <c r="I66" s="277">
        <f t="shared" si="119"/>
        <v>36.075285630814122</v>
      </c>
      <c r="J66" s="58"/>
      <c r="K66" s="305">
        <f>D66/D$67</f>
        <v>0.20172946351274756</v>
      </c>
      <c r="L66" s="305">
        <f t="shared" ref="L66" si="120">E66/E$67</f>
        <v>0.20493997012722759</v>
      </c>
      <c r="M66" s="305">
        <f t="shared" ref="M66" si="121">F66/F$67</f>
        <v>0.20145096777184598</v>
      </c>
      <c r="N66" s="305">
        <f t="shared" ref="N66" si="122">G66/G$67</f>
        <v>0.20425811603225336</v>
      </c>
      <c r="O66" s="305">
        <f t="shared" ref="O66" si="123">H66/H$67</f>
        <v>0.19961919766225852</v>
      </c>
      <c r="P66" s="305">
        <f t="shared" ref="P66" si="124">I66/I$67</f>
        <v>0.20211167462451785</v>
      </c>
    </row>
    <row r="67" spans="1:16" ht="15.75" thickBot="1" x14ac:dyDescent="0.3">
      <c r="A67" s="240" t="s">
        <v>38</v>
      </c>
      <c r="B67" s="240" t="s">
        <v>38</v>
      </c>
      <c r="C67" s="282" t="s">
        <v>58</v>
      </c>
      <c r="D67" s="277">
        <f t="shared" ref="D67:I67" si="125">D58+D61+D64</f>
        <v>167.02439729411765</v>
      </c>
      <c r="E67" s="277">
        <f t="shared" si="125"/>
        <v>167.35076276705882</v>
      </c>
      <c r="F67" s="277">
        <f t="shared" si="125"/>
        <v>178.70586824</v>
      </c>
      <c r="G67" s="277">
        <f t="shared" si="125"/>
        <v>188.49703371294115</v>
      </c>
      <c r="H67" s="277">
        <f t="shared" si="125"/>
        <v>190.80311918588234</v>
      </c>
      <c r="I67" s="277">
        <f t="shared" si="125"/>
        <v>178.49184465882351</v>
      </c>
      <c r="J67" s="58"/>
      <c r="K67" s="306">
        <v>1</v>
      </c>
      <c r="L67" s="306">
        <v>1</v>
      </c>
      <c r="M67" s="306">
        <v>1</v>
      </c>
      <c r="N67" s="306">
        <v>1</v>
      </c>
      <c r="O67" s="306">
        <v>1</v>
      </c>
      <c r="P67" s="306">
        <v>1</v>
      </c>
    </row>
    <row r="68" spans="1:16" x14ac:dyDescent="0.25">
      <c r="A68" s="55" t="s">
        <v>40</v>
      </c>
      <c r="B68" s="55" t="s">
        <v>18</v>
      </c>
      <c r="C68" s="56" t="s">
        <v>418</v>
      </c>
      <c r="D68" s="45">
        <f>ROUND(K68*' Demand-Supply Gap'!D$218,2)</f>
        <v>10.09</v>
      </c>
      <c r="E68" s="45">
        <f>ROUND(L68*' Demand-Supply Gap'!E$218,2)</f>
        <v>10.38</v>
      </c>
      <c r="F68" s="45">
        <f>ROUND(M68*' Demand-Supply Gap'!F$218,2)</f>
        <v>10.65</v>
      </c>
      <c r="G68" s="45">
        <f>ROUND(N68*' Demand-Supply Gap'!G$218,2)</f>
        <v>10.26</v>
      </c>
      <c r="H68" s="45">
        <f>ROUND(O68*' Demand-Supply Gap'!H$218,2)</f>
        <v>10.49</v>
      </c>
      <c r="I68" s="45">
        <f>ROUND(P68*' Demand-Supply Gap'!I$218,2)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419</v>
      </c>
      <c r="D69" s="45">
        <f>ROUND(K69*' Demand-Supply Gap'!D$218,2)</f>
        <v>2.33</v>
      </c>
      <c r="E69" s="45">
        <f>ROUND(L69*' Demand-Supply Gap'!E$218,2)</f>
        <v>2.4500000000000002</v>
      </c>
      <c r="F69" s="45">
        <f>ROUND(M69*' Demand-Supply Gap'!F$218,2)</f>
        <v>2.46</v>
      </c>
      <c r="G69" s="45">
        <f>ROUND(N69*' Demand-Supply Gap'!G$218,2)</f>
        <v>2.41</v>
      </c>
      <c r="H69" s="45">
        <f>ROUND(O69*' Demand-Supply Gap'!H$218,2)</f>
        <v>2.39</v>
      </c>
      <c r="I69" s="45">
        <f>ROUND(P69*' Demand-Supply Gap'!I$218,2)</f>
        <v>2.15</v>
      </c>
      <c r="J69" s="58"/>
      <c r="K69" s="64">
        <f t="shared" ref="K69:P69" si="126">K70-(SUM(K68:K68))</f>
        <v>0.18780000000000008</v>
      </c>
      <c r="L69" s="64">
        <f t="shared" si="126"/>
        <v>0.1910599999999999</v>
      </c>
      <c r="M69" s="64">
        <f t="shared" si="126"/>
        <v>0.18729999999999991</v>
      </c>
      <c r="N69" s="64">
        <f t="shared" si="126"/>
        <v>0.18997999999999993</v>
      </c>
      <c r="O69" s="64">
        <f t="shared" si="126"/>
        <v>0.18549999999999989</v>
      </c>
      <c r="P69" s="64">
        <f t="shared" si="126"/>
        <v>0.18810000000000004</v>
      </c>
    </row>
    <row r="70" spans="1:16" ht="15.75" thickBot="1" x14ac:dyDescent="0.3">
      <c r="A70" s="267" t="s">
        <v>40</v>
      </c>
      <c r="B70" s="267" t="s">
        <v>18</v>
      </c>
      <c r="C70" s="200" t="s">
        <v>58</v>
      </c>
      <c r="D70" s="204">
        <f>SUM(D68:D69)</f>
        <v>12.42</v>
      </c>
      <c r="E70" s="204">
        <f t="shared" ref="E70" si="127">SUM(E68:E69)</f>
        <v>12.830000000000002</v>
      </c>
      <c r="F70" s="204">
        <f t="shared" ref="F70" si="128">SUM(F68:F69)</f>
        <v>13.11</v>
      </c>
      <c r="G70" s="204">
        <f t="shared" ref="G70" si="129">SUM(G68:G69)</f>
        <v>12.67</v>
      </c>
      <c r="H70" s="204">
        <f t="shared" ref="H70" si="130">SUM(H68:H69)</f>
        <v>12.88</v>
      </c>
      <c r="I70" s="204">
        <f t="shared" ref="I70" si="131">SUM(I68:I69)</f>
        <v>11.44</v>
      </c>
      <c r="J70" s="58"/>
      <c r="K70" s="268">
        <v>1</v>
      </c>
      <c r="L70" s="268">
        <v>1</v>
      </c>
      <c r="M70" s="268">
        <v>1</v>
      </c>
      <c r="N70" s="268">
        <v>1</v>
      </c>
      <c r="O70" s="268">
        <v>1</v>
      </c>
      <c r="P70" s="268">
        <v>1</v>
      </c>
    </row>
    <row r="71" spans="1:16" x14ac:dyDescent="0.25">
      <c r="A71" s="55" t="s">
        <v>40</v>
      </c>
      <c r="B71" s="55" t="s">
        <v>103</v>
      </c>
      <c r="C71" s="56" t="s">
        <v>418</v>
      </c>
      <c r="D71" s="45">
        <f>ROUND(K71*' Demand-Supply Gap'!D$227,2)</f>
        <v>0.15</v>
      </c>
      <c r="E71" s="45">
        <f>ROUND(L71*' Demand-Supply Gap'!E$227,2)</f>
        <v>0.11</v>
      </c>
      <c r="F71" s="45">
        <f>ROUND(M71*' Demand-Supply Gap'!F$227,2)</f>
        <v>0.11</v>
      </c>
      <c r="G71" s="45">
        <f>ROUND(N71*' Demand-Supply Gap'!G$227,2)</f>
        <v>1.39</v>
      </c>
      <c r="H71" s="45">
        <f>ROUND(O71*' Demand-Supply Gap'!H$227,2)</f>
        <v>1.42</v>
      </c>
      <c r="I71" s="45">
        <f>ROUND(P71*' Demand-Supply Gap'!I$227,2)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419</v>
      </c>
      <c r="D72" s="45">
        <f>ROUND(K72*' Demand-Supply Gap'!D$227,2)</f>
        <v>0.04</v>
      </c>
      <c r="E72" s="45">
        <f>ROUND(L72*' Demand-Supply Gap'!E$227,2)</f>
        <v>0.03</v>
      </c>
      <c r="F72" s="45">
        <f>ROUND(M72*' Demand-Supply Gap'!F$227,2)</f>
        <v>0.03</v>
      </c>
      <c r="G72" s="45">
        <f>ROUND(N72*' Demand-Supply Gap'!G$227,2)</f>
        <v>0.35</v>
      </c>
      <c r="H72" s="45">
        <f>ROUND(O72*' Demand-Supply Gap'!H$227,2)</f>
        <v>0.36</v>
      </c>
      <c r="I72" s="45">
        <f>ROUND(P72*' Demand-Supply Gap'!I$227,2)</f>
        <v>0.33</v>
      </c>
      <c r="J72" s="58"/>
      <c r="K72" s="64">
        <f t="shared" ref="K72:P72" si="132">K73-(SUM(K71:K71))</f>
        <v>0.2017000000000001</v>
      </c>
      <c r="L72" s="64">
        <f t="shared" si="132"/>
        <v>0.1997000000000001</v>
      </c>
      <c r="M72" s="64">
        <f t="shared" si="132"/>
        <v>0.20089999999999997</v>
      </c>
      <c r="N72" s="64">
        <f t="shared" si="132"/>
        <v>0.20129999999999992</v>
      </c>
      <c r="O72" s="64">
        <f t="shared" si="132"/>
        <v>0.20390000000000008</v>
      </c>
      <c r="P72" s="64">
        <f t="shared" si="132"/>
        <v>0.19830000000000003</v>
      </c>
    </row>
    <row r="73" spans="1:16" ht="15.75" thickBot="1" x14ac:dyDescent="0.3">
      <c r="A73" s="267" t="s">
        <v>40</v>
      </c>
      <c r="B73" s="267" t="s">
        <v>103</v>
      </c>
      <c r="C73" s="200" t="s">
        <v>58</v>
      </c>
      <c r="D73" s="204">
        <f>SUM(D71:D72)</f>
        <v>0.19</v>
      </c>
      <c r="E73" s="204">
        <f t="shared" ref="E73" si="133">SUM(E71:E72)</f>
        <v>0.14000000000000001</v>
      </c>
      <c r="F73" s="204">
        <f t="shared" ref="F73" si="134">SUM(F71:F72)</f>
        <v>0.14000000000000001</v>
      </c>
      <c r="G73" s="204">
        <f t="shared" ref="G73" si="135">SUM(G71:G72)</f>
        <v>1.7399999999999998</v>
      </c>
      <c r="H73" s="204">
        <f t="shared" ref="H73" si="136">SUM(H71:H72)</f>
        <v>1.7799999999999998</v>
      </c>
      <c r="I73" s="204">
        <f t="shared" ref="I73" si="137">SUM(I71:I72)</f>
        <v>1.6800000000000002</v>
      </c>
      <c r="J73" s="58"/>
      <c r="K73" s="268">
        <v>1</v>
      </c>
      <c r="L73" s="268">
        <v>1</v>
      </c>
      <c r="M73" s="268">
        <v>1</v>
      </c>
      <c r="N73" s="268">
        <v>1</v>
      </c>
      <c r="O73" s="268">
        <v>1</v>
      </c>
      <c r="P73" s="268">
        <v>1</v>
      </c>
    </row>
    <row r="74" spans="1:16" x14ac:dyDescent="0.25">
      <c r="A74" s="55" t="s">
        <v>40</v>
      </c>
      <c r="B74" s="55" t="s">
        <v>59</v>
      </c>
      <c r="C74" s="56" t="s">
        <v>418</v>
      </c>
      <c r="D74" s="45">
        <f>ROUND(K74*' Demand-Supply Gap'!D$236,2)</f>
        <v>3.41</v>
      </c>
      <c r="E74" s="45">
        <f>ROUND(L74*' Demand-Supply Gap'!E$236,2)</f>
        <v>3.52</v>
      </c>
      <c r="F74" s="45">
        <f>ROUND(M74*' Demand-Supply Gap'!F$236,2)</f>
        <v>3.49</v>
      </c>
      <c r="G74" s="45">
        <f>ROUND(N74*' Demand-Supply Gap'!G$236,2)</f>
        <v>3.52</v>
      </c>
      <c r="H74" s="45">
        <f>ROUND(O74*' Demand-Supply Gap'!H$236,2)</f>
        <v>3.54</v>
      </c>
      <c r="I74" s="45">
        <f>ROUND(P74*' Demand-Supply Gap'!I$236,2)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419</v>
      </c>
      <c r="D75" s="45">
        <f>ROUND(K75*' Demand-Supply Gap'!D$236,2)</f>
        <v>0.77</v>
      </c>
      <c r="E75" s="45">
        <f>ROUND(L75*' Demand-Supply Gap'!E$236,2)</f>
        <v>0.79</v>
      </c>
      <c r="F75" s="45">
        <f>ROUND(M75*' Demand-Supply Gap'!F$236,2)</f>
        <v>0.79</v>
      </c>
      <c r="G75" s="45">
        <f>ROUND(N75*' Demand-Supply Gap'!G$236,2)</f>
        <v>0.8</v>
      </c>
      <c r="H75" s="45">
        <f>ROUND(O75*' Demand-Supply Gap'!H$236,2)</f>
        <v>0.82</v>
      </c>
      <c r="I75" s="45">
        <f>ROUND(P75*' Demand-Supply Gap'!I$236,2)</f>
        <v>0.67</v>
      </c>
      <c r="J75" s="58"/>
      <c r="K75" s="64">
        <f t="shared" ref="K75:P75" si="138">K76-(SUM(K74:K74))</f>
        <v>0.18500000000000005</v>
      </c>
      <c r="L75" s="64">
        <f t="shared" si="138"/>
        <v>0.18300000000000005</v>
      </c>
      <c r="M75" s="64">
        <f t="shared" si="138"/>
        <v>0.18419999999999992</v>
      </c>
      <c r="N75" s="64">
        <f t="shared" si="138"/>
        <v>0.18459999999999988</v>
      </c>
      <c r="O75" s="64">
        <f t="shared" si="138"/>
        <v>0.18720000000000003</v>
      </c>
      <c r="P75" s="64">
        <f t="shared" si="138"/>
        <v>0.18159999999999998</v>
      </c>
    </row>
    <row r="76" spans="1:16" ht="15.75" thickBot="1" x14ac:dyDescent="0.3">
      <c r="A76" s="267" t="s">
        <v>40</v>
      </c>
      <c r="B76" s="267" t="s">
        <v>59</v>
      </c>
      <c r="C76" s="200" t="s">
        <v>58</v>
      </c>
      <c r="D76" s="204">
        <f>SUM(D74:D75)</f>
        <v>4.18</v>
      </c>
      <c r="E76" s="204">
        <f t="shared" ref="E76" si="139">SUM(E74:E75)</f>
        <v>4.3100000000000005</v>
      </c>
      <c r="F76" s="204">
        <f t="shared" ref="F76" si="140">SUM(F74:F75)</f>
        <v>4.28</v>
      </c>
      <c r="G76" s="204">
        <f t="shared" ref="G76" si="141">SUM(G74:G75)</f>
        <v>4.32</v>
      </c>
      <c r="H76" s="204">
        <f t="shared" ref="H76" si="142">SUM(H74:H75)</f>
        <v>4.3600000000000003</v>
      </c>
      <c r="I76" s="204">
        <f t="shared" ref="I76" si="143">SUM(I74:I75)</f>
        <v>3.6799999999999997</v>
      </c>
      <c r="J76" s="58"/>
      <c r="K76" s="268">
        <v>1</v>
      </c>
      <c r="L76" s="268">
        <v>1</v>
      </c>
      <c r="M76" s="268">
        <v>1</v>
      </c>
      <c r="N76" s="268">
        <v>1</v>
      </c>
      <c r="O76" s="268">
        <v>1</v>
      </c>
      <c r="P76" s="268">
        <v>1</v>
      </c>
    </row>
    <row r="77" spans="1:16" x14ac:dyDescent="0.25">
      <c r="A77" s="300" t="s">
        <v>40</v>
      </c>
      <c r="B77" s="300" t="s">
        <v>40</v>
      </c>
      <c r="C77" s="301" t="s">
        <v>418</v>
      </c>
      <c r="D77" s="277">
        <f t="shared" ref="D77:I79" si="144">D68+D71+D74</f>
        <v>13.65</v>
      </c>
      <c r="E77" s="277">
        <f t="shared" si="144"/>
        <v>14.01</v>
      </c>
      <c r="F77" s="277">
        <f t="shared" si="144"/>
        <v>14.25</v>
      </c>
      <c r="G77" s="277">
        <f t="shared" si="144"/>
        <v>15.17</v>
      </c>
      <c r="H77" s="277">
        <f t="shared" si="144"/>
        <v>15.45</v>
      </c>
      <c r="I77" s="277">
        <f t="shared" si="144"/>
        <v>13.649999999999999</v>
      </c>
      <c r="J77" s="58"/>
      <c r="K77" s="305">
        <f t="shared" ref="K77:P79" si="145">D77/D$79</f>
        <v>0.81298391899940448</v>
      </c>
      <c r="L77" s="305">
        <f t="shared" si="145"/>
        <v>0.81076388888888884</v>
      </c>
      <c r="M77" s="305">
        <f t="shared" si="145"/>
        <v>0.81289218482601244</v>
      </c>
      <c r="N77" s="305">
        <f t="shared" si="145"/>
        <v>0.80993059263214096</v>
      </c>
      <c r="O77" s="305">
        <f t="shared" si="145"/>
        <v>0.81230283911671919</v>
      </c>
      <c r="P77" s="305">
        <f t="shared" si="145"/>
        <v>0.8125</v>
      </c>
    </row>
    <row r="78" spans="1:16" x14ac:dyDescent="0.25">
      <c r="A78" s="300" t="s">
        <v>40</v>
      </c>
      <c r="B78" s="300" t="s">
        <v>40</v>
      </c>
      <c r="C78" s="301" t="s">
        <v>419</v>
      </c>
      <c r="D78" s="277">
        <f t="shared" si="144"/>
        <v>3.14</v>
      </c>
      <c r="E78" s="277">
        <f t="shared" si="144"/>
        <v>3.27</v>
      </c>
      <c r="F78" s="277">
        <f t="shared" si="144"/>
        <v>3.28</v>
      </c>
      <c r="G78" s="277">
        <f t="shared" si="144"/>
        <v>3.5600000000000005</v>
      </c>
      <c r="H78" s="277">
        <f t="shared" si="144"/>
        <v>3.57</v>
      </c>
      <c r="I78" s="277">
        <f t="shared" si="144"/>
        <v>3.15</v>
      </c>
      <c r="J78" s="58"/>
      <c r="K78" s="305">
        <f t="shared" si="145"/>
        <v>0.18701608100059561</v>
      </c>
      <c r="L78" s="305">
        <f t="shared" si="145"/>
        <v>0.1892361111111111</v>
      </c>
      <c r="M78" s="305">
        <f t="shared" si="145"/>
        <v>0.18710781517398742</v>
      </c>
      <c r="N78" s="305">
        <f t="shared" si="145"/>
        <v>0.19006940736785907</v>
      </c>
      <c r="O78" s="305">
        <f t="shared" si="145"/>
        <v>0.18769716088328076</v>
      </c>
      <c r="P78" s="305">
        <f t="shared" si="145"/>
        <v>0.18750000000000003</v>
      </c>
    </row>
    <row r="79" spans="1:16" ht="15.75" thickBot="1" x14ac:dyDescent="0.3">
      <c r="A79" s="240" t="s">
        <v>40</v>
      </c>
      <c r="B79" s="240" t="s">
        <v>40</v>
      </c>
      <c r="C79" s="282" t="s">
        <v>58</v>
      </c>
      <c r="D79" s="242">
        <f t="shared" si="144"/>
        <v>16.79</v>
      </c>
      <c r="E79" s="242">
        <f t="shared" si="144"/>
        <v>17.28</v>
      </c>
      <c r="F79" s="242">
        <f t="shared" si="144"/>
        <v>17.53</v>
      </c>
      <c r="G79" s="242">
        <f t="shared" si="144"/>
        <v>18.73</v>
      </c>
      <c r="H79" s="242">
        <f t="shared" si="144"/>
        <v>19.02</v>
      </c>
      <c r="I79" s="242">
        <f t="shared" si="144"/>
        <v>16.799999999999997</v>
      </c>
      <c r="J79" s="58"/>
      <c r="K79" s="306">
        <f t="shared" si="145"/>
        <v>1</v>
      </c>
      <c r="L79" s="306">
        <f t="shared" si="145"/>
        <v>1</v>
      </c>
      <c r="M79" s="306">
        <f t="shared" si="145"/>
        <v>1</v>
      </c>
      <c r="N79" s="306">
        <f t="shared" si="145"/>
        <v>1</v>
      </c>
      <c r="O79" s="306">
        <f t="shared" si="145"/>
        <v>1</v>
      </c>
      <c r="P79" s="306">
        <f t="shared" si="145"/>
        <v>1</v>
      </c>
    </row>
    <row r="80" spans="1:16" x14ac:dyDescent="0.25">
      <c r="A80" s="55" t="s">
        <v>37</v>
      </c>
      <c r="B80" s="55" t="s">
        <v>312</v>
      </c>
      <c r="C80" s="56" t="s">
        <v>418</v>
      </c>
      <c r="D80" s="45">
        <f>ROUND(K80*' Demand-Supply Gap'!D$258,2)</f>
        <v>12.48</v>
      </c>
      <c r="E80" s="45">
        <f>ROUND(L80*' Demand-Supply Gap'!E$258,2)</f>
        <v>12.71</v>
      </c>
      <c r="F80" s="45">
        <f>ROUND(M80*' Demand-Supply Gap'!F$258,2)</f>
        <v>12.96</v>
      </c>
      <c r="G80" s="45">
        <f>ROUND(N80*' Demand-Supply Gap'!G$258,2)</f>
        <v>12.89</v>
      </c>
      <c r="H80" s="45">
        <f>ROUND(O80*' Demand-Supply Gap'!H$258,2)</f>
        <v>13.15</v>
      </c>
      <c r="I80" s="45">
        <f>ROUND(P80*' Demand-Supply Gap'!I$258,2)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312</v>
      </c>
      <c r="C81" s="56" t="s">
        <v>419</v>
      </c>
      <c r="D81" s="45">
        <f>ROUND(K81*' Demand-Supply Gap'!D$258,2)</f>
        <v>2.82</v>
      </c>
      <c r="E81" s="45">
        <f>ROUND(L81*' Demand-Supply Gap'!E$258,2)</f>
        <v>2.94</v>
      </c>
      <c r="F81" s="45">
        <f>ROUND(M81*' Demand-Supply Gap'!F$258,2)</f>
        <v>2.92</v>
      </c>
      <c r="G81" s="45">
        <f>ROUND(N81*' Demand-Supply Gap'!G$258,2)</f>
        <v>2.96</v>
      </c>
      <c r="H81" s="45">
        <f>ROUND(O81*' Demand-Supply Gap'!H$258,2)</f>
        <v>2.93</v>
      </c>
      <c r="I81" s="45">
        <f>ROUND(P81*' Demand-Supply Gap'!I$258,2)</f>
        <v>2.88</v>
      </c>
      <c r="J81" s="58"/>
      <c r="K81" s="64">
        <f t="shared" ref="K81:P81" si="146">K82-(SUM(K80:K80))</f>
        <v>0.18449999999999989</v>
      </c>
      <c r="L81" s="64">
        <f t="shared" si="146"/>
        <v>0.18775999999999993</v>
      </c>
      <c r="M81" s="64">
        <f t="shared" si="146"/>
        <v>0.18399999999999994</v>
      </c>
      <c r="N81" s="64">
        <f t="shared" si="146"/>
        <v>0.18667999999999996</v>
      </c>
      <c r="O81" s="64">
        <f t="shared" si="146"/>
        <v>0.18219999999999992</v>
      </c>
      <c r="P81" s="64">
        <f t="shared" si="146"/>
        <v>0.18479999999999985</v>
      </c>
    </row>
    <row r="82" spans="1:18" ht="15.75" thickBot="1" x14ac:dyDescent="0.3">
      <c r="A82" s="267" t="s">
        <v>37</v>
      </c>
      <c r="B82" s="267" t="s">
        <v>312</v>
      </c>
      <c r="C82" s="200" t="s">
        <v>58</v>
      </c>
      <c r="D82" s="204">
        <f>SUM(D80:D81)</f>
        <v>15.3</v>
      </c>
      <c r="E82" s="204">
        <f t="shared" ref="E82" si="147">SUM(E80:E81)</f>
        <v>15.65</v>
      </c>
      <c r="F82" s="204">
        <f t="shared" ref="F82" si="148">SUM(F80:F81)</f>
        <v>15.88</v>
      </c>
      <c r="G82" s="204">
        <f t="shared" ref="G82" si="149">SUM(G80:G81)</f>
        <v>15.850000000000001</v>
      </c>
      <c r="H82" s="204">
        <f t="shared" ref="H82" si="150">SUM(H80:H81)</f>
        <v>16.080000000000002</v>
      </c>
      <c r="I82" s="204">
        <f t="shared" ref="I82" si="151">SUM(I80:I81)</f>
        <v>15.59</v>
      </c>
      <c r="J82" s="58"/>
      <c r="K82" s="268">
        <v>1</v>
      </c>
      <c r="L82" s="268">
        <v>1</v>
      </c>
      <c r="M82" s="268">
        <v>1</v>
      </c>
      <c r="N82" s="268">
        <v>1</v>
      </c>
      <c r="O82" s="268">
        <v>1</v>
      </c>
      <c r="P82" s="268">
        <v>1</v>
      </c>
    </row>
    <row r="83" spans="1:18" x14ac:dyDescent="0.25">
      <c r="A83" s="55" t="s">
        <v>37</v>
      </c>
      <c r="B83" s="390" t="s">
        <v>32</v>
      </c>
      <c r="C83" s="56" t="s">
        <v>418</v>
      </c>
      <c r="D83" s="471">
        <f>K83*' Demand-Supply Gap'!D$267</f>
        <v>16.267374216</v>
      </c>
      <c r="E83" s="471">
        <f>L83*' Demand-Supply Gap'!E$267</f>
        <v>17.224555987199999</v>
      </c>
      <c r="F83" s="471">
        <f>M83*' Demand-Supply Gap'!F$267</f>
        <v>18.042415421999998</v>
      </c>
      <c r="G83" s="471">
        <f>N83*' Demand-Supply Gap'!G$267</f>
        <v>17.756251128000002</v>
      </c>
      <c r="H83" s="471">
        <f>O83*' Demand-Supply Gap'!H$267</f>
        <v>17.962754583999999</v>
      </c>
      <c r="I83" s="471">
        <f>P83*' Demand-Supply Gap'!I$267</f>
        <v>16.824325480400002</v>
      </c>
      <c r="J83" s="337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90" t="s">
        <v>32</v>
      </c>
      <c r="C84" s="56" t="s">
        <v>419</v>
      </c>
      <c r="D84" s="471">
        <f>K84*' Demand-Supply Gap'!D$267</f>
        <v>4.1101457840000029</v>
      </c>
      <c r="E84" s="471">
        <f>L84*' Demand-Supply Gap'!E$267</f>
        <v>4.2980680128000026</v>
      </c>
      <c r="F84" s="471">
        <f>M84*' Demand-Supply Gap'!F$267</f>
        <v>4.5360045779999991</v>
      </c>
      <c r="G84" s="471">
        <f>N84*' Demand-Supply Gap'!G$267</f>
        <v>4.4751888719999986</v>
      </c>
      <c r="H84" s="471">
        <f>O84*' Demand-Supply Gap'!H$267</f>
        <v>4.6006854160000019</v>
      </c>
      <c r="I84" s="471">
        <f>P84*' Demand-Supply Gap'!I$267</f>
        <v>4.1614865196000013</v>
      </c>
      <c r="J84" s="337"/>
      <c r="K84" s="64">
        <f t="shared" ref="K84:P84" si="152">K85-(SUM(K83:K83))</f>
        <v>0.2017000000000001</v>
      </c>
      <c r="L84" s="64">
        <f t="shared" si="152"/>
        <v>0.1997000000000001</v>
      </c>
      <c r="M84" s="64">
        <f t="shared" si="152"/>
        <v>0.20089999999999997</v>
      </c>
      <c r="N84" s="64">
        <f t="shared" si="152"/>
        <v>0.20129999999999992</v>
      </c>
      <c r="O84" s="64">
        <f t="shared" si="152"/>
        <v>0.20390000000000008</v>
      </c>
      <c r="P84" s="64">
        <f t="shared" si="152"/>
        <v>0.19830000000000003</v>
      </c>
    </row>
    <row r="85" spans="1:18" ht="15.75" thickBot="1" x14ac:dyDescent="0.3">
      <c r="A85" s="267" t="s">
        <v>37</v>
      </c>
      <c r="B85" s="390" t="s">
        <v>32</v>
      </c>
      <c r="C85" s="200" t="s">
        <v>58</v>
      </c>
      <c r="D85" s="204">
        <f>SUM(D83:D84)</f>
        <v>20.377520000000004</v>
      </c>
      <c r="E85" s="204">
        <f t="shared" ref="E85" si="153">SUM(E83:E84)</f>
        <v>21.522624</v>
      </c>
      <c r="F85" s="204">
        <f t="shared" ref="F85" si="154">SUM(F83:F84)</f>
        <v>22.578419999999998</v>
      </c>
      <c r="G85" s="204">
        <f t="shared" ref="G85" si="155">SUM(G83:G84)</f>
        <v>22.231439999999999</v>
      </c>
      <c r="H85" s="204">
        <f t="shared" ref="H85" si="156">SUM(H83:H84)</f>
        <v>22.56344</v>
      </c>
      <c r="I85" s="204">
        <f t="shared" ref="I85" si="157">SUM(I83:I84)</f>
        <v>20.985812000000003</v>
      </c>
      <c r="J85" s="337"/>
      <c r="K85" s="268">
        <v>1</v>
      </c>
      <c r="L85" s="268">
        <v>1</v>
      </c>
      <c r="M85" s="268">
        <v>1</v>
      </c>
      <c r="N85" s="268">
        <v>1</v>
      </c>
      <c r="O85" s="268">
        <v>1</v>
      </c>
      <c r="P85" s="268">
        <v>1</v>
      </c>
    </row>
    <row r="86" spans="1:18" x14ac:dyDescent="0.25">
      <c r="A86" s="55" t="s">
        <v>37</v>
      </c>
      <c r="B86" s="55" t="s">
        <v>189</v>
      </c>
      <c r="C86" s="56" t="s">
        <v>418</v>
      </c>
      <c r="D86" s="45">
        <f>ROUND(K86*' Demand-Supply Gap'!D$276,2)</f>
        <v>10.27</v>
      </c>
      <c r="E86" s="45">
        <f>ROUND(L86*' Demand-Supply Gap'!E$276,2)</f>
        <v>10.46</v>
      </c>
      <c r="F86" s="45">
        <f>ROUND(M86*' Demand-Supply Gap'!F$276,2)</f>
        <v>10.48</v>
      </c>
      <c r="G86" s="45">
        <f>ROUND(N86*' Demand-Supply Gap'!G$276,2)</f>
        <v>10.51</v>
      </c>
      <c r="H86" s="45">
        <f>ROUND(O86*' Demand-Supply Gap'!H$276,2)</f>
        <v>10.91</v>
      </c>
      <c r="I86" s="45">
        <f>ROUND(P86*' Demand-Supply Gap'!I$276,2)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189</v>
      </c>
      <c r="C87" s="56" t="s">
        <v>419</v>
      </c>
      <c r="D87" s="45">
        <f>ROUND(K87*' Demand-Supply Gap'!D$276,2)</f>
        <v>2.54</v>
      </c>
      <c r="E87" s="45">
        <f>ROUND(L87*' Demand-Supply Gap'!E$276,2)</f>
        <v>2.56</v>
      </c>
      <c r="F87" s="45">
        <f>ROUND(M87*' Demand-Supply Gap'!F$276,2)</f>
        <v>2.58</v>
      </c>
      <c r="G87" s="45">
        <f>ROUND(N87*' Demand-Supply Gap'!G$276,2)</f>
        <v>2.6</v>
      </c>
      <c r="H87" s="45">
        <f>ROUND(O87*' Demand-Supply Gap'!H$276,2)</f>
        <v>2.74</v>
      </c>
      <c r="I87" s="45">
        <f>ROUND(P87*' Demand-Supply Gap'!I$276,2)</f>
        <v>2.57</v>
      </c>
      <c r="J87" s="58"/>
      <c r="K87" s="64">
        <f t="shared" ref="K87:P87" si="158">K88-(SUM(K86:K86))</f>
        <v>0.19839999999999991</v>
      </c>
      <c r="L87" s="64">
        <f t="shared" si="158"/>
        <v>0.19639999999999991</v>
      </c>
      <c r="M87" s="64">
        <f t="shared" si="158"/>
        <v>0.1976</v>
      </c>
      <c r="N87" s="64">
        <f t="shared" si="158"/>
        <v>0.19799999999999995</v>
      </c>
      <c r="O87" s="64">
        <f t="shared" si="158"/>
        <v>0.20059999999999989</v>
      </c>
      <c r="P87" s="64">
        <f t="shared" si="158"/>
        <v>0.19500000000000006</v>
      </c>
    </row>
    <row r="88" spans="1:18" ht="15.75" thickBot="1" x14ac:dyDescent="0.3">
      <c r="A88" s="267" t="s">
        <v>37</v>
      </c>
      <c r="B88" s="267" t="s">
        <v>189</v>
      </c>
      <c r="C88" s="200" t="s">
        <v>58</v>
      </c>
      <c r="D88" s="204">
        <f>SUM(D86:D87)</f>
        <v>12.809999999999999</v>
      </c>
      <c r="E88" s="204">
        <f t="shared" ref="E88" si="159">SUM(E86:E87)</f>
        <v>13.020000000000001</v>
      </c>
      <c r="F88" s="204">
        <f t="shared" ref="F88" si="160">SUM(F86:F87)</f>
        <v>13.06</v>
      </c>
      <c r="G88" s="204">
        <f t="shared" ref="G88" si="161">SUM(G86:G87)</f>
        <v>13.11</v>
      </c>
      <c r="H88" s="204">
        <f t="shared" ref="H88" si="162">SUM(H86:H87)</f>
        <v>13.65</v>
      </c>
      <c r="I88" s="204">
        <f t="shared" ref="I88" si="163">SUM(I86:I87)</f>
        <v>13.19</v>
      </c>
      <c r="J88" s="58"/>
      <c r="K88" s="268">
        <v>1</v>
      </c>
      <c r="L88" s="268">
        <v>1</v>
      </c>
      <c r="M88" s="268">
        <v>1</v>
      </c>
      <c r="N88" s="268">
        <v>1</v>
      </c>
      <c r="O88" s="268">
        <v>1</v>
      </c>
      <c r="P88" s="268">
        <v>1</v>
      </c>
    </row>
    <row r="89" spans="1:18" x14ac:dyDescent="0.25">
      <c r="A89" s="55" t="s">
        <v>37</v>
      </c>
      <c r="B89" s="55" t="s">
        <v>55</v>
      </c>
      <c r="C89" s="56" t="s">
        <v>418</v>
      </c>
      <c r="D89" s="45">
        <f>ROUND(K89*' Demand-Supply Gap'!D$285,2)</f>
        <v>11.67</v>
      </c>
      <c r="E89" s="45">
        <f>ROUND(L89*' Demand-Supply Gap'!E$285,2)</f>
        <v>12.07</v>
      </c>
      <c r="F89" s="45">
        <f>ROUND(M89*' Demand-Supply Gap'!F$285,2)</f>
        <v>12.24</v>
      </c>
      <c r="G89" s="45">
        <f>ROUND(N89*' Demand-Supply Gap'!G$285,2)</f>
        <v>12.51</v>
      </c>
      <c r="H89" s="45">
        <f>ROUND(O89*' Demand-Supply Gap'!H$285,2)</f>
        <v>13.03</v>
      </c>
      <c r="I89" s="45">
        <f>ROUND(P89*' Demand-Supply Gap'!I$285,2)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89">
        <v>1.23E-2</v>
      </c>
    </row>
    <row r="90" spans="1:18" x14ac:dyDescent="0.25">
      <c r="A90" s="55" t="s">
        <v>37</v>
      </c>
      <c r="B90" s="55" t="s">
        <v>55</v>
      </c>
      <c r="C90" s="56" t="s">
        <v>419</v>
      </c>
      <c r="D90" s="45">
        <f>ROUND(K90*' Demand-Supply Gap'!D$285,2)</f>
        <v>3.12</v>
      </c>
      <c r="E90" s="45">
        <f>ROUND(L90*' Demand-Supply Gap'!E$285,2)</f>
        <v>3.18</v>
      </c>
      <c r="F90" s="45">
        <f>ROUND(M90*' Demand-Supply Gap'!F$285,2)</f>
        <v>3.25</v>
      </c>
      <c r="G90" s="45">
        <f>ROUND(N90*' Demand-Supply Gap'!G$285,2)</f>
        <v>3.33</v>
      </c>
      <c r="H90" s="45">
        <f>ROUND(O90*' Demand-Supply Gap'!H$285,2)</f>
        <v>3.52</v>
      </c>
      <c r="I90" s="45">
        <f>ROUND(P90*' Demand-Supply Gap'!I$285,2)</f>
        <v>3.04</v>
      </c>
      <c r="J90" s="58"/>
      <c r="K90" s="64">
        <f t="shared" ref="K90:P90" si="164">K91-(SUM(K89:K89))</f>
        <v>0.21069999999999989</v>
      </c>
      <c r="L90" s="64">
        <f t="shared" si="164"/>
        <v>0.20869999999999989</v>
      </c>
      <c r="M90" s="64">
        <f t="shared" si="164"/>
        <v>0.20989999999999998</v>
      </c>
      <c r="N90" s="64">
        <f t="shared" si="164"/>
        <v>0.21029999999999993</v>
      </c>
      <c r="O90" s="64">
        <f t="shared" si="164"/>
        <v>0.21289999999999987</v>
      </c>
      <c r="P90" s="64">
        <f t="shared" si="164"/>
        <v>0.20730000000000004</v>
      </c>
    </row>
    <row r="91" spans="1:18" ht="15.75" thickBot="1" x14ac:dyDescent="0.3">
      <c r="A91" s="267" t="s">
        <v>37</v>
      </c>
      <c r="B91" s="267" t="s">
        <v>55</v>
      </c>
      <c r="C91" s="200" t="s">
        <v>58</v>
      </c>
      <c r="D91" s="204">
        <f>SUM(D89:D90)</f>
        <v>14.79</v>
      </c>
      <c r="E91" s="204">
        <f t="shared" ref="E91" si="165">SUM(E89:E90)</f>
        <v>15.25</v>
      </c>
      <c r="F91" s="204">
        <f t="shared" ref="F91" si="166">SUM(F89:F90)</f>
        <v>15.49</v>
      </c>
      <c r="G91" s="204">
        <f t="shared" ref="G91" si="167">SUM(G89:G90)</f>
        <v>15.84</v>
      </c>
      <c r="H91" s="204">
        <f t="shared" ref="H91" si="168">SUM(H89:H90)</f>
        <v>16.55</v>
      </c>
      <c r="I91" s="204">
        <f t="shared" ref="I91" si="169">SUM(I89:I90)</f>
        <v>14.66</v>
      </c>
      <c r="J91" s="58"/>
      <c r="K91" s="268">
        <v>1</v>
      </c>
      <c r="L91" s="268">
        <v>1</v>
      </c>
      <c r="M91" s="268">
        <v>1</v>
      </c>
      <c r="N91" s="268">
        <v>1</v>
      </c>
      <c r="O91" s="268">
        <v>1</v>
      </c>
      <c r="P91" s="268">
        <v>1</v>
      </c>
    </row>
    <row r="92" spans="1:18" x14ac:dyDescent="0.25">
      <c r="A92" s="300" t="s">
        <v>37</v>
      </c>
      <c r="B92" s="300" t="s">
        <v>37</v>
      </c>
      <c r="C92" s="301" t="s">
        <v>418</v>
      </c>
      <c r="D92" s="277">
        <f>D80+D86+D89+D83</f>
        <v>50.687374216000002</v>
      </c>
      <c r="E92" s="277">
        <f t="shared" ref="E92:I92" si="170">E80+E86+E89+E83</f>
        <v>52.464555987200001</v>
      </c>
      <c r="F92" s="277">
        <f t="shared" si="170"/>
        <v>53.722415421999997</v>
      </c>
      <c r="G92" s="277">
        <f t="shared" si="170"/>
        <v>53.666251127999999</v>
      </c>
      <c r="H92" s="277">
        <f t="shared" si="170"/>
        <v>55.052754583999999</v>
      </c>
      <c r="I92" s="277">
        <f t="shared" si="170"/>
        <v>51.774325480399995</v>
      </c>
      <c r="J92" s="58"/>
      <c r="K92" s="305">
        <f t="shared" ref="K92:P94" si="171">D92/D$94</f>
        <v>0.8010328820724959</v>
      </c>
      <c r="L92" s="305">
        <f t="shared" si="171"/>
        <v>0.80168784166111684</v>
      </c>
      <c r="M92" s="305">
        <f t="shared" si="171"/>
        <v>0.80172634158513212</v>
      </c>
      <c r="N92" s="305">
        <f t="shared" si="171"/>
        <v>0.80061313210636675</v>
      </c>
      <c r="O92" s="305">
        <f t="shared" si="171"/>
        <v>0.79968047186485736</v>
      </c>
      <c r="P92" s="305">
        <f t="shared" si="171"/>
        <v>0.80362705370946641</v>
      </c>
    </row>
    <row r="93" spans="1:18" x14ac:dyDescent="0.25">
      <c r="A93" s="300" t="s">
        <v>37</v>
      </c>
      <c r="B93" s="300" t="s">
        <v>37</v>
      </c>
      <c r="C93" s="301" t="s">
        <v>419</v>
      </c>
      <c r="D93" s="277">
        <f t="shared" ref="D93:I93" si="172">D81+D87+D90+D84</f>
        <v>12.590145784000004</v>
      </c>
      <c r="E93" s="277">
        <f t="shared" si="172"/>
        <v>12.978068012800001</v>
      </c>
      <c r="F93" s="277">
        <f t="shared" si="172"/>
        <v>13.286004578</v>
      </c>
      <c r="G93" s="277">
        <f t="shared" si="172"/>
        <v>13.365188871999999</v>
      </c>
      <c r="H93" s="277">
        <f t="shared" si="172"/>
        <v>13.790685416000002</v>
      </c>
      <c r="I93" s="277">
        <f t="shared" si="172"/>
        <v>12.651486519599999</v>
      </c>
      <c r="J93" s="58"/>
      <c r="K93" s="305">
        <f t="shared" si="171"/>
        <v>0.19896711792750418</v>
      </c>
      <c r="L93" s="305">
        <f t="shared" si="171"/>
        <v>0.19831215833888327</v>
      </c>
      <c r="M93" s="305">
        <f t="shared" si="171"/>
        <v>0.19827365841486785</v>
      </c>
      <c r="N93" s="305">
        <f t="shared" si="171"/>
        <v>0.19938686789363316</v>
      </c>
      <c r="O93" s="305">
        <f t="shared" si="171"/>
        <v>0.20031952813514262</v>
      </c>
      <c r="P93" s="305">
        <f t="shared" si="171"/>
        <v>0.19637294629053331</v>
      </c>
    </row>
    <row r="94" spans="1:18" ht="15.75" thickBot="1" x14ac:dyDescent="0.3">
      <c r="A94" s="240" t="s">
        <v>37</v>
      </c>
      <c r="B94" s="240" t="s">
        <v>37</v>
      </c>
      <c r="C94" s="282" t="s">
        <v>58</v>
      </c>
      <c r="D94" s="188">
        <f t="shared" ref="D94:I94" si="173">D82+D88+D91+D85</f>
        <v>63.277520000000003</v>
      </c>
      <c r="E94" s="188">
        <f t="shared" si="173"/>
        <v>65.442623999999995</v>
      </c>
      <c r="F94" s="188">
        <f t="shared" si="173"/>
        <v>67.008420000000001</v>
      </c>
      <c r="G94" s="188">
        <f t="shared" si="173"/>
        <v>67.031440000000003</v>
      </c>
      <c r="H94" s="188">
        <f t="shared" si="173"/>
        <v>68.843440000000001</v>
      </c>
      <c r="I94" s="188">
        <f t="shared" si="173"/>
        <v>64.425812000000008</v>
      </c>
      <c r="J94" s="58"/>
      <c r="K94" s="306">
        <f t="shared" si="171"/>
        <v>1</v>
      </c>
      <c r="L94" s="306">
        <f t="shared" si="171"/>
        <v>1</v>
      </c>
      <c r="M94" s="306">
        <f t="shared" si="171"/>
        <v>1</v>
      </c>
      <c r="N94" s="306">
        <f t="shared" si="171"/>
        <v>1</v>
      </c>
      <c r="O94" s="306">
        <f t="shared" si="171"/>
        <v>1</v>
      </c>
      <c r="P94" s="306">
        <f t="shared" si="171"/>
        <v>1</v>
      </c>
    </row>
    <row r="95" spans="1:18" x14ac:dyDescent="0.25">
      <c r="A95" s="191" t="s">
        <v>57</v>
      </c>
      <c r="B95" s="191" t="s">
        <v>57</v>
      </c>
      <c r="C95" s="302" t="s">
        <v>418</v>
      </c>
      <c r="D95" s="193">
        <f t="shared" ref="D95:I97" si="174">D26+D53+D65+D77+D92</f>
        <v>607.57342485739025</v>
      </c>
      <c r="E95" s="193">
        <f t="shared" si="174"/>
        <v>621.1040353712666</v>
      </c>
      <c r="F95" s="193">
        <f t="shared" si="174"/>
        <v>643.24547904280212</v>
      </c>
      <c r="G95" s="193">
        <f t="shared" si="174"/>
        <v>662.98057743787501</v>
      </c>
      <c r="H95" s="193">
        <f t="shared" si="174"/>
        <v>688.91229195958465</v>
      </c>
      <c r="I95" s="193">
        <f t="shared" si="174"/>
        <v>620.25010419450916</v>
      </c>
      <c r="J95" s="58"/>
      <c r="K95" s="303">
        <f t="shared" ref="K95:P97" si="175">D95/D$97</f>
        <v>0.81418819576384482</v>
      </c>
      <c r="L95" s="303">
        <f t="shared" si="175"/>
        <v>0.81349235083046323</v>
      </c>
      <c r="M95" s="303">
        <f t="shared" si="175"/>
        <v>0.81598454674873655</v>
      </c>
      <c r="N95" s="303">
        <f t="shared" si="175"/>
        <v>0.82566701342096305</v>
      </c>
      <c r="O95" s="303">
        <f t="shared" si="175"/>
        <v>0.83472697999072509</v>
      </c>
      <c r="P95" s="303">
        <f t="shared" si="175"/>
        <v>0.83181221253506399</v>
      </c>
    </row>
    <row r="96" spans="1:18" x14ac:dyDescent="0.25">
      <c r="A96" s="191" t="s">
        <v>57</v>
      </c>
      <c r="B96" s="191" t="s">
        <v>57</v>
      </c>
      <c r="C96" s="302" t="s">
        <v>419</v>
      </c>
      <c r="D96" s="193">
        <f t="shared" si="174"/>
        <v>138.65874605658956</v>
      </c>
      <c r="E96" s="193">
        <f t="shared" si="174"/>
        <v>142.39919208650269</v>
      </c>
      <c r="F96" s="193">
        <f t="shared" si="174"/>
        <v>145.06047798272306</v>
      </c>
      <c r="G96" s="193">
        <f t="shared" si="174"/>
        <v>139.98304671245415</v>
      </c>
      <c r="H96" s="193">
        <f t="shared" si="174"/>
        <v>136.40222221514517</v>
      </c>
      <c r="I96" s="193">
        <f t="shared" si="174"/>
        <v>125.41110977614218</v>
      </c>
      <c r="J96" s="58"/>
      <c r="K96" s="303">
        <f t="shared" si="175"/>
        <v>0.18581180423615526</v>
      </c>
      <c r="L96" s="303">
        <f t="shared" si="175"/>
        <v>0.1865076491695368</v>
      </c>
      <c r="M96" s="303">
        <f t="shared" si="175"/>
        <v>0.18401545325126351</v>
      </c>
      <c r="N96" s="303">
        <f t="shared" si="175"/>
        <v>0.17433298657903687</v>
      </c>
      <c r="O96" s="303">
        <f t="shared" si="175"/>
        <v>0.16527302000927499</v>
      </c>
      <c r="P96" s="303">
        <f t="shared" si="175"/>
        <v>0.16818778746493615</v>
      </c>
    </row>
    <row r="97" spans="1:16" ht="15.75" thickBot="1" x14ac:dyDescent="0.3">
      <c r="A97" s="246" t="s">
        <v>57</v>
      </c>
      <c r="B97" s="246" t="s">
        <v>57</v>
      </c>
      <c r="C97" s="296" t="s">
        <v>58</v>
      </c>
      <c r="D97" s="248">
        <f t="shared" si="174"/>
        <v>746.23217091397976</v>
      </c>
      <c r="E97" s="248">
        <f t="shared" si="174"/>
        <v>763.5032274577693</v>
      </c>
      <c r="F97" s="248">
        <f t="shared" si="174"/>
        <v>788.30595702552512</v>
      </c>
      <c r="G97" s="248">
        <f t="shared" si="174"/>
        <v>802.96362415032922</v>
      </c>
      <c r="H97" s="248">
        <f t="shared" si="174"/>
        <v>825.31451417472977</v>
      </c>
      <c r="I97" s="248">
        <f t="shared" si="174"/>
        <v>745.66121397065126</v>
      </c>
      <c r="J97" s="58"/>
      <c r="K97" s="304">
        <f t="shared" si="175"/>
        <v>1</v>
      </c>
      <c r="L97" s="304">
        <f t="shared" si="175"/>
        <v>1</v>
      </c>
      <c r="M97" s="304">
        <f t="shared" si="175"/>
        <v>1</v>
      </c>
      <c r="N97" s="304">
        <f t="shared" si="175"/>
        <v>1</v>
      </c>
      <c r="O97" s="304">
        <f t="shared" si="175"/>
        <v>1</v>
      </c>
      <c r="P97" s="304">
        <f t="shared" si="17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topLeftCell="T1" zoomScale="90" zoomScaleNormal="90" workbookViewId="0">
      <pane ySplit="1" topLeftCell="A141" activePane="bottomLeft" state="frozen"/>
      <selection pane="bottomLeft" activeCell="AA158" sqref="AA157:AA160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357</v>
      </c>
      <c r="D1" s="249">
        <v>2015</v>
      </c>
      <c r="E1" s="249">
        <v>2016</v>
      </c>
      <c r="F1" s="249">
        <v>2017</v>
      </c>
      <c r="G1" s="249">
        <v>2018</v>
      </c>
      <c r="H1" s="249">
        <v>2019</v>
      </c>
      <c r="I1" s="249">
        <v>2020</v>
      </c>
      <c r="J1" s="249" t="s">
        <v>28</v>
      </c>
      <c r="K1" s="249" t="s">
        <v>3</v>
      </c>
      <c r="L1" s="249" t="s">
        <v>4</v>
      </c>
      <c r="M1" s="249" t="s">
        <v>5</v>
      </c>
      <c r="N1" s="249" t="s">
        <v>6</v>
      </c>
      <c r="O1" s="249" t="s">
        <v>7</v>
      </c>
      <c r="P1" s="249" t="s">
        <v>8</v>
      </c>
      <c r="Q1" s="249" t="s">
        <v>9</v>
      </c>
      <c r="R1" s="249" t="s">
        <v>10</v>
      </c>
      <c r="S1" s="252" t="s">
        <v>16</v>
      </c>
      <c r="T1" s="482"/>
      <c r="U1" s="496" t="s">
        <v>388</v>
      </c>
      <c r="V1" s="258">
        <v>2015</v>
      </c>
      <c r="W1" s="251">
        <v>2016</v>
      </c>
      <c r="X1" s="251">
        <v>2017</v>
      </c>
      <c r="Y1" s="251">
        <v>2018</v>
      </c>
      <c r="Z1" s="251">
        <v>2019</v>
      </c>
      <c r="AA1" s="251">
        <v>2020</v>
      </c>
      <c r="AB1" s="251" t="s">
        <v>28</v>
      </c>
      <c r="AC1" s="251" t="s">
        <v>3</v>
      </c>
      <c r="AD1" s="251" t="s">
        <v>4</v>
      </c>
      <c r="AE1" s="251" t="s">
        <v>5</v>
      </c>
      <c r="AF1" s="251" t="s">
        <v>6</v>
      </c>
      <c r="AG1" s="251" t="s">
        <v>7</v>
      </c>
      <c r="AH1" s="251" t="s">
        <v>8</v>
      </c>
      <c r="AI1" s="251" t="s">
        <v>9</v>
      </c>
      <c r="AJ1" s="251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389</v>
      </c>
      <c r="D2" s="33">
        <f>ROUND(V2*' Demand-Supply Gap'!D$8,2)</f>
        <v>1.94</v>
      </c>
      <c r="E2" s="33">
        <f>ROUND(W2*' Demand-Supply Gap'!E$8,2)</f>
        <v>1.96</v>
      </c>
      <c r="F2" s="33">
        <f>ROUND(X2*' Demand-Supply Gap'!F$8,2)</f>
        <v>2</v>
      </c>
      <c r="G2" s="33">
        <f>ROUND(Y2*' Demand-Supply Gap'!G$8,2)</f>
        <v>1.9</v>
      </c>
      <c r="H2" s="33">
        <f>ROUND(Z2*' Demand-Supply Gap'!H$8,2)</f>
        <v>2.0299999999999998</v>
      </c>
      <c r="I2" s="33">
        <f>ROUND(AA2*' Demand-Supply Gap'!I$8,2)</f>
        <v>1.89</v>
      </c>
      <c r="J2" s="33">
        <f>ROUND(AB2*' Demand-Supply Gap'!J$8,2)</f>
        <v>1.97</v>
      </c>
      <c r="K2" s="33">
        <f>ROUND(AC2*' Demand-Supply Gap'!K$8,2)</f>
        <v>2.09</v>
      </c>
      <c r="L2" s="33">
        <f>ROUND(AD2*' Demand-Supply Gap'!L$8,2)</f>
        <v>2.2400000000000002</v>
      </c>
      <c r="M2" s="33">
        <f>ROUND(AE2*' Demand-Supply Gap'!M$8,2)</f>
        <v>2.41</v>
      </c>
      <c r="N2" s="33">
        <f>ROUND(AF2*' Demand-Supply Gap'!N$8,2)</f>
        <v>2.61</v>
      </c>
      <c r="O2" s="33">
        <f>ROUND(AG2*' Demand-Supply Gap'!O$8,2)</f>
        <v>2.84</v>
      </c>
      <c r="P2" s="33">
        <f>ROUND(AH2*' Demand-Supply Gap'!P$8,2)</f>
        <v>3.09</v>
      </c>
      <c r="Q2" s="33">
        <f>ROUND(AI2*' Demand-Supply Gap'!Q$8,2)</f>
        <v>3.37</v>
      </c>
      <c r="R2" s="44">
        <f>ROUND(AJ2*' Demand-Supply Gap'!R$8,2)</f>
        <v>3.66</v>
      </c>
      <c r="S2" s="44">
        <f>ROUND(AK2*' Demand-Supply Gap'!S$8,2)</f>
        <v>3.98</v>
      </c>
      <c r="T2" s="384"/>
      <c r="U2" s="469">
        <f>(S2/J2)^(1/9)-1</f>
        <v>8.1272617964730287E-2</v>
      </c>
      <c r="V2" s="259">
        <v>0.51760000000000006</v>
      </c>
      <c r="W2" s="186">
        <v>0.51960000000000006</v>
      </c>
      <c r="X2" s="186">
        <v>0.51840000000000008</v>
      </c>
      <c r="Y2" s="186">
        <v>0.51800000000000002</v>
      </c>
      <c r="Z2" s="186">
        <v>0.51540000000000008</v>
      </c>
      <c r="AA2" s="186">
        <v>0.51125454545454552</v>
      </c>
      <c r="AB2" s="186">
        <v>0.50710909090909095</v>
      </c>
      <c r="AC2" s="186">
        <v>0.50780808080808082</v>
      </c>
      <c r="AD2" s="186">
        <v>0.5085070707070708</v>
      </c>
      <c r="AE2" s="186">
        <v>0.50920606060606066</v>
      </c>
      <c r="AF2" s="186">
        <v>0.50990505050505053</v>
      </c>
      <c r="AG2" s="186">
        <v>0.51060404040404039</v>
      </c>
      <c r="AH2" s="186">
        <v>0.51130303030303037</v>
      </c>
      <c r="AI2" s="186">
        <v>0.51200202020202024</v>
      </c>
      <c r="AJ2" s="186">
        <v>0.5127010101010101</v>
      </c>
      <c r="AK2" s="186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342</v>
      </c>
      <c r="D3" s="33">
        <f>ROUND(V3*' Demand-Supply Gap'!D$8,2)</f>
        <v>1.1200000000000001</v>
      </c>
      <c r="E3" s="33">
        <f>ROUND(W3*' Demand-Supply Gap'!E$8,2)</f>
        <v>1.1200000000000001</v>
      </c>
      <c r="F3" s="33">
        <f>ROUND(X3*' Demand-Supply Gap'!F$8,2)</f>
        <v>1.1499999999999999</v>
      </c>
      <c r="G3" s="33">
        <f>ROUND(Y3*' Demand-Supply Gap'!G$8,2)</f>
        <v>1.1000000000000001</v>
      </c>
      <c r="H3" s="33">
        <f>ROUND(Z3*' Demand-Supply Gap'!H$8,2)</f>
        <v>1.19</v>
      </c>
      <c r="I3" s="33">
        <f>ROUND(AA3*' Demand-Supply Gap'!I$8,2)</f>
        <v>1.1000000000000001</v>
      </c>
      <c r="J3" s="33">
        <f>ROUND(AB3*' Demand-Supply Gap'!J$8,2)</f>
        <v>1.17</v>
      </c>
      <c r="K3" s="33">
        <f>ROUND(AC3*' Demand-Supply Gap'!K$8,2)</f>
        <v>1.24</v>
      </c>
      <c r="L3" s="33">
        <f>ROUND(AD3*' Demand-Supply Gap'!L$8,2)</f>
        <v>1.32</v>
      </c>
      <c r="M3" s="33">
        <f>ROUND(AE3*' Demand-Supply Gap'!M$8,2)</f>
        <v>1.42</v>
      </c>
      <c r="N3" s="33">
        <f>ROUND(AF3*' Demand-Supply Gap'!N$8,2)</f>
        <v>1.54</v>
      </c>
      <c r="O3" s="33">
        <f>ROUND(AG3*' Demand-Supply Gap'!O$8,2)</f>
        <v>1.67</v>
      </c>
      <c r="P3" s="33">
        <f>ROUND(AH3*' Demand-Supply Gap'!P$8,2)</f>
        <v>1.82</v>
      </c>
      <c r="Q3" s="33">
        <f>ROUND(AI3*' Demand-Supply Gap'!Q$8,2)</f>
        <v>1.98</v>
      </c>
      <c r="R3" s="44">
        <f>ROUND(AJ3*' Demand-Supply Gap'!R$8,2)</f>
        <v>2.15</v>
      </c>
      <c r="S3" s="44">
        <f>ROUND(AK3*' Demand-Supply Gap'!S$8,2)</f>
        <v>2.33</v>
      </c>
      <c r="T3" s="384"/>
      <c r="U3" s="469">
        <f t="shared" ref="U3:U5" si="0">(S3/J3)^(1/9)-1</f>
        <v>7.9545913312419225E-2</v>
      </c>
      <c r="V3" s="260">
        <v>0.2999</v>
      </c>
      <c r="W3" s="159">
        <v>0.2979</v>
      </c>
      <c r="X3" s="159">
        <v>0.29910000000000003</v>
      </c>
      <c r="Y3" s="159">
        <v>0.29949999999999999</v>
      </c>
      <c r="Z3" s="159">
        <v>0.30210000000000004</v>
      </c>
      <c r="AA3" s="159">
        <v>0.29650000000000004</v>
      </c>
      <c r="AB3" s="159">
        <f>(25.86%)+0.0432</f>
        <v>0.30180000000000001</v>
      </c>
      <c r="AC3" s="159">
        <v>0.30070000000000002</v>
      </c>
      <c r="AD3" s="159">
        <v>0.29980000000000001</v>
      </c>
      <c r="AE3" s="159">
        <v>0.29930000000000001</v>
      </c>
      <c r="AF3" s="159">
        <v>0.30030000000000001</v>
      </c>
      <c r="AG3" s="159">
        <v>0.30070000000000002</v>
      </c>
      <c r="AH3" s="159">
        <v>0.30031000000000002</v>
      </c>
      <c r="AI3" s="159">
        <v>0.30036000000000002</v>
      </c>
      <c r="AJ3" s="159">
        <v>0.30075133333333304</v>
      </c>
      <c r="AK3" s="159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343</v>
      </c>
      <c r="D4" s="33">
        <f>ROUND(V4*' Demand-Supply Gap'!D$8,2)</f>
        <v>0.28000000000000003</v>
      </c>
      <c r="E4" s="33">
        <f>ROUND(W4*' Demand-Supply Gap'!E$8,2)</f>
        <v>0.28000000000000003</v>
      </c>
      <c r="F4" s="33">
        <f>ROUND(X4*' Demand-Supply Gap'!F$8,2)</f>
        <v>0.28999999999999998</v>
      </c>
      <c r="G4" s="33">
        <f>ROUND(Y4*' Demand-Supply Gap'!G$8,2)</f>
        <v>0.27</v>
      </c>
      <c r="H4" s="33">
        <f>ROUND(Z4*' Demand-Supply Gap'!H$8,2)</f>
        <v>0.3</v>
      </c>
      <c r="I4" s="33">
        <f>ROUND(AA4*' Demand-Supply Gap'!I$8,2)</f>
        <v>0.28000000000000003</v>
      </c>
      <c r="J4" s="33">
        <f>ROUND(AB4*' Demand-Supply Gap'!J$8,2)</f>
        <v>0.28999999999999998</v>
      </c>
      <c r="K4" s="33">
        <f>ROUND(AC4*' Demand-Supply Gap'!K$8,2)</f>
        <v>0.31</v>
      </c>
      <c r="L4" s="33">
        <f>ROUND(AD4*' Demand-Supply Gap'!L$8,2)</f>
        <v>0.33</v>
      </c>
      <c r="M4" s="33">
        <f>ROUND(AE4*' Demand-Supply Gap'!M$8,2)</f>
        <v>0.36</v>
      </c>
      <c r="N4" s="33">
        <f>ROUND(AF4*' Demand-Supply Gap'!N$8,2)</f>
        <v>0.39</v>
      </c>
      <c r="O4" s="33">
        <f>ROUND(AG4*' Demand-Supply Gap'!O$8,2)</f>
        <v>0.42</v>
      </c>
      <c r="P4" s="33">
        <f>ROUND(AH4*' Demand-Supply Gap'!P$8,2)</f>
        <v>0.46</v>
      </c>
      <c r="Q4" s="33">
        <f>ROUND(AI4*' Demand-Supply Gap'!Q$8,2)</f>
        <v>0.5</v>
      </c>
      <c r="R4" s="44">
        <f>ROUND(AJ4*' Demand-Supply Gap'!R$8,2)</f>
        <v>0.55000000000000004</v>
      </c>
      <c r="S4" s="44">
        <f>ROUND(AK4*' Demand-Supply Gap'!S$8,2)</f>
        <v>0.59</v>
      </c>
      <c r="T4" s="384"/>
      <c r="U4" s="469">
        <f t="shared" si="0"/>
        <v>8.2113133835207908E-2</v>
      </c>
      <c r="V4" s="259">
        <v>7.4099999999999999E-2</v>
      </c>
      <c r="W4" s="186">
        <v>7.46E-2</v>
      </c>
      <c r="X4" s="186">
        <v>7.4099999999999999E-2</v>
      </c>
      <c r="Y4" s="186">
        <v>7.4800000000000005E-2</v>
      </c>
      <c r="Z4" s="186">
        <v>7.5300000000000006E-2</v>
      </c>
      <c r="AA4" s="186">
        <v>7.5600000000000001E-2</v>
      </c>
      <c r="AB4" s="186">
        <v>7.5780000000000014E-2</v>
      </c>
      <c r="AC4" s="186">
        <v>7.5882222222222226E-2</v>
      </c>
      <c r="AD4" s="186">
        <v>7.5984444444444452E-2</v>
      </c>
      <c r="AE4" s="186">
        <v>7.6086666666666677E-2</v>
      </c>
      <c r="AF4" s="186">
        <v>7.6188888888888889E-2</v>
      </c>
      <c r="AG4" s="186">
        <v>7.6291111111111115E-2</v>
      </c>
      <c r="AH4" s="186">
        <v>7.6393333333333341E-2</v>
      </c>
      <c r="AI4" s="186">
        <v>7.6495555555555553E-2</v>
      </c>
      <c r="AJ4" s="186">
        <v>7.6597777777777779E-2</v>
      </c>
      <c r="AK4" s="186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344</v>
      </c>
      <c r="D5" s="33">
        <f>ROUND(V5*' Demand-Supply Gap'!D$8,2)</f>
        <v>0.41</v>
      </c>
      <c r="E5" s="33">
        <f>ROUND(W5*' Demand-Supply Gap'!E$8,2)</f>
        <v>0.41</v>
      </c>
      <c r="F5" s="33">
        <f>ROUND(X5*' Demand-Supply Gap'!F$8,2)</f>
        <v>0.42</v>
      </c>
      <c r="G5" s="33">
        <f>ROUND(Y5*' Demand-Supply Gap'!G$8,2)</f>
        <v>0.39</v>
      </c>
      <c r="H5" s="33">
        <f>ROUND(Z5*' Demand-Supply Gap'!H$8,2)</f>
        <v>0.42</v>
      </c>
      <c r="I5" s="33">
        <f>ROUND(AA5*' Demand-Supply Gap'!I$8,2)</f>
        <v>0.43</v>
      </c>
      <c r="J5" s="33">
        <f>ROUND(AB5*' Demand-Supply Gap'!J$8,2)</f>
        <v>0.45</v>
      </c>
      <c r="K5" s="33">
        <f>ROUND(AC5*' Demand-Supply Gap'!K$8,2)</f>
        <v>0.48</v>
      </c>
      <c r="L5" s="33">
        <f>ROUND(AD5*' Demand-Supply Gap'!L$8,2)</f>
        <v>0.51</v>
      </c>
      <c r="M5" s="33">
        <f>ROUND(AE5*' Demand-Supply Gap'!M$8,2)</f>
        <v>0.55000000000000004</v>
      </c>
      <c r="N5" s="33">
        <f>ROUND(AF5*' Demand-Supply Gap'!N$8,2)</f>
        <v>0.57999999999999996</v>
      </c>
      <c r="O5" s="33">
        <f>ROUND(AG5*' Demand-Supply Gap'!O$8,2)</f>
        <v>0.62</v>
      </c>
      <c r="P5" s="33">
        <f>ROUND(AH5*' Demand-Supply Gap'!P$8,2)</f>
        <v>0.68</v>
      </c>
      <c r="Q5" s="33">
        <f>ROUND(AI5*' Demand-Supply Gap'!Q$8,2)</f>
        <v>0.73</v>
      </c>
      <c r="R5" s="44">
        <f>ROUND(AJ5*' Demand-Supply Gap'!R$8,2)</f>
        <v>0.78</v>
      </c>
      <c r="S5" s="44">
        <f>ROUND(AK5*' Demand-Supply Gap'!S$8,2)</f>
        <v>0.84</v>
      </c>
      <c r="T5" s="384"/>
      <c r="U5" s="469">
        <f t="shared" si="0"/>
        <v>7.1811790622910321E-2</v>
      </c>
      <c r="V5" s="260">
        <f t="shared" ref="V5:Z5" si="1">V6-(SUM(V2:V4))</f>
        <v>0.10839999999999983</v>
      </c>
      <c r="W5" s="159">
        <f t="shared" si="1"/>
        <v>0.10789999999999988</v>
      </c>
      <c r="X5" s="159">
        <f t="shared" si="1"/>
        <v>0.10839999999999983</v>
      </c>
      <c r="Y5" s="159">
        <f t="shared" si="1"/>
        <v>0.10770000000000002</v>
      </c>
      <c r="Z5" s="159">
        <f t="shared" si="1"/>
        <v>0.10719999999999985</v>
      </c>
      <c r="AA5" s="159">
        <f>AA6-(SUM(AA2:AA4))</f>
        <v>0.11664545454545439</v>
      </c>
      <c r="AB5" s="159">
        <f t="shared" ref="AB5:AK5" si="2">AB6-(SUM(AB2:AB4))</f>
        <v>0.11531090909090902</v>
      </c>
      <c r="AC5" s="159">
        <f t="shared" si="2"/>
        <v>0.11560969696969692</v>
      </c>
      <c r="AD5" s="159">
        <f t="shared" si="2"/>
        <v>0.11570848484848484</v>
      </c>
      <c r="AE5" s="159">
        <f t="shared" si="2"/>
        <v>0.11540727272727269</v>
      </c>
      <c r="AF5" s="159">
        <f t="shared" si="2"/>
        <v>0.1136060606060606</v>
      </c>
      <c r="AG5" s="159">
        <f t="shared" si="2"/>
        <v>0.11240484848484855</v>
      </c>
      <c r="AH5" s="159">
        <f t="shared" si="2"/>
        <v>0.11199363636363624</v>
      </c>
      <c r="AI5" s="159">
        <f t="shared" si="2"/>
        <v>0.11114242424242415</v>
      </c>
      <c r="AJ5" s="159">
        <f t="shared" si="2"/>
        <v>0.1099498787878791</v>
      </c>
      <c r="AK5" s="159">
        <f t="shared" si="2"/>
        <v>0.10897066666666699</v>
      </c>
    </row>
    <row r="6" spans="1:39" s="28" customFormat="1" ht="15.75" thickBot="1" x14ac:dyDescent="0.3">
      <c r="A6" s="227" t="s">
        <v>30</v>
      </c>
      <c r="B6" s="227" t="s">
        <v>31</v>
      </c>
      <c r="C6" s="228" t="s">
        <v>58</v>
      </c>
      <c r="D6" s="229">
        <f>SUM(D2:D5)</f>
        <v>3.75</v>
      </c>
      <c r="E6" s="229">
        <f t="shared" ref="E6:S6" si="3">SUM(E2:E5)</f>
        <v>3.7700000000000005</v>
      </c>
      <c r="F6" s="229">
        <f t="shared" si="3"/>
        <v>3.86</v>
      </c>
      <c r="G6" s="229">
        <f t="shared" si="3"/>
        <v>3.66</v>
      </c>
      <c r="H6" s="229">
        <f t="shared" si="3"/>
        <v>3.9399999999999995</v>
      </c>
      <c r="I6" s="229">
        <f t="shared" si="3"/>
        <v>3.7000000000000006</v>
      </c>
      <c r="J6" s="229">
        <f t="shared" si="3"/>
        <v>3.88</v>
      </c>
      <c r="K6" s="229">
        <f t="shared" si="3"/>
        <v>4.12</v>
      </c>
      <c r="L6" s="229">
        <f t="shared" si="3"/>
        <v>4.4000000000000004</v>
      </c>
      <c r="M6" s="229">
        <f t="shared" si="3"/>
        <v>4.74</v>
      </c>
      <c r="N6" s="229">
        <f t="shared" si="3"/>
        <v>5.12</v>
      </c>
      <c r="O6" s="229">
        <f t="shared" si="3"/>
        <v>5.55</v>
      </c>
      <c r="P6" s="229">
        <f t="shared" si="3"/>
        <v>6.05</v>
      </c>
      <c r="Q6" s="229">
        <f t="shared" si="3"/>
        <v>6.58</v>
      </c>
      <c r="R6" s="229">
        <f t="shared" si="3"/>
        <v>7.1400000000000006</v>
      </c>
      <c r="S6" s="230">
        <f t="shared" si="3"/>
        <v>7.74</v>
      </c>
      <c r="T6" s="484"/>
      <c r="U6" s="494"/>
      <c r="V6" s="261">
        <v>1</v>
      </c>
      <c r="W6" s="231">
        <v>1</v>
      </c>
      <c r="X6" s="231">
        <v>1</v>
      </c>
      <c r="Y6" s="231">
        <v>1</v>
      </c>
      <c r="Z6" s="231">
        <v>1</v>
      </c>
      <c r="AA6" s="231">
        <v>1</v>
      </c>
      <c r="AB6" s="231">
        <v>1</v>
      </c>
      <c r="AC6" s="231">
        <v>1</v>
      </c>
      <c r="AD6" s="231">
        <v>1</v>
      </c>
      <c r="AE6" s="231">
        <v>1</v>
      </c>
      <c r="AF6" s="231">
        <v>1</v>
      </c>
      <c r="AG6" s="231">
        <v>1</v>
      </c>
      <c r="AH6" s="231">
        <v>1</v>
      </c>
      <c r="AI6" s="231">
        <v>1</v>
      </c>
      <c r="AJ6" s="231">
        <v>1</v>
      </c>
      <c r="AK6" s="231">
        <v>1</v>
      </c>
    </row>
    <row r="7" spans="1:39" s="28" customFormat="1" ht="15" x14ac:dyDescent="0.25">
      <c r="A7" s="232" t="s">
        <v>30</v>
      </c>
      <c r="B7" s="232" t="s">
        <v>33</v>
      </c>
      <c r="C7" s="233" t="s">
        <v>389</v>
      </c>
      <c r="D7" s="328">
        <f>ROUND(V7*' Demand-Supply Gap'!D$17,2)</f>
        <v>70.67</v>
      </c>
      <c r="E7" s="328">
        <f>ROUND(W7*' Demand-Supply Gap'!E$17,2)</f>
        <v>72.13</v>
      </c>
      <c r="F7" s="328">
        <f>ROUND(X7*' Demand-Supply Gap'!F$17,2)</f>
        <v>74.12</v>
      </c>
      <c r="G7" s="328">
        <f>ROUND(Y7*' Demand-Supply Gap'!G$17,2)</f>
        <v>74.61</v>
      </c>
      <c r="H7" s="328">
        <f>ROUND(Z7*' Demand-Supply Gap'!H$17,2)</f>
        <v>75.14</v>
      </c>
      <c r="I7" s="328">
        <f>ROUND(AA7*' Demand-Supply Gap'!I$17,2)</f>
        <v>67.709999999999994</v>
      </c>
      <c r="J7" s="328">
        <f>ROUND(AB7*' Demand-Supply Gap'!J$17,2)</f>
        <v>70.5</v>
      </c>
      <c r="K7" s="328">
        <f>ROUND(AC7*' Demand-Supply Gap'!K$17,2)</f>
        <v>74.45</v>
      </c>
      <c r="L7" s="328">
        <f>ROUND(AD7*' Demand-Supply Gap'!L$17,2)</f>
        <v>79.52</v>
      </c>
      <c r="M7" s="328">
        <f>ROUND(AE7*' Demand-Supply Gap'!M$17,2)</f>
        <v>85.38</v>
      </c>
      <c r="N7" s="328">
        <f>ROUND(AF7*' Demand-Supply Gap'!N$17,2)</f>
        <v>92.22</v>
      </c>
      <c r="O7" s="328">
        <f>ROUND(AG7*' Demand-Supply Gap'!O$17,2)</f>
        <v>99.99</v>
      </c>
      <c r="P7" s="328">
        <f>ROUND(AH7*' Demand-Supply Gap'!P$17,2)</f>
        <v>108.89</v>
      </c>
      <c r="Q7" s="328">
        <f>ROUND(AI7*' Demand-Supply Gap'!Q$17,2)</f>
        <v>118.28</v>
      </c>
      <c r="R7" s="44">
        <f>ROUND(AJ7*' Demand-Supply Gap'!R$17,2)</f>
        <v>128.35</v>
      </c>
      <c r="S7" s="44">
        <f>ROUND(AK7*' Demand-Supply Gap'!S$17,2)</f>
        <v>139.19</v>
      </c>
      <c r="T7" s="384"/>
      <c r="U7" s="469">
        <f>(S7/J7)^(1/9)-1</f>
        <v>7.8510367406387171E-2</v>
      </c>
      <c r="V7" s="262">
        <v>0.53383000000000003</v>
      </c>
      <c r="W7" s="235">
        <v>0.53403</v>
      </c>
      <c r="X7" s="235">
        <v>0.53190999999999999</v>
      </c>
      <c r="Y7" s="235">
        <v>0.53387000000000007</v>
      </c>
      <c r="Z7" s="235">
        <v>0.53259999999999996</v>
      </c>
      <c r="AA7" s="235">
        <v>0.53420000000000001</v>
      </c>
      <c r="AB7" s="235">
        <v>0.5333586666666672</v>
      </c>
      <c r="AC7" s="235">
        <v>0.53370770370370413</v>
      </c>
      <c r="AD7" s="235">
        <v>0.53405674074074116</v>
      </c>
      <c r="AE7" s="235">
        <v>0.53440577777777809</v>
      </c>
      <c r="AF7" s="235">
        <v>0.53475481481481513</v>
      </c>
      <c r="AG7" s="235">
        <v>0.53510385185185205</v>
      </c>
      <c r="AH7" s="235">
        <v>0.53545288888888909</v>
      </c>
      <c r="AI7" s="235">
        <v>0.53580192592592601</v>
      </c>
      <c r="AJ7" s="235">
        <v>0.53615096296296305</v>
      </c>
      <c r="AK7" s="235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342</v>
      </c>
      <c r="D8" s="328">
        <f>ROUND(V8*' Demand-Supply Gap'!D$17,2)</f>
        <v>38.42</v>
      </c>
      <c r="E8" s="328">
        <f>ROUND(W8*' Demand-Supply Gap'!E$17,2)</f>
        <v>39.6</v>
      </c>
      <c r="F8" s="328">
        <f>ROUND(X8*' Demand-Supply Gap'!F$17,2)</f>
        <v>40.89</v>
      </c>
      <c r="G8" s="328">
        <f>ROUND(Y8*' Demand-Supply Gap'!G$17,2)</f>
        <v>41.2</v>
      </c>
      <c r="H8" s="328">
        <f>ROUND(Z8*' Demand-Supply Gap'!H$17,2)</f>
        <v>41.82</v>
      </c>
      <c r="I8" s="328">
        <f>ROUND(AA8*' Demand-Supply Gap'!I$17,2)</f>
        <v>36.99</v>
      </c>
      <c r="J8" s="328">
        <f>ROUND(AB8*' Demand-Supply Gap'!J$17,2)</f>
        <v>39.020000000000003</v>
      </c>
      <c r="K8" s="328">
        <f>ROUND(AC8*' Demand-Supply Gap'!K$17,2)</f>
        <v>41.2</v>
      </c>
      <c r="L8" s="328">
        <f>ROUND(AD8*' Demand-Supply Gap'!L$17,2)</f>
        <v>44</v>
      </c>
      <c r="M8" s="328">
        <f>ROUND(AE8*' Demand-Supply Gap'!M$17,2)</f>
        <v>47.18</v>
      </c>
      <c r="N8" s="328">
        <f>ROUND(AF8*' Demand-Supply Gap'!N$17,2)</f>
        <v>50.9</v>
      </c>
      <c r="O8" s="328">
        <f>ROUND(AG8*' Demand-Supply Gap'!O$17,2)</f>
        <v>55.12</v>
      </c>
      <c r="P8" s="328">
        <f>ROUND(AH8*' Demand-Supply Gap'!P$17,2)</f>
        <v>59.95</v>
      </c>
      <c r="Q8" s="328">
        <f>ROUND(AI8*' Demand-Supply Gap'!Q$17,2)</f>
        <v>65.040000000000006</v>
      </c>
      <c r="R8" s="44">
        <f>ROUND(AJ8*' Demand-Supply Gap'!R$17,2)</f>
        <v>70.489999999999995</v>
      </c>
      <c r="S8" s="44">
        <f>ROUND(AK8*' Demand-Supply Gap'!S$17,2)</f>
        <v>76.349999999999994</v>
      </c>
      <c r="T8" s="384"/>
      <c r="U8" s="469">
        <f t="shared" ref="U8:U10" si="4">(S8/J8)^(1/9)-1</f>
        <v>7.7435568564778068E-2</v>
      </c>
      <c r="V8" s="260">
        <v>0.29019999999999996</v>
      </c>
      <c r="W8" s="159">
        <v>0.29319999999999996</v>
      </c>
      <c r="X8" s="159">
        <v>0.29339999999999999</v>
      </c>
      <c r="Y8" s="159">
        <v>0.29479999999999995</v>
      </c>
      <c r="Z8" s="159">
        <v>0.2964</v>
      </c>
      <c r="AA8" s="159">
        <v>0.2918</v>
      </c>
      <c r="AB8" s="358">
        <v>0.29519999999999991</v>
      </c>
      <c r="AC8" s="358">
        <v>0.29533333333333328</v>
      </c>
      <c r="AD8" s="358">
        <v>0.2954666666666666</v>
      </c>
      <c r="AE8" s="358">
        <v>0.29529999999999995</v>
      </c>
      <c r="AF8" s="358">
        <v>0.2951333333333333</v>
      </c>
      <c r="AG8" s="358">
        <v>0.2949666666666666</v>
      </c>
      <c r="AH8" s="358">
        <v>0.29479999999999995</v>
      </c>
      <c r="AI8" s="358">
        <v>0.2946333333333333</v>
      </c>
      <c r="AJ8" s="358">
        <v>0.29446666666666665</v>
      </c>
      <c r="AK8" s="358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343</v>
      </c>
      <c r="D9" s="328">
        <f>ROUND(V9*' Demand-Supply Gap'!D$17,2)</f>
        <v>9.85</v>
      </c>
      <c r="E9" s="328">
        <f>ROUND(W9*' Demand-Supply Gap'!E$17,2)</f>
        <v>10.119999999999999</v>
      </c>
      <c r="F9" s="328">
        <f>ROUND(X9*' Demand-Supply Gap'!F$17,2)</f>
        <v>10.37</v>
      </c>
      <c r="G9" s="328">
        <f>ROUND(Y9*' Demand-Supply Gap'!G$17,2)</f>
        <v>10.5</v>
      </c>
      <c r="H9" s="328">
        <f>ROUND(Z9*' Demand-Supply Gap'!H$17,2)</f>
        <v>10.67</v>
      </c>
      <c r="I9" s="328">
        <f>ROUND(AA9*' Demand-Supply Gap'!I$17,2)</f>
        <v>9.6199999999999992</v>
      </c>
      <c r="J9" s="328">
        <f>ROUND(AB9*' Demand-Supply Gap'!J$17,2)</f>
        <v>10.02</v>
      </c>
      <c r="K9" s="328">
        <f>ROUND(AC9*' Demand-Supply Gap'!K$17,2)</f>
        <v>10.55</v>
      </c>
      <c r="L9" s="328">
        <f>ROUND(AD9*' Demand-Supply Gap'!L$17,2)</f>
        <v>11.24</v>
      </c>
      <c r="M9" s="328">
        <f>ROUND(AE9*' Demand-Supply Gap'!M$17,2)</f>
        <v>12.03</v>
      </c>
      <c r="N9" s="328">
        <f>ROUND(AF9*' Demand-Supply Gap'!N$17,2)</f>
        <v>12.95</v>
      </c>
      <c r="O9" s="328">
        <f>ROUND(AG9*' Demand-Supply Gap'!O$17,2)</f>
        <v>14.01</v>
      </c>
      <c r="P9" s="328">
        <f>ROUND(AH9*' Demand-Supply Gap'!P$17,2)</f>
        <v>15.21</v>
      </c>
      <c r="Q9" s="328">
        <f>ROUND(AI9*' Demand-Supply Gap'!Q$17,2)</f>
        <v>16.47</v>
      </c>
      <c r="R9" s="44">
        <f>ROUND(AJ9*' Demand-Supply Gap'!R$17,2)</f>
        <v>17.829999999999998</v>
      </c>
      <c r="S9" s="44">
        <f>ROUND(AK9*' Demand-Supply Gap'!S$17,2)</f>
        <v>19.28</v>
      </c>
      <c r="T9" s="384"/>
      <c r="U9" s="469">
        <f t="shared" si="4"/>
        <v>7.5429995114811854E-2</v>
      </c>
      <c r="V9" s="259">
        <v>7.4399999999999994E-2</v>
      </c>
      <c r="W9" s="186">
        <v>7.4899999999999994E-2</v>
      </c>
      <c r="X9" s="186">
        <v>7.4399999999999994E-2</v>
      </c>
      <c r="Y9" s="186">
        <v>7.51E-2</v>
      </c>
      <c r="Z9" s="186">
        <v>7.5600000000000001E-2</v>
      </c>
      <c r="AA9" s="186">
        <v>7.5899999999999995E-2</v>
      </c>
      <c r="AB9" s="186">
        <v>7.5780000000000028E-2</v>
      </c>
      <c r="AC9" s="186">
        <v>7.5615555555555589E-2</v>
      </c>
      <c r="AD9" s="186">
        <v>7.5451111111111135E-2</v>
      </c>
      <c r="AE9" s="186">
        <v>7.5286666666666696E-2</v>
      </c>
      <c r="AF9" s="186">
        <v>7.5122222222222243E-2</v>
      </c>
      <c r="AG9" s="186">
        <v>7.4957777777777804E-2</v>
      </c>
      <c r="AH9" s="186">
        <v>7.4793333333333351E-2</v>
      </c>
      <c r="AI9" s="186">
        <v>7.4628888888888911E-2</v>
      </c>
      <c r="AJ9" s="186">
        <v>7.4464444444444458E-2</v>
      </c>
      <c r="AK9" s="186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344</v>
      </c>
      <c r="D10" s="328">
        <f>ROUND(V10*' Demand-Supply Gap'!D$17,2)</f>
        <v>13.45</v>
      </c>
      <c r="E10" s="328">
        <f>ROUND(W10*' Demand-Supply Gap'!E$17,2)</f>
        <v>13.22</v>
      </c>
      <c r="F10" s="328">
        <f>ROUND(X10*' Demand-Supply Gap'!F$17,2)</f>
        <v>13.98</v>
      </c>
      <c r="G10" s="328">
        <f>ROUND(Y10*' Demand-Supply Gap'!G$17,2)</f>
        <v>13.45</v>
      </c>
      <c r="H10" s="328">
        <f>ROUND(Z10*' Demand-Supply Gap'!H$17,2)</f>
        <v>13.46</v>
      </c>
      <c r="I10" s="328">
        <f>ROUND(AA10*' Demand-Supply Gap'!I$17,2)</f>
        <v>12.43</v>
      </c>
      <c r="J10" s="328">
        <f>ROUND(AB10*' Demand-Supply Gap'!J$17,2)</f>
        <v>12.64</v>
      </c>
      <c r="K10" s="328">
        <f>ROUND(AC10*' Demand-Supply Gap'!K$17,2)</f>
        <v>13.3</v>
      </c>
      <c r="L10" s="328">
        <f>ROUND(AD10*' Demand-Supply Gap'!L$17,2)</f>
        <v>14.15</v>
      </c>
      <c r="M10" s="328">
        <f>ROUND(AE10*' Demand-Supply Gap'!M$17,2)</f>
        <v>15.18</v>
      </c>
      <c r="N10" s="328">
        <f>ROUND(AF10*' Demand-Supply Gap'!N$17,2)</f>
        <v>16.38</v>
      </c>
      <c r="O10" s="328">
        <f>ROUND(AG10*' Demand-Supply Gap'!O$17,2)</f>
        <v>17.75</v>
      </c>
      <c r="P10" s="328">
        <f>ROUND(AH10*' Demand-Supply Gap'!P$17,2)</f>
        <v>19.309999999999999</v>
      </c>
      <c r="Q10" s="328">
        <f>ROUND(AI10*' Demand-Supply Gap'!Q$17,2)</f>
        <v>20.96</v>
      </c>
      <c r="R10" s="44">
        <f>ROUND(AJ10*' Demand-Supply Gap'!R$17,2)</f>
        <v>22.72</v>
      </c>
      <c r="S10" s="44">
        <f>ROUND(AK10*' Demand-Supply Gap'!S$17,2)</f>
        <v>24.62</v>
      </c>
      <c r="T10" s="384"/>
      <c r="U10" s="469">
        <f t="shared" si="4"/>
        <v>7.6889690749635031E-2</v>
      </c>
      <c r="V10" s="260">
        <f>V11-(SUM(V7:V9))</f>
        <v>0.10156999999999994</v>
      </c>
      <c r="W10" s="159">
        <f t="shared" ref="W10:Z10" si="5">W11-(SUM(W7:W9))</f>
        <v>9.7870000000000124E-2</v>
      </c>
      <c r="X10" s="159">
        <f t="shared" si="5"/>
        <v>0.10028999999999999</v>
      </c>
      <c r="Y10" s="159">
        <f t="shared" si="5"/>
        <v>9.6230000000000038E-2</v>
      </c>
      <c r="Z10" s="159">
        <f t="shared" si="5"/>
        <v>9.540000000000004E-2</v>
      </c>
      <c r="AA10" s="159">
        <f>AA11-(SUM(AA7:AA9))</f>
        <v>9.8099999999999965E-2</v>
      </c>
      <c r="AB10" s="159">
        <f t="shared" ref="AB10:AK10" si="6">AB11-(SUM(AB7:AB9))</f>
        <v>9.5661333333332821E-2</v>
      </c>
      <c r="AC10" s="159">
        <f t="shared" si="6"/>
        <v>9.5343407407407099E-2</v>
      </c>
      <c r="AD10" s="159">
        <f t="shared" si="6"/>
        <v>9.5025481481481044E-2</v>
      </c>
      <c r="AE10" s="159">
        <f t="shared" si="6"/>
        <v>9.5007555555555179E-2</v>
      </c>
      <c r="AF10" s="159">
        <f t="shared" si="6"/>
        <v>9.4989629629629424E-2</v>
      </c>
      <c r="AG10" s="159">
        <f t="shared" si="6"/>
        <v>9.4971703703703558E-2</v>
      </c>
      <c r="AH10" s="159">
        <f t="shared" si="6"/>
        <v>9.4953777777777582E-2</v>
      </c>
      <c r="AI10" s="159">
        <f t="shared" si="6"/>
        <v>9.4935851851851716E-2</v>
      </c>
      <c r="AJ10" s="159">
        <f t="shared" si="6"/>
        <v>9.491792592592585E-2</v>
      </c>
      <c r="AK10" s="159">
        <f t="shared" si="6"/>
        <v>9.4899999999999873E-2</v>
      </c>
    </row>
    <row r="11" spans="1:39" s="28" customFormat="1" ht="15.75" thickBot="1" x14ac:dyDescent="0.3">
      <c r="A11" s="227" t="s">
        <v>30</v>
      </c>
      <c r="B11" s="227" t="s">
        <v>33</v>
      </c>
      <c r="C11" s="228" t="s">
        <v>58</v>
      </c>
      <c r="D11" s="229">
        <f>SUM(D7:D10)</f>
        <v>132.38999999999999</v>
      </c>
      <c r="E11" s="229">
        <f t="shared" ref="E11" si="7">SUM(E7:E10)</f>
        <v>135.07</v>
      </c>
      <c r="F11" s="229">
        <f t="shared" ref="F11" si="8">SUM(F7:F10)</f>
        <v>139.36000000000001</v>
      </c>
      <c r="G11" s="229">
        <f t="shared" ref="G11" si="9">SUM(G7:G10)</f>
        <v>139.76</v>
      </c>
      <c r="H11" s="229">
        <f t="shared" ref="H11" si="10">SUM(H7:H10)</f>
        <v>141.09</v>
      </c>
      <c r="I11" s="229">
        <f t="shared" ref="I11" si="11">SUM(I7:I10)</f>
        <v>126.75</v>
      </c>
      <c r="J11" s="229">
        <f t="shared" ref="J11" si="12">SUM(J7:J10)</f>
        <v>132.18</v>
      </c>
      <c r="K11" s="229">
        <f t="shared" ref="K11" si="13">SUM(K7:K10)</f>
        <v>139.5</v>
      </c>
      <c r="L11" s="229">
        <f t="shared" ref="L11" si="14">SUM(L7:L10)</f>
        <v>148.91</v>
      </c>
      <c r="M11" s="229">
        <f t="shared" ref="M11" si="15">SUM(M7:M10)</f>
        <v>159.77000000000001</v>
      </c>
      <c r="N11" s="229">
        <f t="shared" ref="N11" si="16">SUM(N7:N10)</f>
        <v>172.45</v>
      </c>
      <c r="O11" s="229">
        <f t="shared" ref="O11" si="17">SUM(O7:O10)</f>
        <v>186.86999999999998</v>
      </c>
      <c r="P11" s="229">
        <f t="shared" ref="P11" si="18">SUM(P7:P10)</f>
        <v>203.36</v>
      </c>
      <c r="Q11" s="229">
        <f t="shared" ref="Q11" si="19">SUM(Q7:Q10)</f>
        <v>220.75</v>
      </c>
      <c r="R11" s="229">
        <f t="shared" ref="R11" si="20">SUM(R7:R10)</f>
        <v>239.38999999999996</v>
      </c>
      <c r="S11" s="230">
        <f t="shared" ref="S11" si="21">SUM(S7:S10)</f>
        <v>259.44</v>
      </c>
      <c r="T11" s="484"/>
      <c r="U11" s="494"/>
      <c r="V11" s="261">
        <v>1</v>
      </c>
      <c r="W11" s="231">
        <v>1</v>
      </c>
      <c r="X11" s="231">
        <v>1</v>
      </c>
      <c r="Y11" s="231">
        <v>1</v>
      </c>
      <c r="Z11" s="231">
        <v>1</v>
      </c>
      <c r="AA11" s="231">
        <v>1</v>
      </c>
      <c r="AB11" s="231">
        <v>1</v>
      </c>
      <c r="AC11" s="231">
        <v>1</v>
      </c>
      <c r="AD11" s="231">
        <v>1</v>
      </c>
      <c r="AE11" s="231">
        <v>1</v>
      </c>
      <c r="AF11" s="231">
        <v>1</v>
      </c>
      <c r="AG11" s="231">
        <v>1</v>
      </c>
      <c r="AH11" s="231">
        <v>1</v>
      </c>
      <c r="AI11" s="231">
        <v>1</v>
      </c>
      <c r="AJ11" s="231">
        <v>1</v>
      </c>
      <c r="AK11" s="231">
        <v>1</v>
      </c>
    </row>
    <row r="12" spans="1:39" s="28" customFormat="1" ht="15" x14ac:dyDescent="0.25">
      <c r="A12" s="232" t="s">
        <v>30</v>
      </c>
      <c r="B12" s="232" t="s">
        <v>41</v>
      </c>
      <c r="C12" s="233" t="s">
        <v>389</v>
      </c>
      <c r="D12" s="234">
        <f>ROUND(V12*' Demand-Supply Gap'!D$26,2)</f>
        <v>22.94</v>
      </c>
      <c r="E12" s="234">
        <f>ROUND(W12*' Demand-Supply Gap'!E$26,2)</f>
        <v>24.32</v>
      </c>
      <c r="F12" s="234">
        <f>ROUND(X12*' Demand-Supply Gap'!F$26,2)</f>
        <v>24.55</v>
      </c>
      <c r="G12" s="234">
        <f>ROUND(Y12*' Demand-Supply Gap'!G$26,2)</f>
        <v>24.94</v>
      </c>
      <c r="H12" s="234">
        <f>ROUND(Z12*' Demand-Supply Gap'!H$26,2)</f>
        <v>25.08</v>
      </c>
      <c r="I12" s="234">
        <f>ROUND(AA12*' Demand-Supply Gap'!I$26,2)</f>
        <v>23.74</v>
      </c>
      <c r="J12" s="234">
        <f>ROUND(AB12*' Demand-Supply Gap'!J$26,2)</f>
        <v>24</v>
      </c>
      <c r="K12" s="234">
        <f>ROUND(AC12*' Demand-Supply Gap'!K$26,2)</f>
        <v>24.59</v>
      </c>
      <c r="L12" s="234">
        <f>ROUND(AD12*' Demand-Supply Gap'!L$26,2)</f>
        <v>25.46</v>
      </c>
      <c r="M12" s="234">
        <f>ROUND(AE12*' Demand-Supply Gap'!M$26,2)</f>
        <v>26.66</v>
      </c>
      <c r="N12" s="234">
        <f>ROUND(AF12*' Demand-Supply Gap'!N$26,2)</f>
        <v>28.05</v>
      </c>
      <c r="O12" s="234">
        <f>ROUND(AG12*' Demand-Supply Gap'!O$26,2)</f>
        <v>29.91</v>
      </c>
      <c r="P12" s="234">
        <f>ROUND(AH12*' Demand-Supply Gap'!P$26,2)</f>
        <v>31.99</v>
      </c>
      <c r="Q12" s="234">
        <f>ROUND(AI12*' Demand-Supply Gap'!Q$26,2)</f>
        <v>34.270000000000003</v>
      </c>
      <c r="R12" s="234">
        <f>ROUND(AJ12*' Demand-Supply Gap'!R$26,2)</f>
        <v>36.659999999999997</v>
      </c>
      <c r="S12" s="253">
        <f>ROUND(AK12*' Demand-Supply Gap'!S$26,2)</f>
        <v>39.18</v>
      </c>
      <c r="T12" s="384"/>
      <c r="U12" s="469">
        <f>(S12/J12)^(1/9)-1</f>
        <v>5.5967019829469944E-2</v>
      </c>
      <c r="V12" s="262">
        <v>0.50229999999999997</v>
      </c>
      <c r="W12" s="235">
        <v>0.50753000000000004</v>
      </c>
      <c r="X12" s="235">
        <v>0.50124100000000005</v>
      </c>
      <c r="Y12" s="235">
        <v>0.50436999999999999</v>
      </c>
      <c r="Z12" s="235">
        <v>0.50309999999999999</v>
      </c>
      <c r="AA12" s="235">
        <v>0.50446999999999997</v>
      </c>
      <c r="AB12" s="235">
        <v>0.5038586666666669</v>
      </c>
      <c r="AC12" s="235">
        <v>0.50436325925925951</v>
      </c>
      <c r="AD12" s="235">
        <v>0.50486785185185201</v>
      </c>
      <c r="AE12" s="235">
        <v>0.50537244444444462</v>
      </c>
      <c r="AF12" s="235">
        <v>0.50587703703703712</v>
      </c>
      <c r="AG12" s="235">
        <v>0.50638162962962974</v>
      </c>
      <c r="AH12" s="235">
        <v>0.50688622222222224</v>
      </c>
      <c r="AI12" s="235">
        <v>0.50739081481481485</v>
      </c>
      <c r="AJ12" s="235">
        <v>0.50789540740740735</v>
      </c>
      <c r="AK12" s="235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342</v>
      </c>
      <c r="D13" s="33">
        <f>ROUND(V13*' Demand-Supply Gap'!D$26,2)</f>
        <v>13.49</v>
      </c>
      <c r="E13" s="33">
        <f>ROUND(W13*' Demand-Supply Gap'!E$26,2)</f>
        <v>14.28</v>
      </c>
      <c r="F13" s="33">
        <f>ROUND(X13*' Demand-Supply Gap'!F$26,2)</f>
        <v>14.53</v>
      </c>
      <c r="G13" s="33">
        <f>ROUND(Y13*' Demand-Supply Gap'!G$26,2)</f>
        <v>14.73</v>
      </c>
      <c r="H13" s="33">
        <f>ROUND(Z13*' Demand-Supply Gap'!H$26,2)</f>
        <v>14.96</v>
      </c>
      <c r="I13" s="33">
        <f>ROUND(AA13*' Demand-Supply Gap'!I$26,2)</f>
        <v>14.14</v>
      </c>
      <c r="J13" s="33">
        <f>ROUND(AB13*' Demand-Supply Gap'!J$26,2)</f>
        <v>14.05</v>
      </c>
      <c r="K13" s="33">
        <f>ROUND(AC13*' Demand-Supply Gap'!K$26,2)</f>
        <v>14.38</v>
      </c>
      <c r="L13" s="33">
        <f>ROUND(AD13*' Demand-Supply Gap'!L$26,2)</f>
        <v>14.88</v>
      </c>
      <c r="M13" s="33">
        <f>ROUND(AE13*' Demand-Supply Gap'!M$26,2)</f>
        <v>15.57</v>
      </c>
      <c r="N13" s="33">
        <f>ROUND(AF13*' Demand-Supply Gap'!N$26,2)</f>
        <v>16.37</v>
      </c>
      <c r="O13" s="33">
        <f>ROUND(AG13*' Demand-Supply Gap'!O$26,2)</f>
        <v>17.440000000000001</v>
      </c>
      <c r="P13" s="33">
        <f>ROUND(AH13*' Demand-Supply Gap'!P$26,2)</f>
        <v>18.64</v>
      </c>
      <c r="Q13" s="33">
        <f>ROUND(AI13*' Demand-Supply Gap'!Q$26,2)</f>
        <v>19.95</v>
      </c>
      <c r="R13" s="33">
        <f>ROUND(AJ13*' Demand-Supply Gap'!R$26,2)</f>
        <v>21.33</v>
      </c>
      <c r="S13" s="44">
        <f>ROUND(AK13*' Demand-Supply Gap'!S$26,2)</f>
        <v>22.78</v>
      </c>
      <c r="T13" s="384"/>
      <c r="U13" s="469">
        <f t="shared" ref="U13:U15" si="22">(S13/J13)^(1/9)-1</f>
        <v>5.5163380558480579E-2</v>
      </c>
      <c r="V13" s="260">
        <v>0.29537000000000002</v>
      </c>
      <c r="W13" s="159">
        <v>0.2979</v>
      </c>
      <c r="X13" s="159">
        <v>0.29669000000000001</v>
      </c>
      <c r="Y13" s="159">
        <v>0.29783000000000004</v>
      </c>
      <c r="Z13" s="159">
        <v>0.29999000000000003</v>
      </c>
      <c r="AA13" s="159">
        <v>0.30053000000000002</v>
      </c>
      <c r="AB13" s="358">
        <v>0.29487000000000002</v>
      </c>
      <c r="AC13" s="358">
        <v>0.29495111111111116</v>
      </c>
      <c r="AD13" s="358">
        <v>0.29503222222222225</v>
      </c>
      <c r="AE13" s="358">
        <v>0.29511333333333334</v>
      </c>
      <c r="AF13" s="358">
        <v>0.29519444444444448</v>
      </c>
      <c r="AG13" s="358">
        <v>0.29527555555555557</v>
      </c>
      <c r="AH13" s="358">
        <v>0.29535666666666666</v>
      </c>
      <c r="AI13" s="358">
        <v>0.2954377777777778</v>
      </c>
      <c r="AJ13" s="358">
        <v>0.29551888888888889</v>
      </c>
      <c r="AK13" s="358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343</v>
      </c>
      <c r="D14" s="33">
        <f>ROUND(V14*' Demand-Supply Gap'!D$26,2)</f>
        <v>3.84</v>
      </c>
      <c r="E14" s="33">
        <f>ROUND(W14*' Demand-Supply Gap'!E$26,2)</f>
        <v>4.05</v>
      </c>
      <c r="F14" s="33">
        <f>ROUND(X14*' Demand-Supply Gap'!F$26,2)</f>
        <v>4.12</v>
      </c>
      <c r="G14" s="33">
        <f>ROUND(Y14*' Demand-Supply Gap'!G$26,2)</f>
        <v>4.1900000000000004</v>
      </c>
      <c r="H14" s="33">
        <f>ROUND(Z14*' Demand-Supply Gap'!H$26,2)</f>
        <v>4.25</v>
      </c>
      <c r="I14" s="33">
        <f>ROUND(AA14*' Demand-Supply Gap'!I$26,2)</f>
        <v>4.03</v>
      </c>
      <c r="J14" s="33">
        <f>ROUND(AB14*' Demand-Supply Gap'!J$26,2)</f>
        <v>4.09</v>
      </c>
      <c r="K14" s="33">
        <f>ROUND(AC14*' Demand-Supply Gap'!K$26,2)</f>
        <v>4.1900000000000004</v>
      </c>
      <c r="L14" s="33">
        <f>ROUND(AD14*' Demand-Supply Gap'!L$26,2)</f>
        <v>4.33</v>
      </c>
      <c r="M14" s="33">
        <f>ROUND(AE14*' Demand-Supply Gap'!M$26,2)</f>
        <v>4.54</v>
      </c>
      <c r="N14" s="33">
        <f>ROUND(AF14*' Demand-Supply Gap'!N$26,2)</f>
        <v>4.7699999999999996</v>
      </c>
      <c r="O14" s="33">
        <f>ROUND(AG14*' Demand-Supply Gap'!O$26,2)</f>
        <v>5.09</v>
      </c>
      <c r="P14" s="33">
        <f>ROUND(AH14*' Demand-Supply Gap'!P$26,2)</f>
        <v>5.44</v>
      </c>
      <c r="Q14" s="33">
        <f>ROUND(AI14*' Demand-Supply Gap'!Q$26,2)</f>
        <v>5.83</v>
      </c>
      <c r="R14" s="33">
        <f>ROUND(AJ14*' Demand-Supply Gap'!R$26,2)</f>
        <v>6.23</v>
      </c>
      <c r="S14" s="44">
        <f>ROUND(AK14*' Demand-Supply Gap'!S$26,2)</f>
        <v>6.66</v>
      </c>
      <c r="T14" s="384"/>
      <c r="U14" s="469">
        <f t="shared" si="22"/>
        <v>5.5669271175731172E-2</v>
      </c>
      <c r="V14" s="259">
        <v>8.409999999999998E-2</v>
      </c>
      <c r="W14" s="186">
        <v>8.4599999999999981E-2</v>
      </c>
      <c r="X14" s="186">
        <v>8.409999999999998E-2</v>
      </c>
      <c r="Y14" s="186">
        <v>8.4799999999999986E-2</v>
      </c>
      <c r="Z14" s="186">
        <v>8.5299999999999987E-2</v>
      </c>
      <c r="AA14" s="186">
        <v>8.5599999999999982E-2</v>
      </c>
      <c r="AB14" s="186">
        <v>8.5779999999999995E-2</v>
      </c>
      <c r="AC14" s="186">
        <v>8.5848888888888877E-2</v>
      </c>
      <c r="AD14" s="186">
        <v>8.5917777777777773E-2</v>
      </c>
      <c r="AE14" s="186">
        <v>8.5986666666666656E-2</v>
      </c>
      <c r="AF14" s="186">
        <v>8.6055555555555552E-2</v>
      </c>
      <c r="AG14" s="186">
        <v>8.6124444444444434E-2</v>
      </c>
      <c r="AH14" s="186">
        <v>8.619333333333333E-2</v>
      </c>
      <c r="AI14" s="186">
        <v>8.6262222222222212E-2</v>
      </c>
      <c r="AJ14" s="186">
        <v>8.6331111111111108E-2</v>
      </c>
      <c r="AK14" s="186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344</v>
      </c>
      <c r="D15" s="33">
        <f>ROUND(V15*' Demand-Supply Gap'!D$26,2)</f>
        <v>5.4</v>
      </c>
      <c r="E15" s="33">
        <f>ROUND(W15*' Demand-Supply Gap'!E$26,2)</f>
        <v>5.27</v>
      </c>
      <c r="F15" s="33">
        <f>ROUND(X15*' Demand-Supply Gap'!F$26,2)</f>
        <v>5.78</v>
      </c>
      <c r="G15" s="33">
        <f>ROUND(Y15*' Demand-Supply Gap'!G$26,2)</f>
        <v>5.59</v>
      </c>
      <c r="H15" s="33">
        <f>ROUND(Z15*' Demand-Supply Gap'!H$26,2)</f>
        <v>5.56</v>
      </c>
      <c r="I15" s="33">
        <f>ROUND(AA15*' Demand-Supply Gap'!I$26,2)</f>
        <v>5.15</v>
      </c>
      <c r="J15" s="33">
        <f>ROUND(AB15*' Demand-Supply Gap'!J$26,2)</f>
        <v>5.5</v>
      </c>
      <c r="K15" s="33">
        <f>ROUND(AC15*' Demand-Supply Gap'!K$26,2)</f>
        <v>5.6</v>
      </c>
      <c r="L15" s="33">
        <f>ROUND(AD15*' Demand-Supply Gap'!L$26,2)</f>
        <v>5.76</v>
      </c>
      <c r="M15" s="33">
        <f>ROUND(AE15*' Demand-Supply Gap'!M$26,2)</f>
        <v>5.99</v>
      </c>
      <c r="N15" s="33">
        <f>ROUND(AF15*' Demand-Supply Gap'!N$26,2)</f>
        <v>6.26</v>
      </c>
      <c r="O15" s="33">
        <f>ROUND(AG15*' Demand-Supply Gap'!O$26,2)</f>
        <v>6.63</v>
      </c>
      <c r="P15" s="33">
        <f>ROUND(AH15*' Demand-Supply Gap'!P$26,2)</f>
        <v>7.04</v>
      </c>
      <c r="Q15" s="33">
        <f>ROUND(AI15*' Demand-Supply Gap'!Q$26,2)</f>
        <v>7.49</v>
      </c>
      <c r="R15" s="33">
        <f>ROUND(AJ15*' Demand-Supply Gap'!R$26,2)</f>
        <v>7.96</v>
      </c>
      <c r="S15" s="44">
        <f>ROUND(AK15*' Demand-Supply Gap'!S$26,2)</f>
        <v>8.4499999999999993</v>
      </c>
      <c r="T15" s="384"/>
      <c r="U15" s="469">
        <f t="shared" si="22"/>
        <v>4.8869743780963537E-2</v>
      </c>
      <c r="V15" s="260">
        <f>V16-(SUM(V12:V14))</f>
        <v>0.11823000000000006</v>
      </c>
      <c r="W15" s="159">
        <f t="shared" ref="W15:Z15" si="23">W16-(SUM(W12:W14))</f>
        <v>0.1099699999999999</v>
      </c>
      <c r="X15" s="159">
        <f t="shared" si="23"/>
        <v>0.11796899999999999</v>
      </c>
      <c r="Y15" s="159">
        <f t="shared" si="23"/>
        <v>0.11299999999999999</v>
      </c>
      <c r="Z15" s="159">
        <f t="shared" si="23"/>
        <v>0.11160999999999999</v>
      </c>
      <c r="AA15" s="159">
        <f>AA16-(SUM(AA12:AA14))</f>
        <v>0.10940000000000005</v>
      </c>
      <c r="AB15" s="159">
        <f t="shared" ref="AB15:AK15" si="24">AB16-(SUM(AB12:AB14))</f>
        <v>0.11549133333333317</v>
      </c>
      <c r="AC15" s="159">
        <f t="shared" si="24"/>
        <v>0.11483674074074046</v>
      </c>
      <c r="AD15" s="159">
        <f t="shared" si="24"/>
        <v>0.11418214814814798</v>
      </c>
      <c r="AE15" s="159">
        <f t="shared" si="24"/>
        <v>0.11352755555555538</v>
      </c>
      <c r="AF15" s="159">
        <f t="shared" si="24"/>
        <v>0.11287296296296279</v>
      </c>
      <c r="AG15" s="159">
        <f t="shared" si="24"/>
        <v>0.1122183703703703</v>
      </c>
      <c r="AH15" s="159">
        <f t="shared" si="24"/>
        <v>0.11156377777777782</v>
      </c>
      <c r="AI15" s="159">
        <f t="shared" si="24"/>
        <v>0.11090918518518511</v>
      </c>
      <c r="AJ15" s="159">
        <f t="shared" si="24"/>
        <v>0.11025459259259263</v>
      </c>
      <c r="AK15" s="159">
        <f t="shared" si="24"/>
        <v>0.10960000000000014</v>
      </c>
    </row>
    <row r="16" spans="1:39" s="28" customFormat="1" ht="15.75" thickBot="1" x14ac:dyDescent="0.3">
      <c r="A16" s="227" t="s">
        <v>30</v>
      </c>
      <c r="B16" s="227" t="s">
        <v>41</v>
      </c>
      <c r="C16" s="228" t="s">
        <v>58</v>
      </c>
      <c r="D16" s="229">
        <f>SUM(D12:D15)</f>
        <v>45.669999999999995</v>
      </c>
      <c r="E16" s="229">
        <f t="shared" ref="E16" si="25">SUM(E12:E15)</f>
        <v>47.92</v>
      </c>
      <c r="F16" s="229">
        <f t="shared" ref="F16" si="26">SUM(F12:F15)</f>
        <v>48.98</v>
      </c>
      <c r="G16" s="229">
        <f t="shared" ref="G16" si="27">SUM(G12:G15)</f>
        <v>49.45</v>
      </c>
      <c r="H16" s="229">
        <f t="shared" ref="H16" si="28">SUM(H12:H15)</f>
        <v>49.85</v>
      </c>
      <c r="I16" s="229">
        <f t="shared" ref="I16" si="29">SUM(I12:I15)</f>
        <v>47.059999999999995</v>
      </c>
      <c r="J16" s="229">
        <f t="shared" ref="J16" si="30">SUM(J12:J15)</f>
        <v>47.64</v>
      </c>
      <c r="K16" s="229">
        <f t="shared" ref="K16" si="31">SUM(K12:K15)</f>
        <v>48.76</v>
      </c>
      <c r="L16" s="229">
        <f t="shared" ref="L16" si="32">SUM(L12:L15)</f>
        <v>50.43</v>
      </c>
      <c r="M16" s="229">
        <f t="shared" ref="M16" si="33">SUM(M12:M15)</f>
        <v>52.760000000000005</v>
      </c>
      <c r="N16" s="229">
        <f t="shared" ref="N16" si="34">SUM(N12:N15)</f>
        <v>55.449999999999996</v>
      </c>
      <c r="O16" s="229">
        <f t="shared" ref="O16" si="35">SUM(O12:O15)</f>
        <v>59.07</v>
      </c>
      <c r="P16" s="229">
        <f t="shared" ref="P16" si="36">SUM(P12:P15)</f>
        <v>63.109999999999992</v>
      </c>
      <c r="Q16" s="229">
        <f t="shared" ref="Q16" si="37">SUM(Q12:Q15)</f>
        <v>67.539999999999992</v>
      </c>
      <c r="R16" s="229">
        <f t="shared" ref="R16" si="38">SUM(R12:R15)</f>
        <v>72.179999999999993</v>
      </c>
      <c r="S16" s="230">
        <f t="shared" ref="S16" si="39">SUM(S12:S15)</f>
        <v>77.070000000000007</v>
      </c>
      <c r="T16" s="484"/>
      <c r="U16" s="495"/>
      <c r="V16" s="261">
        <v>1</v>
      </c>
      <c r="W16" s="231">
        <v>1</v>
      </c>
      <c r="X16" s="231">
        <v>1</v>
      </c>
      <c r="Y16" s="231">
        <v>1</v>
      </c>
      <c r="Z16" s="231">
        <v>1</v>
      </c>
      <c r="AA16" s="231">
        <v>1</v>
      </c>
      <c r="AB16" s="231">
        <v>1</v>
      </c>
      <c r="AC16" s="231">
        <v>1</v>
      </c>
      <c r="AD16" s="231">
        <v>1</v>
      </c>
      <c r="AE16" s="231">
        <v>1</v>
      </c>
      <c r="AF16" s="231">
        <v>1</v>
      </c>
      <c r="AG16" s="231">
        <v>1</v>
      </c>
      <c r="AH16" s="231">
        <v>1</v>
      </c>
      <c r="AI16" s="231">
        <v>1</v>
      </c>
      <c r="AJ16" s="231">
        <v>1</v>
      </c>
      <c r="AK16" s="231">
        <v>1</v>
      </c>
    </row>
    <row r="17" spans="1:37" s="28" customFormat="1" ht="15" x14ac:dyDescent="0.25">
      <c r="A17" s="232" t="s">
        <v>30</v>
      </c>
      <c r="B17" s="232" t="s">
        <v>49</v>
      </c>
      <c r="C17" s="233" t="s">
        <v>389</v>
      </c>
      <c r="D17" s="234">
        <f>ROUND(V17*' Demand-Supply Gap'!D$35,2)</f>
        <v>6.8</v>
      </c>
      <c r="E17" s="234">
        <f>ROUND(W17*' Demand-Supply Gap'!E$35,2)</f>
        <v>6.96</v>
      </c>
      <c r="F17" s="234">
        <f>ROUND(X17*' Demand-Supply Gap'!F$35,2)</f>
        <v>6.84</v>
      </c>
      <c r="G17" s="234">
        <f>ROUND(Y17*' Demand-Supply Gap'!G$35,2)</f>
        <v>7.31</v>
      </c>
      <c r="H17" s="234">
        <f>ROUND(Z17*' Demand-Supply Gap'!H$35,2)</f>
        <v>7.08</v>
      </c>
      <c r="I17" s="234">
        <f>ROUND(AA17*' Demand-Supply Gap'!I$35,2)</f>
        <v>6.35</v>
      </c>
      <c r="J17" s="234">
        <f>ROUND(AB17*' Demand-Supply Gap'!J$35,2)</f>
        <v>6.38</v>
      </c>
      <c r="K17" s="234">
        <f>ROUND(AC17*' Demand-Supply Gap'!K$35,2)</f>
        <v>6.53</v>
      </c>
      <c r="L17" s="234">
        <f>ROUND(AD17*' Demand-Supply Gap'!L$35,2)</f>
        <v>6.75</v>
      </c>
      <c r="M17" s="234">
        <f>ROUND(AE17*' Demand-Supply Gap'!M$35,2)</f>
        <v>7.04</v>
      </c>
      <c r="N17" s="234">
        <f>ROUND(AF17*' Demand-Supply Gap'!N$35,2)</f>
        <v>7.43</v>
      </c>
      <c r="O17" s="234">
        <f>ROUND(AG17*' Demand-Supply Gap'!O$35,2)</f>
        <v>7.92</v>
      </c>
      <c r="P17" s="234">
        <f>ROUND(AH17*' Demand-Supply Gap'!P$35,2)</f>
        <v>8.39</v>
      </c>
      <c r="Q17" s="234">
        <f>ROUND(AI17*' Demand-Supply Gap'!Q$35,2)</f>
        <v>8.9700000000000006</v>
      </c>
      <c r="R17" s="234">
        <f>ROUND(AJ17*' Demand-Supply Gap'!R$35,2)</f>
        <v>9.61</v>
      </c>
      <c r="S17" s="253">
        <f>ROUND(AK17*' Demand-Supply Gap'!S$35,2)</f>
        <v>10.28</v>
      </c>
      <c r="T17" s="384"/>
      <c r="U17" s="469">
        <f>(S17/J17)^(1/9)-1</f>
        <v>5.4433413267539033E-2</v>
      </c>
      <c r="V17" s="262">
        <v>0.53949999999999998</v>
      </c>
      <c r="W17" s="235">
        <v>0.53495300000000001</v>
      </c>
      <c r="X17" s="235">
        <v>0.53512409999999999</v>
      </c>
      <c r="Y17" s="235">
        <v>0.53663700000000003</v>
      </c>
      <c r="Z17" s="235">
        <v>0.53551000000000004</v>
      </c>
      <c r="AA17" s="235">
        <v>0.53804700000000005</v>
      </c>
      <c r="AB17" s="235">
        <v>0.53458586666666597</v>
      </c>
      <c r="AC17" s="235">
        <v>0.53494299259259204</v>
      </c>
      <c r="AD17" s="235">
        <v>0.535300118518518</v>
      </c>
      <c r="AE17" s="235">
        <v>0.53565724444444396</v>
      </c>
      <c r="AF17" s="235">
        <v>0.53601437037037003</v>
      </c>
      <c r="AG17" s="235">
        <v>0.53637149629629599</v>
      </c>
      <c r="AH17" s="235">
        <v>0.53672862222222195</v>
      </c>
      <c r="AI17" s="235">
        <v>0.53708574814814802</v>
      </c>
      <c r="AJ17" s="235">
        <v>0.53744287407407398</v>
      </c>
      <c r="AK17" s="235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342</v>
      </c>
      <c r="D18" s="33">
        <f>ROUND(V18*' Demand-Supply Gap'!D$35,2)</f>
        <v>3.16</v>
      </c>
      <c r="E18" s="33">
        <f>ROUND(W18*' Demand-Supply Gap'!E$35,2)</f>
        <v>3.3</v>
      </c>
      <c r="F18" s="33">
        <f>ROUND(X18*' Demand-Supply Gap'!F$35,2)</f>
        <v>3.21</v>
      </c>
      <c r="G18" s="33">
        <f>ROUND(Y18*' Demand-Supply Gap'!G$35,2)</f>
        <v>3.44</v>
      </c>
      <c r="H18" s="33">
        <f>ROUND(Z18*' Demand-Supply Gap'!H$35,2)</f>
        <v>3.33</v>
      </c>
      <c r="I18" s="33">
        <f>ROUND(AA18*' Demand-Supply Gap'!I$35,2)</f>
        <v>3.05</v>
      </c>
      <c r="J18" s="33">
        <f>ROUND(AB18*' Demand-Supply Gap'!J$35,2)</f>
        <v>3.01</v>
      </c>
      <c r="K18" s="33">
        <f>ROUND(AC18*' Demand-Supply Gap'!K$35,2)</f>
        <v>3.07</v>
      </c>
      <c r="L18" s="33">
        <f>ROUND(AD18*' Demand-Supply Gap'!L$35,2)</f>
        <v>3.18</v>
      </c>
      <c r="M18" s="33">
        <f>ROUND(AE18*' Demand-Supply Gap'!M$35,2)</f>
        <v>3.31</v>
      </c>
      <c r="N18" s="33">
        <f>ROUND(AF18*' Demand-Supply Gap'!N$35,2)</f>
        <v>3.5</v>
      </c>
      <c r="O18" s="33">
        <f>ROUND(AG18*' Demand-Supply Gap'!O$35,2)</f>
        <v>3.72</v>
      </c>
      <c r="P18" s="33">
        <f>ROUND(AH18*' Demand-Supply Gap'!P$35,2)</f>
        <v>3.94</v>
      </c>
      <c r="Q18" s="33">
        <f>ROUND(AI18*' Demand-Supply Gap'!Q$35,2)</f>
        <v>4.21</v>
      </c>
      <c r="R18" s="33">
        <f>ROUND(AJ18*' Demand-Supply Gap'!R$35,2)</f>
        <v>4.51</v>
      </c>
      <c r="S18" s="44">
        <f>ROUND(AK18*' Demand-Supply Gap'!S$35,2)</f>
        <v>4.83</v>
      </c>
      <c r="T18" s="384"/>
      <c r="U18" s="469">
        <f t="shared" ref="U18:U20" si="40">(S18/J18)^(1/9)-1</f>
        <v>5.3950151409273062E-2</v>
      </c>
      <c r="V18" s="260">
        <v>0.25121700000000002</v>
      </c>
      <c r="W18" s="159">
        <v>0.25346999999999997</v>
      </c>
      <c r="X18" s="159">
        <v>0.25134899999999999</v>
      </c>
      <c r="Y18" s="159">
        <v>0.25263000000000002</v>
      </c>
      <c r="Z18" s="159">
        <v>0.25167899999999999</v>
      </c>
      <c r="AA18" s="159">
        <v>0.25793300000000002</v>
      </c>
      <c r="AB18" s="358">
        <v>0.25167</v>
      </c>
      <c r="AC18" s="358">
        <v>0.25175111111111115</v>
      </c>
      <c r="AD18" s="358">
        <v>0.25183222222222224</v>
      </c>
      <c r="AE18" s="358">
        <v>0.25191333333333338</v>
      </c>
      <c r="AF18" s="358">
        <v>0.25199444444444447</v>
      </c>
      <c r="AG18" s="358">
        <v>0.25207555555555561</v>
      </c>
      <c r="AH18" s="358">
        <v>0.2521566666666667</v>
      </c>
      <c r="AI18" s="358">
        <v>0.25223777777777784</v>
      </c>
      <c r="AJ18" s="358">
        <v>0.25231888888888893</v>
      </c>
      <c r="AK18" s="358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343</v>
      </c>
      <c r="D19" s="33">
        <f>ROUND(V19*' Demand-Supply Gap'!D$35,2)</f>
        <v>1.1000000000000001</v>
      </c>
      <c r="E19" s="33">
        <f>ROUND(W19*' Demand-Supply Gap'!E$35,2)</f>
        <v>1.1100000000000001</v>
      </c>
      <c r="F19" s="33">
        <f>ROUND(X19*' Demand-Supply Gap'!F$35,2)</f>
        <v>1.05</v>
      </c>
      <c r="G19" s="33">
        <f>ROUND(Y19*' Demand-Supply Gap'!G$35,2)</f>
        <v>1.1599999999999999</v>
      </c>
      <c r="H19" s="33">
        <f>ROUND(Z19*' Demand-Supply Gap'!H$35,2)</f>
        <v>1.1299999999999999</v>
      </c>
      <c r="I19" s="33">
        <f>ROUND(AA19*' Demand-Supply Gap'!I$35,2)</f>
        <v>0.96</v>
      </c>
      <c r="J19" s="33">
        <f>ROUND(AB19*' Demand-Supply Gap'!J$35,2)</f>
        <v>1.02</v>
      </c>
      <c r="K19" s="33">
        <f>ROUND(AC19*' Demand-Supply Gap'!K$35,2)</f>
        <v>1.05</v>
      </c>
      <c r="L19" s="33">
        <f>ROUND(AD19*' Demand-Supply Gap'!L$35,2)</f>
        <v>1.08</v>
      </c>
      <c r="M19" s="33">
        <f>ROUND(AE19*' Demand-Supply Gap'!M$35,2)</f>
        <v>1.1200000000000001</v>
      </c>
      <c r="N19" s="33">
        <f>ROUND(AF19*' Demand-Supply Gap'!N$35,2)</f>
        <v>1.18</v>
      </c>
      <c r="O19" s="33">
        <f>ROUND(AG19*' Demand-Supply Gap'!O$35,2)</f>
        <v>1.26</v>
      </c>
      <c r="P19" s="33">
        <f>ROUND(AH19*' Demand-Supply Gap'!P$35,2)</f>
        <v>1.33</v>
      </c>
      <c r="Q19" s="33">
        <f>ROUND(AI19*' Demand-Supply Gap'!Q$35,2)</f>
        <v>1.42</v>
      </c>
      <c r="R19" s="33">
        <f>ROUND(AJ19*' Demand-Supply Gap'!R$35,2)</f>
        <v>1.52</v>
      </c>
      <c r="S19" s="44">
        <f>ROUND(AK19*' Demand-Supply Gap'!S$35,2)</f>
        <v>1.62</v>
      </c>
      <c r="T19" s="384"/>
      <c r="U19" s="469">
        <f t="shared" si="40"/>
        <v>5.2746658039786398E-2</v>
      </c>
      <c r="V19" s="259">
        <v>8.7409999999999988E-2</v>
      </c>
      <c r="W19" s="186">
        <v>8.545999999999998E-2</v>
      </c>
      <c r="X19" s="186">
        <v>8.1940999999999986E-2</v>
      </c>
      <c r="Y19" s="186">
        <v>8.4779999999999994E-2</v>
      </c>
      <c r="Z19" s="186">
        <v>8.5529999999999995E-2</v>
      </c>
      <c r="AA19" s="186">
        <v>8.1559999999999994E-2</v>
      </c>
      <c r="AB19" s="186">
        <v>8.5779999999999995E-2</v>
      </c>
      <c r="AC19" s="186">
        <v>8.5659999999999986E-2</v>
      </c>
      <c r="AD19" s="186">
        <v>8.5539999999999991E-2</v>
      </c>
      <c r="AE19" s="186">
        <v>8.5419999999999996E-2</v>
      </c>
      <c r="AF19" s="186">
        <v>8.5299999999999987E-2</v>
      </c>
      <c r="AG19" s="186">
        <v>8.5179999999999992E-2</v>
      </c>
      <c r="AH19" s="186">
        <v>8.5059999999999997E-2</v>
      </c>
      <c r="AI19" s="186">
        <v>8.4939999999999988E-2</v>
      </c>
      <c r="AJ19" s="186">
        <v>8.4819999999999993E-2</v>
      </c>
      <c r="AK19" s="186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344</v>
      </c>
      <c r="D20" s="33">
        <f>ROUND(V20*' Demand-Supply Gap'!D$35,2)</f>
        <v>1.54</v>
      </c>
      <c r="E20" s="33">
        <f>ROUND(W20*' Demand-Supply Gap'!E$35,2)</f>
        <v>1.64</v>
      </c>
      <c r="F20" s="33">
        <f>ROUND(X20*' Demand-Supply Gap'!F$35,2)</f>
        <v>1.68</v>
      </c>
      <c r="G20" s="33">
        <f>ROUND(Y20*' Demand-Supply Gap'!G$35,2)</f>
        <v>1.72</v>
      </c>
      <c r="H20" s="33">
        <f>ROUND(Z20*' Demand-Supply Gap'!H$35,2)</f>
        <v>1.68</v>
      </c>
      <c r="I20" s="33">
        <f>ROUND(AA20*' Demand-Supply Gap'!I$35,2)</f>
        <v>1.45</v>
      </c>
      <c r="J20" s="33">
        <f>ROUND(AB20*' Demand-Supply Gap'!J$35,2)</f>
        <v>1.53</v>
      </c>
      <c r="K20" s="33">
        <f>ROUND(AC20*' Demand-Supply Gap'!K$35,2)</f>
        <v>1.56</v>
      </c>
      <c r="L20" s="33">
        <f>ROUND(AD20*' Demand-Supply Gap'!L$35,2)</f>
        <v>1.61</v>
      </c>
      <c r="M20" s="33">
        <f>ROUND(AE20*' Demand-Supply Gap'!M$35,2)</f>
        <v>1.67</v>
      </c>
      <c r="N20" s="33">
        <f>ROUND(AF20*' Demand-Supply Gap'!N$35,2)</f>
        <v>1.76</v>
      </c>
      <c r="O20" s="33">
        <f>ROUND(AG20*' Demand-Supply Gap'!O$35,2)</f>
        <v>1.87</v>
      </c>
      <c r="P20" s="33">
        <f>ROUND(AH20*' Demand-Supply Gap'!P$35,2)</f>
        <v>1.97</v>
      </c>
      <c r="Q20" s="33">
        <f>ROUND(AI20*' Demand-Supply Gap'!Q$35,2)</f>
        <v>2.1</v>
      </c>
      <c r="R20" s="33">
        <f>ROUND(AJ20*' Demand-Supply Gap'!R$35,2)</f>
        <v>2.2400000000000002</v>
      </c>
      <c r="S20" s="44">
        <f>ROUND(AK20*' Demand-Supply Gap'!S$35,2)</f>
        <v>2.39</v>
      </c>
      <c r="T20" s="384"/>
      <c r="U20" s="469">
        <f t="shared" si="40"/>
        <v>5.0806961114890248E-2</v>
      </c>
      <c r="V20" s="260">
        <f>V21-(SUM(V17:V19))</f>
        <v>0.12187300000000001</v>
      </c>
      <c r="W20" s="159">
        <f t="shared" ref="W20:Z20" si="41">W21-(SUM(W17:W19))</f>
        <v>0.12611700000000003</v>
      </c>
      <c r="X20" s="159">
        <f t="shared" si="41"/>
        <v>0.13158589999999992</v>
      </c>
      <c r="Y20" s="159">
        <f t="shared" si="41"/>
        <v>0.12595299999999998</v>
      </c>
      <c r="Z20" s="159">
        <f t="shared" si="41"/>
        <v>0.12728099999999998</v>
      </c>
      <c r="AA20" s="159">
        <f>AA21-(SUM(AA17:AA19))</f>
        <v>0.1224599999999999</v>
      </c>
      <c r="AB20" s="159">
        <f t="shared" ref="AB20:AK20" si="42">AB21-(SUM(AB17:AB19))</f>
        <v>0.12796413333333412</v>
      </c>
      <c r="AC20" s="159">
        <f t="shared" si="42"/>
        <v>0.12764589629629686</v>
      </c>
      <c r="AD20" s="159">
        <f t="shared" si="42"/>
        <v>0.12732765925925982</v>
      </c>
      <c r="AE20" s="159">
        <f t="shared" si="42"/>
        <v>0.12700942222222267</v>
      </c>
      <c r="AF20" s="159">
        <f t="shared" si="42"/>
        <v>0.12669118518518552</v>
      </c>
      <c r="AG20" s="159">
        <f t="shared" si="42"/>
        <v>0.12637294814814837</v>
      </c>
      <c r="AH20" s="159">
        <f t="shared" si="42"/>
        <v>0.12605471111111133</v>
      </c>
      <c r="AI20" s="159">
        <f t="shared" si="42"/>
        <v>0.12573647407407407</v>
      </c>
      <c r="AJ20" s="159">
        <f t="shared" si="42"/>
        <v>0.12541823703703703</v>
      </c>
      <c r="AK20" s="159">
        <f t="shared" si="42"/>
        <v>0.12509999999999999</v>
      </c>
    </row>
    <row r="21" spans="1:37" s="28" customFormat="1" ht="15.75" thickBot="1" x14ac:dyDescent="0.3">
      <c r="A21" s="227" t="s">
        <v>30</v>
      </c>
      <c r="B21" s="227" t="s">
        <v>49</v>
      </c>
      <c r="C21" s="228" t="s">
        <v>58</v>
      </c>
      <c r="D21" s="229">
        <f>SUM(D17:D20)</f>
        <v>12.600000000000001</v>
      </c>
      <c r="E21" s="229">
        <f t="shared" ref="E21" si="43">SUM(E17:E20)</f>
        <v>13.01</v>
      </c>
      <c r="F21" s="229">
        <f t="shared" ref="F21" si="44">SUM(F17:F20)</f>
        <v>12.780000000000001</v>
      </c>
      <c r="G21" s="229">
        <f t="shared" ref="G21" si="45">SUM(G17:G20)</f>
        <v>13.63</v>
      </c>
      <c r="H21" s="229">
        <f t="shared" ref="H21" si="46">SUM(H17:H20)</f>
        <v>13.219999999999999</v>
      </c>
      <c r="I21" s="229">
        <f t="shared" ref="I21" si="47">SUM(I17:I20)</f>
        <v>11.809999999999999</v>
      </c>
      <c r="J21" s="229">
        <f t="shared" ref="J21" si="48">SUM(J17:J20)</f>
        <v>11.94</v>
      </c>
      <c r="K21" s="229">
        <f t="shared" ref="K21" si="49">SUM(K17:K20)</f>
        <v>12.21</v>
      </c>
      <c r="L21" s="229">
        <f t="shared" ref="L21" si="50">SUM(L17:L20)</f>
        <v>12.62</v>
      </c>
      <c r="M21" s="229">
        <f t="shared" ref="M21" si="51">SUM(M17:M20)</f>
        <v>13.139999999999999</v>
      </c>
      <c r="N21" s="229">
        <f t="shared" ref="N21" si="52">SUM(N17:N20)</f>
        <v>13.87</v>
      </c>
      <c r="O21" s="229">
        <f t="shared" ref="O21" si="53">SUM(O17:O20)</f>
        <v>14.77</v>
      </c>
      <c r="P21" s="229">
        <f t="shared" ref="P21" si="54">SUM(P17:P20)</f>
        <v>15.63</v>
      </c>
      <c r="Q21" s="229">
        <f t="shared" ref="Q21" si="55">SUM(Q17:Q20)</f>
        <v>16.7</v>
      </c>
      <c r="R21" s="229">
        <f t="shared" ref="R21" si="56">SUM(R17:R20)</f>
        <v>17.88</v>
      </c>
      <c r="S21" s="230">
        <f t="shared" ref="S21" si="57">SUM(S17:S20)</f>
        <v>19.12</v>
      </c>
      <c r="T21" s="484"/>
      <c r="U21" s="495"/>
      <c r="V21" s="261">
        <v>1</v>
      </c>
      <c r="W21" s="231">
        <v>1</v>
      </c>
      <c r="X21" s="231">
        <v>1</v>
      </c>
      <c r="Y21" s="231">
        <v>1</v>
      </c>
      <c r="Z21" s="231">
        <v>1</v>
      </c>
      <c r="AA21" s="231">
        <v>1</v>
      </c>
      <c r="AB21" s="231">
        <v>1</v>
      </c>
      <c r="AC21" s="231">
        <v>1</v>
      </c>
      <c r="AD21" s="231">
        <v>1</v>
      </c>
      <c r="AE21" s="231">
        <v>1</v>
      </c>
      <c r="AF21" s="231">
        <v>1</v>
      </c>
      <c r="AG21" s="231">
        <v>1</v>
      </c>
      <c r="AH21" s="231">
        <v>1</v>
      </c>
      <c r="AI21" s="231">
        <v>1</v>
      </c>
      <c r="AJ21" s="231">
        <v>1</v>
      </c>
      <c r="AK21" s="231">
        <v>1</v>
      </c>
    </row>
    <row r="22" spans="1:37" s="28" customFormat="1" ht="15" x14ac:dyDescent="0.25">
      <c r="A22" s="232" t="s">
        <v>30</v>
      </c>
      <c r="B22" s="232" t="s">
        <v>104</v>
      </c>
      <c r="C22" s="233" t="s">
        <v>389</v>
      </c>
      <c r="D22" s="234">
        <f>ROUND(V22*' Demand-Supply Gap'!D$44,2)</f>
        <v>7.83</v>
      </c>
      <c r="E22" s="234">
        <f>ROUND(W22*' Demand-Supply Gap'!E$44,2)</f>
        <v>8.3699999999999992</v>
      </c>
      <c r="F22" s="234">
        <f>ROUND(X22*' Demand-Supply Gap'!F$44,2)</f>
        <v>8.6199999999999992</v>
      </c>
      <c r="G22" s="234">
        <f>ROUND(Y22*' Demand-Supply Gap'!G$44,2)</f>
        <v>8.86</v>
      </c>
      <c r="H22" s="234">
        <f>ROUND(Z22*' Demand-Supply Gap'!H$44,2)</f>
        <v>8.9700000000000006</v>
      </c>
      <c r="I22" s="234">
        <f>ROUND(AA22*' Demand-Supply Gap'!I$44,2)</f>
        <v>7.03</v>
      </c>
      <c r="J22" s="234">
        <f>ROUND(AB22*' Demand-Supply Gap'!J$44,2)</f>
        <v>7.2</v>
      </c>
      <c r="K22" s="234">
        <f>ROUND(AC22*' Demand-Supply Gap'!K$44,2)</f>
        <v>7.43</v>
      </c>
      <c r="L22" s="234">
        <f>ROUND(AD22*' Demand-Supply Gap'!L$44,2)</f>
        <v>7.71</v>
      </c>
      <c r="M22" s="234">
        <f>ROUND(AE22*' Demand-Supply Gap'!M$44,2)</f>
        <v>8.06</v>
      </c>
      <c r="N22" s="234">
        <f>ROUND(AF22*' Demand-Supply Gap'!N$44,2)</f>
        <v>8.4499999999999993</v>
      </c>
      <c r="O22" s="234">
        <f>ROUND(AG22*' Demand-Supply Gap'!O$44,2)</f>
        <v>8.89</v>
      </c>
      <c r="P22" s="234">
        <f>ROUND(AH22*' Demand-Supply Gap'!P$44,2)</f>
        <v>9.4700000000000006</v>
      </c>
      <c r="Q22" s="234">
        <f>ROUND(AI22*' Demand-Supply Gap'!Q$44,2)</f>
        <v>10.17</v>
      </c>
      <c r="R22" s="234">
        <f>ROUND(AJ22*' Demand-Supply Gap'!R$44,2)</f>
        <v>10.88</v>
      </c>
      <c r="S22" s="253">
        <f>ROUND(AK22*' Demand-Supply Gap'!S$44,2)</f>
        <v>11.62</v>
      </c>
      <c r="T22" s="384"/>
      <c r="U22" s="469">
        <f>(S22/J22)^(1/9)-1</f>
        <v>5.4622591223885131E-2</v>
      </c>
      <c r="V22" s="262">
        <v>0.51036300000000001</v>
      </c>
      <c r="W22" s="235">
        <v>0.51231753000000002</v>
      </c>
      <c r="X22" s="235">
        <v>0.51041924100000002</v>
      </c>
      <c r="Y22" s="235">
        <v>0.51653437000000002</v>
      </c>
      <c r="Z22" s="235">
        <v>0.51332310000000003</v>
      </c>
      <c r="AA22" s="235">
        <v>0.51134847000000005</v>
      </c>
      <c r="AB22" s="235">
        <v>0.51379020406666709</v>
      </c>
      <c r="AC22" s="235">
        <v>0.51444684805925966</v>
      </c>
      <c r="AD22" s="235">
        <v>0.51510349205185213</v>
      </c>
      <c r="AE22" s="235">
        <v>0.51576013604444471</v>
      </c>
      <c r="AF22" s="235">
        <v>0.51641678003703728</v>
      </c>
      <c r="AG22" s="235">
        <v>0.51707342402962986</v>
      </c>
      <c r="AH22" s="235">
        <v>0.51773006802222232</v>
      </c>
      <c r="AI22" s="235">
        <v>0.5183867120148149</v>
      </c>
      <c r="AJ22" s="235">
        <v>0.51904335600740747</v>
      </c>
      <c r="AK22" s="235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342</v>
      </c>
      <c r="D23" s="33">
        <f>ROUND(V23*' Demand-Supply Gap'!D$44,2)</f>
        <v>4.51</v>
      </c>
      <c r="E23" s="33">
        <f>ROUND(W23*' Demand-Supply Gap'!E$44,2)</f>
        <v>4.8600000000000003</v>
      </c>
      <c r="F23" s="33">
        <f>ROUND(X23*' Demand-Supply Gap'!F$44,2)</f>
        <v>5.01</v>
      </c>
      <c r="G23" s="33">
        <f>ROUND(Y23*' Demand-Supply Gap'!G$44,2)</f>
        <v>5.05</v>
      </c>
      <c r="H23" s="33">
        <f>ROUND(Z23*' Demand-Supply Gap'!H$44,2)</f>
        <v>5.14</v>
      </c>
      <c r="I23" s="33">
        <f>ROUND(AA23*' Demand-Supply Gap'!I$44,2)</f>
        <v>4.0599999999999996</v>
      </c>
      <c r="J23" s="33">
        <f>ROUND(AB23*' Demand-Supply Gap'!J$44,2)</f>
        <v>4.13</v>
      </c>
      <c r="K23" s="33">
        <f>ROUND(AC23*' Demand-Supply Gap'!K$44,2)</f>
        <v>4.25</v>
      </c>
      <c r="L23" s="33">
        <f>ROUND(AD23*' Demand-Supply Gap'!L$44,2)</f>
        <v>4.4000000000000004</v>
      </c>
      <c r="M23" s="33">
        <f>ROUND(AE23*' Demand-Supply Gap'!M$44,2)</f>
        <v>4.59</v>
      </c>
      <c r="N23" s="33">
        <f>ROUND(AF23*' Demand-Supply Gap'!N$44,2)</f>
        <v>4.8</v>
      </c>
      <c r="O23" s="33">
        <f>ROUND(AG23*' Demand-Supply Gap'!O$44,2)</f>
        <v>5.05</v>
      </c>
      <c r="P23" s="33">
        <f>ROUND(AH23*' Demand-Supply Gap'!P$44,2)</f>
        <v>5.36</v>
      </c>
      <c r="Q23" s="33">
        <f>ROUND(AI23*' Demand-Supply Gap'!Q$44,2)</f>
        <v>5.75</v>
      </c>
      <c r="R23" s="33">
        <f>ROUND(AJ23*' Demand-Supply Gap'!R$44,2)</f>
        <v>6.14</v>
      </c>
      <c r="S23" s="44">
        <f>ROUND(AK23*' Demand-Supply Gap'!S$44,2)</f>
        <v>6.54</v>
      </c>
      <c r="T23" s="384"/>
      <c r="U23" s="469">
        <f t="shared" ref="U23:U25" si="58">(S23/J23)^(1/9)-1</f>
        <v>5.2400038218510137E-2</v>
      </c>
      <c r="V23" s="260">
        <v>0.29442170000000001</v>
      </c>
      <c r="W23" s="159">
        <v>0.29733470000000001</v>
      </c>
      <c r="X23" s="159">
        <v>0.29661349000000004</v>
      </c>
      <c r="Y23" s="159">
        <v>0.29446300000000003</v>
      </c>
      <c r="Z23" s="159">
        <v>0.29431678999999999</v>
      </c>
      <c r="AA23" s="159">
        <v>0.29507933000000003</v>
      </c>
      <c r="AB23" s="159">
        <v>0.29457989466666701</v>
      </c>
      <c r="AC23" s="159">
        <v>0.294353721238095</v>
      </c>
      <c r="AD23" s="159">
        <v>0.29412754780952399</v>
      </c>
      <c r="AE23" s="159">
        <v>0.29390137438095204</v>
      </c>
      <c r="AF23" s="159">
        <v>0.29367520095238103</v>
      </c>
      <c r="AG23" s="159">
        <v>0.29344902752380903</v>
      </c>
      <c r="AH23" s="159">
        <v>0.29322285409523802</v>
      </c>
      <c r="AI23" s="159">
        <v>0.29299668066666701</v>
      </c>
      <c r="AJ23" s="159">
        <v>0.292770507238095</v>
      </c>
      <c r="AK23" s="159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343</v>
      </c>
      <c r="D24" s="33">
        <f>ROUND(V24*' Demand-Supply Gap'!D$44,2)</f>
        <v>1.37</v>
      </c>
      <c r="E24" s="33">
        <f>ROUND(W24*' Demand-Supply Gap'!E$44,2)</f>
        <v>1.33</v>
      </c>
      <c r="F24" s="33">
        <f>ROUND(X24*' Demand-Supply Gap'!F$44,2)</f>
        <v>1.42</v>
      </c>
      <c r="G24" s="33">
        <f>ROUND(Y24*' Demand-Supply Gap'!G$44,2)</f>
        <v>1.41</v>
      </c>
      <c r="H24" s="33">
        <f>ROUND(Z24*' Demand-Supply Gap'!H$44,2)</f>
        <v>1.45</v>
      </c>
      <c r="I24" s="33">
        <f>ROUND(AA24*' Demand-Supply Gap'!I$44,2)</f>
        <v>1.1200000000000001</v>
      </c>
      <c r="J24" s="33">
        <f>ROUND(AB24*' Demand-Supply Gap'!J$44,2)</f>
        <v>1.1299999999999999</v>
      </c>
      <c r="K24" s="33">
        <f>ROUND(AC24*' Demand-Supply Gap'!K$44,2)</f>
        <v>1.1599999999999999</v>
      </c>
      <c r="L24" s="33">
        <f>ROUND(AD24*' Demand-Supply Gap'!L$44,2)</f>
        <v>1.2</v>
      </c>
      <c r="M24" s="33">
        <f>ROUND(AE24*' Demand-Supply Gap'!M$44,2)</f>
        <v>1.24</v>
      </c>
      <c r="N24" s="33">
        <f>ROUND(AF24*' Demand-Supply Gap'!N$44,2)</f>
        <v>1.3</v>
      </c>
      <c r="O24" s="33">
        <f>ROUND(AG24*' Demand-Supply Gap'!O$44,2)</f>
        <v>1.36</v>
      </c>
      <c r="P24" s="33">
        <f>ROUND(AH24*' Demand-Supply Gap'!P$44,2)</f>
        <v>1.44</v>
      </c>
      <c r="Q24" s="33">
        <f>ROUND(AI24*' Demand-Supply Gap'!Q$44,2)</f>
        <v>1.54</v>
      </c>
      <c r="R24" s="33">
        <f>ROUND(AJ24*' Demand-Supply Gap'!R$44,2)</f>
        <v>1.65</v>
      </c>
      <c r="S24" s="44">
        <f>ROUND(AK24*' Demand-Supply Gap'!S$44,2)</f>
        <v>1.75</v>
      </c>
      <c r="T24" s="384"/>
      <c r="U24" s="469">
        <f t="shared" si="58"/>
        <v>4.9800131421742222E-2</v>
      </c>
      <c r="V24" s="259">
        <v>8.9174099999999978E-2</v>
      </c>
      <c r="W24" s="186">
        <v>8.1254599999999982E-2</v>
      </c>
      <c r="X24" s="186">
        <v>8.4194099999999994E-2</v>
      </c>
      <c r="Y24" s="186">
        <v>8.2477999999999996E-2</v>
      </c>
      <c r="Z24" s="186">
        <v>8.3155299999999988E-2</v>
      </c>
      <c r="AA24" s="186">
        <v>8.1715599999999999E-2</v>
      </c>
      <c r="AB24" s="186">
        <v>8.0331299999999994E-2</v>
      </c>
      <c r="AC24" s="186">
        <v>8.0105599999999985E-2</v>
      </c>
      <c r="AD24" s="186">
        <v>7.987989999999999E-2</v>
      </c>
      <c r="AE24" s="186">
        <v>7.9654199999999994E-2</v>
      </c>
      <c r="AF24" s="186">
        <v>7.9428499999999985E-2</v>
      </c>
      <c r="AG24" s="186">
        <v>7.920279999999999E-2</v>
      </c>
      <c r="AH24" s="186">
        <v>7.8977099999999995E-2</v>
      </c>
      <c r="AI24" s="186">
        <v>7.8751399999999985E-2</v>
      </c>
      <c r="AJ24" s="186">
        <v>7.852569999999999E-2</v>
      </c>
      <c r="AK24" s="186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344</v>
      </c>
      <c r="D25" s="33">
        <f>ROUND(V25*' Demand-Supply Gap'!D$44,2)</f>
        <v>1.63</v>
      </c>
      <c r="E25" s="33">
        <f>ROUND(W25*' Demand-Supply Gap'!E$44,2)</f>
        <v>1.78</v>
      </c>
      <c r="F25" s="33">
        <f>ROUND(X25*' Demand-Supply Gap'!F$44,2)</f>
        <v>1.84</v>
      </c>
      <c r="G25" s="33">
        <f>ROUND(Y25*' Demand-Supply Gap'!G$44,2)</f>
        <v>1.83</v>
      </c>
      <c r="H25" s="33">
        <f>ROUND(Z25*' Demand-Supply Gap'!H$44,2)</f>
        <v>1.91</v>
      </c>
      <c r="I25" s="33">
        <f>ROUND(AA25*' Demand-Supply Gap'!I$44,2)</f>
        <v>1.54</v>
      </c>
      <c r="J25" s="33">
        <f>ROUND(AB25*' Demand-Supply Gap'!J$44,2)</f>
        <v>1.56</v>
      </c>
      <c r="K25" s="33">
        <f>ROUND(AC25*' Demand-Supply Gap'!K$44,2)</f>
        <v>1.6</v>
      </c>
      <c r="L25" s="33">
        <f>ROUND(AD25*' Demand-Supply Gap'!L$44,2)</f>
        <v>1.66</v>
      </c>
      <c r="M25" s="33">
        <f>ROUND(AE25*' Demand-Supply Gap'!M$44,2)</f>
        <v>1.73</v>
      </c>
      <c r="N25" s="33">
        <f>ROUND(AF25*' Demand-Supply Gap'!N$44,2)</f>
        <v>1.81</v>
      </c>
      <c r="O25" s="33">
        <f>ROUND(AG25*' Demand-Supply Gap'!O$44,2)</f>
        <v>1.9</v>
      </c>
      <c r="P25" s="33">
        <f>ROUND(AH25*' Demand-Supply Gap'!P$44,2)</f>
        <v>2.0099999999999998</v>
      </c>
      <c r="Q25" s="33">
        <f>ROUND(AI25*' Demand-Supply Gap'!Q$44,2)</f>
        <v>2.15</v>
      </c>
      <c r="R25" s="33">
        <f>ROUND(AJ25*' Demand-Supply Gap'!R$44,2)</f>
        <v>2.2999999999999998</v>
      </c>
      <c r="S25" s="44">
        <f>ROUND(AK25*' Demand-Supply Gap'!S$44,2)</f>
        <v>2.4500000000000002</v>
      </c>
      <c r="T25" s="384"/>
      <c r="U25" s="469">
        <f t="shared" si="58"/>
        <v>5.143489755755426E-2</v>
      </c>
      <c r="V25" s="260">
        <f>V26-(SUM(V22:V24))</f>
        <v>0.10604119999999995</v>
      </c>
      <c r="W25" s="159">
        <f t="shared" ref="W25:Z25" si="59">W26-(SUM(W22:W24))</f>
        <v>0.10909317000000007</v>
      </c>
      <c r="X25" s="159">
        <f t="shared" si="59"/>
        <v>0.108773169</v>
      </c>
      <c r="Y25" s="159">
        <f t="shared" si="59"/>
        <v>0.10652463000000001</v>
      </c>
      <c r="Z25" s="159">
        <f t="shared" si="59"/>
        <v>0.10920481000000004</v>
      </c>
      <c r="AA25" s="159">
        <f>AA26-(SUM(AA22:AA24))</f>
        <v>0.11185659999999997</v>
      </c>
      <c r="AB25" s="159">
        <f t="shared" ref="AB25:AK25" si="60">AB26-(SUM(AB22:AB24))</f>
        <v>0.11129860126666591</v>
      </c>
      <c r="AC25" s="159">
        <f t="shared" si="60"/>
        <v>0.11109383070264534</v>
      </c>
      <c r="AD25" s="159">
        <f t="shared" si="60"/>
        <v>0.11088906013862387</v>
      </c>
      <c r="AE25" s="159">
        <f t="shared" si="60"/>
        <v>0.11068428957460319</v>
      </c>
      <c r="AF25" s="159">
        <f t="shared" si="60"/>
        <v>0.11047951901058173</v>
      </c>
      <c r="AG25" s="159">
        <f t="shared" si="60"/>
        <v>0.11027474844656115</v>
      </c>
      <c r="AH25" s="159">
        <f t="shared" si="60"/>
        <v>0.11006997788253969</v>
      </c>
      <c r="AI25" s="159">
        <f t="shared" si="60"/>
        <v>0.10986520731851801</v>
      </c>
      <c r="AJ25" s="159">
        <f t="shared" si="60"/>
        <v>0.10966043675449744</v>
      </c>
      <c r="AK25" s="159">
        <f t="shared" si="60"/>
        <v>0.10945566619047598</v>
      </c>
    </row>
    <row r="26" spans="1:37" s="28" customFormat="1" ht="15.75" thickBot="1" x14ac:dyDescent="0.3">
      <c r="A26" s="227" t="s">
        <v>30</v>
      </c>
      <c r="B26" s="227" t="s">
        <v>104</v>
      </c>
      <c r="C26" s="228" t="s">
        <v>58</v>
      </c>
      <c r="D26" s="229">
        <f>SUM(D22:D25)</f>
        <v>15.34</v>
      </c>
      <c r="E26" s="229">
        <f t="shared" ref="E26" si="61">SUM(E22:E25)</f>
        <v>16.34</v>
      </c>
      <c r="F26" s="229">
        <f t="shared" ref="F26" si="62">SUM(F22:F25)</f>
        <v>16.89</v>
      </c>
      <c r="G26" s="229">
        <f t="shared" ref="G26" si="63">SUM(G22:G25)</f>
        <v>17.149999999999999</v>
      </c>
      <c r="H26" s="229">
        <f t="shared" ref="H26" si="64">SUM(H22:H25)</f>
        <v>17.47</v>
      </c>
      <c r="I26" s="229">
        <f t="shared" ref="I26" si="65">SUM(I22:I25)</f>
        <v>13.75</v>
      </c>
      <c r="J26" s="229">
        <f t="shared" ref="J26" si="66">SUM(J22:J25)</f>
        <v>14.020000000000001</v>
      </c>
      <c r="K26" s="229">
        <f t="shared" ref="K26" si="67">SUM(K22:K25)</f>
        <v>14.44</v>
      </c>
      <c r="L26" s="229">
        <f t="shared" ref="L26" si="68">SUM(L22:L25)</f>
        <v>14.969999999999999</v>
      </c>
      <c r="M26" s="229">
        <f t="shared" ref="M26" si="69">SUM(M22:M25)</f>
        <v>15.620000000000001</v>
      </c>
      <c r="N26" s="229">
        <f t="shared" ref="N26" si="70">SUM(N22:N25)</f>
        <v>16.36</v>
      </c>
      <c r="O26" s="229">
        <f t="shared" ref="O26" si="71">SUM(O22:O25)</f>
        <v>17.2</v>
      </c>
      <c r="P26" s="229">
        <f t="shared" ref="P26" si="72">SUM(P22:P25)</f>
        <v>18.28</v>
      </c>
      <c r="Q26" s="229">
        <f t="shared" ref="Q26" si="73">SUM(Q22:Q25)</f>
        <v>19.61</v>
      </c>
      <c r="R26" s="229">
        <f t="shared" ref="R26" si="74">SUM(R22:R25)</f>
        <v>20.97</v>
      </c>
      <c r="S26" s="230">
        <f t="shared" ref="S26" si="75">SUM(S22:S25)</f>
        <v>22.36</v>
      </c>
      <c r="T26" s="484"/>
      <c r="U26" s="495"/>
      <c r="V26" s="261">
        <v>1</v>
      </c>
      <c r="W26" s="231">
        <v>1</v>
      </c>
      <c r="X26" s="231">
        <v>1</v>
      </c>
      <c r="Y26" s="231">
        <v>1</v>
      </c>
      <c r="Z26" s="231">
        <v>1</v>
      </c>
      <c r="AA26" s="231">
        <v>1</v>
      </c>
      <c r="AB26" s="231">
        <v>1</v>
      </c>
      <c r="AC26" s="231">
        <v>1</v>
      </c>
      <c r="AD26" s="231">
        <v>1</v>
      </c>
      <c r="AE26" s="231">
        <v>1</v>
      </c>
      <c r="AF26" s="231">
        <v>1</v>
      </c>
      <c r="AG26" s="231">
        <v>1</v>
      </c>
      <c r="AH26" s="231">
        <v>1</v>
      </c>
      <c r="AI26" s="231">
        <v>1</v>
      </c>
      <c r="AJ26" s="231">
        <v>1</v>
      </c>
      <c r="AK26" s="231">
        <v>1</v>
      </c>
    </row>
    <row r="27" spans="1:37" s="28" customFormat="1" ht="15" x14ac:dyDescent="0.25">
      <c r="A27" s="232" t="s">
        <v>30</v>
      </c>
      <c r="B27" s="232" t="s">
        <v>51</v>
      </c>
      <c r="C27" s="233" t="s">
        <v>389</v>
      </c>
      <c r="D27" s="234">
        <f>ROUND(V27*' Demand-Supply Gap'!D$53,2)</f>
        <v>36.96</v>
      </c>
      <c r="E27" s="234">
        <f>ROUND(W27*' Demand-Supply Gap'!E$53,2)</f>
        <v>38.82</v>
      </c>
      <c r="F27" s="234">
        <f>ROUND(X27*' Demand-Supply Gap'!F$53,2)</f>
        <v>41.24</v>
      </c>
      <c r="G27" s="234">
        <f>ROUND(Y27*' Demand-Supply Gap'!G$53,2)</f>
        <v>42.03</v>
      </c>
      <c r="H27" s="234">
        <f>ROUND(Z27*' Demand-Supply Gap'!H$53,2)</f>
        <v>46.65</v>
      </c>
      <c r="I27" s="234">
        <f>ROUND(AA27*' Demand-Supply Gap'!I$53,2)</f>
        <v>42.05</v>
      </c>
      <c r="J27" s="234">
        <f>ROUND(AB27*' Demand-Supply Gap'!J$53,2)</f>
        <v>42.8</v>
      </c>
      <c r="K27" s="234">
        <f>ROUND(AC27*' Demand-Supply Gap'!K$53,2)</f>
        <v>43.84</v>
      </c>
      <c r="L27" s="234">
        <f>ROUND(AD27*' Demand-Supply Gap'!L$53,2)</f>
        <v>45.35</v>
      </c>
      <c r="M27" s="234">
        <f>ROUND(AE27*' Demand-Supply Gap'!M$53,2)</f>
        <v>47.46</v>
      </c>
      <c r="N27" s="234">
        <f>ROUND(AF27*' Demand-Supply Gap'!N$53,2)</f>
        <v>50.06</v>
      </c>
      <c r="O27" s="234">
        <f>ROUND(AG27*' Demand-Supply Gap'!O$53,2)</f>
        <v>53.45</v>
      </c>
      <c r="P27" s="234">
        <f>ROUND(AH27*' Demand-Supply Gap'!P$53,2)</f>
        <v>57.27</v>
      </c>
      <c r="Q27" s="234">
        <f>ROUND(AI27*' Demand-Supply Gap'!Q$53,2)</f>
        <v>61.49</v>
      </c>
      <c r="R27" s="234">
        <f>ROUND(AJ27*' Demand-Supply Gap'!R$53,2)</f>
        <v>66.41</v>
      </c>
      <c r="S27" s="253">
        <f>ROUND(AK27*' Demand-Supply Gap'!S$53,2)</f>
        <v>72.03</v>
      </c>
      <c r="T27" s="384"/>
      <c r="U27" s="469">
        <f>(S27/J27)^(1/9)-1</f>
        <v>5.9543641442154627E-2</v>
      </c>
      <c r="V27" s="262">
        <v>0.50163000000000002</v>
      </c>
      <c r="W27" s="235">
        <v>0.50117529999999999</v>
      </c>
      <c r="X27" s="235">
        <v>0.50219241000000003</v>
      </c>
      <c r="Y27" s="235">
        <v>0.50334369999999995</v>
      </c>
      <c r="Z27" s="235">
        <v>0.50123099999999998</v>
      </c>
      <c r="AA27" s="235">
        <v>0.50148470000000001</v>
      </c>
      <c r="AB27" s="235">
        <v>0.502138586666666</v>
      </c>
      <c r="AC27" s="235">
        <v>0.50273429925925872</v>
      </c>
      <c r="AD27" s="235">
        <v>0.50333001185185133</v>
      </c>
      <c r="AE27" s="235">
        <v>0.50392572444444406</v>
      </c>
      <c r="AF27" s="235">
        <v>0.50452143703703667</v>
      </c>
      <c r="AG27" s="235">
        <v>0.50511714962962939</v>
      </c>
      <c r="AH27" s="235">
        <v>0.505712862222222</v>
      </c>
      <c r="AI27" s="235">
        <v>0.50630857481481473</v>
      </c>
      <c r="AJ27" s="235">
        <v>0.50690428740740734</v>
      </c>
      <c r="AK27" s="235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342</v>
      </c>
      <c r="D28" s="33">
        <f>ROUND(V28*' Demand-Supply Gap'!D$53,2)</f>
        <v>18.59</v>
      </c>
      <c r="E28" s="33">
        <f>ROUND(W28*' Demand-Supply Gap'!E$53,2)</f>
        <v>19.47</v>
      </c>
      <c r="F28" s="33">
        <f>ROUND(X28*' Demand-Supply Gap'!F$53,2)</f>
        <v>20.87</v>
      </c>
      <c r="G28" s="33">
        <f>ROUND(Y28*' Demand-Supply Gap'!G$53,2)</f>
        <v>20.98</v>
      </c>
      <c r="H28" s="33">
        <f>ROUND(Z28*' Demand-Supply Gap'!H$53,2)</f>
        <v>23.38</v>
      </c>
      <c r="I28" s="33">
        <f>ROUND(AA28*' Demand-Supply Gap'!I$53,2)</f>
        <v>21.7</v>
      </c>
      <c r="J28" s="33">
        <f>ROUND(AB28*' Demand-Supply Gap'!J$53,2)</f>
        <v>21.58</v>
      </c>
      <c r="K28" s="33">
        <f>ROUND(AC28*' Demand-Supply Gap'!K$53,2)</f>
        <v>22.09</v>
      </c>
      <c r="L28" s="33">
        <f>ROUND(AD28*' Demand-Supply Gap'!L$53,2)</f>
        <v>22.84</v>
      </c>
      <c r="M28" s="33">
        <f>ROUND(AE28*' Demand-Supply Gap'!M$53,2)</f>
        <v>23.88</v>
      </c>
      <c r="N28" s="33">
        <f>ROUND(AF28*' Demand-Supply Gap'!N$53,2)</f>
        <v>25.17</v>
      </c>
      <c r="O28" s="33">
        <f>ROUND(AG28*' Demand-Supply Gap'!O$53,2)</f>
        <v>26.85</v>
      </c>
      <c r="P28" s="33">
        <f>ROUND(AH28*' Demand-Supply Gap'!P$53,2)</f>
        <v>28.76</v>
      </c>
      <c r="Q28" s="33">
        <f>ROUND(AI28*' Demand-Supply Gap'!Q$53,2)</f>
        <v>30.85</v>
      </c>
      <c r="R28" s="33">
        <f>ROUND(AJ28*' Demand-Supply Gap'!R$53,2)</f>
        <v>33.299999999999997</v>
      </c>
      <c r="S28" s="44">
        <f>ROUND(AK28*' Demand-Supply Gap'!S$53,2)</f>
        <v>36.090000000000003</v>
      </c>
      <c r="T28" s="384"/>
      <c r="U28" s="469">
        <f t="shared" ref="U28:U30" si="76">(S28/J28)^(1/9)-1</f>
        <v>5.8802721882708298E-2</v>
      </c>
      <c r="V28" s="260">
        <v>0.25221700000000002</v>
      </c>
      <c r="W28" s="159">
        <v>0.25134699999999999</v>
      </c>
      <c r="X28" s="159">
        <v>0.2541349</v>
      </c>
      <c r="Y28" s="159">
        <v>0.25126300000000001</v>
      </c>
      <c r="Z28" s="159">
        <v>0.2511679</v>
      </c>
      <c r="AA28" s="159">
        <v>0.2587933</v>
      </c>
      <c r="AB28" s="358">
        <v>0.25316699999999998</v>
      </c>
      <c r="AC28" s="358">
        <v>0.2532928888888889</v>
      </c>
      <c r="AD28" s="358">
        <v>0.25341877777777777</v>
      </c>
      <c r="AE28" s="358">
        <v>0.2535446666666667</v>
      </c>
      <c r="AF28" s="358">
        <v>0.25367055555555557</v>
      </c>
      <c r="AG28" s="358">
        <v>0.25379644444444449</v>
      </c>
      <c r="AH28" s="358">
        <v>0.25392233333333336</v>
      </c>
      <c r="AI28" s="358">
        <v>0.25404822222222229</v>
      </c>
      <c r="AJ28" s="358">
        <v>0.25417411111111116</v>
      </c>
      <c r="AK28" s="358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343</v>
      </c>
      <c r="D29" s="33">
        <f>ROUND(V29*' Demand-Supply Gap'!D$53,2)</f>
        <v>6.02</v>
      </c>
      <c r="E29" s="33">
        <f>ROUND(W29*' Demand-Supply Gap'!E$53,2)</f>
        <v>6.39</v>
      </c>
      <c r="F29" s="33">
        <f>ROUND(X29*' Demand-Supply Gap'!F$53,2)</f>
        <v>6.91</v>
      </c>
      <c r="G29" s="33">
        <f>ROUND(Y29*' Demand-Supply Gap'!G$53,2)</f>
        <v>7.08</v>
      </c>
      <c r="H29" s="33">
        <f>ROUND(Z29*' Demand-Supply Gap'!H$53,2)</f>
        <v>7.59</v>
      </c>
      <c r="I29" s="33">
        <f>ROUND(AA29*' Demand-Supply Gap'!I$53,2)</f>
        <v>7.31</v>
      </c>
      <c r="J29" s="33">
        <f>ROUND(AB29*' Demand-Supply Gap'!J$53,2)</f>
        <v>7.31</v>
      </c>
      <c r="K29" s="33">
        <f>ROUND(AC29*' Demand-Supply Gap'!K$53,2)</f>
        <v>7.49</v>
      </c>
      <c r="L29" s="33">
        <f>ROUND(AD29*' Demand-Supply Gap'!L$53,2)</f>
        <v>7.74</v>
      </c>
      <c r="M29" s="33">
        <f>ROUND(AE29*' Demand-Supply Gap'!M$53,2)</f>
        <v>8.1</v>
      </c>
      <c r="N29" s="33">
        <f>ROUND(AF29*' Demand-Supply Gap'!N$53,2)</f>
        <v>8.5399999999999991</v>
      </c>
      <c r="O29" s="33">
        <f>ROUND(AG29*' Demand-Supply Gap'!O$53,2)</f>
        <v>9.1199999999999992</v>
      </c>
      <c r="P29" s="33">
        <f>ROUND(AH29*' Demand-Supply Gap'!P$53,2)</f>
        <v>9.77</v>
      </c>
      <c r="Q29" s="33">
        <f>ROUND(AI29*' Demand-Supply Gap'!Q$53,2)</f>
        <v>10.49</v>
      </c>
      <c r="R29" s="33">
        <f>ROUND(AJ29*' Demand-Supply Gap'!R$53,2)</f>
        <v>11.32</v>
      </c>
      <c r="S29" s="44">
        <f>ROUND(AK29*' Demand-Supply Gap'!S$53,2)</f>
        <v>12.28</v>
      </c>
      <c r="T29" s="384"/>
      <c r="U29" s="469">
        <f t="shared" si="76"/>
        <v>5.9329876844897544E-2</v>
      </c>
      <c r="V29" s="259">
        <v>8.174099999999998E-2</v>
      </c>
      <c r="W29" s="186">
        <v>8.2545999999999981E-2</v>
      </c>
      <c r="X29" s="186">
        <v>8.4194099999999994E-2</v>
      </c>
      <c r="Y29" s="186">
        <v>8.4779999999999994E-2</v>
      </c>
      <c r="Z29" s="186">
        <v>8.1552999999999987E-2</v>
      </c>
      <c r="AA29" s="186">
        <v>8.7155999999999983E-2</v>
      </c>
      <c r="AB29" s="186">
        <v>8.5779999999999995E-2</v>
      </c>
      <c r="AC29" s="186">
        <v>8.5859999999999992E-2</v>
      </c>
      <c r="AD29" s="186">
        <v>8.5940000000000003E-2</v>
      </c>
      <c r="AE29" s="186">
        <v>8.6019999999999999E-2</v>
      </c>
      <c r="AF29" s="186">
        <v>8.6099999999999996E-2</v>
      </c>
      <c r="AG29" s="186">
        <v>8.6179999999999993E-2</v>
      </c>
      <c r="AH29" s="186">
        <v>8.6260000000000003E-2</v>
      </c>
      <c r="AI29" s="186">
        <v>8.634E-2</v>
      </c>
      <c r="AJ29" s="186">
        <v>8.6419999999999997E-2</v>
      </c>
      <c r="AK29" s="186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344</v>
      </c>
      <c r="D30" s="33">
        <f>ROUND(V30*' Demand-Supply Gap'!D$53,2)</f>
        <v>12.12</v>
      </c>
      <c r="E30" s="33">
        <f>ROUND(W30*' Demand-Supply Gap'!E$53,2)</f>
        <v>12.77</v>
      </c>
      <c r="F30" s="33">
        <f>ROUND(X30*' Demand-Supply Gap'!F$53,2)</f>
        <v>13.1</v>
      </c>
      <c r="G30" s="33">
        <f>ROUND(Y30*' Demand-Supply Gap'!G$53,2)</f>
        <v>13.41</v>
      </c>
      <c r="H30" s="33">
        <f>ROUND(Z30*' Demand-Supply Gap'!H$53,2)</f>
        <v>15.45</v>
      </c>
      <c r="I30" s="33">
        <f>ROUND(AA30*' Demand-Supply Gap'!I$53,2)</f>
        <v>12.79</v>
      </c>
      <c r="J30" s="33">
        <f>ROUND(AB30*' Demand-Supply Gap'!J$53,2)</f>
        <v>13.54</v>
      </c>
      <c r="K30" s="33">
        <f>ROUND(AC30*' Demand-Supply Gap'!K$53,2)</f>
        <v>13.79</v>
      </c>
      <c r="L30" s="33">
        <f>ROUND(AD30*' Demand-Supply Gap'!L$53,2)</f>
        <v>14.18</v>
      </c>
      <c r="M30" s="33">
        <f>ROUND(AE30*' Demand-Supply Gap'!M$53,2)</f>
        <v>14.74</v>
      </c>
      <c r="N30" s="33">
        <f>ROUND(AF30*' Demand-Supply Gap'!N$53,2)</f>
        <v>15.45</v>
      </c>
      <c r="O30" s="33">
        <f>ROUND(AG30*' Demand-Supply Gap'!O$53,2)</f>
        <v>16.39</v>
      </c>
      <c r="P30" s="33">
        <f>ROUND(AH30*' Demand-Supply Gap'!P$53,2)</f>
        <v>17.45</v>
      </c>
      <c r="Q30" s="33">
        <f>ROUND(AI30*' Demand-Supply Gap'!Q$53,2)</f>
        <v>18.62</v>
      </c>
      <c r="R30" s="33">
        <f>ROUND(AJ30*' Demand-Supply Gap'!R$53,2)</f>
        <v>19.98</v>
      </c>
      <c r="S30" s="44">
        <f>ROUND(AK30*' Demand-Supply Gap'!S$53,2)</f>
        <v>21.53</v>
      </c>
      <c r="T30" s="384"/>
      <c r="U30" s="469">
        <f t="shared" si="76"/>
        <v>5.2884169997612362E-2</v>
      </c>
      <c r="V30" s="260">
        <f>V31-(SUM(V27:V29))</f>
        <v>0.164412</v>
      </c>
      <c r="W30" s="159">
        <f t="shared" ref="W30:Z30" si="77">W31-(SUM(W27:W29))</f>
        <v>0.16493170000000001</v>
      </c>
      <c r="X30" s="159">
        <f t="shared" si="77"/>
        <v>0.15947858999999998</v>
      </c>
      <c r="Y30" s="159">
        <f t="shared" si="77"/>
        <v>0.16061330000000007</v>
      </c>
      <c r="Z30" s="159">
        <f t="shared" si="77"/>
        <v>0.16604810000000003</v>
      </c>
      <c r="AA30" s="159">
        <f>AA31-(SUM(AA27:AA29))</f>
        <v>0.15256599999999998</v>
      </c>
      <c r="AB30" s="159">
        <f t="shared" ref="AB30:AK30" si="78">AB31-(SUM(AB27:AB29))</f>
        <v>0.158914413333334</v>
      </c>
      <c r="AC30" s="159">
        <f t="shared" si="78"/>
        <v>0.15811281185185244</v>
      </c>
      <c r="AD30" s="159">
        <f t="shared" si="78"/>
        <v>0.15731121037037088</v>
      </c>
      <c r="AE30" s="159">
        <f t="shared" si="78"/>
        <v>0.15650960888888932</v>
      </c>
      <c r="AF30" s="159">
        <f t="shared" si="78"/>
        <v>0.15570800740740787</v>
      </c>
      <c r="AG30" s="159">
        <f t="shared" si="78"/>
        <v>0.15490640592592608</v>
      </c>
      <c r="AH30" s="159">
        <f t="shared" si="78"/>
        <v>0.15410480444444463</v>
      </c>
      <c r="AI30" s="159">
        <f t="shared" si="78"/>
        <v>0.15330320296296296</v>
      </c>
      <c r="AJ30" s="159">
        <f t="shared" si="78"/>
        <v>0.15250160148148151</v>
      </c>
      <c r="AK30" s="159">
        <f t="shared" si="78"/>
        <v>0.15169999999999995</v>
      </c>
    </row>
    <row r="31" spans="1:37" s="28" customFormat="1" ht="15.75" thickBot="1" x14ac:dyDescent="0.3">
      <c r="A31" s="227" t="s">
        <v>30</v>
      </c>
      <c r="B31" s="227" t="s">
        <v>51</v>
      </c>
      <c r="C31" s="228" t="s">
        <v>58</v>
      </c>
      <c r="D31" s="229">
        <f>SUM(D27:D30)</f>
        <v>73.69</v>
      </c>
      <c r="E31" s="229">
        <f t="shared" ref="E31" si="79">SUM(E27:E30)</f>
        <v>77.449999999999989</v>
      </c>
      <c r="F31" s="229">
        <f t="shared" ref="F31" si="80">SUM(F27:F30)</f>
        <v>82.11999999999999</v>
      </c>
      <c r="G31" s="229">
        <f t="shared" ref="G31" si="81">SUM(G27:G30)</f>
        <v>83.5</v>
      </c>
      <c r="H31" s="229">
        <f t="shared" ref="H31" si="82">SUM(H27:H30)</f>
        <v>93.070000000000007</v>
      </c>
      <c r="I31" s="229">
        <f t="shared" ref="I31" si="83">SUM(I27:I30)</f>
        <v>83.85</v>
      </c>
      <c r="J31" s="229">
        <f t="shared" ref="J31" si="84">SUM(J27:J30)</f>
        <v>85.22999999999999</v>
      </c>
      <c r="K31" s="229">
        <f t="shared" ref="K31" si="85">SUM(K27:K30)</f>
        <v>87.210000000000008</v>
      </c>
      <c r="L31" s="229">
        <f t="shared" ref="L31" si="86">SUM(L27:L30)</f>
        <v>90.109999999999985</v>
      </c>
      <c r="M31" s="229">
        <f t="shared" ref="M31" si="87">SUM(M27:M30)</f>
        <v>94.179999999999993</v>
      </c>
      <c r="N31" s="229">
        <f t="shared" ref="N31" si="88">SUM(N27:N30)</f>
        <v>99.220000000000013</v>
      </c>
      <c r="O31" s="229">
        <f t="shared" ref="O31" si="89">SUM(O27:O30)</f>
        <v>105.81000000000002</v>
      </c>
      <c r="P31" s="229">
        <f t="shared" ref="P31" si="90">SUM(P27:P30)</f>
        <v>113.25</v>
      </c>
      <c r="Q31" s="229">
        <f t="shared" ref="Q31" si="91">SUM(Q27:Q30)</f>
        <v>121.45</v>
      </c>
      <c r="R31" s="229">
        <f t="shared" ref="R31" si="92">SUM(R27:R30)</f>
        <v>131.01</v>
      </c>
      <c r="S31" s="230">
        <f t="shared" ref="S31" si="93">SUM(S27:S30)</f>
        <v>141.93</v>
      </c>
      <c r="T31" s="484"/>
      <c r="U31" s="495"/>
      <c r="V31" s="261">
        <v>1</v>
      </c>
      <c r="W31" s="231">
        <v>1</v>
      </c>
      <c r="X31" s="231">
        <v>1</v>
      </c>
      <c r="Y31" s="231">
        <v>1</v>
      </c>
      <c r="Z31" s="231">
        <v>1</v>
      </c>
      <c r="AA31" s="231">
        <v>1</v>
      </c>
      <c r="AB31" s="231">
        <v>1</v>
      </c>
      <c r="AC31" s="231">
        <v>1</v>
      </c>
      <c r="AD31" s="231">
        <v>1</v>
      </c>
      <c r="AE31" s="231">
        <v>1</v>
      </c>
      <c r="AF31" s="231">
        <v>1</v>
      </c>
      <c r="AG31" s="231">
        <v>1</v>
      </c>
      <c r="AH31" s="231">
        <v>1</v>
      </c>
      <c r="AI31" s="231">
        <v>1</v>
      </c>
      <c r="AJ31" s="231">
        <v>1</v>
      </c>
      <c r="AK31" s="231">
        <v>1</v>
      </c>
    </row>
    <row r="32" spans="1:37" s="28" customFormat="1" ht="15" x14ac:dyDescent="0.25">
      <c r="A32" s="232" t="s">
        <v>30</v>
      </c>
      <c r="B32" s="232" t="s">
        <v>188</v>
      </c>
      <c r="C32" s="233" t="s">
        <v>389</v>
      </c>
      <c r="D32" s="234">
        <f>ROUND(V32*' Demand-Supply Gap'!D$62,2)</f>
        <v>3.85</v>
      </c>
      <c r="E32" s="234">
        <f>ROUND(W32*' Demand-Supply Gap'!E$62,2)</f>
        <v>3.91</v>
      </c>
      <c r="F32" s="234">
        <f>ROUND(X32*' Demand-Supply Gap'!F$62,2)</f>
        <v>3.99</v>
      </c>
      <c r="G32" s="234">
        <f>ROUND(Y32*' Demand-Supply Gap'!G$62,2)</f>
        <v>4.07</v>
      </c>
      <c r="H32" s="234">
        <f>ROUND(Z32*' Demand-Supply Gap'!H$62,2)</f>
        <v>6.13</v>
      </c>
      <c r="I32" s="234">
        <f>ROUND(AA32*' Demand-Supply Gap'!I$62,2)</f>
        <v>5.76</v>
      </c>
      <c r="J32" s="234">
        <f>ROUND(AB32*' Demand-Supply Gap'!J$62,2)</f>
        <v>5.87</v>
      </c>
      <c r="K32" s="234">
        <f>ROUND(AC32*' Demand-Supply Gap'!K$62,2)</f>
        <v>6.01</v>
      </c>
      <c r="L32" s="234">
        <f>ROUND(AD32*' Demand-Supply Gap'!L$62,2)</f>
        <v>6.24</v>
      </c>
      <c r="M32" s="234">
        <f>ROUND(AE32*' Demand-Supply Gap'!M$62,2)</f>
        <v>6.53</v>
      </c>
      <c r="N32" s="234">
        <f>ROUND(AF32*' Demand-Supply Gap'!N$62,2)</f>
        <v>6.85</v>
      </c>
      <c r="O32" s="234">
        <f>ROUND(AG32*' Demand-Supply Gap'!O$62,2)</f>
        <v>7.22</v>
      </c>
      <c r="P32" s="234">
        <f>ROUND(AH32*' Demand-Supply Gap'!P$62,2)</f>
        <v>7.64</v>
      </c>
      <c r="Q32" s="234">
        <f>ROUND(AI32*' Demand-Supply Gap'!Q$62,2)</f>
        <v>8.11</v>
      </c>
      <c r="R32" s="234">
        <f>ROUND(AJ32*' Demand-Supply Gap'!R$62,2)</f>
        <v>8.6300000000000008</v>
      </c>
      <c r="S32" s="253">
        <f>ROUND(AK32*' Demand-Supply Gap'!S$62,2)</f>
        <v>9.19</v>
      </c>
      <c r="T32" s="384"/>
      <c r="U32" s="469">
        <f>(S32/J32)^(1/9)-1</f>
        <v>5.1068022392658285E-2</v>
      </c>
      <c r="V32" s="262">
        <v>0.49116300000000002</v>
      </c>
      <c r="W32" s="235">
        <v>0.49311753000000003</v>
      </c>
      <c r="X32" s="235">
        <v>0.49371924100000003</v>
      </c>
      <c r="Y32" s="235">
        <v>0.49733437000000003</v>
      </c>
      <c r="Z32" s="235">
        <v>0.49437310000000001</v>
      </c>
      <c r="AA32" s="235">
        <v>0.49214847</v>
      </c>
      <c r="AB32" s="235">
        <v>0.49459020406666704</v>
      </c>
      <c r="AC32" s="235">
        <v>0.4951135147259263</v>
      </c>
      <c r="AD32" s="235">
        <v>0.4956368253851855</v>
      </c>
      <c r="AE32" s="235">
        <v>0.4961601360444447</v>
      </c>
      <c r="AF32" s="235">
        <v>0.49668344670370396</v>
      </c>
      <c r="AG32" s="235">
        <v>0.49720675736296316</v>
      </c>
      <c r="AH32" s="235">
        <v>0.49773006802222236</v>
      </c>
      <c r="AI32" s="235">
        <v>0.49825337868148162</v>
      </c>
      <c r="AJ32" s="235">
        <v>0.49877668934074082</v>
      </c>
      <c r="AK32" s="235">
        <v>0.49930000000000002</v>
      </c>
    </row>
    <row r="33" spans="1:37" s="28" customFormat="1" ht="15" x14ac:dyDescent="0.25">
      <c r="A33" s="32" t="s">
        <v>30</v>
      </c>
      <c r="B33" s="32" t="s">
        <v>188</v>
      </c>
      <c r="C33" s="68" t="s">
        <v>342</v>
      </c>
      <c r="D33" s="33">
        <f>ROUND(V33*' Demand-Supply Gap'!D$62,2)</f>
        <v>2.14</v>
      </c>
      <c r="E33" s="33">
        <f>ROUND(W33*' Demand-Supply Gap'!E$62,2)</f>
        <v>2.17</v>
      </c>
      <c r="F33" s="33">
        <f>ROUND(X33*' Demand-Supply Gap'!F$62,2)</f>
        <v>2.2000000000000002</v>
      </c>
      <c r="G33" s="33">
        <f>ROUND(Y33*' Demand-Supply Gap'!G$62,2)</f>
        <v>2.23</v>
      </c>
      <c r="H33" s="33">
        <f>ROUND(Z33*' Demand-Supply Gap'!H$62,2)</f>
        <v>3.35</v>
      </c>
      <c r="I33" s="33">
        <f>ROUND(AA33*' Demand-Supply Gap'!I$62,2)</f>
        <v>3.17</v>
      </c>
      <c r="J33" s="33">
        <f>ROUND(AB33*' Demand-Supply Gap'!J$62,2)</f>
        <v>3.21</v>
      </c>
      <c r="K33" s="33">
        <f>ROUND(AC33*' Demand-Supply Gap'!K$62,2)</f>
        <v>3.28</v>
      </c>
      <c r="L33" s="33">
        <f>ROUND(AD33*' Demand-Supply Gap'!L$62,2)</f>
        <v>3.39</v>
      </c>
      <c r="M33" s="33">
        <f>ROUND(AE33*' Demand-Supply Gap'!M$62,2)</f>
        <v>3.54</v>
      </c>
      <c r="N33" s="33">
        <f>ROUND(AF33*' Demand-Supply Gap'!N$62,2)</f>
        <v>3.71</v>
      </c>
      <c r="O33" s="33">
        <f>ROUND(AG33*' Demand-Supply Gap'!O$62,2)</f>
        <v>3.9</v>
      </c>
      <c r="P33" s="33">
        <f>ROUND(AH33*' Demand-Supply Gap'!P$62,2)</f>
        <v>4.1100000000000003</v>
      </c>
      <c r="Q33" s="33">
        <f>ROUND(AI33*' Demand-Supply Gap'!Q$62,2)</f>
        <v>4.3499999999999996</v>
      </c>
      <c r="R33" s="33">
        <f>ROUND(AJ33*' Demand-Supply Gap'!R$62,2)</f>
        <v>4.62</v>
      </c>
      <c r="S33" s="44">
        <f>ROUND(AK33*' Demand-Supply Gap'!S$62,2)</f>
        <v>4.91</v>
      </c>
      <c r="T33" s="384"/>
      <c r="U33" s="469">
        <f t="shared" ref="U33:U35" si="94">(S33/J33)^(1/9)-1</f>
        <v>4.8355300958194514E-2</v>
      </c>
      <c r="V33" s="260">
        <v>0.27292169999999999</v>
      </c>
      <c r="W33" s="159">
        <v>0.27333469999999999</v>
      </c>
      <c r="X33" s="159">
        <v>0.27261349000000001</v>
      </c>
      <c r="Y33" s="159">
        <v>0.27296300000000001</v>
      </c>
      <c r="Z33" s="159">
        <v>0.27031678999999997</v>
      </c>
      <c r="AA33" s="159">
        <v>0.27107933000000001</v>
      </c>
      <c r="AB33" s="159">
        <v>0.27057989466666699</v>
      </c>
      <c r="AC33" s="159">
        <v>0.27035372373809502</v>
      </c>
      <c r="AD33" s="159">
        <v>0.26968112048809501</v>
      </c>
      <c r="AE33" s="159">
        <v>0.26921685202976198</v>
      </c>
      <c r="AF33" s="159">
        <v>0.268752583571429</v>
      </c>
      <c r="AG33" s="159">
        <v>0.26828831511309503</v>
      </c>
      <c r="AH33" s="159">
        <v>0.267824046654762</v>
      </c>
      <c r="AI33" s="159">
        <v>0.26735977819642903</v>
      </c>
      <c r="AJ33" s="159">
        <v>0.266895509738095</v>
      </c>
      <c r="AK33" s="159">
        <v>0.26643124127976203</v>
      </c>
    </row>
    <row r="34" spans="1:37" s="28" customFormat="1" ht="15" x14ac:dyDescent="0.25">
      <c r="A34" s="32" t="s">
        <v>30</v>
      </c>
      <c r="B34" s="32" t="s">
        <v>188</v>
      </c>
      <c r="C34" s="68" t="s">
        <v>343</v>
      </c>
      <c r="D34" s="33">
        <f>ROUND(V34*' Demand-Supply Gap'!D$62,2)</f>
        <v>0.7</v>
      </c>
      <c r="E34" s="33">
        <f>ROUND(W34*' Demand-Supply Gap'!E$62,2)</f>
        <v>0.64</v>
      </c>
      <c r="F34" s="33">
        <f>ROUND(X34*' Demand-Supply Gap'!F$62,2)</f>
        <v>0.68</v>
      </c>
      <c r="G34" s="33">
        <f>ROUND(Y34*' Demand-Supply Gap'!G$62,2)</f>
        <v>0.68</v>
      </c>
      <c r="H34" s="33">
        <f>ROUND(Z34*' Demand-Supply Gap'!H$62,2)</f>
        <v>1.03</v>
      </c>
      <c r="I34" s="33">
        <f>ROUND(AA34*' Demand-Supply Gap'!I$62,2)</f>
        <v>0.96</v>
      </c>
      <c r="J34" s="33">
        <f>ROUND(AB34*' Demand-Supply Gap'!J$62,2)</f>
        <v>0.95</v>
      </c>
      <c r="K34" s="33">
        <f>ROUND(AC34*' Demand-Supply Gap'!K$62,2)</f>
        <v>0.97</v>
      </c>
      <c r="L34" s="33">
        <f>ROUND(AD34*' Demand-Supply Gap'!L$62,2)</f>
        <v>1.01</v>
      </c>
      <c r="M34" s="33">
        <f>ROUND(AE34*' Demand-Supply Gap'!M$62,2)</f>
        <v>1.05</v>
      </c>
      <c r="N34" s="33">
        <f>ROUND(AF34*' Demand-Supply Gap'!N$62,2)</f>
        <v>1.1000000000000001</v>
      </c>
      <c r="O34" s="33">
        <f>ROUND(AG34*' Demand-Supply Gap'!O$62,2)</f>
        <v>1.1599999999999999</v>
      </c>
      <c r="P34" s="33">
        <f>ROUND(AH34*' Demand-Supply Gap'!P$62,2)</f>
        <v>1.22</v>
      </c>
      <c r="Q34" s="33">
        <f>ROUND(AI34*' Demand-Supply Gap'!Q$62,2)</f>
        <v>1.29</v>
      </c>
      <c r="R34" s="33">
        <f>ROUND(AJ34*' Demand-Supply Gap'!R$62,2)</f>
        <v>1.37</v>
      </c>
      <c r="S34" s="44">
        <f>ROUND(AK34*' Demand-Supply Gap'!S$62,2)</f>
        <v>1.46</v>
      </c>
      <c r="T34" s="384"/>
      <c r="U34" s="469">
        <f t="shared" si="94"/>
        <v>4.8906033084916478E-2</v>
      </c>
      <c r="V34" s="259">
        <v>8.9174099999999978E-2</v>
      </c>
      <c r="W34" s="186">
        <v>8.1254599999999982E-2</v>
      </c>
      <c r="X34" s="186">
        <v>8.4194099999999994E-2</v>
      </c>
      <c r="Y34" s="186">
        <v>8.2477999999999996E-2</v>
      </c>
      <c r="Z34" s="186">
        <v>8.3155299999999988E-2</v>
      </c>
      <c r="AA34" s="186">
        <v>8.1715599999999999E-2</v>
      </c>
      <c r="AB34" s="186">
        <v>8.0331299999999994E-2</v>
      </c>
      <c r="AC34" s="186">
        <v>8.0194488888888887E-2</v>
      </c>
      <c r="AD34" s="186">
        <v>8.0057677777777767E-2</v>
      </c>
      <c r="AE34" s="186">
        <v>7.992086666666666E-2</v>
      </c>
      <c r="AF34" s="186">
        <v>7.9784055555555553E-2</v>
      </c>
      <c r="AG34" s="186">
        <v>7.9647244444444446E-2</v>
      </c>
      <c r="AH34" s="186">
        <v>7.9510433333333325E-2</v>
      </c>
      <c r="AI34" s="186">
        <v>7.9373622222222218E-2</v>
      </c>
      <c r="AJ34" s="186">
        <v>7.9236811111111111E-2</v>
      </c>
      <c r="AK34" s="186">
        <v>7.9100000000000004E-2</v>
      </c>
    </row>
    <row r="35" spans="1:37" s="28" customFormat="1" ht="15" x14ac:dyDescent="0.25">
      <c r="A35" s="32" t="s">
        <v>30</v>
      </c>
      <c r="B35" s="32" t="s">
        <v>188</v>
      </c>
      <c r="C35" s="68" t="s">
        <v>344</v>
      </c>
      <c r="D35" s="33">
        <f>ROUND(V35*' Demand-Supply Gap'!D$62,2)</f>
        <v>1.1499999999999999</v>
      </c>
      <c r="E35" s="33">
        <f>ROUND(W35*' Demand-Supply Gap'!E$62,2)</f>
        <v>1.21</v>
      </c>
      <c r="F35" s="33">
        <f>ROUND(X35*' Demand-Supply Gap'!F$62,2)</f>
        <v>1.21</v>
      </c>
      <c r="G35" s="33">
        <f>ROUND(Y35*' Demand-Supply Gap'!G$62,2)</f>
        <v>1.21</v>
      </c>
      <c r="H35" s="33">
        <f>ROUND(Z35*' Demand-Supply Gap'!H$62,2)</f>
        <v>1.89</v>
      </c>
      <c r="I35" s="33">
        <f>ROUND(AA35*' Demand-Supply Gap'!I$62,2)</f>
        <v>1.81</v>
      </c>
      <c r="J35" s="33">
        <f>ROUND(AB35*' Demand-Supply Gap'!J$62,2)</f>
        <v>1.83</v>
      </c>
      <c r="K35" s="33">
        <f>ROUND(AC35*' Demand-Supply Gap'!K$62,2)</f>
        <v>1.87</v>
      </c>
      <c r="L35" s="33">
        <f>ROUND(AD35*' Demand-Supply Gap'!L$62,2)</f>
        <v>1.95</v>
      </c>
      <c r="M35" s="33">
        <f>ROUND(AE35*' Demand-Supply Gap'!M$62,2)</f>
        <v>2.04</v>
      </c>
      <c r="N35" s="33">
        <f>ROUND(AF35*' Demand-Supply Gap'!N$62,2)</f>
        <v>2.13</v>
      </c>
      <c r="O35" s="33">
        <f>ROUND(AG35*' Demand-Supply Gap'!O$62,2)</f>
        <v>2.25</v>
      </c>
      <c r="P35" s="33">
        <f>ROUND(AH35*' Demand-Supply Gap'!P$62,2)</f>
        <v>2.38</v>
      </c>
      <c r="Q35" s="33">
        <f>ROUND(AI35*' Demand-Supply Gap'!Q$62,2)</f>
        <v>2.52</v>
      </c>
      <c r="R35" s="33">
        <f>ROUND(AJ35*' Demand-Supply Gap'!R$62,2)</f>
        <v>2.68</v>
      </c>
      <c r="S35" s="44">
        <f>ROUND(AK35*' Demand-Supply Gap'!S$62,2)</f>
        <v>2.86</v>
      </c>
      <c r="T35" s="384"/>
      <c r="U35" s="469">
        <f t="shared" si="94"/>
        <v>5.086300885121342E-2</v>
      </c>
      <c r="V35" s="260">
        <f>V36-(SUM(V32:V34))</f>
        <v>0.14674120000000013</v>
      </c>
      <c r="W35" s="159">
        <f t="shared" ref="W35:Z35" si="95">W36-(SUM(W32:W34))</f>
        <v>0.15229316999999998</v>
      </c>
      <c r="X35" s="159">
        <f t="shared" si="95"/>
        <v>0.14947316899999996</v>
      </c>
      <c r="Y35" s="159">
        <f t="shared" si="95"/>
        <v>0.14722462999999997</v>
      </c>
      <c r="Z35" s="159">
        <f t="shared" si="95"/>
        <v>0.15215481000000008</v>
      </c>
      <c r="AA35" s="159">
        <f>AA36-(SUM(AA32:AA34))</f>
        <v>0.15505659999999999</v>
      </c>
      <c r="AB35" s="159">
        <f t="shared" ref="AB35:AK35" si="96">AB36-(SUM(AB32:AB34))</f>
        <v>0.15449860126666592</v>
      </c>
      <c r="AC35" s="159">
        <f t="shared" si="96"/>
        <v>0.15433827264708977</v>
      </c>
      <c r="AD35" s="159">
        <f t="shared" si="96"/>
        <v>0.15462437634894177</v>
      </c>
      <c r="AE35" s="159">
        <f t="shared" si="96"/>
        <v>0.15470214525912662</v>
      </c>
      <c r="AF35" s="159">
        <f t="shared" si="96"/>
        <v>0.15477991416931147</v>
      </c>
      <c r="AG35" s="159">
        <f t="shared" si="96"/>
        <v>0.15485768307949732</v>
      </c>
      <c r="AH35" s="159">
        <f t="shared" si="96"/>
        <v>0.15493545198968228</v>
      </c>
      <c r="AI35" s="159">
        <f t="shared" si="96"/>
        <v>0.15501322089986713</v>
      </c>
      <c r="AJ35" s="159">
        <f t="shared" si="96"/>
        <v>0.15509098981005309</v>
      </c>
      <c r="AK35" s="159">
        <f t="shared" si="96"/>
        <v>0.15516875872023794</v>
      </c>
    </row>
    <row r="36" spans="1:37" s="28" customFormat="1" ht="15.75" thickBot="1" x14ac:dyDescent="0.3">
      <c r="A36" s="227" t="s">
        <v>30</v>
      </c>
      <c r="B36" s="227" t="s">
        <v>188</v>
      </c>
      <c r="C36" s="228" t="s">
        <v>58</v>
      </c>
      <c r="D36" s="229">
        <f>SUM(D32:D35)</f>
        <v>7.84</v>
      </c>
      <c r="E36" s="229">
        <f t="shared" ref="E36" si="97">SUM(E32:E35)</f>
        <v>7.93</v>
      </c>
      <c r="F36" s="229">
        <f t="shared" ref="F36" si="98">SUM(F32:F35)</f>
        <v>8.08</v>
      </c>
      <c r="G36" s="229">
        <f t="shared" ref="G36" si="99">SUM(G32:G35)</f>
        <v>8.1900000000000013</v>
      </c>
      <c r="H36" s="229">
        <f t="shared" ref="H36" si="100">SUM(H32:H35)</f>
        <v>12.4</v>
      </c>
      <c r="I36" s="229">
        <f t="shared" ref="I36" si="101">SUM(I32:I35)</f>
        <v>11.700000000000001</v>
      </c>
      <c r="J36" s="229">
        <f t="shared" ref="J36" si="102">SUM(J32:J35)</f>
        <v>11.86</v>
      </c>
      <c r="K36" s="229">
        <f t="shared" ref="K36" si="103">SUM(K32:K35)</f>
        <v>12.129999999999999</v>
      </c>
      <c r="L36" s="229">
        <f t="shared" ref="L36" si="104">SUM(L32:L35)</f>
        <v>12.59</v>
      </c>
      <c r="M36" s="229">
        <f t="shared" ref="M36" si="105">SUM(M32:M35)</f>
        <v>13.16</v>
      </c>
      <c r="N36" s="229">
        <f t="shared" ref="N36" si="106">SUM(N32:N35)</f>
        <v>13.79</v>
      </c>
      <c r="O36" s="229">
        <f t="shared" ref="O36" si="107">SUM(O32:O35)</f>
        <v>14.53</v>
      </c>
      <c r="P36" s="229">
        <f t="shared" ref="P36" si="108">SUM(P32:P35)</f>
        <v>15.350000000000001</v>
      </c>
      <c r="Q36" s="229">
        <f t="shared" ref="Q36" si="109">SUM(Q32:Q35)</f>
        <v>16.27</v>
      </c>
      <c r="R36" s="229">
        <f t="shared" ref="R36" si="110">SUM(R32:R35)</f>
        <v>17.3</v>
      </c>
      <c r="S36" s="230">
        <f t="shared" ref="S36" si="111">SUM(S32:S35)</f>
        <v>18.419999999999998</v>
      </c>
      <c r="T36" s="484"/>
      <c r="U36" s="495"/>
      <c r="V36" s="261">
        <v>1</v>
      </c>
      <c r="W36" s="231">
        <v>1</v>
      </c>
      <c r="X36" s="231">
        <v>1</v>
      </c>
      <c r="Y36" s="231">
        <v>1</v>
      </c>
      <c r="Z36" s="231">
        <v>1</v>
      </c>
      <c r="AA36" s="231">
        <v>1</v>
      </c>
      <c r="AB36" s="231">
        <v>1</v>
      </c>
      <c r="AC36" s="231">
        <v>1</v>
      </c>
      <c r="AD36" s="231">
        <v>1</v>
      </c>
      <c r="AE36" s="231">
        <v>1</v>
      </c>
      <c r="AF36" s="231">
        <v>1</v>
      </c>
      <c r="AG36" s="231">
        <v>1</v>
      </c>
      <c r="AH36" s="231">
        <v>1</v>
      </c>
      <c r="AI36" s="231">
        <v>1</v>
      </c>
      <c r="AJ36" s="231">
        <v>1</v>
      </c>
      <c r="AK36" s="231">
        <v>1</v>
      </c>
    </row>
    <row r="37" spans="1:37" s="28" customFormat="1" ht="15" x14ac:dyDescent="0.25">
      <c r="A37" s="232" t="s">
        <v>30</v>
      </c>
      <c r="B37" s="232" t="s">
        <v>52</v>
      </c>
      <c r="C37" s="233" t="s">
        <v>389</v>
      </c>
      <c r="D37" s="234">
        <f>ROUND(V37*' Demand-Supply Gap'!D$71,2)</f>
        <v>14.26</v>
      </c>
      <c r="E37" s="234">
        <f>ROUND(W37*' Demand-Supply Gap'!E$71,2)</f>
        <v>14.78</v>
      </c>
      <c r="F37" s="234">
        <f>ROUND(X37*' Demand-Supply Gap'!F$71,2)</f>
        <v>15.1</v>
      </c>
      <c r="G37" s="234">
        <f>ROUND(Y37*' Demand-Supply Gap'!G$71,2)</f>
        <v>15.48</v>
      </c>
      <c r="H37" s="234">
        <f>ROUND(Z37*' Demand-Supply Gap'!H$71,2)</f>
        <v>15.61</v>
      </c>
      <c r="I37" s="234">
        <f>ROUND(AA37*' Demand-Supply Gap'!I$71,2)</f>
        <v>3.91</v>
      </c>
      <c r="J37" s="234">
        <f>ROUND(AB37*' Demand-Supply Gap'!J$71,2)</f>
        <v>7.43</v>
      </c>
      <c r="K37" s="234">
        <f>ROUND(AC37*' Demand-Supply Gap'!K$71,2)</f>
        <v>7.46</v>
      </c>
      <c r="L37" s="234">
        <f>ROUND(AD37*' Demand-Supply Gap'!L$71,2)</f>
        <v>7.77</v>
      </c>
      <c r="M37" s="234">
        <f>ROUND(AE37*' Demand-Supply Gap'!M$71,2)</f>
        <v>8.08</v>
      </c>
      <c r="N37" s="234">
        <f>ROUND(AF37*' Demand-Supply Gap'!N$71,2)</f>
        <v>8.09</v>
      </c>
      <c r="O37" s="234">
        <f>ROUND(AG37*' Demand-Supply Gap'!O$71,2)</f>
        <v>8.3000000000000007</v>
      </c>
      <c r="P37" s="234">
        <f>ROUND(AH37*' Demand-Supply Gap'!P$71,2)</f>
        <v>8.3000000000000007</v>
      </c>
      <c r="Q37" s="234">
        <f>ROUND(AI37*' Demand-Supply Gap'!Q$71,2)</f>
        <v>8.52</v>
      </c>
      <c r="R37" s="234">
        <f>ROUND(AJ37*' Demand-Supply Gap'!R$71,2)</f>
        <v>8.52</v>
      </c>
      <c r="S37" s="253">
        <f>ROUND(AK37*' Demand-Supply Gap'!S$71,2)</f>
        <v>8.84</v>
      </c>
      <c r="T37" s="384"/>
      <c r="U37" s="469">
        <f>(S37/J37)^(1/9)-1</f>
        <v>1.9494360892460705E-2</v>
      </c>
      <c r="V37" s="262">
        <v>0.51006300000000004</v>
      </c>
      <c r="W37" s="235">
        <v>0.51201753000000005</v>
      </c>
      <c r="X37" s="235">
        <v>0.512619241</v>
      </c>
      <c r="Y37" s="235">
        <v>0.51623437000000005</v>
      </c>
      <c r="Z37" s="235">
        <v>0.51327310000000004</v>
      </c>
      <c r="AA37" s="235">
        <v>0.51104846999999998</v>
      </c>
      <c r="AB37" s="235">
        <v>0.51349020406666701</v>
      </c>
      <c r="AC37" s="235">
        <v>0.51402462583703734</v>
      </c>
      <c r="AD37" s="235">
        <v>0.51455904760740767</v>
      </c>
      <c r="AE37" s="235">
        <v>0.515093469377778</v>
      </c>
      <c r="AF37" s="235">
        <v>0.51562789114814833</v>
      </c>
      <c r="AG37" s="235">
        <v>0.51616231291851866</v>
      </c>
      <c r="AH37" s="235">
        <v>0.51669673468888899</v>
      </c>
      <c r="AI37" s="235">
        <v>0.51723115645925932</v>
      </c>
      <c r="AJ37" s="235">
        <v>0.51776557822962965</v>
      </c>
      <c r="AK37" s="235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342</v>
      </c>
      <c r="D38" s="33">
        <f>ROUND(V38*' Demand-Supply Gap'!D$71,2)</f>
        <v>7.89</v>
      </c>
      <c r="E38" s="33">
        <f>ROUND(W38*' Demand-Supply Gap'!E$71,2)</f>
        <v>8.16</v>
      </c>
      <c r="F38" s="33">
        <f>ROUND(X38*' Demand-Supply Gap'!F$71,2)</f>
        <v>8.31</v>
      </c>
      <c r="G38" s="33">
        <f>ROUND(Y38*' Demand-Supply Gap'!G$71,2)</f>
        <v>8.4600000000000009</v>
      </c>
      <c r="H38" s="33">
        <f>ROUND(Z38*' Demand-Supply Gap'!H$71,2)</f>
        <v>8.51</v>
      </c>
      <c r="I38" s="33">
        <f>ROUND(AA38*' Demand-Supply Gap'!I$71,2)</f>
        <v>2.14</v>
      </c>
      <c r="J38" s="33">
        <f>ROUND(AB38*' Demand-Supply Gap'!J$71,2)</f>
        <v>4.05</v>
      </c>
      <c r="K38" s="33">
        <f>ROUND(AC38*' Demand-Supply Gap'!K$71,2)</f>
        <v>4.05</v>
      </c>
      <c r="L38" s="33">
        <f>ROUND(AD38*' Demand-Supply Gap'!L$71,2)</f>
        <v>4.21</v>
      </c>
      <c r="M38" s="33">
        <f>ROUND(AE38*' Demand-Supply Gap'!M$71,2)</f>
        <v>4.3600000000000003</v>
      </c>
      <c r="N38" s="33">
        <f>ROUND(AF38*' Demand-Supply Gap'!N$71,2)</f>
        <v>4.3600000000000003</v>
      </c>
      <c r="O38" s="33">
        <f>ROUND(AG38*' Demand-Supply Gap'!O$71,2)</f>
        <v>4.46</v>
      </c>
      <c r="P38" s="33">
        <f>ROUND(AH38*' Demand-Supply Gap'!P$71,2)</f>
        <v>4.45</v>
      </c>
      <c r="Q38" s="33">
        <f>ROUND(AI38*' Demand-Supply Gap'!Q$71,2)</f>
        <v>4.55</v>
      </c>
      <c r="R38" s="33">
        <f>ROUND(AJ38*' Demand-Supply Gap'!R$71,2)</f>
        <v>4.54</v>
      </c>
      <c r="S38" s="44">
        <f>ROUND(AK38*' Demand-Supply Gap'!S$71,2)</f>
        <v>4.7</v>
      </c>
      <c r="T38" s="384"/>
      <c r="U38" s="469">
        <f t="shared" ref="U38:U40" si="112">(S38/J38)^(1/9)-1</f>
        <v>1.6675919509210768E-2</v>
      </c>
      <c r="V38" s="260">
        <v>0.28222170000000002</v>
      </c>
      <c r="W38" s="159">
        <v>0.28263470000000002</v>
      </c>
      <c r="X38" s="159">
        <v>0.28191348999999999</v>
      </c>
      <c r="Y38" s="159">
        <v>0.28226299999999999</v>
      </c>
      <c r="Z38" s="159">
        <v>0.27961679</v>
      </c>
      <c r="AA38" s="159">
        <v>0.28037932999999998</v>
      </c>
      <c r="AB38" s="159">
        <v>0.27987989466666702</v>
      </c>
      <c r="AC38" s="159">
        <v>0.27929657838095301</v>
      </c>
      <c r="AD38" s="159">
        <v>0.27880254780952402</v>
      </c>
      <c r="AE38" s="159">
        <v>0.27830851723809497</v>
      </c>
      <c r="AF38" s="159">
        <v>0.27781448666666697</v>
      </c>
      <c r="AG38" s="159">
        <v>0.27732045609523798</v>
      </c>
      <c r="AH38" s="159">
        <v>0.27682642552380998</v>
      </c>
      <c r="AI38" s="159">
        <v>0.27633239495238099</v>
      </c>
      <c r="AJ38" s="159">
        <v>0.27583836438095299</v>
      </c>
      <c r="AK38" s="159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343</v>
      </c>
      <c r="D39" s="33">
        <f>ROUND(V39*' Demand-Supply Gap'!D$71,2)</f>
        <v>2.21</v>
      </c>
      <c r="E39" s="33">
        <f>ROUND(W39*' Demand-Supply Gap'!E$71,2)</f>
        <v>2.06</v>
      </c>
      <c r="F39" s="33">
        <f>ROUND(X39*' Demand-Supply Gap'!F$71,2)</f>
        <v>2.19</v>
      </c>
      <c r="G39" s="33">
        <f>ROUND(Y39*' Demand-Supply Gap'!G$71,2)</f>
        <v>2.17</v>
      </c>
      <c r="H39" s="33">
        <f>ROUND(Z39*' Demand-Supply Gap'!H$71,2)</f>
        <v>2.23</v>
      </c>
      <c r="I39" s="33">
        <f>ROUND(AA39*' Demand-Supply Gap'!I$71,2)</f>
        <v>0.55000000000000004</v>
      </c>
      <c r="J39" s="33">
        <f>ROUND(AB39*' Demand-Supply Gap'!J$71,2)</f>
        <v>1.02</v>
      </c>
      <c r="K39" s="33">
        <f>ROUND(AC39*' Demand-Supply Gap'!K$71,2)</f>
        <v>1.02</v>
      </c>
      <c r="L39" s="33">
        <f>ROUND(AD39*' Demand-Supply Gap'!L$71,2)</f>
        <v>1.06</v>
      </c>
      <c r="M39" s="33">
        <f>ROUND(AE39*' Demand-Supply Gap'!M$71,2)</f>
        <v>1.1000000000000001</v>
      </c>
      <c r="N39" s="33">
        <f>ROUND(AF39*' Demand-Supply Gap'!N$71,2)</f>
        <v>1.0900000000000001</v>
      </c>
      <c r="O39" s="33">
        <f>ROUND(AG39*' Demand-Supply Gap'!O$71,2)</f>
        <v>1.1200000000000001</v>
      </c>
      <c r="P39" s="33">
        <f>ROUND(AH39*' Demand-Supply Gap'!P$71,2)</f>
        <v>1.1200000000000001</v>
      </c>
      <c r="Q39" s="33">
        <f>ROUND(AI39*' Demand-Supply Gap'!Q$71,2)</f>
        <v>1.1399999999999999</v>
      </c>
      <c r="R39" s="33">
        <f>ROUND(AJ39*' Demand-Supply Gap'!R$71,2)</f>
        <v>1.1399999999999999</v>
      </c>
      <c r="S39" s="44">
        <f>ROUND(AK39*' Demand-Supply Gap'!S$71,2)</f>
        <v>1.18</v>
      </c>
      <c r="T39" s="384"/>
      <c r="U39" s="469">
        <f t="shared" si="112"/>
        <v>1.6321972725635403E-2</v>
      </c>
      <c r="V39" s="259">
        <v>7.9174099999999983E-2</v>
      </c>
      <c r="W39" s="186">
        <v>7.1254599999999987E-2</v>
      </c>
      <c r="X39" s="186">
        <v>7.4194099999999999E-2</v>
      </c>
      <c r="Y39" s="186">
        <v>7.2478000000000001E-2</v>
      </c>
      <c r="Z39" s="186">
        <v>7.3155299999999993E-2</v>
      </c>
      <c r="AA39" s="186">
        <v>7.1715600000000004E-2</v>
      </c>
      <c r="AB39" s="186">
        <v>7.0331299999999999E-2</v>
      </c>
      <c r="AC39" s="186">
        <v>7.0194488888888878E-2</v>
      </c>
      <c r="AD39" s="186">
        <v>7.0057677777777771E-2</v>
      </c>
      <c r="AE39" s="186">
        <v>6.9920866666666665E-2</v>
      </c>
      <c r="AF39" s="186">
        <v>6.9784055555555544E-2</v>
      </c>
      <c r="AG39" s="186">
        <v>6.9647244444444437E-2</v>
      </c>
      <c r="AH39" s="186">
        <v>6.951043333333333E-2</v>
      </c>
      <c r="AI39" s="186">
        <v>6.9373622222222209E-2</v>
      </c>
      <c r="AJ39" s="186">
        <v>6.9236811111111102E-2</v>
      </c>
      <c r="AK39" s="186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344</v>
      </c>
      <c r="D40" s="33">
        <f>ROUND(V40*' Demand-Supply Gap'!D$71,2)</f>
        <v>3.59</v>
      </c>
      <c r="E40" s="33">
        <f>ROUND(W40*' Demand-Supply Gap'!E$71,2)</f>
        <v>3.87</v>
      </c>
      <c r="F40" s="33">
        <f>ROUND(X40*' Demand-Supply Gap'!F$71,2)</f>
        <v>3.87</v>
      </c>
      <c r="G40" s="33">
        <f>ROUND(Y40*' Demand-Supply Gap'!G$71,2)</f>
        <v>3.87</v>
      </c>
      <c r="H40" s="33">
        <f>ROUND(Z40*' Demand-Supply Gap'!H$71,2)</f>
        <v>4.08</v>
      </c>
      <c r="I40" s="33">
        <f>ROUND(AA40*' Demand-Supply Gap'!I$71,2)</f>
        <v>1.05</v>
      </c>
      <c r="J40" s="33">
        <f>ROUND(AB40*' Demand-Supply Gap'!J$71,2)</f>
        <v>1.97</v>
      </c>
      <c r="K40" s="33">
        <f>ROUND(AC40*' Demand-Supply Gap'!K$71,2)</f>
        <v>1.98</v>
      </c>
      <c r="L40" s="33">
        <f>ROUND(AD40*' Demand-Supply Gap'!L$71,2)</f>
        <v>2.06</v>
      </c>
      <c r="M40" s="33">
        <f>ROUND(AE40*' Demand-Supply Gap'!M$71,2)</f>
        <v>2.14</v>
      </c>
      <c r="N40" s="33">
        <f>ROUND(AF40*' Demand-Supply Gap'!N$71,2)</f>
        <v>2.14</v>
      </c>
      <c r="O40" s="33">
        <f>ROUND(AG40*' Demand-Supply Gap'!O$71,2)</f>
        <v>2.2000000000000002</v>
      </c>
      <c r="P40" s="33">
        <f>ROUND(AH40*' Demand-Supply Gap'!P$71,2)</f>
        <v>2.2000000000000002</v>
      </c>
      <c r="Q40" s="33">
        <f>ROUND(AI40*' Demand-Supply Gap'!Q$71,2)</f>
        <v>2.2599999999999998</v>
      </c>
      <c r="R40" s="33">
        <f>ROUND(AJ40*' Demand-Supply Gap'!R$71,2)</f>
        <v>2.2599999999999998</v>
      </c>
      <c r="S40" s="44">
        <f>ROUND(AK40*' Demand-Supply Gap'!S$71,2)</f>
        <v>2.34</v>
      </c>
      <c r="T40" s="384"/>
      <c r="U40" s="469">
        <f t="shared" si="112"/>
        <v>1.9308192021264992E-2</v>
      </c>
      <c r="V40" s="260">
        <f>V41-(SUM(V37:V39))</f>
        <v>0.12854119999999991</v>
      </c>
      <c r="W40" s="159">
        <f t="shared" ref="W40:Z40" si="113">W41-(SUM(W37:W39))</f>
        <v>0.13409316999999998</v>
      </c>
      <c r="X40" s="159">
        <f t="shared" si="113"/>
        <v>0.13127316899999997</v>
      </c>
      <c r="Y40" s="159">
        <f t="shared" si="113"/>
        <v>0.12902462999999997</v>
      </c>
      <c r="Z40" s="159">
        <f t="shared" si="113"/>
        <v>0.13395480999999987</v>
      </c>
      <c r="AA40" s="159">
        <f>AA41-(SUM(AA37:AA39))</f>
        <v>0.13685660000000011</v>
      </c>
      <c r="AB40" s="159">
        <f t="shared" ref="AB40:AK40" si="114">AB41-(SUM(AB37:AB39))</f>
        <v>0.13629860126666593</v>
      </c>
      <c r="AC40" s="159">
        <f t="shared" si="114"/>
        <v>0.13648430689312074</v>
      </c>
      <c r="AD40" s="159">
        <f t="shared" si="114"/>
        <v>0.13658072680529054</v>
      </c>
      <c r="AE40" s="159">
        <f t="shared" si="114"/>
        <v>0.13667714671746034</v>
      </c>
      <c r="AF40" s="159">
        <f t="shared" si="114"/>
        <v>0.13677356662962914</v>
      </c>
      <c r="AG40" s="159">
        <f t="shared" si="114"/>
        <v>0.13686998654179883</v>
      </c>
      <c r="AH40" s="159">
        <f t="shared" si="114"/>
        <v>0.13696640645396774</v>
      </c>
      <c r="AI40" s="159">
        <f t="shared" si="114"/>
        <v>0.13706282636613742</v>
      </c>
      <c r="AJ40" s="159">
        <f t="shared" si="114"/>
        <v>0.13715924627830622</v>
      </c>
      <c r="AK40" s="159">
        <f t="shared" si="114"/>
        <v>0.13725566619047602</v>
      </c>
    </row>
    <row r="41" spans="1:37" s="28" customFormat="1" ht="15.75" thickBot="1" x14ac:dyDescent="0.3">
      <c r="A41" s="227" t="s">
        <v>30</v>
      </c>
      <c r="B41" s="227" t="s">
        <v>52</v>
      </c>
      <c r="C41" s="228" t="s">
        <v>58</v>
      </c>
      <c r="D41" s="229">
        <f>SUM(D37:D40)</f>
        <v>27.95</v>
      </c>
      <c r="E41" s="229">
        <f t="shared" ref="E41" si="115">SUM(E37:E40)</f>
        <v>28.869999999999997</v>
      </c>
      <c r="F41" s="229">
        <f t="shared" ref="F41" si="116">SUM(F37:F40)</f>
        <v>29.470000000000002</v>
      </c>
      <c r="G41" s="229">
        <f t="shared" ref="G41" si="117">SUM(G37:G40)</f>
        <v>29.98</v>
      </c>
      <c r="H41" s="229">
        <f t="shared" ref="H41" si="118">SUM(H37:H40)</f>
        <v>30.43</v>
      </c>
      <c r="I41" s="229">
        <f t="shared" ref="I41" si="119">SUM(I37:I40)</f>
        <v>7.65</v>
      </c>
      <c r="J41" s="229">
        <f t="shared" ref="J41" si="120">SUM(J37:J40)</f>
        <v>14.47</v>
      </c>
      <c r="K41" s="229">
        <f t="shared" ref="K41" si="121">SUM(K37:K40)</f>
        <v>14.51</v>
      </c>
      <c r="L41" s="229">
        <f t="shared" ref="L41" si="122">SUM(L37:L40)</f>
        <v>15.100000000000001</v>
      </c>
      <c r="M41" s="229">
        <f t="shared" ref="M41" si="123">SUM(M37:M40)</f>
        <v>15.680000000000001</v>
      </c>
      <c r="N41" s="229">
        <f t="shared" ref="N41" si="124">SUM(N37:N40)</f>
        <v>15.68</v>
      </c>
      <c r="O41" s="229">
        <f t="shared" ref="O41" si="125">SUM(O37:O40)</f>
        <v>16.080000000000002</v>
      </c>
      <c r="P41" s="229">
        <f t="shared" ref="P41" si="126">SUM(P37:P40)</f>
        <v>16.07</v>
      </c>
      <c r="Q41" s="229">
        <f t="shared" ref="Q41" si="127">SUM(Q37:Q40)</f>
        <v>16.47</v>
      </c>
      <c r="R41" s="229">
        <f t="shared" ref="R41" si="128">SUM(R37:R40)</f>
        <v>16.46</v>
      </c>
      <c r="S41" s="230">
        <f t="shared" ref="S41" si="129">SUM(S37:S40)</f>
        <v>17.059999999999999</v>
      </c>
      <c r="T41" s="484"/>
      <c r="U41" s="495"/>
      <c r="V41" s="261">
        <v>1</v>
      </c>
      <c r="W41" s="231">
        <v>1</v>
      </c>
      <c r="X41" s="231">
        <v>1</v>
      </c>
      <c r="Y41" s="231">
        <v>1</v>
      </c>
      <c r="Z41" s="231">
        <v>1</v>
      </c>
      <c r="AA41" s="231">
        <v>1</v>
      </c>
      <c r="AB41" s="231">
        <v>1</v>
      </c>
      <c r="AC41" s="231">
        <v>1</v>
      </c>
      <c r="AD41" s="231">
        <v>1</v>
      </c>
      <c r="AE41" s="231">
        <v>1</v>
      </c>
      <c r="AF41" s="231">
        <v>1</v>
      </c>
      <c r="AG41" s="231">
        <v>1</v>
      </c>
      <c r="AH41" s="231">
        <v>1</v>
      </c>
      <c r="AI41" s="231">
        <v>1</v>
      </c>
      <c r="AJ41" s="231">
        <v>1</v>
      </c>
      <c r="AK41" s="231">
        <v>1</v>
      </c>
    </row>
    <row r="42" spans="1:37" s="28" customFormat="1" ht="15" x14ac:dyDescent="0.25">
      <c r="A42" s="236" t="s">
        <v>30</v>
      </c>
      <c r="B42" s="236" t="s">
        <v>30</v>
      </c>
      <c r="C42" s="237" t="s">
        <v>389</v>
      </c>
      <c r="D42" s="238">
        <f t="shared" ref="D42:S42" si="130">D2+D7+D12+D17+D22+D27+D32+D37</f>
        <v>165.24999999999997</v>
      </c>
      <c r="E42" s="238">
        <f t="shared" si="130"/>
        <v>171.25</v>
      </c>
      <c r="F42" s="238">
        <f t="shared" si="130"/>
        <v>176.46</v>
      </c>
      <c r="G42" s="238">
        <f t="shared" si="130"/>
        <v>179.2</v>
      </c>
      <c r="H42" s="238">
        <f t="shared" si="130"/>
        <v>186.69</v>
      </c>
      <c r="I42" s="238">
        <f t="shared" si="130"/>
        <v>158.43999999999997</v>
      </c>
      <c r="J42" s="238">
        <f t="shared" si="130"/>
        <v>166.15</v>
      </c>
      <c r="K42" s="238">
        <f t="shared" si="130"/>
        <v>172.4</v>
      </c>
      <c r="L42" s="238">
        <f t="shared" si="130"/>
        <v>181.04000000000002</v>
      </c>
      <c r="M42" s="238">
        <f t="shared" si="130"/>
        <v>191.62</v>
      </c>
      <c r="N42" s="238">
        <f t="shared" si="130"/>
        <v>203.76</v>
      </c>
      <c r="O42" s="238">
        <f t="shared" si="130"/>
        <v>218.52</v>
      </c>
      <c r="P42" s="238">
        <f t="shared" si="130"/>
        <v>235.04000000000002</v>
      </c>
      <c r="Q42" s="238">
        <f t="shared" si="130"/>
        <v>253.18000000000004</v>
      </c>
      <c r="R42" s="238">
        <f t="shared" si="130"/>
        <v>272.71999999999997</v>
      </c>
      <c r="S42" s="254">
        <f t="shared" si="130"/>
        <v>294.30999999999995</v>
      </c>
      <c r="T42" s="484"/>
      <c r="U42" s="469">
        <f>(S42/J42)^(1/9)-1</f>
        <v>6.5588213529737871E-2</v>
      </c>
      <c r="V42" s="263">
        <f t="shared" ref="V42:AK42" si="131">D42/D$46</f>
        <v>0.51765184976349343</v>
      </c>
      <c r="W42" s="239">
        <f t="shared" si="131"/>
        <v>0.51837389514469068</v>
      </c>
      <c r="X42" s="239">
        <f t="shared" si="131"/>
        <v>0.51665983486560874</v>
      </c>
      <c r="Y42" s="239">
        <f t="shared" si="131"/>
        <v>0.51893895517201438</v>
      </c>
      <c r="Z42" s="239">
        <f t="shared" si="131"/>
        <v>0.51647439621545355</v>
      </c>
      <c r="AA42" s="239">
        <f t="shared" si="131"/>
        <v>0.51732131779149115</v>
      </c>
      <c r="AB42" s="239">
        <f t="shared" si="131"/>
        <v>0.51724674677790916</v>
      </c>
      <c r="AC42" s="239">
        <f t="shared" si="131"/>
        <v>0.51790434991588563</v>
      </c>
      <c r="AD42" s="239">
        <f t="shared" si="131"/>
        <v>0.51854610030647619</v>
      </c>
      <c r="AE42" s="239">
        <f t="shared" si="131"/>
        <v>0.5192250372578241</v>
      </c>
      <c r="AF42" s="239">
        <f t="shared" si="131"/>
        <v>0.51987549114660403</v>
      </c>
      <c r="AG42" s="239">
        <f t="shared" si="131"/>
        <v>0.52043440983138045</v>
      </c>
      <c r="AH42" s="239">
        <f t="shared" si="131"/>
        <v>0.52103746397694517</v>
      </c>
      <c r="AI42" s="239">
        <f t="shared" si="131"/>
        <v>0.52162267960524966</v>
      </c>
      <c r="AJ42" s="239">
        <f t="shared" si="131"/>
        <v>0.52212203013420633</v>
      </c>
      <c r="AK42" s="239">
        <f t="shared" si="131"/>
        <v>0.52262314877295157</v>
      </c>
    </row>
    <row r="43" spans="1:37" s="28" customFormat="1" ht="15" x14ac:dyDescent="0.25">
      <c r="A43" s="187" t="s">
        <v>30</v>
      </c>
      <c r="B43" s="187" t="s">
        <v>30</v>
      </c>
      <c r="C43" s="189" t="s">
        <v>342</v>
      </c>
      <c r="D43" s="188">
        <f t="shared" ref="D43:S43" si="132">D3+D8+D13+D18+D23+D28+D33+D38</f>
        <v>89.32</v>
      </c>
      <c r="E43" s="188">
        <f t="shared" si="132"/>
        <v>92.96</v>
      </c>
      <c r="F43" s="188">
        <f t="shared" si="132"/>
        <v>96.170000000000016</v>
      </c>
      <c r="G43" s="188">
        <f t="shared" si="132"/>
        <v>97.19</v>
      </c>
      <c r="H43" s="188">
        <f t="shared" si="132"/>
        <v>101.67999999999999</v>
      </c>
      <c r="I43" s="188">
        <f t="shared" si="132"/>
        <v>86.350000000000009</v>
      </c>
      <c r="J43" s="188">
        <f t="shared" si="132"/>
        <v>90.22</v>
      </c>
      <c r="K43" s="188">
        <f t="shared" si="132"/>
        <v>93.560000000000016</v>
      </c>
      <c r="L43" s="188">
        <f t="shared" si="132"/>
        <v>98.22</v>
      </c>
      <c r="M43" s="188">
        <f t="shared" si="132"/>
        <v>103.85000000000001</v>
      </c>
      <c r="N43" s="188">
        <f t="shared" si="132"/>
        <v>110.35</v>
      </c>
      <c r="O43" s="188">
        <f t="shared" si="132"/>
        <v>118.21</v>
      </c>
      <c r="P43" s="188">
        <f t="shared" si="132"/>
        <v>127.03</v>
      </c>
      <c r="Q43" s="188">
        <f t="shared" si="132"/>
        <v>136.68</v>
      </c>
      <c r="R43" s="188">
        <f t="shared" si="132"/>
        <v>147.08000000000001</v>
      </c>
      <c r="S43" s="255">
        <f t="shared" si="132"/>
        <v>158.53</v>
      </c>
      <c r="T43" s="484"/>
      <c r="U43" s="469">
        <f t="shared" ref="U43:U45" si="133">(S43/J43)^(1/9)-1</f>
        <v>6.4635539551382459E-2</v>
      </c>
      <c r="V43" s="264">
        <f t="shared" ref="V43:V46" si="134">D43/D$46</f>
        <v>0.27979826457413154</v>
      </c>
      <c r="W43" s="190">
        <f t="shared" ref="W43:W46" si="135">E43/E$46</f>
        <v>0.28138999878919968</v>
      </c>
      <c r="X43" s="190">
        <f t="shared" ref="X43:X46" si="136">F43/F$46</f>
        <v>0.28157756046143939</v>
      </c>
      <c r="Y43" s="190">
        <f t="shared" ref="Y43:Y46" si="137">G43/G$46</f>
        <v>0.28144909069848256</v>
      </c>
      <c r="Z43" s="190">
        <f t="shared" ref="Z43:Z46" si="138">H43/H$46</f>
        <v>0.28129581984673696</v>
      </c>
      <c r="AA43" s="190">
        <f t="shared" ref="AA43:AA46" si="139">I43/I$46</f>
        <v>0.28194077121494115</v>
      </c>
      <c r="AB43" s="190">
        <f t="shared" ref="AB43:AB46" si="140">J43/J$46</f>
        <v>0.28086669572255774</v>
      </c>
      <c r="AC43" s="190">
        <f t="shared" ref="AC43:AC46" si="141">K43/K$46</f>
        <v>0.28106224465272778</v>
      </c>
      <c r="AD43" s="190">
        <f t="shared" ref="AD43:AD46" si="142">L43/L$46</f>
        <v>0.28132787213931776</v>
      </c>
      <c r="AE43" s="190">
        <f t="shared" ref="AE43:AE46" si="143">M43/M$46</f>
        <v>0.28139818452784171</v>
      </c>
      <c r="AF43" s="190">
        <f t="shared" ref="AF43:AF46" si="144">N43/N$46</f>
        <v>0.28154819615247229</v>
      </c>
      <c r="AG43" s="190">
        <f t="shared" ref="AG43:AG46" si="145">O43/O$46</f>
        <v>0.2815328189006383</v>
      </c>
      <c r="AH43" s="190">
        <f t="shared" ref="AH43:AH46" si="146">P43/P$46</f>
        <v>0.28160053203280866</v>
      </c>
      <c r="AI43" s="190">
        <f t="shared" ref="AI43:AI46" si="147">Q43/Q$46</f>
        <v>0.28159960442548987</v>
      </c>
      <c r="AJ43" s="190">
        <f t="shared" ref="AJ43:AJ46" si="148">R43/R$46</f>
        <v>0.28158443895621549</v>
      </c>
      <c r="AK43" s="190">
        <f t="shared" ref="AK43:AK46" si="149">S43/S$46</f>
        <v>0.28151081436232556</v>
      </c>
    </row>
    <row r="44" spans="1:37" s="28" customFormat="1" ht="15" x14ac:dyDescent="0.25">
      <c r="A44" s="187" t="s">
        <v>30</v>
      </c>
      <c r="B44" s="187" t="s">
        <v>30</v>
      </c>
      <c r="C44" s="189" t="s">
        <v>343</v>
      </c>
      <c r="D44" s="188">
        <f t="shared" ref="D44:S44" si="150">D4+D9+D14+D19+D24+D29+D34+D39</f>
        <v>25.369999999999997</v>
      </c>
      <c r="E44" s="188">
        <f t="shared" si="150"/>
        <v>25.98</v>
      </c>
      <c r="F44" s="188">
        <f t="shared" si="150"/>
        <v>27.03</v>
      </c>
      <c r="G44" s="188">
        <f t="shared" si="150"/>
        <v>27.46</v>
      </c>
      <c r="H44" s="188">
        <f t="shared" si="150"/>
        <v>28.650000000000002</v>
      </c>
      <c r="I44" s="188">
        <f t="shared" si="150"/>
        <v>24.830000000000002</v>
      </c>
      <c r="J44" s="188">
        <f t="shared" si="150"/>
        <v>25.829999999999995</v>
      </c>
      <c r="K44" s="188">
        <f t="shared" si="150"/>
        <v>26.74</v>
      </c>
      <c r="L44" s="188">
        <f t="shared" si="150"/>
        <v>27.990000000000002</v>
      </c>
      <c r="M44" s="188">
        <f t="shared" si="150"/>
        <v>29.540000000000003</v>
      </c>
      <c r="N44" s="188">
        <f t="shared" si="150"/>
        <v>31.32</v>
      </c>
      <c r="O44" s="188">
        <f t="shared" si="150"/>
        <v>33.539999999999992</v>
      </c>
      <c r="P44" s="188">
        <f t="shared" si="150"/>
        <v>35.99</v>
      </c>
      <c r="Q44" s="188">
        <f t="shared" si="150"/>
        <v>38.68</v>
      </c>
      <c r="R44" s="188">
        <f t="shared" si="150"/>
        <v>41.609999999999992</v>
      </c>
      <c r="S44" s="255">
        <f t="shared" si="150"/>
        <v>44.82</v>
      </c>
      <c r="T44" s="484"/>
      <c r="U44" s="469">
        <f t="shared" si="133"/>
        <v>6.3149062778152798E-2</v>
      </c>
      <c r="V44" s="264">
        <f t="shared" si="134"/>
        <v>7.9472480656579914E-2</v>
      </c>
      <c r="W44" s="190">
        <f t="shared" si="135"/>
        <v>7.8641482019614975E-2</v>
      </c>
      <c r="X44" s="190">
        <f t="shared" si="136"/>
        <v>7.9141535398489199E-2</v>
      </c>
      <c r="Y44" s="190">
        <f t="shared" si="137"/>
        <v>7.9520444804818721E-2</v>
      </c>
      <c r="Z44" s="190">
        <f t="shared" si="138"/>
        <v>7.9259689600796754E-2</v>
      </c>
      <c r="AA44" s="190">
        <f t="shared" si="139"/>
        <v>8.1072256505697618E-2</v>
      </c>
      <c r="AB44" s="190">
        <f t="shared" si="140"/>
        <v>8.0412178569204878E-2</v>
      </c>
      <c r="AC44" s="190">
        <f t="shared" si="141"/>
        <v>8.0329247776976684E-2</v>
      </c>
      <c r="AD44" s="190">
        <f t="shared" si="142"/>
        <v>8.0170710050697452E-2</v>
      </c>
      <c r="AE44" s="190">
        <f t="shared" si="143"/>
        <v>8.0043354559002841E-2</v>
      </c>
      <c r="AF44" s="190">
        <f t="shared" si="144"/>
        <v>7.9910190335255385E-2</v>
      </c>
      <c r="AG44" s="190">
        <f t="shared" si="145"/>
        <v>7.9879965704486994E-2</v>
      </c>
      <c r="AH44" s="190">
        <f t="shared" si="146"/>
        <v>7.9782753269784956E-2</v>
      </c>
      <c r="AI44" s="190">
        <f t="shared" si="147"/>
        <v>7.9691781527494482E-2</v>
      </c>
      <c r="AJ44" s="190">
        <f t="shared" si="148"/>
        <v>7.9662282465108258E-2</v>
      </c>
      <c r="AK44" s="190">
        <f t="shared" si="149"/>
        <v>7.9589444898249109E-2</v>
      </c>
    </row>
    <row r="45" spans="1:37" s="28" customFormat="1" ht="15" x14ac:dyDescent="0.25">
      <c r="A45" s="187" t="s">
        <v>30</v>
      </c>
      <c r="B45" s="187" t="s">
        <v>30</v>
      </c>
      <c r="C45" s="189" t="s">
        <v>344</v>
      </c>
      <c r="D45" s="188">
        <f t="shared" ref="D45:S45" si="151">D5+D10+D15+D20+D25+D30+D35+D40</f>
        <v>39.289999999999992</v>
      </c>
      <c r="E45" s="188">
        <f t="shared" si="151"/>
        <v>40.17</v>
      </c>
      <c r="F45" s="188">
        <f t="shared" si="151"/>
        <v>41.879999999999995</v>
      </c>
      <c r="G45" s="188">
        <f t="shared" si="151"/>
        <v>41.47</v>
      </c>
      <c r="H45" s="188">
        <f t="shared" si="151"/>
        <v>44.45</v>
      </c>
      <c r="I45" s="188">
        <f t="shared" si="151"/>
        <v>36.649999999999991</v>
      </c>
      <c r="J45" s="188">
        <f t="shared" si="151"/>
        <v>39.019999999999996</v>
      </c>
      <c r="K45" s="188">
        <f t="shared" si="151"/>
        <v>40.179999999999993</v>
      </c>
      <c r="L45" s="188">
        <f t="shared" si="151"/>
        <v>41.88000000000001</v>
      </c>
      <c r="M45" s="188">
        <f t="shared" si="151"/>
        <v>44.04</v>
      </c>
      <c r="N45" s="188">
        <f t="shared" si="151"/>
        <v>46.51</v>
      </c>
      <c r="O45" s="188">
        <f t="shared" si="151"/>
        <v>49.61</v>
      </c>
      <c r="P45" s="188">
        <f t="shared" si="151"/>
        <v>53.04</v>
      </c>
      <c r="Q45" s="188">
        <f t="shared" si="151"/>
        <v>56.83</v>
      </c>
      <c r="R45" s="188">
        <f t="shared" si="151"/>
        <v>60.92</v>
      </c>
      <c r="S45" s="255">
        <f t="shared" si="151"/>
        <v>65.48</v>
      </c>
      <c r="T45" s="484"/>
      <c r="U45" s="469">
        <f t="shared" si="133"/>
        <v>5.920532678933399E-2</v>
      </c>
      <c r="V45" s="264">
        <f t="shared" si="134"/>
        <v>0.12307740500579521</v>
      </c>
      <c r="W45" s="190">
        <f t="shared" si="135"/>
        <v>0.12159462404649475</v>
      </c>
      <c r="X45" s="190">
        <f t="shared" si="136"/>
        <v>0.1226210692744627</v>
      </c>
      <c r="Y45" s="190">
        <f t="shared" si="137"/>
        <v>0.12009150932468435</v>
      </c>
      <c r="Z45" s="190">
        <f t="shared" si="138"/>
        <v>0.12297009433701277</v>
      </c>
      <c r="AA45" s="190">
        <f t="shared" si="139"/>
        <v>0.11966565448787018</v>
      </c>
      <c r="AB45" s="190">
        <f t="shared" si="140"/>
        <v>0.1214743789303281</v>
      </c>
      <c r="AC45" s="190">
        <f t="shared" si="141"/>
        <v>0.12070415765440998</v>
      </c>
      <c r="AD45" s="190">
        <f t="shared" si="142"/>
        <v>0.11995531750350875</v>
      </c>
      <c r="AE45" s="190">
        <f t="shared" si="143"/>
        <v>0.11933342365533123</v>
      </c>
      <c r="AF45" s="190">
        <f t="shared" si="144"/>
        <v>0.11866612236566819</v>
      </c>
      <c r="AG45" s="190">
        <f t="shared" si="145"/>
        <v>0.11815280556349435</v>
      </c>
      <c r="AH45" s="190">
        <f t="shared" si="146"/>
        <v>0.11757925072046108</v>
      </c>
      <c r="AI45" s="190">
        <f t="shared" si="147"/>
        <v>0.11708593444176607</v>
      </c>
      <c r="AJ45" s="190">
        <f t="shared" si="148"/>
        <v>0.11663124844447</v>
      </c>
      <c r="AK45" s="190">
        <f t="shared" si="149"/>
        <v>0.11627659196647371</v>
      </c>
    </row>
    <row r="46" spans="1:37" s="28" customFormat="1" ht="15.75" thickBot="1" x14ac:dyDescent="0.3">
      <c r="A46" s="240" t="s">
        <v>30</v>
      </c>
      <c r="B46" s="240" t="s">
        <v>30</v>
      </c>
      <c r="C46" s="241" t="s">
        <v>58</v>
      </c>
      <c r="D46" s="242">
        <f t="shared" ref="D46:S46" si="152">D6+D11+D16+D21+D26+D31+D36+D41</f>
        <v>319.2299999999999</v>
      </c>
      <c r="E46" s="242">
        <f t="shared" si="152"/>
        <v>330.35999999999996</v>
      </c>
      <c r="F46" s="242">
        <f t="shared" si="152"/>
        <v>341.54</v>
      </c>
      <c r="G46" s="242">
        <f t="shared" si="152"/>
        <v>345.32</v>
      </c>
      <c r="H46" s="242">
        <f t="shared" si="152"/>
        <v>361.46999999999997</v>
      </c>
      <c r="I46" s="242">
        <f t="shared" si="152"/>
        <v>306.26999999999992</v>
      </c>
      <c r="J46" s="242">
        <f t="shared" si="152"/>
        <v>321.22000000000003</v>
      </c>
      <c r="K46" s="242">
        <f t="shared" si="152"/>
        <v>332.88</v>
      </c>
      <c r="L46" s="242">
        <f t="shared" si="152"/>
        <v>349.13</v>
      </c>
      <c r="M46" s="242">
        <f t="shared" si="152"/>
        <v>369.05000000000007</v>
      </c>
      <c r="N46" s="242">
        <f t="shared" si="152"/>
        <v>391.94000000000005</v>
      </c>
      <c r="O46" s="242">
        <f t="shared" si="152"/>
        <v>419.87999999999994</v>
      </c>
      <c r="P46" s="242">
        <f t="shared" si="152"/>
        <v>451.10000000000008</v>
      </c>
      <c r="Q46" s="242">
        <f t="shared" si="152"/>
        <v>485.37</v>
      </c>
      <c r="R46" s="242">
        <f t="shared" si="152"/>
        <v>522.32999999999993</v>
      </c>
      <c r="S46" s="256">
        <f t="shared" si="152"/>
        <v>563.14</v>
      </c>
      <c r="T46" s="484"/>
      <c r="U46" s="494"/>
      <c r="V46" s="265">
        <f t="shared" si="134"/>
        <v>1</v>
      </c>
      <c r="W46" s="243">
        <f t="shared" si="135"/>
        <v>1</v>
      </c>
      <c r="X46" s="243">
        <f t="shared" si="136"/>
        <v>1</v>
      </c>
      <c r="Y46" s="243">
        <f t="shared" si="137"/>
        <v>1</v>
      </c>
      <c r="Z46" s="243">
        <f t="shared" si="138"/>
        <v>1</v>
      </c>
      <c r="AA46" s="243">
        <f t="shared" si="139"/>
        <v>1</v>
      </c>
      <c r="AB46" s="243">
        <f t="shared" si="140"/>
        <v>1</v>
      </c>
      <c r="AC46" s="243">
        <f t="shared" si="141"/>
        <v>1</v>
      </c>
      <c r="AD46" s="243">
        <f t="shared" si="142"/>
        <v>1</v>
      </c>
      <c r="AE46" s="243">
        <f t="shared" si="143"/>
        <v>1</v>
      </c>
      <c r="AF46" s="243">
        <f t="shared" si="144"/>
        <v>1</v>
      </c>
      <c r="AG46" s="243">
        <f t="shared" si="145"/>
        <v>1</v>
      </c>
      <c r="AH46" s="243">
        <f t="shared" si="146"/>
        <v>1</v>
      </c>
      <c r="AI46" s="243">
        <f t="shared" si="147"/>
        <v>1</v>
      </c>
      <c r="AJ46" s="243">
        <f t="shared" si="148"/>
        <v>1</v>
      </c>
      <c r="AK46" s="243">
        <f t="shared" si="149"/>
        <v>1</v>
      </c>
    </row>
    <row r="47" spans="1:37" s="28" customFormat="1" ht="15" x14ac:dyDescent="0.25">
      <c r="A47" s="232" t="s">
        <v>39</v>
      </c>
      <c r="B47" s="232" t="s">
        <v>36</v>
      </c>
      <c r="C47" s="233" t="s">
        <v>389</v>
      </c>
      <c r="D47" s="234">
        <f>ROUND(V47*' Demand-Supply Gap'!D$93,2)</f>
        <v>28.45</v>
      </c>
      <c r="E47" s="234">
        <f>ROUND(W47*' Demand-Supply Gap'!E$93,2)</f>
        <v>29.25</v>
      </c>
      <c r="F47" s="234">
        <f>ROUND(X47*' Demand-Supply Gap'!F$93,2)</f>
        <v>29.06</v>
      </c>
      <c r="G47" s="234">
        <f>ROUND(Y47*' Demand-Supply Gap'!G$93,2)</f>
        <v>29.1</v>
      </c>
      <c r="H47" s="234">
        <f>ROUND(Z47*' Demand-Supply Gap'!H$93,2)</f>
        <v>29.65</v>
      </c>
      <c r="I47" s="234">
        <f>ROUND(AA47*' Demand-Supply Gap'!I$93,2)</f>
        <v>30.11</v>
      </c>
      <c r="J47" s="234">
        <f>ROUND(AB47*' Demand-Supply Gap'!J$93,2)</f>
        <v>30.85</v>
      </c>
      <c r="K47" s="234">
        <f>ROUND(AC47*' Demand-Supply Gap'!K$93,2)</f>
        <v>31.91</v>
      </c>
      <c r="L47" s="234">
        <f>ROUND(AD47*' Demand-Supply Gap'!L$93,2)</f>
        <v>33.19</v>
      </c>
      <c r="M47" s="234">
        <f>ROUND(AE47*' Demand-Supply Gap'!M$93,2)</f>
        <v>34.840000000000003</v>
      </c>
      <c r="N47" s="234">
        <f>ROUND(AF47*' Demand-Supply Gap'!N$93,2)</f>
        <v>36.700000000000003</v>
      </c>
      <c r="O47" s="234">
        <f>ROUND(AG47*' Demand-Supply Gap'!O$93,2)</f>
        <v>38.799999999999997</v>
      </c>
      <c r="P47" s="234">
        <f>ROUND(AH47*' Demand-Supply Gap'!P$93,2)</f>
        <v>41.07</v>
      </c>
      <c r="Q47" s="234">
        <f>ROUND(AI47*' Demand-Supply Gap'!Q$93,2)</f>
        <v>43.31</v>
      </c>
      <c r="R47" s="234">
        <f>ROUND(AJ47*' Demand-Supply Gap'!R$93,2)</f>
        <v>45.92</v>
      </c>
      <c r="S47" s="253">
        <f>ROUND(AK47*' Demand-Supply Gap'!S$93,2)</f>
        <v>48.88</v>
      </c>
      <c r="T47" s="384"/>
      <c r="U47" s="469">
        <f>(S47/J47)^(1/9)-1</f>
        <v>5.2466903528471054E-2</v>
      </c>
      <c r="V47" s="262">
        <v>0.53842999999999996</v>
      </c>
      <c r="W47" s="235">
        <v>0.54047311753000005</v>
      </c>
      <c r="X47" s="235">
        <v>0.53849241000000003</v>
      </c>
      <c r="Y47" s="235">
        <v>0.53803343699999995</v>
      </c>
      <c r="Z47" s="235">
        <v>0.54244123099999997</v>
      </c>
      <c r="AA47" s="235">
        <v>0.54081639566999995</v>
      </c>
      <c r="AB47" s="235">
        <v>0.54151883310933302</v>
      </c>
      <c r="AC47" s="235">
        <v>0.54160562943051827</v>
      </c>
      <c r="AD47" s="235">
        <v>0.5416924257517034</v>
      </c>
      <c r="AE47" s="235">
        <v>0.54177922207288864</v>
      </c>
      <c r="AF47" s="235">
        <v>0.54186601839407389</v>
      </c>
      <c r="AG47" s="235">
        <v>0.54195281471525913</v>
      </c>
      <c r="AH47" s="235">
        <v>0.54203961103644427</v>
      </c>
      <c r="AI47" s="235">
        <v>0.54212640735762951</v>
      </c>
      <c r="AJ47" s="235">
        <v>0.54221320367881476</v>
      </c>
      <c r="AK47" s="235">
        <v>0.5423</v>
      </c>
    </row>
    <row r="48" spans="1:37" s="28" customFormat="1" ht="15" x14ac:dyDescent="0.25">
      <c r="A48" s="32" t="s">
        <v>39</v>
      </c>
      <c r="B48" s="327" t="s">
        <v>36</v>
      </c>
      <c r="C48" s="68" t="s">
        <v>342</v>
      </c>
      <c r="D48" s="33">
        <f>ROUND(V48*' Demand-Supply Gap'!D$93,2)</f>
        <v>15.59</v>
      </c>
      <c r="E48" s="33">
        <f>ROUND(W48*' Demand-Supply Gap'!E$93,2)</f>
        <v>16.100000000000001</v>
      </c>
      <c r="F48" s="33">
        <f>ROUND(X48*' Demand-Supply Gap'!F$93,2)</f>
        <v>15.99</v>
      </c>
      <c r="G48" s="33">
        <f>ROUND(Y48*' Demand-Supply Gap'!G$93,2)</f>
        <v>15.93</v>
      </c>
      <c r="H48" s="33">
        <f>ROUND(Z48*' Demand-Supply Gap'!H$93,2)</f>
        <v>16.03</v>
      </c>
      <c r="I48" s="33">
        <f>ROUND(AA48*' Demand-Supply Gap'!I$93,2)</f>
        <v>16.829999999999998</v>
      </c>
      <c r="J48" s="33">
        <f>ROUND(AB48*' Demand-Supply Gap'!J$93,2)</f>
        <v>17.010000000000002</v>
      </c>
      <c r="K48" s="33">
        <f>ROUND(AC48*' Demand-Supply Gap'!K$93,2)</f>
        <v>17.66</v>
      </c>
      <c r="L48" s="33">
        <f>ROUND(AD48*' Demand-Supply Gap'!L$93,2)</f>
        <v>18.440000000000001</v>
      </c>
      <c r="M48" s="33">
        <f>ROUND(AE48*' Demand-Supply Gap'!M$93,2)</f>
        <v>19.420000000000002</v>
      </c>
      <c r="N48" s="33">
        <f>ROUND(AF48*' Demand-Supply Gap'!N$93,2)</f>
        <v>20.53</v>
      </c>
      <c r="O48" s="33">
        <f>ROUND(AG48*' Demand-Supply Gap'!O$93,2)</f>
        <v>21.78</v>
      </c>
      <c r="P48" s="33">
        <f>ROUND(AH48*' Demand-Supply Gap'!P$93,2)</f>
        <v>23.14</v>
      </c>
      <c r="Q48" s="33">
        <f>ROUND(AI48*' Demand-Supply Gap'!Q$93,2)</f>
        <v>24.48</v>
      </c>
      <c r="R48" s="33">
        <f>ROUND(AJ48*' Demand-Supply Gap'!R$93,2)</f>
        <v>26.05</v>
      </c>
      <c r="S48" s="44">
        <f>ROUND(AK48*' Demand-Supply Gap'!S$93,2)</f>
        <v>27.82</v>
      </c>
      <c r="T48" s="384"/>
      <c r="U48" s="469">
        <f t="shared" ref="U48:U50" si="153">(S48/J48)^(1/9)-1</f>
        <v>5.6183069070297575E-2</v>
      </c>
      <c r="V48" s="260">
        <v>0.29512217000000002</v>
      </c>
      <c r="W48" s="159">
        <v>0.29739413470000003</v>
      </c>
      <c r="X48" s="159">
        <v>0.29633413489999999</v>
      </c>
      <c r="Y48" s="159">
        <v>0.29446300000000003</v>
      </c>
      <c r="Z48" s="159">
        <v>0.29331167899999999</v>
      </c>
      <c r="AA48" s="159">
        <v>0.30227122671000001</v>
      </c>
      <c r="AB48" s="358">
        <v>0.29864540237333304</v>
      </c>
      <c r="AC48" s="358">
        <v>0.29976257988740718</v>
      </c>
      <c r="AD48" s="358">
        <v>0.30087975740148126</v>
      </c>
      <c r="AE48" s="358">
        <v>0.30199693491555535</v>
      </c>
      <c r="AF48" s="358">
        <v>0.30311411242962949</v>
      </c>
      <c r="AG48" s="358">
        <v>0.30423128994370358</v>
      </c>
      <c r="AH48" s="358">
        <v>0.30534846745777766</v>
      </c>
      <c r="AI48" s="358">
        <v>0.3064656449718518</v>
      </c>
      <c r="AJ48" s="358">
        <v>0.30758282248592589</v>
      </c>
      <c r="AK48" s="358">
        <v>0.30869999999999997</v>
      </c>
    </row>
    <row r="49" spans="1:37" s="28" customFormat="1" ht="15" x14ac:dyDescent="0.25">
      <c r="A49" s="32" t="s">
        <v>39</v>
      </c>
      <c r="B49" s="327" t="s">
        <v>36</v>
      </c>
      <c r="C49" s="68" t="s">
        <v>343</v>
      </c>
      <c r="D49" s="33">
        <f>ROUND(V49*' Demand-Supply Gap'!D$93,2)</f>
        <v>5.19</v>
      </c>
      <c r="E49" s="33">
        <f>ROUND(W49*' Demand-Supply Gap'!E$93,2)</f>
        <v>4.9400000000000004</v>
      </c>
      <c r="F49" s="33">
        <f>ROUND(X49*' Demand-Supply Gap'!F$93,2)</f>
        <v>5.08</v>
      </c>
      <c r="G49" s="33">
        <f>ROUND(Y49*' Demand-Supply Gap'!G$93,2)</f>
        <v>5.04</v>
      </c>
      <c r="H49" s="33">
        <f>ROUND(Z49*' Demand-Supply Gap'!H$93,2)</f>
        <v>5.09</v>
      </c>
      <c r="I49" s="33">
        <f>ROUND(AA49*' Demand-Supply Gap'!I$93,2)</f>
        <v>5.24</v>
      </c>
      <c r="J49" s="33">
        <f>ROUND(AB49*' Demand-Supply Gap'!J$93,2)</f>
        <v>5.26</v>
      </c>
      <c r="K49" s="33">
        <f>ROUND(AC49*' Demand-Supply Gap'!K$93,2)</f>
        <v>5.42</v>
      </c>
      <c r="L49" s="33">
        <f>ROUND(AD49*' Demand-Supply Gap'!L$93,2)</f>
        <v>5.61</v>
      </c>
      <c r="M49" s="33">
        <f>ROUND(AE49*' Demand-Supply Gap'!M$93,2)</f>
        <v>5.85</v>
      </c>
      <c r="N49" s="33">
        <f>ROUND(AF49*' Demand-Supply Gap'!N$93,2)</f>
        <v>6.13</v>
      </c>
      <c r="O49" s="33">
        <f>ROUND(AG49*' Demand-Supply Gap'!O$93,2)</f>
        <v>6.45</v>
      </c>
      <c r="P49" s="33">
        <f>ROUND(AH49*' Demand-Supply Gap'!P$93,2)</f>
        <v>6.79</v>
      </c>
      <c r="Q49" s="33">
        <f>ROUND(AI49*' Demand-Supply Gap'!Q$93,2)</f>
        <v>7.13</v>
      </c>
      <c r="R49" s="33">
        <f>ROUND(AJ49*' Demand-Supply Gap'!R$93,2)</f>
        <v>7.52</v>
      </c>
      <c r="S49" s="44">
        <f>ROUND(AK49*' Demand-Supply Gap'!S$93,2)</f>
        <v>7.96</v>
      </c>
      <c r="T49" s="384"/>
      <c r="U49" s="469">
        <f t="shared" si="153"/>
        <v>4.7109078199167875E-2</v>
      </c>
      <c r="V49" s="259">
        <v>9.8191740999999999E-2</v>
      </c>
      <c r="W49" s="186">
        <v>9.1254599999999991E-2</v>
      </c>
      <c r="X49" s="186">
        <v>9.4194100000000003E-2</v>
      </c>
      <c r="Y49" s="186">
        <v>9.3177999999999983E-2</v>
      </c>
      <c r="Z49" s="186">
        <v>9.3155299999999996E-2</v>
      </c>
      <c r="AA49" s="186">
        <v>9.4059636000000002E-2</v>
      </c>
      <c r="AB49" s="186">
        <v>9.2408110333332988E-2</v>
      </c>
      <c r="AC49" s="186">
        <v>9.1951695333333E-2</v>
      </c>
      <c r="AD49" s="186">
        <v>9.1495280333332984E-2</v>
      </c>
      <c r="AE49" s="186">
        <v>9.1038865333332997E-2</v>
      </c>
      <c r="AF49" s="186">
        <v>9.0582450333333009E-2</v>
      </c>
      <c r="AG49" s="186">
        <v>9.0126035333332993E-2</v>
      </c>
      <c r="AH49" s="186">
        <v>8.9669620333333006E-2</v>
      </c>
      <c r="AI49" s="186">
        <v>8.921320533333299E-2</v>
      </c>
      <c r="AJ49" s="186">
        <v>8.8756790333333002E-2</v>
      </c>
      <c r="AK49" s="186">
        <v>8.8300375333332987E-2</v>
      </c>
    </row>
    <row r="50" spans="1:37" s="28" customFormat="1" ht="15" x14ac:dyDescent="0.25">
      <c r="A50" s="32" t="s">
        <v>39</v>
      </c>
      <c r="B50" s="327" t="s">
        <v>36</v>
      </c>
      <c r="C50" s="68" t="s">
        <v>344</v>
      </c>
      <c r="D50" s="33">
        <f>ROUND(V50*' Demand-Supply Gap'!D$93,2)</f>
        <v>3.61</v>
      </c>
      <c r="E50" s="33">
        <f>ROUND(W50*' Demand-Supply Gap'!E$93,2)</f>
        <v>3.84</v>
      </c>
      <c r="F50" s="33">
        <f>ROUND(X50*' Demand-Supply Gap'!F$93,2)</f>
        <v>3.83</v>
      </c>
      <c r="G50" s="33">
        <f>ROUND(Y50*' Demand-Supply Gap'!G$93,2)</f>
        <v>4.0199999999999996</v>
      </c>
      <c r="H50" s="33">
        <f>ROUND(Z50*' Demand-Supply Gap'!H$93,2)</f>
        <v>3.89</v>
      </c>
      <c r="I50" s="33">
        <f>ROUND(AA50*' Demand-Supply Gap'!I$93,2)</f>
        <v>3.5</v>
      </c>
      <c r="J50" s="33">
        <f>ROUND(AB50*' Demand-Supply Gap'!J$93,2)</f>
        <v>3.84</v>
      </c>
      <c r="K50" s="33">
        <f>ROUND(AC50*' Demand-Supply Gap'!K$93,2)</f>
        <v>3.93</v>
      </c>
      <c r="L50" s="33">
        <f>ROUND(AD50*' Demand-Supply Gap'!L$93,2)</f>
        <v>4.04</v>
      </c>
      <c r="M50" s="33">
        <f>ROUND(AE50*' Demand-Supply Gap'!M$93,2)</f>
        <v>4.1900000000000004</v>
      </c>
      <c r="N50" s="33">
        <f>ROUND(AF50*' Demand-Supply Gap'!N$93,2)</f>
        <v>4.3600000000000003</v>
      </c>
      <c r="O50" s="33">
        <f>ROUND(AG50*' Demand-Supply Gap'!O$93,2)</f>
        <v>4.5599999999999996</v>
      </c>
      <c r="P50" s="33">
        <f>ROUND(AH50*' Demand-Supply Gap'!P$93,2)</f>
        <v>4.7699999999999996</v>
      </c>
      <c r="Q50" s="33">
        <f>ROUND(AI50*' Demand-Supply Gap'!Q$93,2)</f>
        <v>4.97</v>
      </c>
      <c r="R50" s="33">
        <f>ROUND(AJ50*' Demand-Supply Gap'!R$93,2)</f>
        <v>5.2</v>
      </c>
      <c r="S50" s="44">
        <f>ROUND(AK50*' Demand-Supply Gap'!S$93,2)</f>
        <v>5.47</v>
      </c>
      <c r="T50" s="384"/>
      <c r="U50" s="469">
        <f t="shared" si="153"/>
        <v>4.0094740394211126E-2</v>
      </c>
      <c r="V50" s="260">
        <f>V51-(SUM(V47:V49))</f>
        <v>6.8256089000000131E-2</v>
      </c>
      <c r="W50" s="159">
        <f t="shared" ref="W50:Z50" si="154">W51-(SUM(W47:W49))</f>
        <v>7.08781477699999E-2</v>
      </c>
      <c r="X50" s="159">
        <f t="shared" si="154"/>
        <v>7.0979355099999974E-2</v>
      </c>
      <c r="Y50" s="159">
        <f t="shared" si="154"/>
        <v>7.4325563000000039E-2</v>
      </c>
      <c r="Z50" s="159">
        <f t="shared" si="154"/>
        <v>7.1091790000000099E-2</v>
      </c>
      <c r="AA50" s="159">
        <f>AA51-(SUM(AA47:AA49))</f>
        <v>6.2852741620000097E-2</v>
      </c>
      <c r="AB50" s="159">
        <f t="shared" ref="AB50:AK50" si="155">AB51-(SUM(AB47:AB49))</f>
        <v>6.7427654184000985E-2</v>
      </c>
      <c r="AC50" s="159">
        <f t="shared" si="155"/>
        <v>6.668009534874153E-2</v>
      </c>
      <c r="AD50" s="159">
        <f t="shared" si="155"/>
        <v>6.5932536513482298E-2</v>
      </c>
      <c r="AE50" s="159">
        <f t="shared" si="155"/>
        <v>6.5184977678222955E-2</v>
      </c>
      <c r="AF50" s="159">
        <f t="shared" si="155"/>
        <v>6.4437418842963612E-2</v>
      </c>
      <c r="AG50" s="159">
        <f t="shared" si="155"/>
        <v>6.368986000770438E-2</v>
      </c>
      <c r="AH50" s="159">
        <f t="shared" si="155"/>
        <v>6.2942301172445037E-2</v>
      </c>
      <c r="AI50" s="159">
        <f t="shared" si="155"/>
        <v>6.2194742337185693E-2</v>
      </c>
      <c r="AJ50" s="159">
        <f t="shared" si="155"/>
        <v>6.144718350192635E-2</v>
      </c>
      <c r="AK50" s="159">
        <f t="shared" si="155"/>
        <v>6.0699624666667007E-2</v>
      </c>
    </row>
    <row r="51" spans="1:37" s="28" customFormat="1" ht="15.75" thickBot="1" x14ac:dyDescent="0.3">
      <c r="A51" s="227" t="s">
        <v>39</v>
      </c>
      <c r="B51" s="227" t="s">
        <v>36</v>
      </c>
      <c r="C51" s="228" t="s">
        <v>58</v>
      </c>
      <c r="D51" s="229">
        <f>ROUND(V51*' Demand-Supply Gap'!D$93,2)</f>
        <v>52.84</v>
      </c>
      <c r="E51" s="229">
        <f>ROUND(W51*' Demand-Supply Gap'!E$93,2)</f>
        <v>54.13</v>
      </c>
      <c r="F51" s="229">
        <f>ROUND(X51*' Demand-Supply Gap'!F$93,2)</f>
        <v>53.97</v>
      </c>
      <c r="G51" s="229">
        <f>ROUND(Y51*' Demand-Supply Gap'!G$93,2)</f>
        <v>54.08</v>
      </c>
      <c r="H51" s="229">
        <f>ROUND(Z51*' Demand-Supply Gap'!H$93,2)</f>
        <v>54.66</v>
      </c>
      <c r="I51" s="229">
        <f>ROUND(AA51*' Demand-Supply Gap'!I$93,2)</f>
        <v>55.68</v>
      </c>
      <c r="J51" s="229">
        <f>ROUND(AB51*' Demand-Supply Gap'!J$93,2)</f>
        <v>56.97</v>
      </c>
      <c r="K51" s="229">
        <f>ROUND(AC51*' Demand-Supply Gap'!K$93,2)</f>
        <v>58.92</v>
      </c>
      <c r="L51" s="229">
        <f>ROUND(AD51*' Demand-Supply Gap'!L$93,2)</f>
        <v>61.28</v>
      </c>
      <c r="M51" s="229">
        <f>ROUND(AE51*' Demand-Supply Gap'!M$93,2)</f>
        <v>64.31</v>
      </c>
      <c r="N51" s="229">
        <f>ROUND(AF51*' Demand-Supply Gap'!N$93,2)</f>
        <v>67.73</v>
      </c>
      <c r="O51" s="229">
        <f>ROUND(AG51*' Demand-Supply Gap'!O$93,2)</f>
        <v>71.599999999999994</v>
      </c>
      <c r="P51" s="229">
        <f>ROUND(AH51*' Demand-Supply Gap'!P$93,2)</f>
        <v>75.77</v>
      </c>
      <c r="Q51" s="229">
        <f>ROUND(AI51*' Demand-Supply Gap'!Q$93,2)</f>
        <v>79.88</v>
      </c>
      <c r="R51" s="229">
        <f>ROUND(AJ51*' Demand-Supply Gap'!R$93,2)</f>
        <v>84.69</v>
      </c>
      <c r="S51" s="230">
        <f>ROUND(AK51*' Demand-Supply Gap'!S$93,2)</f>
        <v>90.13</v>
      </c>
      <c r="T51" s="484"/>
      <c r="U51" s="495"/>
      <c r="V51" s="261">
        <v>1</v>
      </c>
      <c r="W51" s="231">
        <v>1</v>
      </c>
      <c r="X51" s="231">
        <v>1</v>
      </c>
      <c r="Y51" s="231">
        <v>1</v>
      </c>
      <c r="Z51" s="231">
        <v>1</v>
      </c>
      <c r="AA51" s="231">
        <v>1</v>
      </c>
      <c r="AB51" s="231">
        <v>1</v>
      </c>
      <c r="AC51" s="231">
        <v>1</v>
      </c>
      <c r="AD51" s="231">
        <v>1</v>
      </c>
      <c r="AE51" s="231">
        <v>1</v>
      </c>
      <c r="AF51" s="231">
        <v>1</v>
      </c>
      <c r="AG51" s="231">
        <v>1</v>
      </c>
      <c r="AH51" s="231">
        <v>1</v>
      </c>
      <c r="AI51" s="231">
        <v>1</v>
      </c>
      <c r="AJ51" s="231">
        <v>1</v>
      </c>
      <c r="AK51" s="231">
        <v>1</v>
      </c>
    </row>
    <row r="52" spans="1:37" s="28" customFormat="1" ht="15" x14ac:dyDescent="0.25">
      <c r="A52" s="232" t="s">
        <v>39</v>
      </c>
      <c r="B52" s="397" t="s">
        <v>53</v>
      </c>
      <c r="C52" s="233" t="s">
        <v>389</v>
      </c>
      <c r="D52" s="234">
        <f>V52*' Demand-Supply Gap'!D$102</f>
        <v>8.2065276268999998</v>
      </c>
      <c r="E52" s="234">
        <f>W52*' Demand-Supply Gap'!E$102</f>
        <v>8.3878130502082318</v>
      </c>
      <c r="F52" s="234">
        <f>X52*' Demand-Supply Gap'!F$102</f>
        <v>8.4218583542001983</v>
      </c>
      <c r="G52" s="234">
        <f>Y52*' Demand-Supply Gap'!G$102</f>
        <v>8.3414308830990986</v>
      </c>
      <c r="H52" s="234">
        <f>Z52*' Demand-Supply Gap'!H$102</f>
        <v>8.5970532103848871</v>
      </c>
      <c r="I52" s="234">
        <f>AA52*' Demand-Supply Gap'!I$102</f>
        <v>8.1643913081870565</v>
      </c>
      <c r="J52" s="234">
        <f>AB52*' Demand-Supply Gap'!J$102</f>
        <v>8.2810461403727054</v>
      </c>
      <c r="K52" s="234">
        <f>AC52*' Demand-Supply Gap'!K$102</f>
        <v>8.4815925348936201</v>
      </c>
      <c r="L52" s="234">
        <f>AD52*' Demand-Supply Gap'!L$102</f>
        <v>8.7370472973247502</v>
      </c>
      <c r="M52" s="234">
        <f>AE52*' Demand-Supply Gap'!M$102</f>
        <v>9.0814674187266942</v>
      </c>
      <c r="N52" s="234">
        <f>AF52*' Demand-Supply Gap'!N$102</f>
        <v>9.4739812833746662</v>
      </c>
      <c r="O52" s="234">
        <f>AG52*' Demand-Supply Gap'!O$102</f>
        <v>9.9213636753212118</v>
      </c>
      <c r="P52" s="234">
        <f>AH52*' Demand-Supply Gap'!P$102</f>
        <v>10.400787803297401</v>
      </c>
      <c r="Q52" s="234">
        <f>AI52*' Demand-Supply Gap'!Q$102</f>
        <v>10.860726089384231</v>
      </c>
      <c r="R52" s="234">
        <f>AJ52*' Demand-Supply Gap'!R$102</f>
        <v>11.406181197732272</v>
      </c>
      <c r="S52" s="253">
        <f>AK52*' Demand-Supply Gap'!S$102</f>
        <v>12.024664401698098</v>
      </c>
      <c r="T52" s="384"/>
      <c r="U52" s="469">
        <f>(S52/J52)^(1/9)-1</f>
        <v>4.2314165356224898E-2</v>
      </c>
      <c r="V52" s="262">
        <v>0.51012999999999997</v>
      </c>
      <c r="W52" s="235">
        <v>0.51217311753000005</v>
      </c>
      <c r="X52" s="235">
        <v>0.51019241000000004</v>
      </c>
      <c r="Y52" s="235">
        <v>0.50973343699999996</v>
      </c>
      <c r="Z52" s="235">
        <v>0.51414123099999998</v>
      </c>
      <c r="AA52" s="235">
        <v>0.51251639566999996</v>
      </c>
      <c r="AB52" s="235">
        <v>0.51321883310933303</v>
      </c>
      <c r="AC52" s="235">
        <v>0.51332785165274053</v>
      </c>
      <c r="AD52" s="235">
        <v>0.51343687019614792</v>
      </c>
      <c r="AE52" s="235">
        <v>0.51354588873955542</v>
      </c>
      <c r="AF52" s="235">
        <v>0.51365490728296281</v>
      </c>
      <c r="AG52" s="235">
        <v>0.51376392582637032</v>
      </c>
      <c r="AH52" s="235">
        <v>0.51387294436977771</v>
      </c>
      <c r="AI52" s="235">
        <v>0.51398196291318521</v>
      </c>
      <c r="AJ52" s="235">
        <v>0.5140909814565926</v>
      </c>
      <c r="AK52" s="235">
        <v>0.51419999999999999</v>
      </c>
    </row>
    <row r="53" spans="1:37" s="28" customFormat="1" ht="15" x14ac:dyDescent="0.25">
      <c r="A53" s="327" t="s">
        <v>39</v>
      </c>
      <c r="B53" s="327" t="s">
        <v>53</v>
      </c>
      <c r="C53" s="341" t="s">
        <v>342</v>
      </c>
      <c r="D53" s="328">
        <f>V53*' Demand-Supply Gap'!D$102</f>
        <v>4.8811918936721002</v>
      </c>
      <c r="E53" s="328">
        <f>W53*' Demand-Supply Gap'!E$102</f>
        <v>5.0063253315097764</v>
      </c>
      <c r="F53" s="328">
        <f>X53*' Demand-Supply Gap'!F$102</f>
        <v>5.0286626843039768</v>
      </c>
      <c r="G53" s="328">
        <f>Y53*' Demand-Supply Gap'!G$102</f>
        <v>4.9545045609000002</v>
      </c>
      <c r="H53" s="328">
        <f>Z53*' Demand-Supply Gap'!H$102</f>
        <v>5.0433061907780088</v>
      </c>
      <c r="I53" s="328">
        <f>AA53*' Demand-Supply Gap'!I$102</f>
        <v>4.9474027472025668</v>
      </c>
      <c r="J53" s="328">
        <f>AB53*' Demand-Supply Gap'!J$102</f>
        <v>4.9527197282086881</v>
      </c>
      <c r="K53" s="328">
        <f>AC53*' Demand-Supply Gap'!K$102</f>
        <v>5.0817945475710271</v>
      </c>
      <c r="L53" s="328">
        <f>AD53*' Demand-Supply Gap'!L$102</f>
        <v>5.2442550158507037</v>
      </c>
      <c r="M53" s="328">
        <f>AE53*' Demand-Supply Gap'!M$102</f>
        <v>5.4607568043825809</v>
      </c>
      <c r="N53" s="328">
        <f>AF53*' Demand-Supply Gap'!N$102</f>
        <v>5.7069661995337322</v>
      </c>
      <c r="O53" s="328">
        <f>AG53*' Demand-Supply Gap'!O$102</f>
        <v>5.9871261155449673</v>
      </c>
      <c r="P53" s="328">
        <f>AH53*' Demand-Supply Gap'!P$102</f>
        <v>6.2876133398086846</v>
      </c>
      <c r="Q53" s="328">
        <f>AI53*' Demand-Supply Gap'!Q$102</f>
        <v>6.5773250690229119</v>
      </c>
      <c r="R53" s="328">
        <f>AJ53*' Demand-Supply Gap'!R$102</f>
        <v>6.9199009018498598</v>
      </c>
      <c r="S53" s="44">
        <f>AK53*' Demand-Supply Gap'!S$102</f>
        <v>7.3080254472118451</v>
      </c>
      <c r="T53" s="384"/>
      <c r="U53" s="469">
        <f t="shared" ref="U53:U55" si="156">(S53/J53)^(1/9)-1</f>
        <v>4.4174113086297595E-2</v>
      </c>
      <c r="V53" s="260">
        <v>0.30342216999999999</v>
      </c>
      <c r="W53" s="358">
        <v>0.30569413470000001</v>
      </c>
      <c r="X53" s="358">
        <v>0.30463413489999996</v>
      </c>
      <c r="Y53" s="358">
        <v>0.302763</v>
      </c>
      <c r="Z53" s="358">
        <v>0.30161167899999997</v>
      </c>
      <c r="AA53" s="358">
        <v>0.31057122670999998</v>
      </c>
      <c r="AB53" s="358">
        <v>0.30694540237333301</v>
      </c>
      <c r="AC53" s="358">
        <v>0.30756331041761897</v>
      </c>
      <c r="AD53" s="358">
        <v>0.30818121846190499</v>
      </c>
      <c r="AE53" s="358">
        <v>0.30879912650619001</v>
      </c>
      <c r="AF53" s="358">
        <v>0.30941703455047598</v>
      </c>
      <c r="AG53" s="358">
        <v>0.310034942594762</v>
      </c>
      <c r="AH53" s="358">
        <v>0.31065285063904802</v>
      </c>
      <c r="AI53" s="358">
        <v>0.31127075868333298</v>
      </c>
      <c r="AJ53" s="358">
        <v>0.311888666727619</v>
      </c>
      <c r="AK53" s="358">
        <v>0.31250657477190497</v>
      </c>
    </row>
    <row r="54" spans="1:37" s="28" customFormat="1" ht="15" x14ac:dyDescent="0.25">
      <c r="A54" s="327" t="s">
        <v>39</v>
      </c>
      <c r="B54" s="327" t="s">
        <v>53</v>
      </c>
      <c r="C54" s="341" t="s">
        <v>343</v>
      </c>
      <c r="D54" s="328">
        <f>V54*' Demand-Supply Gap'!D$102</f>
        <v>1.6343195443933303</v>
      </c>
      <c r="E54" s="328">
        <f>W54*' Demand-Supply Gap'!E$102</f>
        <v>1.5501498652859997</v>
      </c>
      <c r="F54" s="328">
        <f>X54*' Demand-Supply Gap'!F$102</f>
        <v>1.6110072794019998</v>
      </c>
      <c r="G54" s="328">
        <f>Y54*' Demand-Supply Gap'!G$102</f>
        <v>1.5804313653999997</v>
      </c>
      <c r="H54" s="328">
        <f>Z54*' Demand-Supply Gap'!H$102</f>
        <v>1.6145195168069997</v>
      </c>
      <c r="I54" s="328">
        <f>AA54*' Demand-Supply Gap'!I$102</f>
        <v>1.5525329760763602</v>
      </c>
      <c r="J54" s="328">
        <f>AB54*' Demand-Supply Gap'!J$102</f>
        <v>1.5459124472995129</v>
      </c>
      <c r="K54" s="328">
        <f>AC54*' Demand-Supply Gap'!K$102</f>
        <v>1.5754731108487483</v>
      </c>
      <c r="L54" s="328">
        <f>AD54*' Demand-Supply Gap'!L$102</f>
        <v>1.6148130387451125</v>
      </c>
      <c r="M54" s="328">
        <f>AE54*' Demand-Supply Gap'!M$102</f>
        <v>1.6700425363956812</v>
      </c>
      <c r="N54" s="328">
        <f>AF54*' Demand-Supply Gap'!N$102</f>
        <v>1.7334361315333218</v>
      </c>
      <c r="O54" s="328">
        <f>AG54*' Demand-Supply Gap'!O$102</f>
        <v>1.8060937387934273</v>
      </c>
      <c r="P54" s="328">
        <f>AH54*' Demand-Supply Gap'!P$102</f>
        <v>1.883729008554085</v>
      </c>
      <c r="Q54" s="328">
        <f>AI54*' Demand-Supply Gap'!Q$102</f>
        <v>1.9569687809358445</v>
      </c>
      <c r="R54" s="328">
        <f>AJ54*' Demand-Supply Gap'!R$102</f>
        <v>2.0446907007882862</v>
      </c>
      <c r="S54" s="44">
        <f>AK54*' Demand-Supply Gap'!S$102</f>
        <v>2.1444306474000072</v>
      </c>
      <c r="T54" s="384"/>
      <c r="U54" s="469">
        <f t="shared" si="156"/>
        <v>3.7031387546493599E-2</v>
      </c>
      <c r="V54" s="259">
        <v>0.101591741</v>
      </c>
      <c r="W54" s="186">
        <v>9.4654599999999992E-2</v>
      </c>
      <c r="X54" s="186">
        <v>9.7594100000000003E-2</v>
      </c>
      <c r="Y54" s="186">
        <v>9.6577999999999983E-2</v>
      </c>
      <c r="Z54" s="186">
        <v>9.6555299999999997E-2</v>
      </c>
      <c r="AA54" s="186">
        <v>9.7459636000000002E-2</v>
      </c>
      <c r="AB54" s="186">
        <v>9.5808110333332988E-2</v>
      </c>
      <c r="AC54" s="186">
        <v>9.5351695333333E-2</v>
      </c>
      <c r="AD54" s="186">
        <v>9.4895280333332985E-2</v>
      </c>
      <c r="AE54" s="186">
        <v>9.4438865333332997E-2</v>
      </c>
      <c r="AF54" s="186">
        <v>9.3982450333333009E-2</v>
      </c>
      <c r="AG54" s="186">
        <v>9.3526035333332994E-2</v>
      </c>
      <c r="AH54" s="186">
        <v>9.3069620333333006E-2</v>
      </c>
      <c r="AI54" s="186">
        <v>9.261320533333299E-2</v>
      </c>
      <c r="AJ54" s="186">
        <v>9.2156790333333002E-2</v>
      </c>
      <c r="AK54" s="186">
        <v>9.1700375333332987E-2</v>
      </c>
    </row>
    <row r="55" spans="1:37" s="28" customFormat="1" ht="15" x14ac:dyDescent="0.25">
      <c r="A55" s="327" t="s">
        <v>39</v>
      </c>
      <c r="B55" s="327" t="s">
        <v>53</v>
      </c>
      <c r="C55" s="341" t="s">
        <v>344</v>
      </c>
      <c r="D55" s="328">
        <f>V55*' Demand-Supply Gap'!D$102</f>
        <v>1.3650909350345715</v>
      </c>
      <c r="E55" s="328">
        <f>W55*' Demand-Supply Gap'!E$102</f>
        <v>1.4326217529959882</v>
      </c>
      <c r="F55" s="328">
        <f>X55*' Demand-Supply Gap'!F$102</f>
        <v>1.4456916820938204</v>
      </c>
      <c r="G55" s="328">
        <f>Y55*' Demand-Supply Gap'!G$102</f>
        <v>1.4879331906009017</v>
      </c>
      <c r="H55" s="328">
        <f>Z55*' Demand-Supply Gap'!H$102</f>
        <v>1.4663110820301004</v>
      </c>
      <c r="I55" s="328">
        <f>AA55*' Demand-Supply Gap'!I$102</f>
        <v>1.2656829685340187</v>
      </c>
      <c r="J55" s="328">
        <f>AB55*' Demand-Supply Gap'!J$102</f>
        <v>1.3558288131190939</v>
      </c>
      <c r="K55" s="328">
        <f>AC55*' Demand-Supply Gap'!K$102</f>
        <v>1.383899106782607</v>
      </c>
      <c r="L55" s="328">
        <f>AD55*' Demand-Supply Gap'!L$102</f>
        <v>1.4206744512483083</v>
      </c>
      <c r="M55" s="328">
        <f>AE55*' Demand-Supply Gap'!M$102</f>
        <v>1.4715812039481326</v>
      </c>
      <c r="N55" s="328">
        <f>AF55*' Demand-Supply Gap'!N$102</f>
        <v>1.5298698114398492</v>
      </c>
      <c r="O55" s="328">
        <f>AG55*' Demand-Supply Gap'!O$102</f>
        <v>1.5965498072383941</v>
      </c>
      <c r="P55" s="328">
        <f>AH55*' Demand-Supply Gap'!P$102</f>
        <v>1.6678686987426277</v>
      </c>
      <c r="Q55" s="328">
        <f>AI55*' Demand-Supply Gap'!Q$102</f>
        <v>1.7355388604775359</v>
      </c>
      <c r="R55" s="328">
        <f>AJ55*' Demand-Supply Gap'!R$102</f>
        <v>1.8163139394411323</v>
      </c>
      <c r="S55" s="44">
        <f>AK55*' Demand-Supply Gap'!S$102</f>
        <v>1.9080689274514255</v>
      </c>
      <c r="T55" s="384"/>
      <c r="U55" s="469">
        <f t="shared" si="156"/>
        <v>3.8694157798801587E-2</v>
      </c>
      <c r="V55" s="260">
        <f>V56-(SUM(V52:V54))</f>
        <v>8.4856089000000079E-2</v>
      </c>
      <c r="W55" s="358">
        <f t="shared" ref="W55:Z55" si="157">W56-(SUM(W52:W54))</f>
        <v>8.7478147769999848E-2</v>
      </c>
      <c r="X55" s="358">
        <f t="shared" si="157"/>
        <v>8.7579355099999923E-2</v>
      </c>
      <c r="Y55" s="358">
        <f t="shared" si="157"/>
        <v>9.0925563000000098E-2</v>
      </c>
      <c r="Z55" s="358">
        <f t="shared" si="157"/>
        <v>8.7691790000000047E-2</v>
      </c>
      <c r="AA55" s="358">
        <f>AA56-(SUM(AA52:AA54))</f>
        <v>7.9452741620000156E-2</v>
      </c>
      <c r="AB55" s="358">
        <f t="shared" ref="AB55:AK55" si="158">AB56-(SUM(AB52:AB54))</f>
        <v>8.4027654184000933E-2</v>
      </c>
      <c r="AC55" s="358">
        <f t="shared" si="158"/>
        <v>8.375714259630751E-2</v>
      </c>
      <c r="AD55" s="358">
        <f t="shared" si="158"/>
        <v>8.3486631008614198E-2</v>
      </c>
      <c r="AE55" s="358">
        <f t="shared" si="158"/>
        <v>8.3216119420921553E-2</v>
      </c>
      <c r="AF55" s="358">
        <f t="shared" si="158"/>
        <v>8.2945607833228241E-2</v>
      </c>
      <c r="AG55" s="358">
        <f t="shared" si="158"/>
        <v>8.2675096245534596E-2</v>
      </c>
      <c r="AH55" s="358">
        <f t="shared" si="158"/>
        <v>8.2404584657841284E-2</v>
      </c>
      <c r="AI55" s="358">
        <f t="shared" si="158"/>
        <v>8.2134073070148861E-2</v>
      </c>
      <c r="AJ55" s="358">
        <f t="shared" si="158"/>
        <v>8.1863561482455327E-2</v>
      </c>
      <c r="AK55" s="358">
        <f t="shared" si="158"/>
        <v>8.1593049894762126E-2</v>
      </c>
    </row>
    <row r="56" spans="1:37" s="28" customFormat="1" ht="15.75" thickBot="1" x14ac:dyDescent="0.3">
      <c r="A56" s="227" t="s">
        <v>39</v>
      </c>
      <c r="B56" s="485" t="s">
        <v>53</v>
      </c>
      <c r="C56" s="228" t="s">
        <v>58</v>
      </c>
      <c r="D56" s="229">
        <f>SUM(D52:D55)</f>
        <v>16.087130000000002</v>
      </c>
      <c r="E56" s="229">
        <f t="shared" ref="E56:S56" si="159">SUM(E52:E55)</f>
        <v>16.376909999999995</v>
      </c>
      <c r="F56" s="229">
        <f t="shared" si="159"/>
        <v>16.507219999999993</v>
      </c>
      <c r="G56" s="229">
        <f t="shared" si="159"/>
        <v>16.3643</v>
      </c>
      <c r="H56" s="229">
        <f t="shared" si="159"/>
        <v>16.721189999999996</v>
      </c>
      <c r="I56" s="229">
        <f t="shared" si="159"/>
        <v>15.930010000000003</v>
      </c>
      <c r="J56" s="229">
        <f t="shared" si="159"/>
        <v>16.135507129000001</v>
      </c>
      <c r="K56" s="229">
        <f t="shared" si="159"/>
        <v>16.522759300096002</v>
      </c>
      <c r="L56" s="229">
        <f t="shared" si="159"/>
        <v>17.016789803168876</v>
      </c>
      <c r="M56" s="229">
        <f t="shared" si="159"/>
        <v>17.68384796345309</v>
      </c>
      <c r="N56" s="229">
        <f t="shared" si="159"/>
        <v>18.444253425881566</v>
      </c>
      <c r="O56" s="229">
        <f t="shared" si="159"/>
        <v>19.311133336897999</v>
      </c>
      <c r="P56" s="229">
        <f t="shared" si="159"/>
        <v>20.239998850402795</v>
      </c>
      <c r="Q56" s="229">
        <f t="shared" si="159"/>
        <v>21.130558799820523</v>
      </c>
      <c r="R56" s="229">
        <f t="shared" si="159"/>
        <v>22.187086739811551</v>
      </c>
      <c r="S56" s="230">
        <f t="shared" si="159"/>
        <v>23.385189423761375</v>
      </c>
      <c r="T56" s="484"/>
      <c r="U56" s="495"/>
      <c r="V56" s="261">
        <v>1</v>
      </c>
      <c r="W56" s="231">
        <v>1</v>
      </c>
      <c r="X56" s="231">
        <v>1</v>
      </c>
      <c r="Y56" s="231">
        <v>1</v>
      </c>
      <c r="Z56" s="231">
        <v>1</v>
      </c>
      <c r="AA56" s="231">
        <v>1</v>
      </c>
      <c r="AB56" s="231">
        <v>1</v>
      </c>
      <c r="AC56" s="231">
        <v>1</v>
      </c>
      <c r="AD56" s="231">
        <v>1</v>
      </c>
      <c r="AE56" s="231">
        <v>1</v>
      </c>
      <c r="AF56" s="231">
        <v>1</v>
      </c>
      <c r="AG56" s="231">
        <v>1</v>
      </c>
      <c r="AH56" s="231">
        <v>1</v>
      </c>
      <c r="AI56" s="231">
        <v>1</v>
      </c>
      <c r="AJ56" s="231">
        <v>1</v>
      </c>
      <c r="AK56" s="231">
        <v>1</v>
      </c>
    </row>
    <row r="57" spans="1:37" s="28" customFormat="1" ht="15" x14ac:dyDescent="0.25">
      <c r="A57" s="232" t="s">
        <v>39</v>
      </c>
      <c r="B57" s="232" t="s">
        <v>42</v>
      </c>
      <c r="C57" s="233" t="s">
        <v>389</v>
      </c>
      <c r="D57" s="234">
        <f>ROUND(V57*' Demand-Supply Gap'!D$111,2)</f>
        <v>9.93</v>
      </c>
      <c r="E57" s="234">
        <f>ROUND(W57*' Demand-Supply Gap'!E$111,2)</f>
        <v>9.99</v>
      </c>
      <c r="F57" s="234">
        <f>ROUND(X57*' Demand-Supply Gap'!F$111,2)</f>
        <v>10.039999999999999</v>
      </c>
      <c r="G57" s="234">
        <f>ROUND(Y57*' Demand-Supply Gap'!G$111,2)</f>
        <v>9.9700000000000006</v>
      </c>
      <c r="H57" s="234">
        <f>ROUND(Z57*' Demand-Supply Gap'!H$111,2)</f>
        <v>10.19</v>
      </c>
      <c r="I57" s="234">
        <f>ROUND(AA57*' Demand-Supply Gap'!I$111,2)</f>
        <v>9.5299999999999994</v>
      </c>
      <c r="J57" s="234">
        <f>ROUND(AB57*' Demand-Supply Gap'!J$111,2)</f>
        <v>9.59</v>
      </c>
      <c r="K57" s="234">
        <f>ROUND(AC57*' Demand-Supply Gap'!K$111,2)</f>
        <v>9.86</v>
      </c>
      <c r="L57" s="234">
        <f>ROUND(AD57*' Demand-Supply Gap'!L$111,2)</f>
        <v>10.220000000000001</v>
      </c>
      <c r="M57" s="234">
        <f>ROUND(AE57*' Demand-Supply Gap'!M$111,2)</f>
        <v>10.66</v>
      </c>
      <c r="N57" s="234">
        <f>ROUND(AF57*' Demand-Supply Gap'!N$111,2)</f>
        <v>11.17</v>
      </c>
      <c r="O57" s="234">
        <f>ROUND(AG57*' Demand-Supply Gap'!O$111,2)</f>
        <v>11.74</v>
      </c>
      <c r="P57" s="234">
        <f>ROUND(AH57*' Demand-Supply Gap'!P$111,2)</f>
        <v>12.36</v>
      </c>
      <c r="Q57" s="234">
        <f>ROUND(AI57*' Demand-Supply Gap'!Q$111,2)</f>
        <v>12.95</v>
      </c>
      <c r="R57" s="234">
        <f>ROUND(AJ57*' Demand-Supply Gap'!R$111,2)</f>
        <v>13.65</v>
      </c>
      <c r="S57" s="253">
        <f>ROUND(AK57*' Demand-Supply Gap'!S$111,2)</f>
        <v>14.45</v>
      </c>
      <c r="T57" s="384"/>
      <c r="U57" s="469">
        <f>(S57/J57)^(1/9)-1</f>
        <v>4.6606069257900895E-2</v>
      </c>
      <c r="V57" s="262">
        <v>0.50550000000000006</v>
      </c>
      <c r="W57" s="235">
        <v>0.50093117529999998</v>
      </c>
      <c r="X57" s="235">
        <v>0.50041924100000001</v>
      </c>
      <c r="Y57" s="235">
        <v>0.50293343700000004</v>
      </c>
      <c r="Z57" s="235">
        <v>0.50461231000000006</v>
      </c>
      <c r="AA57" s="235">
        <v>0.50865163956699999</v>
      </c>
      <c r="AB57" s="235">
        <v>0.50384133514000007</v>
      </c>
      <c r="AC57" s="235">
        <v>0.50396627460999999</v>
      </c>
      <c r="AD57" s="235">
        <v>0.50547429033628599</v>
      </c>
      <c r="AE57" s="235">
        <v>0.50583370450498799</v>
      </c>
      <c r="AF57" s="235">
        <v>0.50619311867368999</v>
      </c>
      <c r="AG57" s="235">
        <v>0.50655253284239299</v>
      </c>
      <c r="AH57" s="235">
        <v>0.50691194701109499</v>
      </c>
      <c r="AI57" s="235">
        <v>0.50727136117979799</v>
      </c>
      <c r="AJ57" s="235">
        <v>0.50763077534849999</v>
      </c>
      <c r="AK57" s="235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342</v>
      </c>
      <c r="D58" s="33">
        <f>ROUND(V58*' Demand-Supply Gap'!D$111,2)</f>
        <v>6.16</v>
      </c>
      <c r="E58" s="33">
        <f>ROUND(W58*' Demand-Supply Gap'!E$111,2)</f>
        <v>6.17</v>
      </c>
      <c r="F58" s="33">
        <f>ROUND(X58*' Demand-Supply Gap'!F$111,2)</f>
        <v>6.23</v>
      </c>
      <c r="G58" s="33">
        <f>ROUND(Y58*' Demand-Supply Gap'!G$111,2)</f>
        <v>6.19</v>
      </c>
      <c r="H58" s="33">
        <f>ROUND(Z58*' Demand-Supply Gap'!H$111,2)</f>
        <v>6.2</v>
      </c>
      <c r="I58" s="33">
        <f>ROUND(AA58*' Demand-Supply Gap'!I$111,2)</f>
        <v>5.75</v>
      </c>
      <c r="J58" s="33">
        <f>ROUND(AB58*' Demand-Supply Gap'!J$111,2)</f>
        <v>5.84</v>
      </c>
      <c r="K58" s="33">
        <f>ROUND(AC58*' Demand-Supply Gap'!K$111,2)</f>
        <v>6</v>
      </c>
      <c r="L58" s="33">
        <f>ROUND(AD58*' Demand-Supply Gap'!L$111,2)</f>
        <v>6.17</v>
      </c>
      <c r="M58" s="33">
        <f>ROUND(AE58*' Demand-Supply Gap'!M$111,2)</f>
        <v>6.41</v>
      </c>
      <c r="N58" s="33">
        <f>ROUND(AF58*' Demand-Supply Gap'!N$111,2)</f>
        <v>6.69</v>
      </c>
      <c r="O58" s="33">
        <f>ROUND(AG58*' Demand-Supply Gap'!O$111,2)</f>
        <v>7</v>
      </c>
      <c r="P58" s="33">
        <f>ROUND(AH58*' Demand-Supply Gap'!P$111,2)</f>
        <v>7.34</v>
      </c>
      <c r="Q58" s="33">
        <f>ROUND(AI58*' Demand-Supply Gap'!Q$111,2)</f>
        <v>7.67</v>
      </c>
      <c r="R58" s="33">
        <f>ROUND(AJ58*' Demand-Supply Gap'!R$111,2)</f>
        <v>8.0500000000000007</v>
      </c>
      <c r="S58" s="44">
        <f>ROUND(AK58*' Demand-Supply Gap'!S$111,2)</f>
        <v>8.49</v>
      </c>
      <c r="T58" s="384"/>
      <c r="U58" s="469">
        <f t="shared" ref="U58:U60" si="160">(S58/J58)^(1/9)-1</f>
        <v>4.2449397266445033E-2</v>
      </c>
      <c r="V58" s="260">
        <v>0.31352170000000001</v>
      </c>
      <c r="W58" s="159">
        <v>0.30949413470000003</v>
      </c>
      <c r="X58" s="159">
        <v>0.31043413489999999</v>
      </c>
      <c r="Y58" s="159">
        <v>0.31242629999999999</v>
      </c>
      <c r="Z58" s="159">
        <v>0.30741679</v>
      </c>
      <c r="AA58" s="159">
        <v>0.30701226710000001</v>
      </c>
      <c r="AB58" s="159">
        <v>0.30672439039999999</v>
      </c>
      <c r="AC58" s="159">
        <v>0.30643651370000002</v>
      </c>
      <c r="AD58" s="159">
        <v>0.30496612854642902</v>
      </c>
      <c r="AE58" s="159">
        <v>0.304028984034524</v>
      </c>
      <c r="AF58" s="159">
        <v>0.30309183952261898</v>
      </c>
      <c r="AG58" s="159">
        <v>0.30215469501071401</v>
      </c>
      <c r="AH58" s="159">
        <v>0.30121755049880899</v>
      </c>
      <c r="AI58" s="159">
        <v>0.30028040598690503</v>
      </c>
      <c r="AJ58" s="159">
        <v>0.29934326147500001</v>
      </c>
      <c r="AK58" s="159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343</v>
      </c>
      <c r="D59" s="33">
        <f>ROUND(V59*' Demand-Supply Gap'!D$111,2)</f>
        <v>1.3</v>
      </c>
      <c r="E59" s="33">
        <f>ROUND(W59*' Demand-Supply Gap'!E$111,2)</f>
        <v>1.3</v>
      </c>
      <c r="F59" s="33">
        <f>ROUND(X59*' Demand-Supply Gap'!F$111,2)</f>
        <v>1.37</v>
      </c>
      <c r="G59" s="33">
        <f>ROUND(Y59*' Demand-Supply Gap'!G$111,2)</f>
        <v>1.33</v>
      </c>
      <c r="H59" s="33">
        <f>ROUND(Z59*' Demand-Supply Gap'!H$111,2)</f>
        <v>1.36</v>
      </c>
      <c r="I59" s="33">
        <f>ROUND(AA59*' Demand-Supply Gap'!I$111,2)</f>
        <v>1.28</v>
      </c>
      <c r="J59" s="33">
        <f>ROUND(AB59*' Demand-Supply Gap'!J$111,2)</f>
        <v>1.3</v>
      </c>
      <c r="K59" s="33">
        <f>ROUND(AC59*' Demand-Supply Gap'!K$111,2)</f>
        <v>1.34</v>
      </c>
      <c r="L59" s="33">
        <f>ROUND(AD59*' Demand-Supply Gap'!L$111,2)</f>
        <v>1.39</v>
      </c>
      <c r="M59" s="33">
        <f>ROUND(AE59*' Demand-Supply Gap'!M$111,2)</f>
        <v>1.46</v>
      </c>
      <c r="N59" s="33">
        <f>ROUND(AF59*' Demand-Supply Gap'!N$111,2)</f>
        <v>1.53</v>
      </c>
      <c r="O59" s="33">
        <f>ROUND(AG59*' Demand-Supply Gap'!O$111,2)</f>
        <v>1.61</v>
      </c>
      <c r="P59" s="33">
        <f>ROUND(AH59*' Demand-Supply Gap'!P$111,2)</f>
        <v>1.7</v>
      </c>
      <c r="Q59" s="33">
        <f>ROUND(AI59*' Demand-Supply Gap'!Q$111,2)</f>
        <v>1.78</v>
      </c>
      <c r="R59" s="33">
        <f>ROUND(AJ59*' Demand-Supply Gap'!R$111,2)</f>
        <v>1.88</v>
      </c>
      <c r="S59" s="44">
        <f>ROUND(AK59*' Demand-Supply Gap'!S$111,2)</f>
        <v>2</v>
      </c>
      <c r="T59" s="384"/>
      <c r="U59" s="469">
        <f t="shared" si="160"/>
        <v>4.9028783948444454E-2</v>
      </c>
      <c r="V59" s="259">
        <v>6.5917410000000023E-2</v>
      </c>
      <c r="W59" s="186">
        <v>6.525460000000001E-2</v>
      </c>
      <c r="X59" s="186">
        <v>6.8194100000000021E-2</v>
      </c>
      <c r="Y59" s="186">
        <v>6.7178000000000002E-2</v>
      </c>
      <c r="Z59" s="186">
        <v>6.7155300000000015E-2</v>
      </c>
      <c r="AA59" s="186">
        <v>6.8059636000000021E-2</v>
      </c>
      <c r="AB59" s="186">
        <v>6.8499554000000004E-2</v>
      </c>
      <c r="AC59" s="186">
        <v>6.8688492444444457E-2</v>
      </c>
      <c r="AD59" s="186">
        <v>6.8877430888888896E-2</v>
      </c>
      <c r="AE59" s="186">
        <v>6.9066369333333336E-2</v>
      </c>
      <c r="AF59" s="186">
        <v>6.9255307777777789E-2</v>
      </c>
      <c r="AG59" s="186">
        <v>6.9444246222222228E-2</v>
      </c>
      <c r="AH59" s="186">
        <v>6.9633184666666667E-2</v>
      </c>
      <c r="AI59" s="186">
        <v>6.982212311111112E-2</v>
      </c>
      <c r="AJ59" s="186">
        <v>7.0011061555555559E-2</v>
      </c>
      <c r="AK59" s="186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344</v>
      </c>
      <c r="D60" s="33">
        <f>ROUND(V60*' Demand-Supply Gap'!D$111,2)</f>
        <v>2.2599999999999998</v>
      </c>
      <c r="E60" s="33">
        <f>ROUND(W60*' Demand-Supply Gap'!E$111,2)</f>
        <v>2.48</v>
      </c>
      <c r="F60" s="33">
        <f>ROUND(X60*' Demand-Supply Gap'!F$111,2)</f>
        <v>2.4300000000000002</v>
      </c>
      <c r="G60" s="33">
        <f>ROUND(Y60*' Demand-Supply Gap'!G$111,2)</f>
        <v>2.33</v>
      </c>
      <c r="H60" s="33">
        <f>ROUND(Z60*' Demand-Supply Gap'!H$111,2)</f>
        <v>2.44</v>
      </c>
      <c r="I60" s="33">
        <f>ROUND(AA60*' Demand-Supply Gap'!I$111,2)</f>
        <v>2.1800000000000002</v>
      </c>
      <c r="J60" s="33">
        <f>ROUND(AB60*' Demand-Supply Gap'!J$111,2)</f>
        <v>2.2999999999999998</v>
      </c>
      <c r="K60" s="33">
        <f>ROUND(AC60*' Demand-Supply Gap'!K$111,2)</f>
        <v>2.37</v>
      </c>
      <c r="L60" s="33">
        <f>ROUND(AD60*' Demand-Supply Gap'!L$111,2)</f>
        <v>2.44</v>
      </c>
      <c r="M60" s="33">
        <f>ROUND(AE60*' Demand-Supply Gap'!M$111,2)</f>
        <v>2.5499999999999998</v>
      </c>
      <c r="N60" s="33">
        <f>ROUND(AF60*' Demand-Supply Gap'!N$111,2)</f>
        <v>2.68</v>
      </c>
      <c r="O60" s="33">
        <f>ROUND(AG60*' Demand-Supply Gap'!O$111,2)</f>
        <v>2.82</v>
      </c>
      <c r="P60" s="33">
        <f>ROUND(AH60*' Demand-Supply Gap'!P$111,2)</f>
        <v>2.98</v>
      </c>
      <c r="Q60" s="33">
        <f>ROUND(AI60*' Demand-Supply Gap'!Q$111,2)</f>
        <v>3.13</v>
      </c>
      <c r="R60" s="33">
        <f>ROUND(AJ60*' Demand-Supply Gap'!R$111,2)</f>
        <v>3.31</v>
      </c>
      <c r="S60" s="44">
        <f>ROUND(AK60*' Demand-Supply Gap'!S$111,2)</f>
        <v>3.51</v>
      </c>
      <c r="T60" s="384"/>
      <c r="U60" s="469">
        <f t="shared" si="160"/>
        <v>4.8087877488921738E-2</v>
      </c>
      <c r="V60" s="260">
        <f>V61-(SUM(V57:V59))</f>
        <v>0.11506088999999986</v>
      </c>
      <c r="W60" s="159">
        <f t="shared" ref="W60:Z60" si="161">W61-(SUM(W57:W59))</f>
        <v>0.12432008999999988</v>
      </c>
      <c r="X60" s="159">
        <f t="shared" si="161"/>
        <v>0.1209525240999999</v>
      </c>
      <c r="Y60" s="159">
        <f t="shared" si="161"/>
        <v>0.11746226299999996</v>
      </c>
      <c r="Z60" s="159">
        <f t="shared" si="161"/>
        <v>0.12081559999999991</v>
      </c>
      <c r="AA60" s="159">
        <f>AA61-(SUM(AA57:AA59))</f>
        <v>0.11627645733300007</v>
      </c>
      <c r="AB60" s="159">
        <f t="shared" ref="AB60:AK60" si="162">AB61-(SUM(AB57:AB59))</f>
        <v>0.12093472045999998</v>
      </c>
      <c r="AC60" s="159">
        <f t="shared" si="162"/>
        <v>0.12090871924555557</v>
      </c>
      <c r="AD60" s="159">
        <f t="shared" si="162"/>
        <v>0.12068215022839612</v>
      </c>
      <c r="AE60" s="159">
        <f t="shared" si="162"/>
        <v>0.12107094212715475</v>
      </c>
      <c r="AF60" s="159">
        <f t="shared" si="162"/>
        <v>0.12145973402591326</v>
      </c>
      <c r="AG60" s="159">
        <f t="shared" si="162"/>
        <v>0.12184852592467077</v>
      </c>
      <c r="AH60" s="159">
        <f t="shared" si="162"/>
        <v>0.12223731782342928</v>
      </c>
      <c r="AI60" s="159">
        <f t="shared" si="162"/>
        <v>0.12262610972218591</v>
      </c>
      <c r="AJ60" s="159">
        <f t="shared" si="162"/>
        <v>0.12301490162094442</v>
      </c>
      <c r="AK60" s="159">
        <f t="shared" si="162"/>
        <v>0.12340369351970293</v>
      </c>
    </row>
    <row r="61" spans="1:37" s="28" customFormat="1" ht="15.75" thickBot="1" x14ac:dyDescent="0.3">
      <c r="A61" s="227" t="s">
        <v>39</v>
      </c>
      <c r="B61" s="227" t="s">
        <v>42</v>
      </c>
      <c r="C61" s="228" t="s">
        <v>58</v>
      </c>
      <c r="D61" s="229">
        <f>ROUND(V61*' Demand-Supply Gap'!D$111,2)</f>
        <v>19.649999999999999</v>
      </c>
      <c r="E61" s="229">
        <f>ROUND(W61*' Demand-Supply Gap'!E$111,2)</f>
        <v>19.95</v>
      </c>
      <c r="F61" s="229">
        <f>ROUND(X61*' Demand-Supply Gap'!F$111,2)</f>
        <v>20.059999999999999</v>
      </c>
      <c r="G61" s="229">
        <f>ROUND(Y61*' Demand-Supply Gap'!G$111,2)</f>
        <v>19.82</v>
      </c>
      <c r="H61" s="229">
        <f>ROUND(Z61*' Demand-Supply Gap'!H$111,2)</f>
        <v>20.18</v>
      </c>
      <c r="I61" s="229">
        <f>ROUND(AA61*' Demand-Supply Gap'!I$111,2)</f>
        <v>18.73</v>
      </c>
      <c r="J61" s="229">
        <f>ROUND(AB61*' Demand-Supply Gap'!J$111,2)</f>
        <v>19.04</v>
      </c>
      <c r="K61" s="229">
        <f>ROUND(AC61*' Demand-Supply Gap'!K$111,2)</f>
        <v>19.57</v>
      </c>
      <c r="L61" s="229">
        <f>ROUND(AD61*' Demand-Supply Gap'!L$111,2)</f>
        <v>20.22</v>
      </c>
      <c r="M61" s="229">
        <f>ROUND(AE61*' Demand-Supply Gap'!M$111,2)</f>
        <v>21.08</v>
      </c>
      <c r="N61" s="229">
        <f>ROUND(AF61*' Demand-Supply Gap'!N$111,2)</f>
        <v>22.06</v>
      </c>
      <c r="O61" s="229">
        <f>ROUND(AG61*' Demand-Supply Gap'!O$111,2)</f>
        <v>23.18</v>
      </c>
      <c r="P61" s="229">
        <f>ROUND(AH61*' Demand-Supply Gap'!P$111,2)</f>
        <v>24.37</v>
      </c>
      <c r="Q61" s="229">
        <f>ROUND(AI61*' Demand-Supply Gap'!Q$111,2)</f>
        <v>25.53</v>
      </c>
      <c r="R61" s="229">
        <f>ROUND(AJ61*' Demand-Supply Gap'!R$111,2)</f>
        <v>26.9</v>
      </c>
      <c r="S61" s="230">
        <f>ROUND(AK61*' Demand-Supply Gap'!S$111,2)</f>
        <v>28.44</v>
      </c>
      <c r="T61" s="484"/>
      <c r="U61" s="495"/>
      <c r="V61" s="261">
        <v>1</v>
      </c>
      <c r="W61" s="231">
        <v>1</v>
      </c>
      <c r="X61" s="231">
        <v>1</v>
      </c>
      <c r="Y61" s="231">
        <v>1</v>
      </c>
      <c r="Z61" s="231">
        <v>1</v>
      </c>
      <c r="AA61" s="231">
        <v>1</v>
      </c>
      <c r="AB61" s="231">
        <v>1</v>
      </c>
      <c r="AC61" s="231">
        <v>1</v>
      </c>
      <c r="AD61" s="231">
        <v>1</v>
      </c>
      <c r="AE61" s="231">
        <v>1</v>
      </c>
      <c r="AF61" s="231">
        <v>1</v>
      </c>
      <c r="AG61" s="231">
        <v>1</v>
      </c>
      <c r="AH61" s="231">
        <v>1</v>
      </c>
      <c r="AI61" s="231">
        <v>1</v>
      </c>
      <c r="AJ61" s="231">
        <v>1</v>
      </c>
      <c r="AK61" s="231">
        <v>1</v>
      </c>
    </row>
    <row r="62" spans="1:37" s="28" customFormat="1" ht="15" x14ac:dyDescent="0.25">
      <c r="A62" s="232" t="s">
        <v>39</v>
      </c>
      <c r="B62" s="232" t="s">
        <v>109</v>
      </c>
      <c r="C62" s="233" t="s">
        <v>389</v>
      </c>
      <c r="D62" s="234">
        <f>ROUND(V62*' Demand-Supply Gap'!D$120,2)</f>
        <v>1.67</v>
      </c>
      <c r="E62" s="234">
        <f>ROUND(W62*' Demand-Supply Gap'!E$120,2)</f>
        <v>1.75</v>
      </c>
      <c r="F62" s="234">
        <f>ROUND(X62*' Demand-Supply Gap'!F$120,2)</f>
        <v>1.73</v>
      </c>
      <c r="G62" s="234">
        <f>ROUND(Y62*' Demand-Supply Gap'!G$120,2)</f>
        <v>1.68</v>
      </c>
      <c r="H62" s="234">
        <f>ROUND(Z62*' Demand-Supply Gap'!H$120,2)</f>
        <v>1.82</v>
      </c>
      <c r="I62" s="234">
        <f>ROUND(AA62*' Demand-Supply Gap'!I$120,2)</f>
        <v>1.82</v>
      </c>
      <c r="J62" s="234">
        <f>ROUND(AB62*' Demand-Supply Gap'!J$120,2)</f>
        <v>1.84</v>
      </c>
      <c r="K62" s="234">
        <f>ROUND(AC62*' Demand-Supply Gap'!K$120,2)</f>
        <v>1.89</v>
      </c>
      <c r="L62" s="234">
        <f>ROUND(AD62*' Demand-Supply Gap'!L$120,2)</f>
        <v>1.95</v>
      </c>
      <c r="M62" s="234">
        <f>ROUND(AE62*' Demand-Supply Gap'!M$120,2)</f>
        <v>2.0299999999999998</v>
      </c>
      <c r="N62" s="234">
        <f>ROUND(AF62*' Demand-Supply Gap'!N$120,2)</f>
        <v>2.13</v>
      </c>
      <c r="O62" s="234">
        <f>ROUND(AG62*' Demand-Supply Gap'!O$120,2)</f>
        <v>2.23</v>
      </c>
      <c r="P62" s="234">
        <f>ROUND(AH62*' Demand-Supply Gap'!P$120,2)</f>
        <v>2.34</v>
      </c>
      <c r="Q62" s="234">
        <f>ROUND(AI62*' Demand-Supply Gap'!Q$120,2)</f>
        <v>2.4500000000000002</v>
      </c>
      <c r="R62" s="234">
        <f>ROUND(AJ62*' Demand-Supply Gap'!R$120,2)</f>
        <v>2.58</v>
      </c>
      <c r="S62" s="253">
        <f>ROUND(AK62*' Demand-Supply Gap'!S$120,2)</f>
        <v>2.73</v>
      </c>
      <c r="T62" s="384"/>
      <c r="U62" s="469">
        <f>(S62/J62)^(1/9)-1</f>
        <v>4.481238927885256E-2</v>
      </c>
      <c r="V62" s="262">
        <v>0.53073000000000004</v>
      </c>
      <c r="W62" s="235">
        <v>0.53227311753000006</v>
      </c>
      <c r="X62" s="235">
        <v>0.53029241000000005</v>
      </c>
      <c r="Y62" s="235">
        <v>0.53183343699999996</v>
      </c>
      <c r="Z62" s="235">
        <v>0.53264123100000005</v>
      </c>
      <c r="AA62" s="235">
        <v>0.53755163956700003</v>
      </c>
      <c r="AB62" s="235">
        <v>0.53622899570733296</v>
      </c>
      <c r="AC62" s="235">
        <v>0.53579244062874043</v>
      </c>
      <c r="AD62" s="235">
        <v>0.53535588555014779</v>
      </c>
      <c r="AE62" s="235">
        <v>0.53491933047155527</v>
      </c>
      <c r="AF62" s="235">
        <v>0.53448277539296274</v>
      </c>
      <c r="AG62" s="235">
        <v>0.53404622031437021</v>
      </c>
      <c r="AH62" s="235">
        <v>0.53360966523577757</v>
      </c>
      <c r="AI62" s="235">
        <v>0.53317311015718505</v>
      </c>
      <c r="AJ62" s="235">
        <v>0.53273655507859252</v>
      </c>
      <c r="AK62" s="235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342</v>
      </c>
      <c r="D63" s="33">
        <f>ROUND(V63*' Demand-Supply Gap'!D$120,2)</f>
        <v>0.81</v>
      </c>
      <c r="E63" s="33">
        <f>ROUND(W63*' Demand-Supply Gap'!E$120,2)</f>
        <v>0.83</v>
      </c>
      <c r="F63" s="33">
        <f>ROUND(X63*' Demand-Supply Gap'!F$120,2)</f>
        <v>0.83</v>
      </c>
      <c r="G63" s="33">
        <f>ROUND(Y63*' Demand-Supply Gap'!G$120,2)</f>
        <v>0.81</v>
      </c>
      <c r="H63" s="33">
        <f>ROUND(Z63*' Demand-Supply Gap'!H$120,2)</f>
        <v>0.86</v>
      </c>
      <c r="I63" s="33">
        <f>ROUND(AA63*' Demand-Supply Gap'!I$120,2)</f>
        <v>0.85</v>
      </c>
      <c r="J63" s="33">
        <f>ROUND(AB63*' Demand-Supply Gap'!J$120,2)</f>
        <v>0.86</v>
      </c>
      <c r="K63" s="33">
        <f>ROUND(AC63*' Demand-Supply Gap'!K$120,2)</f>
        <v>0.88</v>
      </c>
      <c r="L63" s="33">
        <f>ROUND(AD63*' Demand-Supply Gap'!L$120,2)</f>
        <v>0.94</v>
      </c>
      <c r="M63" s="33">
        <f>ROUND(AE63*' Demand-Supply Gap'!M$120,2)</f>
        <v>0.98</v>
      </c>
      <c r="N63" s="33">
        <f>ROUND(AF63*' Demand-Supply Gap'!N$120,2)</f>
        <v>1.02</v>
      </c>
      <c r="O63" s="33">
        <f>ROUND(AG63*' Demand-Supply Gap'!O$120,2)</f>
        <v>1.07</v>
      </c>
      <c r="P63" s="33">
        <f>ROUND(AH63*' Demand-Supply Gap'!P$120,2)</f>
        <v>1.1200000000000001</v>
      </c>
      <c r="Q63" s="33">
        <f>ROUND(AI63*' Demand-Supply Gap'!Q$120,2)</f>
        <v>1.17</v>
      </c>
      <c r="R63" s="33">
        <f>ROUND(AJ63*' Demand-Supply Gap'!R$120,2)</f>
        <v>1.23</v>
      </c>
      <c r="S63" s="44">
        <f>ROUND(AK63*' Demand-Supply Gap'!S$120,2)</f>
        <v>1.29</v>
      </c>
      <c r="T63" s="384"/>
      <c r="U63" s="469">
        <f t="shared" ref="U63:U65" si="163">(S63/J63)^(1/9)-1</f>
        <v>4.6081918643214648E-2</v>
      </c>
      <c r="V63" s="260">
        <v>0.2572217</v>
      </c>
      <c r="W63" s="159">
        <v>0.25319413470000002</v>
      </c>
      <c r="X63" s="159">
        <v>0.25413413489999997</v>
      </c>
      <c r="Y63" s="159">
        <v>0.25612629999999997</v>
      </c>
      <c r="Z63" s="159">
        <v>0.25111678999999998</v>
      </c>
      <c r="AA63" s="159">
        <v>0.2507122671</v>
      </c>
      <c r="AB63" s="159">
        <v>0.25042439039999997</v>
      </c>
      <c r="AC63" s="159">
        <v>0.25013651370000001</v>
      </c>
      <c r="AD63" s="159">
        <v>0.25866612854642901</v>
      </c>
      <c r="AE63" s="159">
        <v>0.25772898403452499</v>
      </c>
      <c r="AF63" s="159">
        <v>0.25679183952261903</v>
      </c>
      <c r="AG63" s="159">
        <v>0.25585469501071401</v>
      </c>
      <c r="AH63" s="159">
        <v>0.25491755049880899</v>
      </c>
      <c r="AI63" s="159">
        <v>0.25398040598690502</v>
      </c>
      <c r="AJ63" s="159">
        <v>0.253043261475</v>
      </c>
      <c r="AK63" s="159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343</v>
      </c>
      <c r="D64" s="33">
        <f>ROUND(V64*' Demand-Supply Gap'!D$120,2)</f>
        <v>0.24</v>
      </c>
      <c r="E64" s="33">
        <f>ROUND(W64*' Demand-Supply Gap'!E$120,2)</f>
        <v>0.25</v>
      </c>
      <c r="F64" s="33">
        <f>ROUND(X64*' Demand-Supply Gap'!F$120,2)</f>
        <v>0.26</v>
      </c>
      <c r="G64" s="33">
        <f>ROUND(Y64*' Demand-Supply Gap'!G$120,2)</f>
        <v>0.25</v>
      </c>
      <c r="H64" s="33">
        <f>ROUND(Z64*' Demand-Supply Gap'!H$120,2)</f>
        <v>0.27</v>
      </c>
      <c r="I64" s="33">
        <f>ROUND(AA64*' Demand-Supply Gap'!I$120,2)</f>
        <v>0.27</v>
      </c>
      <c r="J64" s="33">
        <f>ROUND(AB64*' Demand-Supply Gap'!J$120,2)</f>
        <v>0.27</v>
      </c>
      <c r="K64" s="33">
        <f>ROUND(AC64*' Demand-Supply Gap'!K$120,2)</f>
        <v>0.28000000000000003</v>
      </c>
      <c r="L64" s="33">
        <f>ROUND(AD64*' Demand-Supply Gap'!L$120,2)</f>
        <v>0.28999999999999998</v>
      </c>
      <c r="M64" s="33">
        <f>ROUND(AE64*' Demand-Supply Gap'!M$120,2)</f>
        <v>0.3</v>
      </c>
      <c r="N64" s="33">
        <f>ROUND(AF64*' Demand-Supply Gap'!N$120,2)</f>
        <v>0.32</v>
      </c>
      <c r="O64" s="33">
        <f>ROUND(AG64*' Demand-Supply Gap'!O$120,2)</f>
        <v>0.33</v>
      </c>
      <c r="P64" s="33">
        <f>ROUND(AH64*' Demand-Supply Gap'!P$120,2)</f>
        <v>0.35</v>
      </c>
      <c r="Q64" s="33">
        <f>ROUND(AI64*' Demand-Supply Gap'!Q$120,2)</f>
        <v>0.37</v>
      </c>
      <c r="R64" s="33">
        <f>ROUND(AJ64*' Demand-Supply Gap'!R$120,2)</f>
        <v>0.39</v>
      </c>
      <c r="S64" s="44">
        <f>ROUND(AK64*' Demand-Supply Gap'!S$120,2)</f>
        <v>0.41</v>
      </c>
      <c r="T64" s="384"/>
      <c r="U64" s="469">
        <f t="shared" si="163"/>
        <v>4.7509060375603207E-2</v>
      </c>
      <c r="V64" s="259">
        <v>7.6917410000000019E-2</v>
      </c>
      <c r="W64" s="186">
        <v>7.6254600000000006E-2</v>
      </c>
      <c r="X64" s="186">
        <v>7.9194100000000017E-2</v>
      </c>
      <c r="Y64" s="186">
        <v>7.8177999999999997E-2</v>
      </c>
      <c r="Z64" s="186">
        <v>7.8155300000000011E-2</v>
      </c>
      <c r="AA64" s="186">
        <v>7.9059636000000016E-2</v>
      </c>
      <c r="AB64" s="186">
        <v>7.9499554E-2</v>
      </c>
      <c r="AC64" s="186">
        <v>7.9599603555555565E-2</v>
      </c>
      <c r="AD64" s="186">
        <v>7.9699653111111116E-2</v>
      </c>
      <c r="AE64" s="186">
        <v>7.9799702666666666E-2</v>
      </c>
      <c r="AF64" s="186">
        <v>7.9899752222222231E-2</v>
      </c>
      <c r="AG64" s="186">
        <v>7.9999801777777782E-2</v>
      </c>
      <c r="AH64" s="186">
        <v>8.0099851333333333E-2</v>
      </c>
      <c r="AI64" s="186">
        <v>8.0199900888888898E-2</v>
      </c>
      <c r="AJ64" s="186">
        <v>8.0299950444444448E-2</v>
      </c>
      <c r="AK64" s="186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344</v>
      </c>
      <c r="D65" s="33">
        <f>ROUND(V65*' Demand-Supply Gap'!D$120,2)</f>
        <v>0.42</v>
      </c>
      <c r="E65" s="33">
        <f>ROUND(W65*' Demand-Supply Gap'!E$120,2)</f>
        <v>0.46</v>
      </c>
      <c r="F65" s="33">
        <f>ROUND(X65*' Demand-Supply Gap'!F$120,2)</f>
        <v>0.44</v>
      </c>
      <c r="G65" s="33">
        <f>ROUND(Y65*' Demand-Supply Gap'!G$120,2)</f>
        <v>0.42</v>
      </c>
      <c r="H65" s="33">
        <f>ROUND(Z65*' Demand-Supply Gap'!H$120,2)</f>
        <v>0.47</v>
      </c>
      <c r="I65" s="33">
        <f>ROUND(AA65*' Demand-Supply Gap'!I$120,2)</f>
        <v>0.45</v>
      </c>
      <c r="J65" s="33">
        <f>ROUND(AB65*' Demand-Supply Gap'!J$120,2)</f>
        <v>0.46</v>
      </c>
      <c r="K65" s="33">
        <f>ROUND(AC65*' Demand-Supply Gap'!K$120,2)</f>
        <v>0.47</v>
      </c>
      <c r="L65" s="33">
        <f>ROUND(AD65*' Demand-Supply Gap'!L$120,2)</f>
        <v>0.46</v>
      </c>
      <c r="M65" s="33">
        <f>ROUND(AE65*' Demand-Supply Gap'!M$120,2)</f>
        <v>0.48</v>
      </c>
      <c r="N65" s="33">
        <f>ROUND(AF65*' Demand-Supply Gap'!N$120,2)</f>
        <v>0.51</v>
      </c>
      <c r="O65" s="33">
        <f>ROUND(AG65*' Demand-Supply Gap'!O$120,2)</f>
        <v>0.54</v>
      </c>
      <c r="P65" s="33">
        <f>ROUND(AH65*' Demand-Supply Gap'!P$120,2)</f>
        <v>0.57999999999999996</v>
      </c>
      <c r="Q65" s="33">
        <f>ROUND(AI65*' Demand-Supply Gap'!Q$120,2)</f>
        <v>0.61</v>
      </c>
      <c r="R65" s="33">
        <f>ROUND(AJ65*' Demand-Supply Gap'!R$120,2)</f>
        <v>0.65</v>
      </c>
      <c r="S65" s="44">
        <f>ROUND(AK65*' Demand-Supply Gap'!S$120,2)</f>
        <v>0.69</v>
      </c>
      <c r="T65" s="384"/>
      <c r="U65" s="469">
        <f t="shared" si="163"/>
        <v>4.6081918643214648E-2</v>
      </c>
      <c r="V65" s="260">
        <f>V66-(SUM(V62:V64))</f>
        <v>0.13513088999999989</v>
      </c>
      <c r="W65" s="159">
        <f t="shared" ref="W65:Z65" si="164">W66-(SUM(W62:W64))</f>
        <v>0.13827814776999992</v>
      </c>
      <c r="X65" s="159">
        <f t="shared" si="164"/>
        <v>0.13637935509999988</v>
      </c>
      <c r="Y65" s="159">
        <f t="shared" si="164"/>
        <v>0.13386226300000004</v>
      </c>
      <c r="Z65" s="159">
        <f t="shared" si="164"/>
        <v>0.13808667899999993</v>
      </c>
      <c r="AA65" s="159">
        <f>AA66-(SUM(AA62:AA64))</f>
        <v>0.13267645733299993</v>
      </c>
      <c r="AB65" s="159">
        <f t="shared" ref="AB65:AK65" si="165">AB66-(SUM(AB62:AB64))</f>
        <v>0.1338470598926671</v>
      </c>
      <c r="AC65" s="159">
        <f t="shared" si="165"/>
        <v>0.13447144211570405</v>
      </c>
      <c r="AD65" s="159">
        <f t="shared" si="165"/>
        <v>0.12627833279231204</v>
      </c>
      <c r="AE65" s="159">
        <f t="shared" si="165"/>
        <v>0.127551982827253</v>
      </c>
      <c r="AF65" s="159">
        <f t="shared" si="165"/>
        <v>0.12882563286219595</v>
      </c>
      <c r="AG65" s="159">
        <f t="shared" si="165"/>
        <v>0.13009928289713801</v>
      </c>
      <c r="AH65" s="159">
        <f t="shared" si="165"/>
        <v>0.13137293293208008</v>
      </c>
      <c r="AI65" s="159">
        <f t="shared" si="165"/>
        <v>0.13264658296702092</v>
      </c>
      <c r="AJ65" s="159">
        <f t="shared" si="165"/>
        <v>0.13392023300196298</v>
      </c>
      <c r="AK65" s="159">
        <f t="shared" si="165"/>
        <v>0.13519388303690505</v>
      </c>
    </row>
    <row r="66" spans="1:37" s="28" customFormat="1" ht="15.75" thickBot="1" x14ac:dyDescent="0.3">
      <c r="A66" s="227" t="s">
        <v>39</v>
      </c>
      <c r="B66" s="227" t="s">
        <v>109</v>
      </c>
      <c r="C66" s="228" t="s">
        <v>58</v>
      </c>
      <c r="D66" s="229">
        <f>ROUND(V66*' Demand-Supply Gap'!D$120,2)</f>
        <v>3.14</v>
      </c>
      <c r="E66" s="229">
        <f>ROUND(W66*' Demand-Supply Gap'!E$120,2)</f>
        <v>3.29</v>
      </c>
      <c r="F66" s="229">
        <f>ROUND(X66*' Demand-Supply Gap'!F$120,2)</f>
        <v>3.26</v>
      </c>
      <c r="G66" s="229">
        <f>ROUND(Y66*' Demand-Supply Gap'!G$120,2)</f>
        <v>3.16</v>
      </c>
      <c r="H66" s="229">
        <f>ROUND(Z66*' Demand-Supply Gap'!H$120,2)</f>
        <v>3.42</v>
      </c>
      <c r="I66" s="229">
        <f>ROUND(AA66*' Demand-Supply Gap'!I$120,2)</f>
        <v>3.38</v>
      </c>
      <c r="J66" s="229">
        <f>ROUND(AB66*' Demand-Supply Gap'!J$120,2)</f>
        <v>3.43</v>
      </c>
      <c r="K66" s="229">
        <f>ROUND(AC66*' Demand-Supply Gap'!K$120,2)</f>
        <v>3.53</v>
      </c>
      <c r="L66" s="229">
        <f>ROUND(AD66*' Demand-Supply Gap'!L$120,2)</f>
        <v>3.65</v>
      </c>
      <c r="M66" s="229">
        <f>ROUND(AE66*' Demand-Supply Gap'!M$120,2)</f>
        <v>3.8</v>
      </c>
      <c r="N66" s="229">
        <f>ROUND(AF66*' Demand-Supply Gap'!N$120,2)</f>
        <v>3.98</v>
      </c>
      <c r="O66" s="229">
        <f>ROUND(AG66*' Demand-Supply Gap'!O$120,2)</f>
        <v>4.18</v>
      </c>
      <c r="P66" s="229">
        <f>ROUND(AH66*' Demand-Supply Gap'!P$120,2)</f>
        <v>4.3899999999999997</v>
      </c>
      <c r="Q66" s="229">
        <f>ROUND(AI66*' Demand-Supply Gap'!Q$120,2)</f>
        <v>4.5999999999999996</v>
      </c>
      <c r="R66" s="229">
        <f>ROUND(AJ66*' Demand-Supply Gap'!R$120,2)</f>
        <v>4.8499999999999996</v>
      </c>
      <c r="S66" s="230">
        <f>ROUND(AK66*' Demand-Supply Gap'!S$120,2)</f>
        <v>5.12</v>
      </c>
      <c r="T66" s="484"/>
      <c r="U66" s="495"/>
      <c r="V66" s="261">
        <v>1</v>
      </c>
      <c r="W66" s="231">
        <v>1</v>
      </c>
      <c r="X66" s="231">
        <v>1</v>
      </c>
      <c r="Y66" s="231">
        <v>1</v>
      </c>
      <c r="Z66" s="231">
        <v>1</v>
      </c>
      <c r="AA66" s="231">
        <v>1</v>
      </c>
      <c r="AB66" s="231">
        <v>1</v>
      </c>
      <c r="AC66" s="231">
        <v>1</v>
      </c>
      <c r="AD66" s="231">
        <v>1</v>
      </c>
      <c r="AE66" s="231">
        <v>1</v>
      </c>
      <c r="AF66" s="231">
        <v>1</v>
      </c>
      <c r="AG66" s="231">
        <v>1</v>
      </c>
      <c r="AH66" s="231">
        <v>1</v>
      </c>
      <c r="AI66" s="231">
        <v>1</v>
      </c>
      <c r="AJ66" s="231">
        <v>1</v>
      </c>
      <c r="AK66" s="231">
        <v>1</v>
      </c>
    </row>
    <row r="67" spans="1:37" s="28" customFormat="1" ht="15" x14ac:dyDescent="0.25">
      <c r="A67" s="232" t="s">
        <v>39</v>
      </c>
      <c r="B67" s="232" t="s">
        <v>106</v>
      </c>
      <c r="C67" s="233" t="s">
        <v>389</v>
      </c>
      <c r="D67" s="234">
        <f>ROUND(V67*' Demand-Supply Gap'!D$129,2)</f>
        <v>9.6</v>
      </c>
      <c r="E67" s="234">
        <f>ROUND(W67*' Demand-Supply Gap'!E$129,2)</f>
        <v>9.8699999999999992</v>
      </c>
      <c r="F67" s="234">
        <f>ROUND(X67*' Demand-Supply Gap'!F$129,2)</f>
        <v>10.029999999999999</v>
      </c>
      <c r="G67" s="234">
        <f>ROUND(Y67*' Demand-Supply Gap'!G$129,2)</f>
        <v>10.1</v>
      </c>
      <c r="H67" s="234">
        <f>ROUND(Z67*' Demand-Supply Gap'!H$129,2)</f>
        <v>10.37</v>
      </c>
      <c r="I67" s="234">
        <f>ROUND(AA67*' Demand-Supply Gap'!I$129,2)</f>
        <v>10.029999999999999</v>
      </c>
      <c r="J67" s="234">
        <f>ROUND(AB67*' Demand-Supply Gap'!J$129,2)</f>
        <v>10.31</v>
      </c>
      <c r="K67" s="234">
        <f>ROUND(AC67*' Demand-Supply Gap'!K$129,2)</f>
        <v>10.7</v>
      </c>
      <c r="L67" s="234">
        <f>ROUND(AD67*' Demand-Supply Gap'!L$129,2)</f>
        <v>11.16</v>
      </c>
      <c r="M67" s="234">
        <f>ROUND(AE67*' Demand-Supply Gap'!M$129,2)</f>
        <v>11.75</v>
      </c>
      <c r="N67" s="234">
        <f>ROUND(AF67*' Demand-Supply Gap'!N$129,2)</f>
        <v>12.41</v>
      </c>
      <c r="O67" s="234">
        <f>ROUND(AG67*' Demand-Supply Gap'!O$129,2)</f>
        <v>13.16</v>
      </c>
      <c r="P67" s="234">
        <f>ROUND(AH67*' Demand-Supply Gap'!P$129,2)</f>
        <v>13.97</v>
      </c>
      <c r="Q67" s="234">
        <f>ROUND(AI67*' Demand-Supply Gap'!Q$129,2)</f>
        <v>14.77</v>
      </c>
      <c r="R67" s="234">
        <f>ROUND(AJ67*' Demand-Supply Gap'!R$129,2)</f>
        <v>15.7</v>
      </c>
      <c r="S67" s="253">
        <f>ROUND(AK67*' Demand-Supply Gap'!S$129,2)</f>
        <v>16.75</v>
      </c>
      <c r="T67" s="384"/>
      <c r="U67" s="469">
        <f>(S67/J67)^(1/9)-1</f>
        <v>5.5400631168946557E-2</v>
      </c>
      <c r="V67" s="262">
        <v>0.45629999999999998</v>
      </c>
      <c r="W67" s="235">
        <v>0.45304</v>
      </c>
      <c r="X67" s="235">
        <v>0.45679999999999998</v>
      </c>
      <c r="Y67" s="235">
        <v>0.45511999999999997</v>
      </c>
      <c r="Z67" s="235">
        <v>0.45660000000000001</v>
      </c>
      <c r="AA67" s="235">
        <v>0.4587</v>
      </c>
      <c r="AB67" s="235">
        <v>0.45819333333333401</v>
      </c>
      <c r="AC67" s="235">
        <v>0.45674962962963023</v>
      </c>
      <c r="AD67" s="235">
        <v>0.45530592592592645</v>
      </c>
      <c r="AE67" s="235">
        <v>0.45386222222222267</v>
      </c>
      <c r="AF67" s="235">
        <v>0.45241851851851889</v>
      </c>
      <c r="AG67" s="235">
        <v>0.45097481481481511</v>
      </c>
      <c r="AH67" s="235">
        <v>0.44953111111111133</v>
      </c>
      <c r="AI67" s="235">
        <v>0.44808740740740755</v>
      </c>
      <c r="AJ67" s="235">
        <v>0.44664370370370376</v>
      </c>
      <c r="AK67" s="235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342</v>
      </c>
      <c r="D68" s="33">
        <f>ROUND(V68*' Demand-Supply Gap'!D$129,2)</f>
        <v>5</v>
      </c>
      <c r="E68" s="33">
        <f>ROUND(W68*' Demand-Supply Gap'!E$129,2)</f>
        <v>5.17</v>
      </c>
      <c r="F68" s="33">
        <f>ROUND(X68*' Demand-Supply Gap'!F$129,2)</f>
        <v>5</v>
      </c>
      <c r="G68" s="33">
        <f>ROUND(Y68*' Demand-Supply Gap'!G$129,2)</f>
        <v>4.95</v>
      </c>
      <c r="H68" s="33">
        <f>ROUND(Z68*' Demand-Supply Gap'!H$129,2)</f>
        <v>5.0599999999999996</v>
      </c>
      <c r="I68" s="33">
        <f>ROUND(AA68*' Demand-Supply Gap'!I$129,2)</f>
        <v>4.8600000000000003</v>
      </c>
      <c r="J68" s="33">
        <f>ROUND(AB68*' Demand-Supply Gap'!J$129,2)</f>
        <v>4.8499999999999996</v>
      </c>
      <c r="K68" s="33">
        <f>ROUND(AC68*' Demand-Supply Gap'!K$129,2)</f>
        <v>5.08</v>
      </c>
      <c r="L68" s="33">
        <f>ROUND(AD68*' Demand-Supply Gap'!L$129,2)</f>
        <v>5.34</v>
      </c>
      <c r="M68" s="33">
        <f>ROUND(AE68*' Demand-Supply Gap'!M$129,2)</f>
        <v>5.67</v>
      </c>
      <c r="N68" s="33">
        <f>ROUND(AF68*' Demand-Supply Gap'!N$129,2)</f>
        <v>6.04</v>
      </c>
      <c r="O68" s="33">
        <f>ROUND(AG68*' Demand-Supply Gap'!O$129,2)</f>
        <v>6.45</v>
      </c>
      <c r="P68" s="33">
        <f>ROUND(AH68*' Demand-Supply Gap'!P$129,2)</f>
        <v>6.91</v>
      </c>
      <c r="Q68" s="33">
        <f>ROUND(AI68*' Demand-Supply Gap'!Q$129,2)</f>
        <v>7.36</v>
      </c>
      <c r="R68" s="33">
        <f>ROUND(AJ68*' Demand-Supply Gap'!R$129,2)</f>
        <v>7.89</v>
      </c>
      <c r="S68" s="44">
        <f>ROUND(AK68*' Demand-Supply Gap'!S$129,2)</f>
        <v>8.49</v>
      </c>
      <c r="T68" s="384"/>
      <c r="U68" s="469">
        <f t="shared" ref="U68:U70" si="166">(S68/J68)^(1/9)-1</f>
        <v>6.4188200068330703E-2</v>
      </c>
      <c r="V68" s="260">
        <v>0.23779999999999998</v>
      </c>
      <c r="W68" s="159">
        <v>0.23748</v>
      </c>
      <c r="X68" s="159">
        <v>0.22769999999999999</v>
      </c>
      <c r="Y68" s="159">
        <v>0.22284000000000001</v>
      </c>
      <c r="Z68" s="159">
        <v>0.22251999999999997</v>
      </c>
      <c r="AA68" s="159">
        <v>0.22229999999999997</v>
      </c>
      <c r="AB68" s="358">
        <v>0.21571599999999999</v>
      </c>
      <c r="AC68" s="358">
        <v>0.21681422222222221</v>
      </c>
      <c r="AD68" s="358">
        <v>0.21791244444444444</v>
      </c>
      <c r="AE68" s="358">
        <v>0.21901066666666666</v>
      </c>
      <c r="AF68" s="358">
        <v>0.22010888888888888</v>
      </c>
      <c r="AG68" s="358">
        <v>0.2212071111111111</v>
      </c>
      <c r="AH68" s="358">
        <v>0.22230533333333333</v>
      </c>
      <c r="AI68" s="358">
        <v>0.22340355555555555</v>
      </c>
      <c r="AJ68" s="358">
        <v>0.22450177777777777</v>
      </c>
      <c r="AK68" s="358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343</v>
      </c>
      <c r="D69" s="33">
        <f>ROUND(V69*' Demand-Supply Gap'!D$129,2)</f>
        <v>1.86</v>
      </c>
      <c r="E69" s="33">
        <f>ROUND(W69*' Demand-Supply Gap'!E$129,2)</f>
        <v>1.98</v>
      </c>
      <c r="F69" s="33">
        <f>ROUND(X69*' Demand-Supply Gap'!F$129,2)</f>
        <v>2.0499999999999998</v>
      </c>
      <c r="G69" s="33">
        <f>ROUND(Y69*' Demand-Supply Gap'!G$129,2)</f>
        <v>1.9</v>
      </c>
      <c r="H69" s="33">
        <f>ROUND(Z69*' Demand-Supply Gap'!H$129,2)</f>
        <v>2</v>
      </c>
      <c r="I69" s="33">
        <f>ROUND(AA69*' Demand-Supply Gap'!I$129,2)</f>
        <v>1.97</v>
      </c>
      <c r="J69" s="33">
        <f>ROUND(AB69*' Demand-Supply Gap'!J$129,2)</f>
        <v>1.99</v>
      </c>
      <c r="K69" s="33">
        <f>ROUND(AC69*' Demand-Supply Gap'!K$129,2)</f>
        <v>2.0699999999999998</v>
      </c>
      <c r="L69" s="33">
        <f>ROUND(AD69*' Demand-Supply Gap'!L$129,2)</f>
        <v>2.17</v>
      </c>
      <c r="M69" s="33">
        <f>ROUND(AE69*' Demand-Supply Gap'!M$129,2)</f>
        <v>2.2999999999999998</v>
      </c>
      <c r="N69" s="33">
        <f>ROUND(AF69*' Demand-Supply Gap'!N$129,2)</f>
        <v>2.44</v>
      </c>
      <c r="O69" s="33">
        <f>ROUND(AG69*' Demand-Supply Gap'!O$129,2)</f>
        <v>2.6</v>
      </c>
      <c r="P69" s="33">
        <f>ROUND(AH69*' Demand-Supply Gap'!P$129,2)</f>
        <v>2.77</v>
      </c>
      <c r="Q69" s="33">
        <f>ROUND(AI69*' Demand-Supply Gap'!Q$129,2)</f>
        <v>2.94</v>
      </c>
      <c r="R69" s="33">
        <f>ROUND(AJ69*' Demand-Supply Gap'!R$129,2)</f>
        <v>3.14</v>
      </c>
      <c r="S69" s="44">
        <f>ROUND(AK69*' Demand-Supply Gap'!S$129,2)</f>
        <v>3.37</v>
      </c>
      <c r="T69" s="384"/>
      <c r="U69" s="469">
        <f t="shared" si="166"/>
        <v>6.0277748433838374E-2</v>
      </c>
      <c r="V69" s="259">
        <v>8.8599999999999998E-2</v>
      </c>
      <c r="W69" s="186">
        <v>9.0900000000000009E-2</v>
      </c>
      <c r="X69" s="186">
        <v>9.3200000000000005E-2</v>
      </c>
      <c r="Y69" s="186">
        <v>8.5500000000000007E-2</v>
      </c>
      <c r="Z69" s="186">
        <v>8.7800000000000003E-2</v>
      </c>
      <c r="AA69" s="186">
        <v>9.01E-2</v>
      </c>
      <c r="AB69" s="186">
        <v>8.8399999999999992E-2</v>
      </c>
      <c r="AC69" s="186">
        <v>8.8533333333333325E-2</v>
      </c>
      <c r="AD69" s="186">
        <v>8.8666666666666658E-2</v>
      </c>
      <c r="AE69" s="186">
        <v>8.879999999999999E-2</v>
      </c>
      <c r="AF69" s="186">
        <v>8.8933333333333323E-2</v>
      </c>
      <c r="AG69" s="186">
        <v>8.9066666666666655E-2</v>
      </c>
      <c r="AH69" s="186">
        <v>8.9199999999999988E-2</v>
      </c>
      <c r="AI69" s="186">
        <v>8.933333333333332E-2</v>
      </c>
      <c r="AJ69" s="186">
        <v>8.9466666666666653E-2</v>
      </c>
      <c r="AK69" s="186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344</v>
      </c>
      <c r="D70" s="33">
        <f>ROUND(V70*' Demand-Supply Gap'!D$129,2)</f>
        <v>4.57</v>
      </c>
      <c r="E70" s="33">
        <f>ROUND(W70*' Demand-Supply Gap'!E$129,2)</f>
        <v>4.76</v>
      </c>
      <c r="F70" s="33">
        <f>ROUND(X70*' Demand-Supply Gap'!F$129,2)</f>
        <v>4.88</v>
      </c>
      <c r="G70" s="33">
        <f>ROUND(Y70*' Demand-Supply Gap'!G$129,2)</f>
        <v>5.25</v>
      </c>
      <c r="H70" s="33">
        <f>ROUND(Z70*' Demand-Supply Gap'!H$129,2)</f>
        <v>5.3</v>
      </c>
      <c r="I70" s="33">
        <f>ROUND(AA70*' Demand-Supply Gap'!I$129,2)</f>
        <v>5</v>
      </c>
      <c r="J70" s="33">
        <f>ROUND(AB70*' Demand-Supply Gap'!J$129,2)</f>
        <v>5.35</v>
      </c>
      <c r="K70" s="33">
        <f>ROUND(AC70*' Demand-Supply Gap'!K$129,2)</f>
        <v>5.57</v>
      </c>
      <c r="L70" s="33">
        <f>ROUND(AD70*' Demand-Supply Gap'!L$129,2)</f>
        <v>5.84</v>
      </c>
      <c r="M70" s="33">
        <f>ROUND(AE70*' Demand-Supply Gap'!M$129,2)</f>
        <v>6.17</v>
      </c>
      <c r="N70" s="33">
        <f>ROUND(AF70*' Demand-Supply Gap'!N$129,2)</f>
        <v>6.54</v>
      </c>
      <c r="O70" s="33">
        <f>ROUND(AG70*' Demand-Supply Gap'!O$129,2)</f>
        <v>6.97</v>
      </c>
      <c r="P70" s="33">
        <f>ROUND(AH70*' Demand-Supply Gap'!P$129,2)</f>
        <v>7.42</v>
      </c>
      <c r="Q70" s="33">
        <f>ROUND(AI70*' Demand-Supply Gap'!Q$129,2)</f>
        <v>7.88</v>
      </c>
      <c r="R70" s="33">
        <f>ROUND(AJ70*' Demand-Supply Gap'!R$129,2)</f>
        <v>8.41</v>
      </c>
      <c r="S70" s="44">
        <f>ROUND(AK70*' Demand-Supply Gap'!S$129,2)</f>
        <v>9.02</v>
      </c>
      <c r="T70" s="384"/>
      <c r="U70" s="469">
        <f t="shared" si="166"/>
        <v>5.9755945439213365E-2</v>
      </c>
      <c r="V70" s="260">
        <f>1-SUM(V67:V69)</f>
        <v>0.21730000000000005</v>
      </c>
      <c r="W70" s="159">
        <f t="shared" ref="W70" si="167">1-SUM(W67:W69)</f>
        <v>0.21858</v>
      </c>
      <c r="X70" s="159">
        <f t="shared" ref="X70" si="168">1-SUM(X67:X69)</f>
        <v>0.22229999999999994</v>
      </c>
      <c r="Y70" s="159">
        <f t="shared" ref="Y70" si="169">1-SUM(Y67:Y69)</f>
        <v>0.23653999999999997</v>
      </c>
      <c r="Z70" s="159">
        <f t="shared" ref="Z70" si="170">1-SUM(Z67:Z69)</f>
        <v>0.23308000000000006</v>
      </c>
      <c r="AA70" s="159">
        <f t="shared" ref="AA70" si="171">1-SUM(AA67:AA69)</f>
        <v>0.2289000000000001</v>
      </c>
      <c r="AB70" s="159">
        <f t="shared" ref="AB70" si="172">1-SUM(AB67:AB69)</f>
        <v>0.23769066666666594</v>
      </c>
      <c r="AC70" s="159">
        <f t="shared" ref="AC70" si="173">1-SUM(AC67:AC69)</f>
        <v>0.23790281481481423</v>
      </c>
      <c r="AD70" s="159">
        <f t="shared" ref="AD70" si="174">1-SUM(AD67:AD69)</f>
        <v>0.23811496296296242</v>
      </c>
      <c r="AE70" s="159">
        <f t="shared" ref="AE70" si="175">1-SUM(AE67:AE69)</f>
        <v>0.23832711111111071</v>
      </c>
      <c r="AF70" s="159">
        <f t="shared" ref="AF70" si="176">1-SUM(AF67:AF69)</f>
        <v>0.2385392592592589</v>
      </c>
      <c r="AG70" s="159">
        <f t="shared" ref="AG70" si="177">1-SUM(AG67:AG69)</f>
        <v>0.23875140740740719</v>
      </c>
      <c r="AH70" s="159">
        <f t="shared" ref="AH70" si="178">1-SUM(AH67:AH69)</f>
        <v>0.23896355555555537</v>
      </c>
      <c r="AI70" s="159">
        <f t="shared" ref="AI70" si="179">1-SUM(AI67:AI69)</f>
        <v>0.23917570370370367</v>
      </c>
      <c r="AJ70" s="159">
        <f t="shared" ref="AJ70" si="180">1-SUM(AJ67:AJ69)</f>
        <v>0.23938785185185174</v>
      </c>
      <c r="AK70" s="159">
        <f t="shared" ref="AK70" si="181">1-SUM(AK67:AK69)</f>
        <v>0.23960000000000004</v>
      </c>
    </row>
    <row r="71" spans="1:37" s="28" customFormat="1" ht="15.75" thickBot="1" x14ac:dyDescent="0.3">
      <c r="A71" s="227" t="s">
        <v>39</v>
      </c>
      <c r="B71" s="227" t="s">
        <v>106</v>
      </c>
      <c r="C71" s="228" t="s">
        <v>58</v>
      </c>
      <c r="D71" s="229">
        <f>ROUND(V71*' Demand-Supply Gap'!D$129,2)</f>
        <v>21.04</v>
      </c>
      <c r="E71" s="229">
        <f>ROUND(W71*' Demand-Supply Gap'!E$129,2)</f>
        <v>21.79</v>
      </c>
      <c r="F71" s="229">
        <f>ROUND(X71*' Demand-Supply Gap'!F$129,2)</f>
        <v>21.96</v>
      </c>
      <c r="G71" s="229">
        <f>ROUND(Y71*' Demand-Supply Gap'!G$129,2)</f>
        <v>22.19</v>
      </c>
      <c r="H71" s="229">
        <f>ROUND(Z71*' Demand-Supply Gap'!H$129,2)</f>
        <v>22.72</v>
      </c>
      <c r="I71" s="229">
        <f>ROUND(AA71*' Demand-Supply Gap'!I$129,2)</f>
        <v>21.86</v>
      </c>
      <c r="J71" s="229">
        <f>ROUND(AB71*' Demand-Supply Gap'!J$129,2)</f>
        <v>22.51</v>
      </c>
      <c r="K71" s="229">
        <f>ROUND(AC71*' Demand-Supply Gap'!K$129,2)</f>
        <v>23.42</v>
      </c>
      <c r="L71" s="229">
        <f>ROUND(AD71*' Demand-Supply Gap'!L$129,2)</f>
        <v>24.51</v>
      </c>
      <c r="M71" s="229">
        <f>ROUND(AE71*' Demand-Supply Gap'!M$129,2)</f>
        <v>25.88</v>
      </c>
      <c r="N71" s="229">
        <f>ROUND(AF71*' Demand-Supply Gap'!N$129,2)</f>
        <v>27.43</v>
      </c>
      <c r="O71" s="229">
        <f>ROUND(AG71*' Demand-Supply Gap'!O$129,2)</f>
        <v>29.18</v>
      </c>
      <c r="P71" s="229">
        <f>ROUND(AH71*' Demand-Supply Gap'!P$129,2)</f>
        <v>31.07</v>
      </c>
      <c r="Q71" s="229">
        <f>ROUND(AI71*' Demand-Supply Gap'!Q$129,2)</f>
        <v>32.950000000000003</v>
      </c>
      <c r="R71" s="229">
        <f>ROUND(AJ71*' Demand-Supply Gap'!R$129,2)</f>
        <v>35.15</v>
      </c>
      <c r="S71" s="230">
        <f>ROUND(AK71*' Demand-Supply Gap'!S$129,2)</f>
        <v>37.630000000000003</v>
      </c>
      <c r="T71" s="484"/>
      <c r="U71" s="495"/>
      <c r="V71" s="261">
        <f>SUM(V67:V70)</f>
        <v>1</v>
      </c>
      <c r="W71" s="231">
        <f t="shared" ref="W71" si="182">SUM(W67:W70)</f>
        <v>1</v>
      </c>
      <c r="X71" s="231">
        <f t="shared" ref="X71" si="183">SUM(X67:X70)</f>
        <v>1</v>
      </c>
      <c r="Y71" s="231">
        <f t="shared" ref="Y71" si="184">SUM(Y67:Y70)</f>
        <v>1</v>
      </c>
      <c r="Z71" s="231">
        <f t="shared" ref="Z71" si="185">SUM(Z67:Z70)</f>
        <v>1</v>
      </c>
      <c r="AA71" s="231">
        <f t="shared" ref="AA71" si="186">SUM(AA67:AA70)</f>
        <v>1</v>
      </c>
      <c r="AB71" s="231">
        <f t="shared" ref="AB71" si="187">SUM(AB67:AB70)</f>
        <v>1</v>
      </c>
      <c r="AC71" s="231">
        <f t="shared" ref="AC71" si="188">SUM(AC67:AC70)</f>
        <v>1</v>
      </c>
      <c r="AD71" s="231">
        <f t="shared" ref="AD71" si="189">SUM(AD67:AD70)</f>
        <v>1</v>
      </c>
      <c r="AE71" s="231">
        <f t="shared" ref="AE71" si="190">SUM(AE67:AE70)</f>
        <v>1</v>
      </c>
      <c r="AF71" s="231">
        <f t="shared" ref="AF71" si="191">SUM(AF67:AF70)</f>
        <v>1</v>
      </c>
      <c r="AG71" s="231">
        <f t="shared" ref="AG71" si="192">SUM(AG67:AG70)</f>
        <v>1</v>
      </c>
      <c r="AH71" s="231">
        <f t="shared" ref="AH71" si="193">SUM(AH67:AH70)</f>
        <v>1</v>
      </c>
      <c r="AI71" s="231">
        <f t="shared" ref="AI71" si="194">SUM(AI67:AI70)</f>
        <v>1</v>
      </c>
      <c r="AJ71" s="231">
        <f t="shared" ref="AJ71" si="195">SUM(AJ67:AJ70)</f>
        <v>1</v>
      </c>
      <c r="AK71" s="231">
        <f t="shared" ref="AK71" si="196">SUM(AK67:AK70)</f>
        <v>1</v>
      </c>
    </row>
    <row r="72" spans="1:37" s="28" customFormat="1" ht="15" x14ac:dyDescent="0.25">
      <c r="A72" s="232" t="s">
        <v>39</v>
      </c>
      <c r="B72" s="232" t="s">
        <v>259</v>
      </c>
      <c r="C72" s="233" t="s">
        <v>389</v>
      </c>
      <c r="D72" s="234">
        <f>ROUND(V72*' Demand-Supply Gap'!D$138,2)</f>
        <v>6.81</v>
      </c>
      <c r="E72" s="234">
        <f>ROUND(W72*' Demand-Supply Gap'!E$138,2)</f>
        <v>6.89</v>
      </c>
      <c r="F72" s="234">
        <f>ROUND(X72*' Demand-Supply Gap'!F$138,2)</f>
        <v>6.91</v>
      </c>
      <c r="G72" s="234">
        <f>ROUND(Y72*' Demand-Supply Gap'!G$138,2)</f>
        <v>6.9</v>
      </c>
      <c r="H72" s="234">
        <f>ROUND(Z72*' Demand-Supply Gap'!H$138,2)</f>
        <v>7.07</v>
      </c>
      <c r="I72" s="234">
        <f>ROUND(AA72*' Demand-Supply Gap'!I$138,2)</f>
        <v>6.71</v>
      </c>
      <c r="J72" s="234">
        <f>ROUND(AB72*' Demand-Supply Gap'!J$138,2)</f>
        <v>6.84</v>
      </c>
      <c r="K72" s="234">
        <f>ROUND(AC72*' Demand-Supply Gap'!K$138,2)</f>
        <v>7.08</v>
      </c>
      <c r="L72" s="234">
        <f>ROUND(AD72*' Demand-Supply Gap'!L$138,2)</f>
        <v>7.38</v>
      </c>
      <c r="M72" s="234">
        <f>ROUND(AE72*' Demand-Supply Gap'!M$138,2)</f>
        <v>7.75</v>
      </c>
      <c r="N72" s="234">
        <f>ROUND(AF72*' Demand-Supply Gap'!N$138,2)</f>
        <v>8.17</v>
      </c>
      <c r="O72" s="234">
        <f>ROUND(AG72*' Demand-Supply Gap'!O$138,2)</f>
        <v>8.65</v>
      </c>
      <c r="P72" s="234">
        <f>ROUND(AH72*' Demand-Supply Gap'!P$138,2)</f>
        <v>9.17</v>
      </c>
      <c r="Q72" s="234">
        <f>ROUND(AI72*' Demand-Supply Gap'!Q$138,2)</f>
        <v>9.67</v>
      </c>
      <c r="R72" s="234">
        <f>ROUND(AJ72*' Demand-Supply Gap'!R$138,2)</f>
        <v>10.27</v>
      </c>
      <c r="S72" s="253">
        <f>ROUND(AK72*' Demand-Supply Gap'!S$138,2)</f>
        <v>10.94</v>
      </c>
      <c r="T72" s="384"/>
      <c r="U72" s="469">
        <f>(S72/J72)^(1/9)-1</f>
        <v>5.3567481996737776E-2</v>
      </c>
      <c r="V72" s="262">
        <v>0.49663000000000002</v>
      </c>
      <c r="W72" s="235">
        <v>0.50217311752999994</v>
      </c>
      <c r="X72" s="235">
        <v>0.4991219241</v>
      </c>
      <c r="Y72" s="235">
        <v>0.49873343699999995</v>
      </c>
      <c r="Z72" s="235">
        <v>0.50341230999999997</v>
      </c>
      <c r="AA72" s="235">
        <v>0.49951639566999995</v>
      </c>
      <c r="AB72" s="235">
        <v>0.49646413351400004</v>
      </c>
      <c r="AC72" s="235">
        <v>0.49577922979022226</v>
      </c>
      <c r="AD72" s="235">
        <v>0.49509432606644449</v>
      </c>
      <c r="AE72" s="235">
        <v>0.49440942234266672</v>
      </c>
      <c r="AF72" s="235">
        <v>0.49372451861888894</v>
      </c>
      <c r="AG72" s="235">
        <v>0.49303961489511117</v>
      </c>
      <c r="AH72" s="235">
        <v>0.49235471117133339</v>
      </c>
      <c r="AI72" s="235">
        <v>0.49166980744755562</v>
      </c>
      <c r="AJ72" s="235">
        <v>0.49098490372377784</v>
      </c>
      <c r="AK72" s="235">
        <v>0.49030000000000007</v>
      </c>
    </row>
    <row r="73" spans="1:37" s="28" customFormat="1" ht="15" x14ac:dyDescent="0.25">
      <c r="A73" s="32" t="s">
        <v>39</v>
      </c>
      <c r="B73" s="32" t="s">
        <v>259</v>
      </c>
      <c r="C73" s="68" t="s">
        <v>342</v>
      </c>
      <c r="D73" s="33">
        <f>ROUND(V73*' Demand-Supply Gap'!D$138,2)</f>
        <v>3.44</v>
      </c>
      <c r="E73" s="33">
        <f>ROUND(W73*' Demand-Supply Gap'!E$138,2)</f>
        <v>3.5</v>
      </c>
      <c r="F73" s="33">
        <f>ROUND(X73*' Demand-Supply Gap'!F$138,2)</f>
        <v>3.52</v>
      </c>
      <c r="G73" s="33">
        <f>ROUND(Y73*' Demand-Supply Gap'!G$138,2)</f>
        <v>3.55</v>
      </c>
      <c r="H73" s="33">
        <f>ROUND(Z73*' Demand-Supply Gap'!H$138,2)</f>
        <v>3.53</v>
      </c>
      <c r="I73" s="33">
        <f>ROUND(AA73*' Demand-Supply Gap'!I$138,2)</f>
        <v>3.37</v>
      </c>
      <c r="J73" s="33">
        <f>ROUND(AB73*' Demand-Supply Gap'!J$138,2)</f>
        <v>3.45</v>
      </c>
      <c r="K73" s="33">
        <f>ROUND(AC73*' Demand-Supply Gap'!K$138,2)</f>
        <v>3.59</v>
      </c>
      <c r="L73" s="33">
        <f>ROUND(AD73*' Demand-Supply Gap'!L$138,2)</f>
        <v>3.76</v>
      </c>
      <c r="M73" s="33">
        <f>ROUND(AE73*' Demand-Supply Gap'!M$138,2)</f>
        <v>3.97</v>
      </c>
      <c r="N73" s="33">
        <f>ROUND(AF73*' Demand-Supply Gap'!N$138,2)</f>
        <v>4.2</v>
      </c>
      <c r="O73" s="33">
        <f>ROUND(AG73*' Demand-Supply Gap'!O$138,2)</f>
        <v>4.47</v>
      </c>
      <c r="P73" s="33">
        <f>ROUND(AH73*' Demand-Supply Gap'!P$138,2)</f>
        <v>4.76</v>
      </c>
      <c r="Q73" s="33">
        <f>ROUND(AI73*' Demand-Supply Gap'!Q$138,2)</f>
        <v>5.05</v>
      </c>
      <c r="R73" s="33">
        <f>ROUND(AJ73*' Demand-Supply Gap'!R$138,2)</f>
        <v>5.39</v>
      </c>
      <c r="S73" s="44">
        <f>ROUND(AK73*' Demand-Supply Gap'!S$138,2)</f>
        <v>5.77</v>
      </c>
      <c r="T73" s="384"/>
      <c r="U73" s="469">
        <f t="shared" ref="U73:U75" si="197">(S73/J73)^(1/9)-1</f>
        <v>5.8808485391252274E-2</v>
      </c>
      <c r="V73" s="260">
        <v>0.25122169999999999</v>
      </c>
      <c r="W73" s="159">
        <v>0.25519413470000002</v>
      </c>
      <c r="X73" s="159">
        <v>0.25413413489999997</v>
      </c>
      <c r="Y73" s="159">
        <v>0.25612629999999997</v>
      </c>
      <c r="Z73" s="159">
        <v>0.25111678999999998</v>
      </c>
      <c r="AA73" s="159">
        <v>0.2507122671</v>
      </c>
      <c r="AB73" s="358">
        <v>0.25042439040000003</v>
      </c>
      <c r="AC73" s="358">
        <v>0.25131056924444445</v>
      </c>
      <c r="AD73" s="358">
        <v>0.25219674808888892</v>
      </c>
      <c r="AE73" s="358">
        <v>0.25308292693333334</v>
      </c>
      <c r="AF73" s="358">
        <v>0.25396910577777781</v>
      </c>
      <c r="AG73" s="358">
        <v>0.25485528462222223</v>
      </c>
      <c r="AH73" s="358">
        <v>0.25574146346666671</v>
      </c>
      <c r="AI73" s="358">
        <v>0.25662764231111113</v>
      </c>
      <c r="AJ73" s="358">
        <v>0.2575138211555556</v>
      </c>
      <c r="AK73" s="358">
        <v>0.25840000000000007</v>
      </c>
    </row>
    <row r="74" spans="1:37" s="28" customFormat="1" ht="15" x14ac:dyDescent="0.25">
      <c r="A74" s="32" t="s">
        <v>39</v>
      </c>
      <c r="B74" s="32" t="s">
        <v>259</v>
      </c>
      <c r="C74" s="68" t="s">
        <v>343</v>
      </c>
      <c r="D74" s="33">
        <f>ROUND(V74*' Demand-Supply Gap'!D$138,2)</f>
        <v>1.28</v>
      </c>
      <c r="E74" s="33">
        <f>ROUND(W74*' Demand-Supply Gap'!E$138,2)</f>
        <v>1.33</v>
      </c>
      <c r="F74" s="33">
        <f>ROUND(X74*' Demand-Supply Gap'!F$138,2)</f>
        <v>1.29</v>
      </c>
      <c r="G74" s="33">
        <f>ROUND(Y74*' Demand-Supply Gap'!G$138,2)</f>
        <v>1.26</v>
      </c>
      <c r="H74" s="33">
        <f>ROUND(Z74*' Demand-Supply Gap'!H$138,2)</f>
        <v>1.31</v>
      </c>
      <c r="I74" s="33">
        <f>ROUND(AA74*' Demand-Supply Gap'!I$138,2)</f>
        <v>1.26</v>
      </c>
      <c r="J74" s="33">
        <f>ROUND(AB74*' Demand-Supply Gap'!J$138,2)</f>
        <v>1.3</v>
      </c>
      <c r="K74" s="33">
        <f>ROUND(AC74*' Demand-Supply Gap'!K$138,2)</f>
        <v>1.36</v>
      </c>
      <c r="L74" s="33">
        <f>ROUND(AD74*' Demand-Supply Gap'!L$138,2)</f>
        <v>1.4</v>
      </c>
      <c r="M74" s="33">
        <f>ROUND(AE74*' Demand-Supply Gap'!M$138,2)</f>
        <v>1.48</v>
      </c>
      <c r="N74" s="33">
        <f>ROUND(AF74*' Demand-Supply Gap'!N$138,2)</f>
        <v>1.56</v>
      </c>
      <c r="O74" s="33">
        <f>ROUND(AG74*' Demand-Supply Gap'!O$138,2)</f>
        <v>1.65</v>
      </c>
      <c r="P74" s="33">
        <f>ROUND(AH74*' Demand-Supply Gap'!P$138,2)</f>
        <v>1.75</v>
      </c>
      <c r="Q74" s="33">
        <f>ROUND(AI74*' Demand-Supply Gap'!Q$138,2)</f>
        <v>1.86</v>
      </c>
      <c r="R74" s="33">
        <f>ROUND(AJ74*' Demand-Supply Gap'!R$138,2)</f>
        <v>1.97</v>
      </c>
      <c r="S74" s="44">
        <f>ROUND(AK74*' Demand-Supply Gap'!S$138,2)</f>
        <v>2.11</v>
      </c>
      <c r="T74" s="384"/>
      <c r="U74" s="469">
        <f t="shared" si="197"/>
        <v>5.5288028600046557E-2</v>
      </c>
      <c r="V74" s="259">
        <v>9.3191740999999995E-2</v>
      </c>
      <c r="W74" s="186">
        <v>9.7125459999999997E-2</v>
      </c>
      <c r="X74" s="186">
        <v>9.3419410000000008E-2</v>
      </c>
      <c r="Y74" s="186">
        <v>9.1317800000000005E-2</v>
      </c>
      <c r="Z74" s="186">
        <v>9.3155299999999996E-2</v>
      </c>
      <c r="AA74" s="186">
        <v>9.4059636000000002E-2</v>
      </c>
      <c r="AB74" s="186">
        <v>9.4499553999999986E-2</v>
      </c>
      <c r="AC74" s="186">
        <v>9.4939471999999997E-2</v>
      </c>
      <c r="AD74" s="186">
        <v>9.4116909035713986E-2</v>
      </c>
      <c r="AE74" s="186">
        <v>9.4150989571429006E-2</v>
      </c>
      <c r="AF74" s="186">
        <v>9.4185070107142999E-2</v>
      </c>
      <c r="AG74" s="186">
        <v>9.4219150642856991E-2</v>
      </c>
      <c r="AH74" s="186">
        <v>9.4253231178570984E-2</v>
      </c>
      <c r="AI74" s="186">
        <v>9.4287311714286004E-2</v>
      </c>
      <c r="AJ74" s="186">
        <v>9.4321392249999997E-2</v>
      </c>
      <c r="AK74" s="186">
        <v>9.435547278571399E-2</v>
      </c>
    </row>
    <row r="75" spans="1:37" s="28" customFormat="1" ht="15" x14ac:dyDescent="0.25">
      <c r="A75" s="32" t="s">
        <v>39</v>
      </c>
      <c r="B75" s="32" t="s">
        <v>259</v>
      </c>
      <c r="C75" s="68" t="s">
        <v>344</v>
      </c>
      <c r="D75" s="33">
        <f>ROUND(V75*' Demand-Supply Gap'!D$138,2)</f>
        <v>2.1800000000000002</v>
      </c>
      <c r="E75" s="33">
        <f>ROUND(W75*' Demand-Supply Gap'!E$138,2)</f>
        <v>2</v>
      </c>
      <c r="F75" s="33">
        <f>ROUND(X75*' Demand-Supply Gap'!F$138,2)</f>
        <v>2.12</v>
      </c>
      <c r="G75" s="33">
        <f>ROUND(Y75*' Demand-Supply Gap'!G$138,2)</f>
        <v>2.13</v>
      </c>
      <c r="H75" s="33">
        <f>ROUND(Z75*' Demand-Supply Gap'!H$138,2)</f>
        <v>2.14</v>
      </c>
      <c r="I75" s="33">
        <f>ROUND(AA75*' Demand-Supply Gap'!I$138,2)</f>
        <v>2.09</v>
      </c>
      <c r="J75" s="33">
        <f>ROUND(AB75*' Demand-Supply Gap'!J$138,2)</f>
        <v>2.1800000000000002</v>
      </c>
      <c r="K75" s="33">
        <f>ROUND(AC75*' Demand-Supply Gap'!K$138,2)</f>
        <v>2.2599999999999998</v>
      </c>
      <c r="L75" s="33">
        <f>ROUND(AD75*' Demand-Supply Gap'!L$138,2)</f>
        <v>2.36</v>
      </c>
      <c r="M75" s="33">
        <f>ROUND(AE75*' Demand-Supply Gap'!M$138,2)</f>
        <v>2.48</v>
      </c>
      <c r="N75" s="33">
        <f>ROUND(AF75*' Demand-Supply Gap'!N$138,2)</f>
        <v>2.62</v>
      </c>
      <c r="O75" s="33">
        <f>ROUND(AG75*' Demand-Supply Gap'!O$138,2)</f>
        <v>2.77</v>
      </c>
      <c r="P75" s="33">
        <f>ROUND(AH75*' Demand-Supply Gap'!P$138,2)</f>
        <v>2.93</v>
      </c>
      <c r="Q75" s="33">
        <f>ROUND(AI75*' Demand-Supply Gap'!Q$138,2)</f>
        <v>3.1</v>
      </c>
      <c r="R75" s="33">
        <f>ROUND(AJ75*' Demand-Supply Gap'!R$138,2)</f>
        <v>3.29</v>
      </c>
      <c r="S75" s="44">
        <f>ROUND(AK75*' Demand-Supply Gap'!S$138,2)</f>
        <v>3.5</v>
      </c>
      <c r="T75" s="384"/>
      <c r="U75" s="469">
        <f t="shared" si="197"/>
        <v>5.4012418608205603E-2</v>
      </c>
      <c r="V75" s="260">
        <f>V76-(SUM(V72:V74))</f>
        <v>0.15895655899999994</v>
      </c>
      <c r="W75" s="159">
        <f t="shared" ref="W75:Z75" si="198">W76-(SUM(W72:W74))</f>
        <v>0.1455072877700001</v>
      </c>
      <c r="X75" s="159">
        <f t="shared" si="198"/>
        <v>0.1533245310000001</v>
      </c>
      <c r="Y75" s="159">
        <f t="shared" si="198"/>
        <v>0.15382246300000013</v>
      </c>
      <c r="Z75" s="159">
        <f t="shared" si="198"/>
        <v>0.15231560000000011</v>
      </c>
      <c r="AA75" s="159">
        <f>AA76-(SUM(AA72:AA74))</f>
        <v>0.15571170123000011</v>
      </c>
      <c r="AB75" s="159">
        <f t="shared" ref="AB75:AK75" si="199">AB76-(SUM(AB72:AB74))</f>
        <v>0.15861192208599995</v>
      </c>
      <c r="AC75" s="159">
        <f t="shared" si="199"/>
        <v>0.15797072896533326</v>
      </c>
      <c r="AD75" s="159">
        <f t="shared" si="199"/>
        <v>0.15859201680895263</v>
      </c>
      <c r="AE75" s="159">
        <f t="shared" si="199"/>
        <v>0.15835666115257097</v>
      </c>
      <c r="AF75" s="159">
        <f t="shared" si="199"/>
        <v>0.1581213054961903</v>
      </c>
      <c r="AG75" s="159">
        <f t="shared" si="199"/>
        <v>0.15788594983980964</v>
      </c>
      <c r="AH75" s="159">
        <f t="shared" si="199"/>
        <v>0.15765059418342886</v>
      </c>
      <c r="AI75" s="159">
        <f t="shared" si="199"/>
        <v>0.15741523852704731</v>
      </c>
      <c r="AJ75" s="159">
        <f t="shared" si="199"/>
        <v>0.15717988287066653</v>
      </c>
      <c r="AK75" s="159">
        <f t="shared" si="199"/>
        <v>0.15694452721428587</v>
      </c>
    </row>
    <row r="76" spans="1:37" s="28" customFormat="1" ht="15.75" thickBot="1" x14ac:dyDescent="0.3">
      <c r="A76" s="227" t="s">
        <v>39</v>
      </c>
      <c r="B76" s="227" t="s">
        <v>259</v>
      </c>
      <c r="C76" s="228" t="s">
        <v>58</v>
      </c>
      <c r="D76" s="229">
        <f>ROUND(V76*' Demand-Supply Gap'!D$138,2)</f>
        <v>13.71</v>
      </c>
      <c r="E76" s="229">
        <f>ROUND(W76*' Demand-Supply Gap'!E$138,2)</f>
        <v>13.72</v>
      </c>
      <c r="F76" s="229">
        <f>ROUND(X76*' Demand-Supply Gap'!F$138,2)</f>
        <v>13.84</v>
      </c>
      <c r="G76" s="229">
        <f>ROUND(Y76*' Demand-Supply Gap'!G$138,2)</f>
        <v>13.84</v>
      </c>
      <c r="H76" s="229">
        <f>ROUND(Z76*' Demand-Supply Gap'!H$138,2)</f>
        <v>14.05</v>
      </c>
      <c r="I76" s="229">
        <f>ROUND(AA76*' Demand-Supply Gap'!I$138,2)</f>
        <v>13.43</v>
      </c>
      <c r="J76" s="229">
        <f>ROUND(AB76*' Demand-Supply Gap'!J$138,2)</f>
        <v>13.77</v>
      </c>
      <c r="K76" s="229">
        <f>ROUND(AC76*' Demand-Supply Gap'!K$138,2)</f>
        <v>14.28</v>
      </c>
      <c r="L76" s="229">
        <f>ROUND(AD76*' Demand-Supply Gap'!L$138,2)</f>
        <v>14.9</v>
      </c>
      <c r="M76" s="229">
        <f>ROUND(AE76*' Demand-Supply Gap'!M$138,2)</f>
        <v>15.67</v>
      </c>
      <c r="N76" s="229">
        <f>ROUND(AF76*' Demand-Supply Gap'!N$138,2)</f>
        <v>16.55</v>
      </c>
      <c r="O76" s="229">
        <f>ROUND(AG76*' Demand-Supply Gap'!O$138,2)</f>
        <v>17.54</v>
      </c>
      <c r="P76" s="229">
        <f>ROUND(AH76*' Demand-Supply Gap'!P$138,2)</f>
        <v>18.62</v>
      </c>
      <c r="Q76" s="229">
        <f>ROUND(AI76*' Demand-Supply Gap'!Q$138,2)</f>
        <v>19.68</v>
      </c>
      <c r="R76" s="229">
        <f>ROUND(AJ76*' Demand-Supply Gap'!R$138,2)</f>
        <v>20.92</v>
      </c>
      <c r="S76" s="230">
        <f>ROUND(AK76*' Demand-Supply Gap'!S$138,2)</f>
        <v>22.32</v>
      </c>
      <c r="T76" s="484"/>
      <c r="U76" s="495"/>
      <c r="V76" s="261">
        <v>1</v>
      </c>
      <c r="W76" s="231">
        <v>1</v>
      </c>
      <c r="X76" s="231">
        <v>1</v>
      </c>
      <c r="Y76" s="231">
        <v>1</v>
      </c>
      <c r="Z76" s="231">
        <v>1</v>
      </c>
      <c r="AA76" s="231">
        <v>1</v>
      </c>
      <c r="AB76" s="231">
        <v>1</v>
      </c>
      <c r="AC76" s="231">
        <v>1</v>
      </c>
      <c r="AD76" s="231">
        <v>1</v>
      </c>
      <c r="AE76" s="231">
        <v>1</v>
      </c>
      <c r="AF76" s="231">
        <v>1</v>
      </c>
      <c r="AG76" s="231">
        <v>1</v>
      </c>
      <c r="AH76" s="231">
        <v>1</v>
      </c>
      <c r="AI76" s="231">
        <v>1</v>
      </c>
      <c r="AJ76" s="231">
        <v>1</v>
      </c>
      <c r="AK76" s="231">
        <v>1</v>
      </c>
    </row>
    <row r="77" spans="1:37" s="28" customFormat="1" ht="15" x14ac:dyDescent="0.25">
      <c r="A77" s="232" t="s">
        <v>39</v>
      </c>
      <c r="B77" s="232" t="s">
        <v>107</v>
      </c>
      <c r="C77" s="233" t="s">
        <v>389</v>
      </c>
      <c r="D77" s="234">
        <f>ROUND(V77*' Demand-Supply Gap'!D$147,2)</f>
        <v>8.82</v>
      </c>
      <c r="E77" s="234">
        <f>ROUND(W77*' Demand-Supply Gap'!E$147,2)</f>
        <v>8.84</v>
      </c>
      <c r="F77" s="234">
        <f>ROUND(X77*' Demand-Supply Gap'!F$147,2)</f>
        <v>8.9600000000000009</v>
      </c>
      <c r="G77" s="234">
        <f>ROUND(Y77*' Demand-Supply Gap'!G$147,2)</f>
        <v>8.92</v>
      </c>
      <c r="H77" s="234">
        <f>ROUND(Z77*' Demand-Supply Gap'!H$147,2)</f>
        <v>9.09</v>
      </c>
      <c r="I77" s="234">
        <f>ROUND(AA77*' Demand-Supply Gap'!I$147,2)</f>
        <v>8.51</v>
      </c>
      <c r="J77" s="234">
        <f>ROUND(AB77*' Demand-Supply Gap'!J$147,2)</f>
        <v>8.6</v>
      </c>
      <c r="K77" s="234">
        <f>ROUND(AC77*' Demand-Supply Gap'!K$147,2)</f>
        <v>8.7799999999999994</v>
      </c>
      <c r="L77" s="234">
        <f>ROUND(AD77*' Demand-Supply Gap'!L$147,2)</f>
        <v>9.01</v>
      </c>
      <c r="M77" s="234">
        <f>ROUND(AE77*' Demand-Supply Gap'!M$147,2)</f>
        <v>9.34</v>
      </c>
      <c r="N77" s="234">
        <f>ROUND(AF77*' Demand-Supply Gap'!N$147,2)</f>
        <v>9.7100000000000009</v>
      </c>
      <c r="O77" s="234">
        <f>ROUND(AG77*' Demand-Supply Gap'!O$147,2)</f>
        <v>10.14</v>
      </c>
      <c r="P77" s="234">
        <f>ROUND(AH77*' Demand-Supply Gap'!P$147,2)</f>
        <v>10.59</v>
      </c>
      <c r="Q77" s="234">
        <f>ROUND(AI77*' Demand-Supply Gap'!Q$147,2)</f>
        <v>11.03</v>
      </c>
      <c r="R77" s="234">
        <f>ROUND(AJ77*' Demand-Supply Gap'!R$147,2)</f>
        <v>11.54</v>
      </c>
      <c r="S77" s="253">
        <f>ROUND(AK77*' Demand-Supply Gap'!S$147,2)</f>
        <v>12.13</v>
      </c>
      <c r="T77" s="384"/>
      <c r="U77" s="469">
        <f>(S77/J77)^(1/9)-1</f>
        <v>3.8952797067578926E-2</v>
      </c>
      <c r="V77" s="262">
        <v>0.48730000000000001</v>
      </c>
      <c r="W77" s="235">
        <v>0.48404000000000003</v>
      </c>
      <c r="X77" s="235">
        <v>0.48780000000000001</v>
      </c>
      <c r="Y77" s="235">
        <v>0.48612</v>
      </c>
      <c r="Z77" s="235">
        <v>0.48759999999999998</v>
      </c>
      <c r="AA77" s="235">
        <v>0.48970000000000002</v>
      </c>
      <c r="AB77" s="235">
        <v>0.48919333333333398</v>
      </c>
      <c r="AC77" s="235">
        <v>0.48821629629629687</v>
      </c>
      <c r="AD77" s="235">
        <v>0.48723925925925976</v>
      </c>
      <c r="AE77" s="235">
        <v>0.48626222222222265</v>
      </c>
      <c r="AF77" s="235">
        <v>0.48528518518518554</v>
      </c>
      <c r="AG77" s="235">
        <v>0.48430814814814843</v>
      </c>
      <c r="AH77" s="235">
        <v>0.48333111111111132</v>
      </c>
      <c r="AI77" s="235">
        <v>0.48235407407407421</v>
      </c>
      <c r="AJ77" s="235">
        <v>0.4813770370370371</v>
      </c>
      <c r="AK77" s="235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342</v>
      </c>
      <c r="D78" s="33">
        <f>ROUND(V78*' Demand-Supply Gap'!D$147,2)</f>
        <v>4.28</v>
      </c>
      <c r="E78" s="33">
        <f>ROUND(W78*' Demand-Supply Gap'!E$147,2)</f>
        <v>4.32</v>
      </c>
      <c r="F78" s="33">
        <f>ROUND(X78*' Demand-Supply Gap'!F$147,2)</f>
        <v>4.16</v>
      </c>
      <c r="G78" s="33">
        <f>ROUND(Y78*' Demand-Supply Gap'!G$147,2)</f>
        <v>4.07</v>
      </c>
      <c r="H78" s="33">
        <f>ROUND(Z78*' Demand-Supply Gap'!H$147,2)</f>
        <v>4.13</v>
      </c>
      <c r="I78" s="33">
        <f>ROUND(AA78*' Demand-Supply Gap'!I$147,2)</f>
        <v>3.84</v>
      </c>
      <c r="J78" s="33">
        <f>ROUND(AB78*' Demand-Supply Gap'!J$147,2)</f>
        <v>3.77</v>
      </c>
      <c r="K78" s="33">
        <f>ROUND(AC78*' Demand-Supply Gap'!K$147,2)</f>
        <v>3.88</v>
      </c>
      <c r="L78" s="33">
        <f>ROUND(AD78*' Demand-Supply Gap'!L$147,2)</f>
        <v>4.01</v>
      </c>
      <c r="M78" s="33">
        <f>ROUND(AE78*' Demand-Supply Gap'!M$147,2)</f>
        <v>4.1900000000000004</v>
      </c>
      <c r="N78" s="33">
        <f>ROUND(AF78*' Demand-Supply Gap'!N$147,2)</f>
        <v>4.3899999999999997</v>
      </c>
      <c r="O78" s="33">
        <f>ROUND(AG78*' Demand-Supply Gap'!O$147,2)</f>
        <v>4.6100000000000003</v>
      </c>
      <c r="P78" s="33">
        <f>ROUND(AH78*' Demand-Supply Gap'!P$147,2)</f>
        <v>4.8600000000000003</v>
      </c>
      <c r="Q78" s="33">
        <f>ROUND(AI78*' Demand-Supply Gap'!Q$147,2)</f>
        <v>5.09</v>
      </c>
      <c r="R78" s="33">
        <f>ROUND(AJ78*' Demand-Supply Gap'!R$147,2)</f>
        <v>5.37</v>
      </c>
      <c r="S78" s="44">
        <f>ROUND(AK78*' Demand-Supply Gap'!S$147,2)</f>
        <v>5.68</v>
      </c>
      <c r="T78" s="384"/>
      <c r="U78" s="469">
        <f t="shared" ref="U78:U80" si="200">(S78/J78)^(1/9)-1</f>
        <v>4.6594754996942767E-2</v>
      </c>
      <c r="V78" s="260">
        <v>0.23669999999999999</v>
      </c>
      <c r="W78" s="159">
        <v>0.23638000000000001</v>
      </c>
      <c r="X78" s="159">
        <v>0.2266</v>
      </c>
      <c r="Y78" s="159">
        <v>0.22174000000000002</v>
      </c>
      <c r="Z78" s="159">
        <v>0.22141999999999998</v>
      </c>
      <c r="AA78" s="159">
        <v>0.22119999999999998</v>
      </c>
      <c r="AB78" s="358">
        <v>0.214616</v>
      </c>
      <c r="AC78" s="358">
        <v>0.21578088888888888</v>
      </c>
      <c r="AD78" s="358">
        <v>0.21694577777777779</v>
      </c>
      <c r="AE78" s="358">
        <v>0.21811066666666667</v>
      </c>
      <c r="AF78" s="358">
        <v>0.21927555555555556</v>
      </c>
      <c r="AG78" s="358">
        <v>0.22044044444444444</v>
      </c>
      <c r="AH78" s="358">
        <v>0.22160533333333332</v>
      </c>
      <c r="AI78" s="358">
        <v>0.22277022222222223</v>
      </c>
      <c r="AJ78" s="358">
        <v>0.22393511111111111</v>
      </c>
      <c r="AK78" s="358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343</v>
      </c>
      <c r="D79" s="33">
        <f>ROUND(V79*' Demand-Supply Gap'!D$147,2)</f>
        <v>1.45</v>
      </c>
      <c r="E79" s="33">
        <f>ROUND(W79*' Demand-Supply Gap'!E$147,2)</f>
        <v>1.5</v>
      </c>
      <c r="F79" s="33">
        <f>ROUND(X79*' Demand-Supply Gap'!F$147,2)</f>
        <v>1.56</v>
      </c>
      <c r="G79" s="33">
        <f>ROUND(Y79*' Demand-Supply Gap'!G$147,2)</f>
        <v>1.41</v>
      </c>
      <c r="H79" s="33">
        <f>ROUND(Z79*' Demand-Supply Gap'!H$147,2)</f>
        <v>1.48</v>
      </c>
      <c r="I79" s="33">
        <f>ROUND(AA79*' Demand-Supply Gap'!I$147,2)</f>
        <v>1.42</v>
      </c>
      <c r="J79" s="33">
        <f>ROUND(AB79*' Demand-Supply Gap'!J$147,2)</f>
        <v>1.4</v>
      </c>
      <c r="K79" s="33">
        <f>ROUND(AC79*' Demand-Supply Gap'!K$147,2)</f>
        <v>1.44</v>
      </c>
      <c r="L79" s="33">
        <f>ROUND(AD79*' Demand-Supply Gap'!L$147,2)</f>
        <v>1.48</v>
      </c>
      <c r="M79" s="33">
        <f>ROUND(AE79*' Demand-Supply Gap'!M$147,2)</f>
        <v>1.54</v>
      </c>
      <c r="N79" s="33">
        <f>ROUND(AF79*' Demand-Supply Gap'!N$147,2)</f>
        <v>1.6</v>
      </c>
      <c r="O79" s="33">
        <f>ROUND(AG79*' Demand-Supply Gap'!O$147,2)</f>
        <v>1.68</v>
      </c>
      <c r="P79" s="33">
        <f>ROUND(AH79*' Demand-Supply Gap'!P$147,2)</f>
        <v>1.76</v>
      </c>
      <c r="Q79" s="33">
        <f>ROUND(AI79*' Demand-Supply Gap'!Q$147,2)</f>
        <v>1.84</v>
      </c>
      <c r="R79" s="33">
        <f>ROUND(AJ79*' Demand-Supply Gap'!R$147,2)</f>
        <v>1.93</v>
      </c>
      <c r="S79" s="44">
        <f>ROUND(AK79*' Demand-Supply Gap'!S$147,2)</f>
        <v>2.0299999999999998</v>
      </c>
      <c r="T79" s="384"/>
      <c r="U79" s="469">
        <f t="shared" si="200"/>
        <v>4.2148908554861642E-2</v>
      </c>
      <c r="V79" s="259">
        <v>8.0099999999999991E-2</v>
      </c>
      <c r="W79" s="186">
        <v>8.2400000000000001E-2</v>
      </c>
      <c r="X79" s="186">
        <v>8.4699999999999998E-2</v>
      </c>
      <c r="Y79" s="186">
        <v>7.6999999999999999E-2</v>
      </c>
      <c r="Z79" s="186">
        <v>7.9299999999999995E-2</v>
      </c>
      <c r="AA79" s="186">
        <v>8.1599999999999992E-2</v>
      </c>
      <c r="AB79" s="186">
        <v>7.9899999999999999E-2</v>
      </c>
      <c r="AC79" s="186">
        <v>7.9966666666666658E-2</v>
      </c>
      <c r="AD79" s="186">
        <v>8.0033333333333331E-2</v>
      </c>
      <c r="AE79" s="186">
        <v>8.0099999999999991E-2</v>
      </c>
      <c r="AF79" s="186">
        <v>8.0166666666666664E-2</v>
      </c>
      <c r="AG79" s="186">
        <v>8.0233333333333323E-2</v>
      </c>
      <c r="AH79" s="186">
        <v>8.0299999999999996E-2</v>
      </c>
      <c r="AI79" s="186">
        <v>8.0366666666666656E-2</v>
      </c>
      <c r="AJ79" s="186">
        <v>8.0433333333333329E-2</v>
      </c>
      <c r="AK79" s="186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344</v>
      </c>
      <c r="D80" s="33">
        <f>ROUND(V80*' Demand-Supply Gap'!D$147,2)</f>
        <v>3.55</v>
      </c>
      <c r="E80" s="33">
        <f>ROUND(W80*' Demand-Supply Gap'!E$147,2)</f>
        <v>3.6</v>
      </c>
      <c r="F80" s="33">
        <f>ROUND(X80*' Demand-Supply Gap'!F$147,2)</f>
        <v>3.69</v>
      </c>
      <c r="G80" s="33">
        <f>ROUND(Y80*' Demand-Supply Gap'!G$147,2)</f>
        <v>3.95</v>
      </c>
      <c r="H80" s="33">
        <f>ROUND(Z80*' Demand-Supply Gap'!H$147,2)</f>
        <v>3.95</v>
      </c>
      <c r="I80" s="33">
        <f>ROUND(AA80*' Demand-Supply Gap'!I$147,2)</f>
        <v>3.6</v>
      </c>
      <c r="J80" s="33">
        <f>ROUND(AB80*' Demand-Supply Gap'!J$147,2)</f>
        <v>3.8</v>
      </c>
      <c r="K80" s="33">
        <f>ROUND(AC80*' Demand-Supply Gap'!K$147,2)</f>
        <v>3.88</v>
      </c>
      <c r="L80" s="33">
        <f>ROUND(AD80*' Demand-Supply Gap'!L$147,2)</f>
        <v>3.99</v>
      </c>
      <c r="M80" s="33">
        <f>ROUND(AE80*' Demand-Supply Gap'!M$147,2)</f>
        <v>4.1399999999999997</v>
      </c>
      <c r="N80" s="33">
        <f>ROUND(AF80*' Demand-Supply Gap'!N$147,2)</f>
        <v>4.3099999999999996</v>
      </c>
      <c r="O80" s="33">
        <f>ROUND(AG80*' Demand-Supply Gap'!O$147,2)</f>
        <v>4.5</v>
      </c>
      <c r="P80" s="33">
        <f>ROUND(AH80*' Demand-Supply Gap'!P$147,2)</f>
        <v>4.71</v>
      </c>
      <c r="Q80" s="33">
        <f>ROUND(AI80*' Demand-Supply Gap'!Q$147,2)</f>
        <v>4.9000000000000004</v>
      </c>
      <c r="R80" s="33">
        <f>ROUND(AJ80*' Demand-Supply Gap'!R$147,2)</f>
        <v>5.14</v>
      </c>
      <c r="S80" s="44">
        <f>ROUND(AK80*' Demand-Supply Gap'!S$147,2)</f>
        <v>5.4</v>
      </c>
      <c r="T80" s="384"/>
      <c r="U80" s="469">
        <f t="shared" si="200"/>
        <v>3.9816452554048087E-2</v>
      </c>
      <c r="V80" s="260">
        <f>1-SUM(V77:V79)</f>
        <v>0.19590000000000007</v>
      </c>
      <c r="W80" s="159">
        <f t="shared" ref="W80" si="201">1-SUM(W77:W79)</f>
        <v>0.19717999999999991</v>
      </c>
      <c r="X80" s="159">
        <f t="shared" ref="X80" si="202">1-SUM(X77:X79)</f>
        <v>0.20089999999999997</v>
      </c>
      <c r="Y80" s="159">
        <f t="shared" ref="Y80" si="203">1-SUM(Y77:Y79)</f>
        <v>0.21514</v>
      </c>
      <c r="Z80" s="159">
        <f t="shared" ref="Z80" si="204">1-SUM(Z77:Z79)</f>
        <v>0.21167999999999998</v>
      </c>
      <c r="AA80" s="159">
        <f t="shared" ref="AA80" si="205">1-SUM(AA77:AA79)</f>
        <v>0.20750000000000002</v>
      </c>
      <c r="AB80" s="159">
        <f t="shared" ref="AB80" si="206">1-SUM(AB77:AB79)</f>
        <v>0.21629066666666608</v>
      </c>
      <c r="AC80" s="159">
        <f t="shared" ref="AC80" si="207">1-SUM(AC77:AC79)</f>
        <v>0.21603614814814764</v>
      </c>
      <c r="AD80" s="159">
        <f t="shared" ref="AD80" si="208">1-SUM(AD77:AD79)</f>
        <v>0.21578162962962921</v>
      </c>
      <c r="AE80" s="159">
        <f t="shared" ref="AE80" si="209">1-SUM(AE77:AE79)</f>
        <v>0.21552711111111067</v>
      </c>
      <c r="AF80" s="159">
        <f t="shared" ref="AF80" si="210">1-SUM(AF77:AF79)</f>
        <v>0.21527259259259224</v>
      </c>
      <c r="AG80" s="159">
        <f t="shared" ref="AG80" si="211">1-SUM(AG77:AG79)</f>
        <v>0.2150180740740737</v>
      </c>
      <c r="AH80" s="159">
        <f t="shared" ref="AH80" si="212">1-SUM(AH77:AH79)</f>
        <v>0.21476355555555537</v>
      </c>
      <c r="AI80" s="159">
        <f t="shared" ref="AI80" si="213">1-SUM(AI77:AI79)</f>
        <v>0.21450903703703683</v>
      </c>
      <c r="AJ80" s="159">
        <f t="shared" ref="AJ80" si="214">1-SUM(AJ77:AJ79)</f>
        <v>0.2142545185185184</v>
      </c>
      <c r="AK80" s="159">
        <f t="shared" ref="AK80" si="215">1-SUM(AK77:AK79)</f>
        <v>0.21399999999999997</v>
      </c>
    </row>
    <row r="81" spans="1:37" s="28" customFormat="1" ht="15.75" thickBot="1" x14ac:dyDescent="0.3">
      <c r="A81" s="227" t="s">
        <v>39</v>
      </c>
      <c r="B81" s="227" t="s">
        <v>107</v>
      </c>
      <c r="C81" s="228" t="s">
        <v>58</v>
      </c>
      <c r="D81" s="229">
        <f>ROUND(V81*' Demand-Supply Gap'!D$147,2)</f>
        <v>18.100000000000001</v>
      </c>
      <c r="E81" s="229">
        <f>ROUND(W81*' Demand-Supply Gap'!E$147,2)</f>
        <v>18.260000000000002</v>
      </c>
      <c r="F81" s="229">
        <f>ROUND(X81*' Demand-Supply Gap'!F$147,2)</f>
        <v>18.36</v>
      </c>
      <c r="G81" s="229">
        <f>ROUND(Y81*' Demand-Supply Gap'!G$147,2)</f>
        <v>18.350000000000001</v>
      </c>
      <c r="H81" s="229">
        <f>ROUND(Z81*' Demand-Supply Gap'!H$147,2)</f>
        <v>18.649999999999999</v>
      </c>
      <c r="I81" s="229">
        <f>ROUND(AA81*' Demand-Supply Gap'!I$147,2)</f>
        <v>17.37</v>
      </c>
      <c r="J81" s="229">
        <f>ROUND(AB81*' Demand-Supply Gap'!J$147,2)</f>
        <v>17.579999999999998</v>
      </c>
      <c r="K81" s="229">
        <f>ROUND(AC81*' Demand-Supply Gap'!K$147,2)</f>
        <v>17.98</v>
      </c>
      <c r="L81" s="229">
        <f>ROUND(AD81*' Demand-Supply Gap'!L$147,2)</f>
        <v>18.5</v>
      </c>
      <c r="M81" s="229">
        <f>ROUND(AE81*' Demand-Supply Gap'!M$147,2)</f>
        <v>19.21</v>
      </c>
      <c r="N81" s="229">
        <f>ROUND(AF81*' Demand-Supply Gap'!N$147,2)</f>
        <v>20.010000000000002</v>
      </c>
      <c r="O81" s="229">
        <f>ROUND(AG81*' Demand-Supply Gap'!O$147,2)</f>
        <v>20.93</v>
      </c>
      <c r="P81" s="229">
        <f>ROUND(AH81*' Demand-Supply Gap'!P$147,2)</f>
        <v>21.92</v>
      </c>
      <c r="Q81" s="229">
        <f>ROUND(AI81*' Demand-Supply Gap'!Q$147,2)</f>
        <v>22.86</v>
      </c>
      <c r="R81" s="229">
        <f>ROUND(AJ81*' Demand-Supply Gap'!R$147,2)</f>
        <v>23.98</v>
      </c>
      <c r="S81" s="230">
        <f>ROUND(AK81*' Demand-Supply Gap'!S$147,2)</f>
        <v>25.25</v>
      </c>
      <c r="T81" s="484"/>
      <c r="U81" s="495"/>
      <c r="V81" s="261">
        <f>SUM(V77:V80)</f>
        <v>1</v>
      </c>
      <c r="W81" s="231">
        <f t="shared" ref="W81" si="216">SUM(W77:W80)</f>
        <v>1</v>
      </c>
      <c r="X81" s="231">
        <f t="shared" ref="X81" si="217">SUM(X77:X80)</f>
        <v>1</v>
      </c>
      <c r="Y81" s="231">
        <f t="shared" ref="Y81" si="218">SUM(Y77:Y80)</f>
        <v>1</v>
      </c>
      <c r="Z81" s="231">
        <f t="shared" ref="Z81" si="219">SUM(Z77:Z80)</f>
        <v>1</v>
      </c>
      <c r="AA81" s="231">
        <f t="shared" ref="AA81" si="220">SUM(AA77:AA80)</f>
        <v>1</v>
      </c>
      <c r="AB81" s="231">
        <f t="shared" ref="AB81" si="221">SUM(AB77:AB80)</f>
        <v>1</v>
      </c>
      <c r="AC81" s="231">
        <f t="shared" ref="AC81" si="222">SUM(AC77:AC80)</f>
        <v>1</v>
      </c>
      <c r="AD81" s="231">
        <f t="shared" ref="AD81" si="223">SUM(AD77:AD80)</f>
        <v>1</v>
      </c>
      <c r="AE81" s="231">
        <f t="shared" ref="AE81" si="224">SUM(AE77:AE80)</f>
        <v>1</v>
      </c>
      <c r="AF81" s="231">
        <f t="shared" ref="AF81" si="225">SUM(AF77:AF80)</f>
        <v>1</v>
      </c>
      <c r="AG81" s="231">
        <f t="shared" ref="AG81" si="226">SUM(AG77:AG80)</f>
        <v>1</v>
      </c>
      <c r="AH81" s="231">
        <f t="shared" ref="AH81" si="227">SUM(AH77:AH80)</f>
        <v>1</v>
      </c>
      <c r="AI81" s="231">
        <f t="shared" ref="AI81" si="228">SUM(AI77:AI80)</f>
        <v>1</v>
      </c>
      <c r="AJ81" s="231">
        <f t="shared" ref="AJ81" si="229">SUM(AJ77:AJ80)</f>
        <v>1</v>
      </c>
      <c r="AK81" s="231">
        <f t="shared" ref="AK81" si="230">SUM(AK77:AK80)</f>
        <v>1</v>
      </c>
    </row>
    <row r="82" spans="1:37" s="28" customFormat="1" ht="15" x14ac:dyDescent="0.25">
      <c r="A82" s="232" t="s">
        <v>39</v>
      </c>
      <c r="B82" s="232" t="s">
        <v>54</v>
      </c>
      <c r="C82" s="233" t="s">
        <v>389</v>
      </c>
      <c r="D82" s="234">
        <f>ROUND(V82*' Demand-Supply Gap'!D$156,2)</f>
        <v>17.489999999999998</v>
      </c>
      <c r="E82" s="234">
        <f>ROUND(W82*' Demand-Supply Gap'!E$156,2)</f>
        <v>17.61</v>
      </c>
      <c r="F82" s="234">
        <f>ROUND(X82*' Demand-Supply Gap'!F$156,2)</f>
        <v>17.600000000000001</v>
      </c>
      <c r="G82" s="234">
        <f>ROUND(Y82*' Demand-Supply Gap'!G$156,2)</f>
        <v>17.8</v>
      </c>
      <c r="H82" s="234">
        <f>ROUND(Z82*' Demand-Supply Gap'!H$156,2)</f>
        <v>17.22</v>
      </c>
      <c r="I82" s="234">
        <f>ROUND(AA82*' Demand-Supply Gap'!I$156,2)</f>
        <v>16.59</v>
      </c>
      <c r="J82" s="234">
        <f>ROUND(AB82*' Demand-Supply Gap'!J$156,2)</f>
        <v>17.28</v>
      </c>
      <c r="K82" s="234">
        <f>ROUND(AC82*' Demand-Supply Gap'!K$156,2)</f>
        <v>17.329999999999998</v>
      </c>
      <c r="L82" s="234">
        <f>ROUND(AD82*' Demand-Supply Gap'!L$156,2)</f>
        <v>17.38</v>
      </c>
      <c r="M82" s="234">
        <f>ROUND(AE82*' Demand-Supply Gap'!M$156,2)</f>
        <v>17.440000000000001</v>
      </c>
      <c r="N82" s="234">
        <f>ROUND(AF82*' Demand-Supply Gap'!N$156,2)</f>
        <v>17.489999999999998</v>
      </c>
      <c r="O82" s="234">
        <f>ROUND(AG82*' Demand-Supply Gap'!O$156,2)</f>
        <v>17.54</v>
      </c>
      <c r="P82" s="234">
        <f>ROUND(AH82*' Demand-Supply Gap'!P$156,2)</f>
        <v>17.59</v>
      </c>
      <c r="Q82" s="234">
        <f>ROUND(AI82*' Demand-Supply Gap'!Q$156,2)</f>
        <v>17.649999999999999</v>
      </c>
      <c r="R82" s="234">
        <f>ROUND(AJ82*' Demand-Supply Gap'!R$156,2)</f>
        <v>17.7</v>
      </c>
      <c r="S82" s="253">
        <f>ROUND(AK82*' Demand-Supply Gap'!S$156,2)</f>
        <v>17.75</v>
      </c>
      <c r="T82" s="384"/>
      <c r="U82" s="469">
        <f>(S82/J82)^(1/9)-1</f>
        <v>2.9862001218801115E-3</v>
      </c>
      <c r="V82" s="262">
        <v>0.49476299999999995</v>
      </c>
      <c r="W82" s="235">
        <v>0.49531731175299998</v>
      </c>
      <c r="X82" s="235">
        <v>0.49441219241000001</v>
      </c>
      <c r="Y82" s="235">
        <v>0.50063733437000002</v>
      </c>
      <c r="Z82" s="235">
        <v>0.49554123100000003</v>
      </c>
      <c r="AA82" s="235">
        <v>0.49819715929169994</v>
      </c>
      <c r="AB82" s="235">
        <v>0.49888480775339994</v>
      </c>
      <c r="AC82" s="235">
        <v>0.49864205133635553</v>
      </c>
      <c r="AD82" s="235">
        <v>0.49839929491931106</v>
      </c>
      <c r="AE82" s="235">
        <v>0.49815653850226665</v>
      </c>
      <c r="AF82" s="235">
        <v>0.49791378208522219</v>
      </c>
      <c r="AG82" s="235">
        <v>0.49767102566817778</v>
      </c>
      <c r="AH82" s="235">
        <v>0.49742826925113331</v>
      </c>
      <c r="AI82" s="235">
        <v>0.49718551283408891</v>
      </c>
      <c r="AJ82" s="235">
        <v>0.49694275641704444</v>
      </c>
      <c r="AK82" s="235">
        <v>0.49669999999999997</v>
      </c>
    </row>
    <row r="83" spans="1:37" s="28" customFormat="1" ht="15" x14ac:dyDescent="0.25">
      <c r="A83" s="32" t="s">
        <v>39</v>
      </c>
      <c r="B83" s="32" t="s">
        <v>54</v>
      </c>
      <c r="C83" s="68" t="s">
        <v>342</v>
      </c>
      <c r="D83" s="33">
        <f>ROUND(V83*' Demand-Supply Gap'!D$156,2)</f>
        <v>8.94</v>
      </c>
      <c r="E83" s="33">
        <f>ROUND(W83*' Demand-Supply Gap'!E$156,2)</f>
        <v>9.2100000000000009</v>
      </c>
      <c r="F83" s="33">
        <f>ROUND(X83*' Demand-Supply Gap'!F$156,2)</f>
        <v>9.06</v>
      </c>
      <c r="G83" s="33">
        <f>ROUND(Y83*' Demand-Supply Gap'!G$156,2)</f>
        <v>9.1300000000000008</v>
      </c>
      <c r="H83" s="33">
        <f>ROUND(Z83*' Demand-Supply Gap'!H$156,2)</f>
        <v>8.94</v>
      </c>
      <c r="I83" s="33">
        <f>ROUND(AA83*' Demand-Supply Gap'!I$156,2)</f>
        <v>8.59</v>
      </c>
      <c r="J83" s="33">
        <f>ROUND(AB83*' Demand-Supply Gap'!J$156,2)</f>
        <v>8.9600000000000009</v>
      </c>
      <c r="K83" s="33">
        <f>ROUND(AC83*' Demand-Supply Gap'!K$156,2)</f>
        <v>9.01</v>
      </c>
      <c r="L83" s="33">
        <f>ROUND(AD83*' Demand-Supply Gap'!L$156,2)</f>
        <v>9.06</v>
      </c>
      <c r="M83" s="33">
        <f>ROUND(AE83*' Demand-Supply Gap'!M$156,2)</f>
        <v>9.1199999999999992</v>
      </c>
      <c r="N83" s="33">
        <f>ROUND(AF83*' Demand-Supply Gap'!N$156,2)</f>
        <v>9.17</v>
      </c>
      <c r="O83" s="33">
        <f>ROUND(AG83*' Demand-Supply Gap'!O$156,2)</f>
        <v>9.23</v>
      </c>
      <c r="P83" s="33">
        <f>ROUND(AH83*' Demand-Supply Gap'!P$156,2)</f>
        <v>9.2799999999999994</v>
      </c>
      <c r="Q83" s="33">
        <f>ROUND(AI83*' Demand-Supply Gap'!Q$156,2)</f>
        <v>9.33</v>
      </c>
      <c r="R83" s="33">
        <f>ROUND(AJ83*' Demand-Supply Gap'!R$156,2)</f>
        <v>9.39</v>
      </c>
      <c r="S83" s="44">
        <f>ROUND(AK83*' Demand-Supply Gap'!S$156,2)</f>
        <v>9.44</v>
      </c>
      <c r="T83" s="384"/>
      <c r="U83" s="469">
        <f t="shared" ref="U83:U85" si="231">(S83/J83)^(1/9)-1</f>
        <v>5.8152603781185253E-3</v>
      </c>
      <c r="V83" s="260">
        <v>0.25292170000000003</v>
      </c>
      <c r="W83" s="159">
        <v>0.25913194134700002</v>
      </c>
      <c r="X83" s="159">
        <v>0.25454134134900003</v>
      </c>
      <c r="Y83" s="159">
        <v>0.256961263</v>
      </c>
      <c r="Z83" s="159">
        <v>0.25711167899999998</v>
      </c>
      <c r="AA83" s="159">
        <v>0.25799636883510002</v>
      </c>
      <c r="AB83" s="159">
        <v>0.25861729680040002</v>
      </c>
      <c r="AC83" s="159">
        <v>0.25923822476570002</v>
      </c>
      <c r="AD83" s="159">
        <v>0.25985915273100002</v>
      </c>
      <c r="AE83" s="159">
        <v>0.26048008069630002</v>
      </c>
      <c r="AF83" s="159">
        <v>0.26110100866160002</v>
      </c>
      <c r="AG83" s="159">
        <v>0.26172193662690002</v>
      </c>
      <c r="AH83" s="159">
        <v>0.26234286459220002</v>
      </c>
      <c r="AI83" s="159">
        <v>0.26296379255750002</v>
      </c>
      <c r="AJ83" s="159">
        <v>0.26358472052280002</v>
      </c>
      <c r="AK83" s="159">
        <v>0.26420564848810002</v>
      </c>
    </row>
    <row r="84" spans="1:37" s="28" customFormat="1" ht="15" x14ac:dyDescent="0.25">
      <c r="A84" s="32" t="s">
        <v>39</v>
      </c>
      <c r="B84" s="32" t="s">
        <v>54</v>
      </c>
      <c r="C84" s="68" t="s">
        <v>343</v>
      </c>
      <c r="D84" s="33">
        <f>ROUND(V84*' Demand-Supply Gap'!D$156,2)</f>
        <v>3.25</v>
      </c>
      <c r="E84" s="33">
        <f>ROUND(W84*' Demand-Supply Gap'!E$156,2)</f>
        <v>3.45</v>
      </c>
      <c r="F84" s="33">
        <f>ROUND(X84*' Demand-Supply Gap'!F$156,2)</f>
        <v>3.27</v>
      </c>
      <c r="G84" s="33">
        <f>ROUND(Y84*' Demand-Supply Gap'!G$156,2)</f>
        <v>3.25</v>
      </c>
      <c r="H84" s="33">
        <f>ROUND(Z84*' Demand-Supply Gap'!H$156,2)</f>
        <v>3.24</v>
      </c>
      <c r="I84" s="33">
        <f>ROUND(AA84*' Demand-Supply Gap'!I$156,2)</f>
        <v>3.07</v>
      </c>
      <c r="J84" s="33">
        <f>ROUND(AB84*' Demand-Supply Gap'!J$156,2)</f>
        <v>3.18</v>
      </c>
      <c r="K84" s="33">
        <f>ROUND(AC84*' Demand-Supply Gap'!K$156,2)</f>
        <v>3.18</v>
      </c>
      <c r="L84" s="33">
        <f>ROUND(AD84*' Demand-Supply Gap'!L$156,2)</f>
        <v>3.18</v>
      </c>
      <c r="M84" s="33">
        <f>ROUND(AE84*' Demand-Supply Gap'!M$156,2)</f>
        <v>3.19</v>
      </c>
      <c r="N84" s="33">
        <f>ROUND(AF84*' Demand-Supply Gap'!N$156,2)</f>
        <v>3.19</v>
      </c>
      <c r="O84" s="33">
        <f>ROUND(AG84*' Demand-Supply Gap'!O$156,2)</f>
        <v>3.19</v>
      </c>
      <c r="P84" s="33">
        <f>ROUND(AH84*' Demand-Supply Gap'!P$156,2)</f>
        <v>3.19</v>
      </c>
      <c r="Q84" s="33">
        <f>ROUND(AI84*' Demand-Supply Gap'!Q$156,2)</f>
        <v>3.19</v>
      </c>
      <c r="R84" s="33">
        <f>ROUND(AJ84*' Demand-Supply Gap'!R$156,2)</f>
        <v>3.2</v>
      </c>
      <c r="S84" s="44">
        <f>ROUND(AK84*' Demand-Supply Gap'!S$156,2)</f>
        <v>3.2</v>
      </c>
      <c r="T84" s="384"/>
      <c r="U84" s="469">
        <f t="shared" si="231"/>
        <v>6.9686636679811009E-4</v>
      </c>
      <c r="V84" s="259">
        <v>9.1819174099999984E-2</v>
      </c>
      <c r="W84" s="186">
        <v>9.7112545999999994E-2</v>
      </c>
      <c r="X84" s="186">
        <v>9.1741940999999994E-2</v>
      </c>
      <c r="Y84" s="186">
        <v>9.1317800000000005E-2</v>
      </c>
      <c r="Z84" s="186">
        <v>9.3155299999999996E-2</v>
      </c>
      <c r="AA84" s="186">
        <v>9.2092603959999991E-2</v>
      </c>
      <c r="AB84" s="186">
        <v>9.1780354539999998E-2</v>
      </c>
      <c r="AC84" s="186">
        <v>9.1526981813333338E-2</v>
      </c>
      <c r="AD84" s="186">
        <v>9.1273609086666666E-2</v>
      </c>
      <c r="AE84" s="186">
        <v>9.1020236360000006E-2</v>
      </c>
      <c r="AF84" s="186">
        <v>9.0766863633333333E-2</v>
      </c>
      <c r="AG84" s="186">
        <v>9.0513490906666674E-2</v>
      </c>
      <c r="AH84" s="186">
        <v>9.0260118180000001E-2</v>
      </c>
      <c r="AI84" s="186">
        <v>9.0006745453333342E-2</v>
      </c>
      <c r="AJ84" s="186">
        <v>8.9753372726666669E-2</v>
      </c>
      <c r="AK84" s="186">
        <v>8.9499999999999996E-2</v>
      </c>
    </row>
    <row r="85" spans="1:37" s="28" customFormat="1" ht="15" x14ac:dyDescent="0.25">
      <c r="A85" s="32" t="s">
        <v>39</v>
      </c>
      <c r="B85" s="32" t="s">
        <v>54</v>
      </c>
      <c r="C85" s="68" t="s">
        <v>344</v>
      </c>
      <c r="D85" s="33">
        <f>ROUND(V85*' Demand-Supply Gap'!D$156,2)</f>
        <v>5.67</v>
      </c>
      <c r="E85" s="33">
        <f>ROUND(W85*' Demand-Supply Gap'!E$156,2)</f>
        <v>5.28</v>
      </c>
      <c r="F85" s="33">
        <f>ROUND(X85*' Demand-Supply Gap'!F$156,2)</f>
        <v>5.67</v>
      </c>
      <c r="G85" s="33">
        <f>ROUND(Y85*' Demand-Supply Gap'!G$156,2)</f>
        <v>5.37</v>
      </c>
      <c r="H85" s="33">
        <f>ROUND(Z85*' Demand-Supply Gap'!H$156,2)</f>
        <v>5.36</v>
      </c>
      <c r="I85" s="33">
        <f>ROUND(AA85*' Demand-Supply Gap'!I$156,2)</f>
        <v>5.05</v>
      </c>
      <c r="J85" s="33">
        <f>ROUND(AB85*' Demand-Supply Gap'!J$156,2)</f>
        <v>5.22</v>
      </c>
      <c r="K85" s="33">
        <f>ROUND(AC85*' Demand-Supply Gap'!K$156,2)</f>
        <v>5.23</v>
      </c>
      <c r="L85" s="33">
        <f>ROUND(AD85*' Demand-Supply Gap'!L$156,2)</f>
        <v>5.25</v>
      </c>
      <c r="M85" s="33">
        <f>ROUND(AE85*' Demand-Supply Gap'!M$156,2)</f>
        <v>5.26</v>
      </c>
      <c r="N85" s="33">
        <f>ROUND(AF85*' Demand-Supply Gap'!N$156,2)</f>
        <v>5.28</v>
      </c>
      <c r="O85" s="33">
        <f>ROUND(AG85*' Demand-Supply Gap'!O$156,2)</f>
        <v>5.29</v>
      </c>
      <c r="P85" s="33">
        <f>ROUND(AH85*' Demand-Supply Gap'!P$156,2)</f>
        <v>5.3</v>
      </c>
      <c r="Q85" s="33">
        <f>ROUND(AI85*' Demand-Supply Gap'!Q$156,2)</f>
        <v>5.32</v>
      </c>
      <c r="R85" s="33">
        <f>ROUND(AJ85*' Demand-Supply Gap'!R$156,2)</f>
        <v>5.33</v>
      </c>
      <c r="S85" s="44">
        <f>ROUND(AK85*' Demand-Supply Gap'!S$156,2)</f>
        <v>5.35</v>
      </c>
      <c r="T85" s="384"/>
      <c r="U85" s="469">
        <f t="shared" si="231"/>
        <v>2.7369785960071891E-3</v>
      </c>
      <c r="V85" s="260">
        <f>1-SUM(V82:V84)</f>
        <v>0.16049612590000006</v>
      </c>
      <c r="W85" s="358">
        <f t="shared" ref="W85" si="232">1-SUM(W82:W84)</f>
        <v>0.14843820090000004</v>
      </c>
      <c r="X85" s="358">
        <f t="shared" ref="X85:AK85" si="233">1-SUM(X82:X84)</f>
        <v>0.15930452524099992</v>
      </c>
      <c r="Y85" s="358">
        <f t="shared" si="233"/>
        <v>0.15108360262999998</v>
      </c>
      <c r="Z85" s="358">
        <f t="shared" si="233"/>
        <v>0.15419179000000005</v>
      </c>
      <c r="AA85" s="358">
        <f t="shared" si="233"/>
        <v>0.15171386791320007</v>
      </c>
      <c r="AB85" s="358">
        <f t="shared" si="233"/>
        <v>0.15071754090620004</v>
      </c>
      <c r="AC85" s="358">
        <f t="shared" si="233"/>
        <v>0.15059274208461115</v>
      </c>
      <c r="AD85" s="358">
        <f t="shared" si="233"/>
        <v>0.15046794326302215</v>
      </c>
      <c r="AE85" s="358">
        <f t="shared" si="233"/>
        <v>0.15034314444143326</v>
      </c>
      <c r="AF85" s="358">
        <f t="shared" si="233"/>
        <v>0.15021834561984448</v>
      </c>
      <c r="AG85" s="358">
        <f t="shared" si="233"/>
        <v>0.15009354679825548</v>
      </c>
      <c r="AH85" s="358">
        <f t="shared" si="233"/>
        <v>0.14996874797666671</v>
      </c>
      <c r="AI85" s="358">
        <f t="shared" si="233"/>
        <v>0.14984394915507782</v>
      </c>
      <c r="AJ85" s="358">
        <f t="shared" si="233"/>
        <v>0.14971915033348893</v>
      </c>
      <c r="AK85" s="358">
        <f t="shared" si="233"/>
        <v>0.14959435151189993</v>
      </c>
    </row>
    <row r="86" spans="1:37" s="28" customFormat="1" ht="15.75" thickBot="1" x14ac:dyDescent="0.3">
      <c r="A86" s="227" t="s">
        <v>39</v>
      </c>
      <c r="B86" s="227" t="s">
        <v>54</v>
      </c>
      <c r="C86" s="228" t="s">
        <v>58</v>
      </c>
      <c r="D86" s="229">
        <f>ROUND(V86*' Demand-Supply Gap'!D$156,2)</f>
        <v>35.340000000000003</v>
      </c>
      <c r="E86" s="229">
        <f>ROUND(W86*' Demand-Supply Gap'!E$156,2)</f>
        <v>35.549999999999997</v>
      </c>
      <c r="F86" s="229">
        <f>ROUND(X86*' Demand-Supply Gap'!F$156,2)</f>
        <v>35.590000000000003</v>
      </c>
      <c r="G86" s="229">
        <f>ROUND(Y86*' Demand-Supply Gap'!G$156,2)</f>
        <v>35.549999999999997</v>
      </c>
      <c r="H86" s="229">
        <f>ROUND(Z86*' Demand-Supply Gap'!H$156,2)</f>
        <v>34.76</v>
      </c>
      <c r="I86" s="229">
        <f>ROUND(AA86*' Demand-Supply Gap'!I$156,2)</f>
        <v>33.299999999999997</v>
      </c>
      <c r="J86" s="229">
        <f>ROUND(AB86*' Demand-Supply Gap'!J$156,2)</f>
        <v>34.64</v>
      </c>
      <c r="K86" s="229">
        <f>ROUND(AC86*' Demand-Supply Gap'!K$156,2)</f>
        <v>34.76</v>
      </c>
      <c r="L86" s="229">
        <f>ROUND(AD86*' Demand-Supply Gap'!L$156,2)</f>
        <v>34.880000000000003</v>
      </c>
      <c r="M86" s="229">
        <f>ROUND(AE86*' Demand-Supply Gap'!M$156,2)</f>
        <v>35</v>
      </c>
      <c r="N86" s="229">
        <f>ROUND(AF86*' Demand-Supply Gap'!N$156,2)</f>
        <v>35.130000000000003</v>
      </c>
      <c r="O86" s="229">
        <f>ROUND(AG86*' Demand-Supply Gap'!O$156,2)</f>
        <v>35.25</v>
      </c>
      <c r="P86" s="229">
        <f>ROUND(AH86*' Demand-Supply Gap'!P$156,2)</f>
        <v>35.369999999999997</v>
      </c>
      <c r="Q86" s="229">
        <f>ROUND(AI86*' Demand-Supply Gap'!Q$156,2)</f>
        <v>35.49</v>
      </c>
      <c r="R86" s="229">
        <f>ROUND(AJ86*' Demand-Supply Gap'!R$156,2)</f>
        <v>35.619999999999997</v>
      </c>
      <c r="S86" s="230">
        <f>ROUND(AK86*' Demand-Supply Gap'!S$156,2)</f>
        <v>35.74</v>
      </c>
      <c r="T86" s="484"/>
      <c r="U86" s="495"/>
      <c r="V86" s="261">
        <v>1</v>
      </c>
      <c r="W86" s="231">
        <v>1</v>
      </c>
      <c r="X86" s="231">
        <v>1</v>
      </c>
      <c r="Y86" s="231">
        <v>1</v>
      </c>
      <c r="Z86" s="231">
        <v>1</v>
      </c>
      <c r="AA86" s="231">
        <v>1</v>
      </c>
      <c r="AB86" s="231">
        <v>1</v>
      </c>
      <c r="AC86" s="231">
        <v>1</v>
      </c>
      <c r="AD86" s="231">
        <v>1</v>
      </c>
      <c r="AE86" s="231">
        <v>1</v>
      </c>
      <c r="AF86" s="231">
        <v>1</v>
      </c>
      <c r="AG86" s="231">
        <v>1</v>
      </c>
      <c r="AH86" s="231">
        <v>1</v>
      </c>
      <c r="AI86" s="231">
        <v>1</v>
      </c>
      <c r="AJ86" s="231">
        <v>1</v>
      </c>
      <c r="AK86" s="231">
        <v>1</v>
      </c>
    </row>
    <row r="87" spans="1:37" s="28" customFormat="1" ht="15" x14ac:dyDescent="0.25">
      <c r="A87" s="236" t="s">
        <v>39</v>
      </c>
      <c r="B87" s="236" t="s">
        <v>39</v>
      </c>
      <c r="C87" s="237" t="s">
        <v>389</v>
      </c>
      <c r="D87" s="238">
        <f>D47+D57+D62+D67+D72+D77+D82+D52</f>
        <v>90.976527626899994</v>
      </c>
      <c r="E87" s="238">
        <f t="shared" ref="E87:S87" si="234">E47+E57+E62+E67+E72+E77+E82+E52</f>
        <v>92.58781305020824</v>
      </c>
      <c r="F87" s="238">
        <f t="shared" si="234"/>
        <v>92.751858354200181</v>
      </c>
      <c r="G87" s="238">
        <f t="shared" si="234"/>
        <v>92.811430883099092</v>
      </c>
      <c r="H87" s="238">
        <f t="shared" si="234"/>
        <v>94.007053210384882</v>
      </c>
      <c r="I87" s="238">
        <f t="shared" si="234"/>
        <v>91.464391308187061</v>
      </c>
      <c r="J87" s="238">
        <f t="shared" si="234"/>
        <v>93.591046140372711</v>
      </c>
      <c r="K87" s="238">
        <f t="shared" si="234"/>
        <v>96.031592534893619</v>
      </c>
      <c r="L87" s="238">
        <f t="shared" si="234"/>
        <v>99.027047297324742</v>
      </c>
      <c r="M87" s="238">
        <f t="shared" si="234"/>
        <v>102.89146741872669</v>
      </c>
      <c r="N87" s="238">
        <f t="shared" si="234"/>
        <v>107.25398128337469</v>
      </c>
      <c r="O87" s="238">
        <f t="shared" si="234"/>
        <v>112.18136367532121</v>
      </c>
      <c r="P87" s="238">
        <f t="shared" si="234"/>
        <v>117.49078780329741</v>
      </c>
      <c r="Q87" s="238">
        <f t="shared" si="234"/>
        <v>122.69072608938424</v>
      </c>
      <c r="R87" s="238">
        <f t="shared" si="234"/>
        <v>128.76618119773227</v>
      </c>
      <c r="S87" s="254">
        <f t="shared" si="234"/>
        <v>135.65466440169808</v>
      </c>
      <c r="T87" s="484"/>
      <c r="U87" s="469">
        <f>(S87/J87)^(1/9)-1</f>
        <v>4.2104230230223472E-2</v>
      </c>
      <c r="V87" s="263">
        <f>D87/' Demand-Supply Gap'!D$165</f>
        <v>0.53174565345279523</v>
      </c>
      <c r="W87" s="239">
        <f>E87/' Demand-Supply Gap'!E$165</f>
        <v>0.52643379270447888</v>
      </c>
      <c r="X87" s="239">
        <f>F87/' Demand-Supply Gap'!F$165</f>
        <v>0.51627011656550181</v>
      </c>
      <c r="Y87" s="239">
        <f>G87/' Demand-Supply Gap'!G$165</f>
        <v>0.50012221785021937</v>
      </c>
      <c r="Z87" s="239">
        <f>H87/' Demand-Supply Gap'!H$165</f>
        <v>0.49516711131471136</v>
      </c>
      <c r="AA87" s="239">
        <f>I87/' Demand-Supply Gap'!I$165</f>
        <v>0.5150140231156829</v>
      </c>
      <c r="AB87" s="239">
        <f>J87/' Demand-Supply Gap'!J$165</f>
        <v>0.50845429108230789</v>
      </c>
      <c r="AC87" s="239">
        <f>K87/' Demand-Supply Gap'!K$165</f>
        <v>0.50816965028396965</v>
      </c>
      <c r="AD87" s="239">
        <f>L87/' Demand-Supply Gap'!L$165</f>
        <v>0.50796281853913394</v>
      </c>
      <c r="AE87" s="239">
        <f>M87/' Demand-Supply Gap'!M$165</f>
        <v>0.50775649139344292</v>
      </c>
      <c r="AF87" s="239">
        <f>N87/' Demand-Supply Gap'!N$165</f>
        <v>0.50751954467669314</v>
      </c>
      <c r="AG87" s="239">
        <f>O87/' Demand-Supply Gap'!O$165</f>
        <v>0.50722083981717625</v>
      </c>
      <c r="AH87" s="239">
        <f>P87/' Demand-Supply Gap'!P$165</f>
        <v>0.50696326320450924</v>
      </c>
      <c r="AI87" s="239">
        <f>Q87/' Demand-Supply Gap'!Q$165</f>
        <v>0.5067152729459462</v>
      </c>
      <c r="AJ87" s="239">
        <f>R87/' Demand-Supply Gap'!R$165</f>
        <v>0.50638143968058169</v>
      </c>
      <c r="AK87" s="239">
        <f>S87/' Demand-Supply Gap'!S$165</f>
        <v>0.50612289260303911</v>
      </c>
    </row>
    <row r="88" spans="1:37" s="28" customFormat="1" ht="15" x14ac:dyDescent="0.25">
      <c r="A88" s="187" t="s">
        <v>39</v>
      </c>
      <c r="B88" s="187" t="s">
        <v>39</v>
      </c>
      <c r="C88" s="189" t="s">
        <v>342</v>
      </c>
      <c r="D88" s="188">
        <f t="shared" ref="D88:S88" si="235">D48+D58+D63+D68+D73+D78+D83+D53</f>
        <v>49.101191893672102</v>
      </c>
      <c r="E88" s="188">
        <f t="shared" si="235"/>
        <v>50.306325331509782</v>
      </c>
      <c r="F88" s="188">
        <f t="shared" si="235"/>
        <v>49.818662684303973</v>
      </c>
      <c r="G88" s="188">
        <f t="shared" si="235"/>
        <v>49.584504560900001</v>
      </c>
      <c r="H88" s="188">
        <f t="shared" si="235"/>
        <v>49.793306190778011</v>
      </c>
      <c r="I88" s="188">
        <f t="shared" si="235"/>
        <v>49.03740274720257</v>
      </c>
      <c r="J88" s="188">
        <f t="shared" si="235"/>
        <v>49.692719728208701</v>
      </c>
      <c r="K88" s="188">
        <f t="shared" si="235"/>
        <v>51.181794547571023</v>
      </c>
      <c r="L88" s="188">
        <f t="shared" si="235"/>
        <v>52.964255015850704</v>
      </c>
      <c r="M88" s="188">
        <f t="shared" si="235"/>
        <v>55.220756804382582</v>
      </c>
      <c r="N88" s="188">
        <f t="shared" si="235"/>
        <v>57.746966199533738</v>
      </c>
      <c r="O88" s="188">
        <f t="shared" si="235"/>
        <v>60.597126115544967</v>
      </c>
      <c r="P88" s="188">
        <f t="shared" si="235"/>
        <v>63.69761333980869</v>
      </c>
      <c r="Q88" s="188">
        <f t="shared" si="235"/>
        <v>66.727325069022896</v>
      </c>
      <c r="R88" s="188">
        <f t="shared" si="235"/>
        <v>70.289900901849862</v>
      </c>
      <c r="S88" s="255">
        <f t="shared" si="235"/>
        <v>74.288025447211851</v>
      </c>
      <c r="T88" s="484"/>
      <c r="U88" s="469">
        <f t="shared" ref="U88:U90" si="236">(S88/J88)^(1/9)-1</f>
        <v>4.5689854109312922E-2</v>
      </c>
      <c r="V88" s="264">
        <f>D88/' Demand-Supply Gap'!D$165</f>
        <v>0.28698990882447944</v>
      </c>
      <c r="W88" s="190">
        <f>E88/' Demand-Supply Gap'!E$165</f>
        <v>0.28603062075708607</v>
      </c>
      <c r="X88" s="190">
        <f>F88/' Demand-Supply Gap'!F$165</f>
        <v>0.27729780564551165</v>
      </c>
      <c r="Y88" s="190">
        <f>G88/' Demand-Supply Gap'!G$165</f>
        <v>0.26719028201640821</v>
      </c>
      <c r="Z88" s="190">
        <f>H88/' Demand-Supply Gap'!H$165</f>
        <v>0.26227827324953051</v>
      </c>
      <c r="AA88" s="190">
        <f>I88/' Demand-Supply Gap'!I$165</f>
        <v>0.27611783898375153</v>
      </c>
      <c r="AB88" s="190">
        <f>J88/' Demand-Supply Gap'!J$165</f>
        <v>0.26996681438374132</v>
      </c>
      <c r="AC88" s="190">
        <f>K88/' Demand-Supply Gap'!K$165</f>
        <v>0.27083831424220756</v>
      </c>
      <c r="AD88" s="190">
        <f>L88/' Demand-Supply Gap'!L$165</f>
        <v>0.27168206054755106</v>
      </c>
      <c r="AE88" s="190">
        <f>M88/' Demand-Supply Gap'!M$165</f>
        <v>0.27250751136610507</v>
      </c>
      <c r="AF88" s="190">
        <f>N88/' Demand-Supply Gap'!N$165</f>
        <v>0.2732552548759391</v>
      </c>
      <c r="AG88" s="190">
        <f>O88/' Demand-Supply Gap'!O$165</f>
        <v>0.27398601863845684</v>
      </c>
      <c r="AH88" s="190">
        <f>P88/' Demand-Supply Gap'!P$165</f>
        <v>0.27485005863738193</v>
      </c>
      <c r="AI88" s="190">
        <f>Q88/' Demand-Supply Gap'!Q$165</f>
        <v>0.27558525255339872</v>
      </c>
      <c r="AJ88" s="190">
        <f>R88/' Demand-Supply Gap'!R$165</f>
        <v>0.27641963815815168</v>
      </c>
      <c r="AK88" s="190">
        <f>S88/' Demand-Supply Gap'!S$165</f>
        <v>0.2771660708530741</v>
      </c>
    </row>
    <row r="89" spans="1:37" s="28" customFormat="1" ht="15" x14ac:dyDescent="0.25">
      <c r="A89" s="187" t="s">
        <v>39</v>
      </c>
      <c r="B89" s="187" t="s">
        <v>39</v>
      </c>
      <c r="C89" s="189" t="s">
        <v>343</v>
      </c>
      <c r="D89" s="188">
        <f t="shared" ref="D89:S89" si="237">D49+D59+D64+D69+D74+D79+D84+D54</f>
        <v>16.204319544393329</v>
      </c>
      <c r="E89" s="188">
        <f t="shared" si="237"/>
        <v>16.300149865285999</v>
      </c>
      <c r="F89" s="188">
        <f t="shared" si="237"/>
        <v>16.491007279402002</v>
      </c>
      <c r="G89" s="188">
        <f t="shared" si="237"/>
        <v>16.0204313654</v>
      </c>
      <c r="H89" s="188">
        <f t="shared" si="237"/>
        <v>16.364519516807</v>
      </c>
      <c r="I89" s="188">
        <f t="shared" si="237"/>
        <v>16.062532976076362</v>
      </c>
      <c r="J89" s="188">
        <f t="shared" si="237"/>
        <v>16.245912447299514</v>
      </c>
      <c r="K89" s="188">
        <f t="shared" si="237"/>
        <v>16.665473110848747</v>
      </c>
      <c r="L89" s="188">
        <f t="shared" si="237"/>
        <v>17.134813038745115</v>
      </c>
      <c r="M89" s="188">
        <f t="shared" si="237"/>
        <v>17.790042536395681</v>
      </c>
      <c r="N89" s="188">
        <f t="shared" si="237"/>
        <v>18.50343613153332</v>
      </c>
      <c r="O89" s="188">
        <f t="shared" si="237"/>
        <v>19.31609373879343</v>
      </c>
      <c r="P89" s="188">
        <f t="shared" si="237"/>
        <v>20.193729008554083</v>
      </c>
      <c r="Q89" s="188">
        <f t="shared" si="237"/>
        <v>21.066968780935845</v>
      </c>
      <c r="R89" s="188">
        <f t="shared" si="237"/>
        <v>22.074690700788288</v>
      </c>
      <c r="S89" s="255">
        <f t="shared" si="237"/>
        <v>23.224430647400009</v>
      </c>
      <c r="T89" s="484"/>
      <c r="U89" s="469">
        <f t="shared" si="236"/>
        <v>4.0505911520725801E-2</v>
      </c>
      <c r="V89" s="264">
        <f>D89/' Demand-Supply Gap'!D$165</f>
        <v>9.4712083541244954E-2</v>
      </c>
      <c r="W89" s="190">
        <f>E89/' Demand-Supply Gap'!E$165</f>
        <v>9.2679040929292258E-2</v>
      </c>
      <c r="X89" s="190">
        <f>F89/' Demand-Supply Gap'!F$165</f>
        <v>9.1791306411424273E-2</v>
      </c>
      <c r="Y89" s="190">
        <f>G89/' Demand-Supply Gap'!G$165</f>
        <v>8.6327444681602028E-2</v>
      </c>
      <c r="Z89" s="190">
        <f>H89/' Demand-Supply Gap'!H$165</f>
        <v>8.6197488172040565E-2</v>
      </c>
      <c r="AA89" s="190">
        <f>I89/' Demand-Supply Gap'!I$165</f>
        <v>9.0444265917253616E-2</v>
      </c>
      <c r="AB89" s="190">
        <f>J89/' Demand-Supply Gap'!J$165</f>
        <v>8.8259552991721904E-2</v>
      </c>
      <c r="AC89" s="190">
        <f>K89/' Demand-Supply Gap'!K$165</f>
        <v>8.8188557734057052E-2</v>
      </c>
      <c r="AD89" s="190">
        <f>L89/' Demand-Supply Gap'!L$165</f>
        <v>8.7893642836477964E-2</v>
      </c>
      <c r="AE89" s="190">
        <f>M89/' Demand-Supply Gap'!M$165</f>
        <v>8.7791629438616903E-2</v>
      </c>
      <c r="AF89" s="190">
        <f>N89/' Demand-Supply Gap'!N$165</f>
        <v>8.7557173804285876E-2</v>
      </c>
      <c r="AG89" s="190">
        <f>O89/' Demand-Supply Gap'!O$165</f>
        <v>8.733647878032938E-2</v>
      </c>
      <c r="AH89" s="190">
        <f>P89/' Demand-Supply Gap'!P$165</f>
        <v>8.7134310237017745E-2</v>
      </c>
      <c r="AI89" s="190">
        <f>Q89/' Demand-Supply Gap'!Q$165</f>
        <v>8.700702307522884E-2</v>
      </c>
      <c r="AJ89" s="190">
        <f>R89/' Demand-Supply Gap'!R$165</f>
        <v>8.6810166719191201E-2</v>
      </c>
      <c r="AK89" s="190">
        <f>S89/' Demand-Supply Gap'!S$165</f>
        <v>8.6649552893469303E-2</v>
      </c>
    </row>
    <row r="90" spans="1:37" s="28" customFormat="1" ht="15" x14ac:dyDescent="0.25">
      <c r="A90" s="187" t="s">
        <v>39</v>
      </c>
      <c r="B90" s="187" t="s">
        <v>39</v>
      </c>
      <c r="C90" s="189" t="s">
        <v>344</v>
      </c>
      <c r="D90" s="188">
        <f t="shared" ref="D90:S91" si="238">D50+D60+D65+D70+D75+D80+D85+D55</f>
        <v>23.625090935034571</v>
      </c>
      <c r="E90" s="188">
        <f t="shared" si="238"/>
        <v>23.85262175299599</v>
      </c>
      <c r="F90" s="188">
        <f t="shared" si="238"/>
        <v>24.505691682093822</v>
      </c>
      <c r="G90" s="188">
        <f t="shared" si="238"/>
        <v>24.957933190600901</v>
      </c>
      <c r="H90" s="188">
        <f t="shared" si="238"/>
        <v>25.0163110820301</v>
      </c>
      <c r="I90" s="188">
        <f t="shared" si="238"/>
        <v>23.13568296853402</v>
      </c>
      <c r="J90" s="188">
        <f t="shared" si="238"/>
        <v>24.505828813119091</v>
      </c>
      <c r="K90" s="188">
        <f t="shared" si="238"/>
        <v>25.093899106782608</v>
      </c>
      <c r="L90" s="188">
        <f t="shared" si="238"/>
        <v>25.800674451248312</v>
      </c>
      <c r="M90" s="188">
        <f t="shared" si="238"/>
        <v>26.741581203948137</v>
      </c>
      <c r="N90" s="188">
        <f t="shared" si="238"/>
        <v>27.829869811439849</v>
      </c>
      <c r="O90" s="188">
        <f t="shared" si="238"/>
        <v>29.046549807238392</v>
      </c>
      <c r="P90" s="188">
        <f t="shared" si="238"/>
        <v>30.357868698742628</v>
      </c>
      <c r="Q90" s="188">
        <f t="shared" si="238"/>
        <v>31.64553886047754</v>
      </c>
      <c r="R90" s="188">
        <f t="shared" si="238"/>
        <v>33.146313939441129</v>
      </c>
      <c r="S90" s="255">
        <f t="shared" si="238"/>
        <v>34.848068927451422</v>
      </c>
      <c r="T90" s="484"/>
      <c r="U90" s="469">
        <f t="shared" si="236"/>
        <v>3.9896040593356608E-2</v>
      </c>
      <c r="V90" s="264">
        <f>100%-SUM(V87:V89)</f>
        <v>8.6552354181480329E-2</v>
      </c>
      <c r="W90" s="190">
        <f t="shared" ref="W90:AK90" si="239">100%-SUM(W87:W89)</f>
        <v>9.4856545609142806E-2</v>
      </c>
      <c r="X90" s="190">
        <f t="shared" si="239"/>
        <v>0.11464077137756223</v>
      </c>
      <c r="Y90" s="190">
        <f t="shared" si="239"/>
        <v>0.14636005545177033</v>
      </c>
      <c r="Z90" s="190">
        <f t="shared" si="239"/>
        <v>0.15635712726371753</v>
      </c>
      <c r="AA90" s="190">
        <f t="shared" si="239"/>
        <v>0.11842387198331195</v>
      </c>
      <c r="AB90" s="190">
        <f t="shared" si="239"/>
        <v>0.1333193415422288</v>
      </c>
      <c r="AC90" s="190">
        <f t="shared" si="239"/>
        <v>0.13280347773976575</v>
      </c>
      <c r="AD90" s="190">
        <f t="shared" si="239"/>
        <v>0.13246147807683706</v>
      </c>
      <c r="AE90" s="190">
        <f t="shared" si="239"/>
        <v>0.13194436780183505</v>
      </c>
      <c r="AF90" s="190">
        <f t="shared" si="239"/>
        <v>0.13166802664308197</v>
      </c>
      <c r="AG90" s="190">
        <f t="shared" si="239"/>
        <v>0.13145666276403756</v>
      </c>
      <c r="AH90" s="190">
        <f t="shared" si="239"/>
        <v>0.13105236792109098</v>
      </c>
      <c r="AI90" s="190">
        <f t="shared" si="239"/>
        <v>0.13069245142542618</v>
      </c>
      <c r="AJ90" s="190">
        <f t="shared" si="239"/>
        <v>0.13038875544207551</v>
      </c>
      <c r="AK90" s="190">
        <f t="shared" si="239"/>
        <v>0.13006148365041748</v>
      </c>
    </row>
    <row r="91" spans="1:37" s="28" customFormat="1" ht="15.75" thickBot="1" x14ac:dyDescent="0.3">
      <c r="A91" s="240" t="s">
        <v>39</v>
      </c>
      <c r="B91" s="240" t="s">
        <v>39</v>
      </c>
      <c r="C91" s="241" t="s">
        <v>58</v>
      </c>
      <c r="D91" s="242">
        <f>D51+D61+D66+D71+D76+D81+D86+D56</f>
        <v>179.90713000000002</v>
      </c>
      <c r="E91" s="242">
        <f t="shared" si="238"/>
        <v>183.06691000000001</v>
      </c>
      <c r="F91" s="242">
        <f t="shared" si="238"/>
        <v>183.54721999999998</v>
      </c>
      <c r="G91" s="242">
        <f t="shared" si="238"/>
        <v>183.35430000000002</v>
      </c>
      <c r="H91" s="242">
        <f t="shared" si="238"/>
        <v>185.16119</v>
      </c>
      <c r="I91" s="242">
        <f t="shared" si="238"/>
        <v>179.68001000000001</v>
      </c>
      <c r="J91" s="242">
        <f t="shared" si="238"/>
        <v>184.07550712899999</v>
      </c>
      <c r="K91" s="242">
        <f t="shared" si="238"/>
        <v>188.98275930009601</v>
      </c>
      <c r="L91" s="242">
        <f t="shared" si="238"/>
        <v>194.95678980316887</v>
      </c>
      <c r="M91" s="242">
        <f t="shared" si="238"/>
        <v>202.63384796345309</v>
      </c>
      <c r="N91" s="242">
        <f t="shared" si="238"/>
        <v>211.33425342588157</v>
      </c>
      <c r="O91" s="242">
        <f t="shared" si="238"/>
        <v>221.17113333689801</v>
      </c>
      <c r="P91" s="242">
        <f t="shared" si="238"/>
        <v>231.74999885040279</v>
      </c>
      <c r="Q91" s="242">
        <f t="shared" si="238"/>
        <v>242.12055879982054</v>
      </c>
      <c r="R91" s="242">
        <f t="shared" si="238"/>
        <v>254.29708673981153</v>
      </c>
      <c r="S91" s="256">
        <f t="shared" si="238"/>
        <v>268.0151894237614</v>
      </c>
      <c r="T91" s="484"/>
      <c r="U91" s="494"/>
      <c r="V91" s="265">
        <f>ROUND(SUM(V87:V90),4)</f>
        <v>1</v>
      </c>
      <c r="W91" s="243">
        <f t="shared" ref="W91:AK91" si="240">ROUND(SUM(W87:W90),4)</f>
        <v>1</v>
      </c>
      <c r="X91" s="243">
        <f t="shared" si="240"/>
        <v>1</v>
      </c>
      <c r="Y91" s="243">
        <f t="shared" si="240"/>
        <v>1</v>
      </c>
      <c r="Z91" s="243">
        <f t="shared" si="240"/>
        <v>1</v>
      </c>
      <c r="AA91" s="243">
        <f t="shared" si="240"/>
        <v>1</v>
      </c>
      <c r="AB91" s="243">
        <f t="shared" si="240"/>
        <v>1</v>
      </c>
      <c r="AC91" s="243">
        <f t="shared" si="240"/>
        <v>1</v>
      </c>
      <c r="AD91" s="243">
        <f t="shared" si="240"/>
        <v>1</v>
      </c>
      <c r="AE91" s="243">
        <f t="shared" si="240"/>
        <v>1</v>
      </c>
      <c r="AF91" s="243">
        <f t="shared" si="240"/>
        <v>1</v>
      </c>
      <c r="AG91" s="243">
        <f t="shared" si="240"/>
        <v>1</v>
      </c>
      <c r="AH91" s="243">
        <f t="shared" si="240"/>
        <v>1</v>
      </c>
      <c r="AI91" s="243">
        <f t="shared" si="240"/>
        <v>1</v>
      </c>
      <c r="AJ91" s="243">
        <f t="shared" si="240"/>
        <v>1</v>
      </c>
      <c r="AK91" s="243">
        <f t="shared" si="240"/>
        <v>1</v>
      </c>
    </row>
    <row r="92" spans="1:37" s="28" customFormat="1" ht="15" x14ac:dyDescent="0.25">
      <c r="A92" s="232" t="s">
        <v>38</v>
      </c>
      <c r="B92" s="232" t="s">
        <v>34</v>
      </c>
      <c r="C92" s="233" t="s">
        <v>389</v>
      </c>
      <c r="D92" s="234">
        <f>ROUND(V92*' Demand-Supply Gap'!D$178,2)</f>
        <v>77.37</v>
      </c>
      <c r="E92" s="234">
        <f>ROUND(W92*' Demand-Supply Gap'!E$178,2)</f>
        <v>76.52</v>
      </c>
      <c r="F92" s="234">
        <f>ROUND(X92*' Demand-Supply Gap'!F$178,2)</f>
        <v>82.32</v>
      </c>
      <c r="G92" s="234">
        <f>ROUND(Y92*' Demand-Supply Gap'!G$178,2)</f>
        <v>87.84</v>
      </c>
      <c r="H92" s="234">
        <f>ROUND(Z92*' Demand-Supply Gap'!H$178,2)</f>
        <v>88.9</v>
      </c>
      <c r="I92" s="234">
        <f>ROUND(AA92*' Demand-Supply Gap'!I$178,2)</f>
        <v>82.84</v>
      </c>
      <c r="J92" s="234">
        <f>ROUND(AB92*' Demand-Supply Gap'!J$178,2)</f>
        <v>84.71</v>
      </c>
      <c r="K92" s="234">
        <f>ROUND(AC92*' Demand-Supply Gap'!K$178,2)</f>
        <v>87.56</v>
      </c>
      <c r="L92" s="234">
        <f>ROUND(AD92*' Demand-Supply Gap'!L$178,2)</f>
        <v>91.03</v>
      </c>
      <c r="M92" s="234">
        <f>ROUND(AE92*' Demand-Supply Gap'!M$178,2)</f>
        <v>95.49</v>
      </c>
      <c r="N92" s="234">
        <f>ROUND(AF92*' Demand-Supply Gap'!N$178,2)</f>
        <v>100.63</v>
      </c>
      <c r="O92" s="234">
        <f>ROUND(AG92*' Demand-Supply Gap'!O$178,2)</f>
        <v>106.39</v>
      </c>
      <c r="P92" s="234">
        <f>ROUND(AH92*' Demand-Supply Gap'!P$178,2)</f>
        <v>112.58</v>
      </c>
      <c r="Q92" s="234">
        <f>ROUND(AI92*' Demand-Supply Gap'!Q$178,2)</f>
        <v>118.68</v>
      </c>
      <c r="R92" s="234">
        <f>ROUND(AJ92*' Demand-Supply Gap'!R$178,2)</f>
        <v>125.82</v>
      </c>
      <c r="S92" s="253">
        <f>ROUND(AK92*' Demand-Supply Gap'!S$178,2)</f>
        <v>133.88999999999999</v>
      </c>
      <c r="T92" s="384"/>
      <c r="U92" s="469">
        <f>(S92/J92)^(1/9)-1</f>
        <v>5.218082862706841E-2</v>
      </c>
      <c r="V92" s="262">
        <v>0.50656299999999999</v>
      </c>
      <c r="W92" s="235">
        <v>0.500117311753</v>
      </c>
      <c r="X92" s="235">
        <v>0.49821219241000003</v>
      </c>
      <c r="Y92" s="235">
        <v>0.50134123100000005</v>
      </c>
      <c r="Z92" s="235">
        <v>0.50399715929169997</v>
      </c>
      <c r="AA92" s="235">
        <v>0.50468480775339997</v>
      </c>
      <c r="AB92" s="235">
        <v>0.50537245621509996</v>
      </c>
      <c r="AC92" s="235">
        <v>0.50606010467679996</v>
      </c>
      <c r="AD92" s="235">
        <v>0.50674775313850007</v>
      </c>
      <c r="AE92" s="235">
        <v>0.50743540160020006</v>
      </c>
      <c r="AF92" s="235">
        <v>0.50868541572761405</v>
      </c>
      <c r="AG92" s="235">
        <v>0.50958395131395706</v>
      </c>
      <c r="AH92" s="235">
        <v>0.51048248690029996</v>
      </c>
      <c r="AI92" s="235">
        <v>0.51138102248664297</v>
      </c>
      <c r="AJ92" s="235">
        <v>0.51227955807298597</v>
      </c>
      <c r="AK92" s="235">
        <v>0.51317809365932898</v>
      </c>
    </row>
    <row r="93" spans="1:37" s="28" customFormat="1" ht="15" x14ac:dyDescent="0.25">
      <c r="A93" s="32" t="s">
        <v>38</v>
      </c>
      <c r="B93" s="32" t="s">
        <v>34</v>
      </c>
      <c r="C93" s="68" t="s">
        <v>342</v>
      </c>
      <c r="D93" s="33">
        <f>ROUND(V93*' Demand-Supply Gap'!D$178,2)</f>
        <v>38.369999999999997</v>
      </c>
      <c r="E93" s="33">
        <f>ROUND(W93*' Demand-Supply Gap'!E$178,2)</f>
        <v>38.880000000000003</v>
      </c>
      <c r="F93" s="33">
        <f>ROUND(X93*' Demand-Supply Gap'!F$178,2)</f>
        <v>41.89</v>
      </c>
      <c r="G93" s="33">
        <f>ROUND(Y93*' Demand-Supply Gap'!G$178,2)</f>
        <v>45.05</v>
      </c>
      <c r="H93" s="33">
        <f>ROUND(Z93*' Demand-Supply Gap'!H$178,2)</f>
        <v>45.51</v>
      </c>
      <c r="I93" s="33">
        <f>ROUND(AA93*' Demand-Supply Gap'!I$178,2)</f>
        <v>42.45</v>
      </c>
      <c r="J93" s="33">
        <f>ROUND(AB93*' Demand-Supply Gap'!J$178,2)</f>
        <v>43.45</v>
      </c>
      <c r="K93" s="33">
        <f>ROUND(AC93*' Demand-Supply Gap'!K$178,2)</f>
        <v>44.96</v>
      </c>
      <c r="L93" s="33">
        <f>ROUND(AD93*' Demand-Supply Gap'!L$178,2)</f>
        <v>46.79</v>
      </c>
      <c r="M93" s="33">
        <f>ROUND(AE93*' Demand-Supply Gap'!M$178,2)</f>
        <v>49.13</v>
      </c>
      <c r="N93" s="33">
        <f>ROUND(AF93*' Demand-Supply Gap'!N$178,2)</f>
        <v>51.79</v>
      </c>
      <c r="O93" s="33">
        <f>ROUND(AG93*' Demand-Supply Gap'!O$178,2)</f>
        <v>54.79</v>
      </c>
      <c r="P93" s="33">
        <f>ROUND(AH93*' Demand-Supply Gap'!P$178,2)</f>
        <v>58.02</v>
      </c>
      <c r="Q93" s="33">
        <f>ROUND(AI93*' Demand-Supply Gap'!Q$178,2)</f>
        <v>61.21</v>
      </c>
      <c r="R93" s="33">
        <f>ROUND(AJ93*' Demand-Supply Gap'!R$178,2)</f>
        <v>64.94</v>
      </c>
      <c r="S93" s="44">
        <f>ROUND(AK93*' Demand-Supply Gap'!S$178,2)</f>
        <v>69.150000000000006</v>
      </c>
      <c r="T93" s="384"/>
      <c r="U93" s="469">
        <f t="shared" ref="U93:U95" si="241">(S93/J93)^(1/9)-1</f>
        <v>5.2985738736414323E-2</v>
      </c>
      <c r="V93" s="260">
        <v>0.25122169999999999</v>
      </c>
      <c r="W93" s="159">
        <v>0.25413194134700001</v>
      </c>
      <c r="X93" s="159">
        <v>0.25354134134900003</v>
      </c>
      <c r="Y93" s="159">
        <v>0.25711167899999998</v>
      </c>
      <c r="Z93" s="159">
        <v>0.25799636883510002</v>
      </c>
      <c r="AA93" s="159">
        <v>0.25861729680040002</v>
      </c>
      <c r="AB93" s="159">
        <v>0.25923822476570002</v>
      </c>
      <c r="AC93" s="159">
        <v>0.25985915273100002</v>
      </c>
      <c r="AD93" s="159">
        <v>0.26048008069630002</v>
      </c>
      <c r="AE93" s="159">
        <v>0.26110100866160002</v>
      </c>
      <c r="AF93" s="159">
        <v>0.26179729716112898</v>
      </c>
      <c r="AG93" s="159">
        <v>0.26244648532676401</v>
      </c>
      <c r="AH93" s="159">
        <v>0.26309567349239998</v>
      </c>
      <c r="AI93" s="159">
        <v>0.26374486165803601</v>
      </c>
      <c r="AJ93" s="159">
        <v>0.26439404982367098</v>
      </c>
      <c r="AK93" s="159">
        <v>0.26504323798930701</v>
      </c>
    </row>
    <row r="94" spans="1:37" s="28" customFormat="1" ht="15" x14ac:dyDescent="0.25">
      <c r="A94" s="32" t="s">
        <v>38</v>
      </c>
      <c r="B94" s="32" t="s">
        <v>34</v>
      </c>
      <c r="C94" s="68" t="s">
        <v>343</v>
      </c>
      <c r="D94" s="33">
        <f>ROUND(V94*' Demand-Supply Gap'!D$178,2)</f>
        <v>14.79</v>
      </c>
      <c r="E94" s="33">
        <f>ROUND(W94*' Demand-Supply Gap'!E$178,2)</f>
        <v>14.7</v>
      </c>
      <c r="F94" s="33">
        <f>ROUND(X94*' Demand-Supply Gap'!F$178,2)</f>
        <v>14.99</v>
      </c>
      <c r="G94" s="33">
        <f>ROUND(Y94*' Demand-Supply Gap'!G$178,2)</f>
        <v>16.149999999999999</v>
      </c>
      <c r="H94" s="33">
        <f>ROUND(Z94*' Demand-Supply Gap'!H$178,2)</f>
        <v>16.07</v>
      </c>
      <c r="I94" s="33">
        <f>ROUND(AA94*' Demand-Supply Gap'!I$178,2)</f>
        <v>14.9</v>
      </c>
      <c r="J94" s="33">
        <f>ROUND(AB94*' Demand-Supply Gap'!J$178,2)</f>
        <v>15.16</v>
      </c>
      <c r="K94" s="33">
        <f>ROUND(AC94*' Demand-Supply Gap'!K$178,2)</f>
        <v>15.6</v>
      </c>
      <c r="L94" s="33">
        <f>ROUND(AD94*' Demand-Supply Gap'!L$178,2)</f>
        <v>16.14</v>
      </c>
      <c r="M94" s="33">
        <f>ROUND(AE94*' Demand-Supply Gap'!M$178,2)</f>
        <v>16.850000000000001</v>
      </c>
      <c r="N94" s="33">
        <f>ROUND(AF94*' Demand-Supply Gap'!N$178,2)</f>
        <v>17.61</v>
      </c>
      <c r="O94" s="33">
        <f>ROUND(AG94*' Demand-Supply Gap'!O$178,2)</f>
        <v>18.5</v>
      </c>
      <c r="P94" s="33">
        <f>ROUND(AH94*' Demand-Supply Gap'!P$178,2)</f>
        <v>19.46</v>
      </c>
      <c r="Q94" s="33">
        <f>ROUND(AI94*' Demand-Supply Gap'!Q$178,2)</f>
        <v>20.38</v>
      </c>
      <c r="R94" s="33">
        <f>ROUND(AJ94*' Demand-Supply Gap'!R$178,2)</f>
        <v>21.47</v>
      </c>
      <c r="S94" s="44">
        <f>ROUND(AK94*' Demand-Supply Gap'!S$178,2)</f>
        <v>22.71</v>
      </c>
      <c r="T94" s="384"/>
      <c r="U94" s="469">
        <f t="shared" si="241"/>
        <v>4.5928489181689569E-2</v>
      </c>
      <c r="V94" s="259">
        <v>9.6819174099999988E-2</v>
      </c>
      <c r="W94" s="186">
        <v>9.6112545999999993E-2</v>
      </c>
      <c r="X94" s="186">
        <v>9.0741940999999993E-2</v>
      </c>
      <c r="Y94" s="186">
        <v>9.2155299999999996E-2</v>
      </c>
      <c r="Z94" s="186">
        <v>9.109260395999999E-2</v>
      </c>
      <c r="AA94" s="186">
        <v>9.0780354539999997E-2</v>
      </c>
      <c r="AB94" s="186">
        <v>9.0468105120000003E-2</v>
      </c>
      <c r="AC94" s="186">
        <v>9.0155855699999982E-2</v>
      </c>
      <c r="AD94" s="186">
        <v>8.9843606279999988E-2</v>
      </c>
      <c r="AE94" s="186">
        <v>8.9531356859999994E-2</v>
      </c>
      <c r="AF94" s="186">
        <v>8.9004694120000005E-2</v>
      </c>
      <c r="AG94" s="186">
        <v>8.8612039705000006E-2</v>
      </c>
      <c r="AH94" s="186">
        <v>8.8219385290000008E-2</v>
      </c>
      <c r="AI94" s="186">
        <v>8.7826730874999981E-2</v>
      </c>
      <c r="AJ94" s="186">
        <v>8.7434076459999982E-2</v>
      </c>
      <c r="AK94" s="186">
        <v>8.7041422044999983E-2</v>
      </c>
    </row>
    <row r="95" spans="1:37" s="28" customFormat="1" ht="15" x14ac:dyDescent="0.25">
      <c r="A95" s="32" t="s">
        <v>38</v>
      </c>
      <c r="B95" s="32" t="s">
        <v>34</v>
      </c>
      <c r="C95" s="68" t="s">
        <v>344</v>
      </c>
      <c r="D95" s="33">
        <f>ROUND(V95*' Demand-Supply Gap'!D$178,2)</f>
        <v>22.21</v>
      </c>
      <c r="E95" s="33">
        <f>ROUND(W95*' Demand-Supply Gap'!E$178,2)</f>
        <v>22.89</v>
      </c>
      <c r="F95" s="33">
        <f>ROUND(X95*' Demand-Supply Gap'!F$178,2)</f>
        <v>26.03</v>
      </c>
      <c r="G95" s="33">
        <f>ROUND(Y95*' Demand-Supply Gap'!G$178,2)</f>
        <v>26.17</v>
      </c>
      <c r="H95" s="33">
        <f>ROUND(Z95*' Demand-Supply Gap'!H$178,2)</f>
        <v>25.91</v>
      </c>
      <c r="I95" s="33">
        <f>ROUND(AA95*' Demand-Supply Gap'!I$178,2)</f>
        <v>23.95</v>
      </c>
      <c r="J95" s="33">
        <f>ROUND(AB95*' Demand-Supply Gap'!J$178,2)</f>
        <v>24.29</v>
      </c>
      <c r="K95" s="33">
        <f>ROUND(AC95*' Demand-Supply Gap'!K$178,2)</f>
        <v>24.9</v>
      </c>
      <c r="L95" s="33">
        <f>ROUND(AD95*' Demand-Supply Gap'!L$178,2)</f>
        <v>25.68</v>
      </c>
      <c r="M95" s="33">
        <f>ROUND(AE95*' Demand-Supply Gap'!M$178,2)</f>
        <v>26.71</v>
      </c>
      <c r="N95" s="33">
        <f>ROUND(AF95*' Demand-Supply Gap'!N$178,2)</f>
        <v>27.8</v>
      </c>
      <c r="O95" s="33">
        <f>ROUND(AG95*' Demand-Supply Gap'!O$178,2)</f>
        <v>29.09</v>
      </c>
      <c r="P95" s="33">
        <f>ROUND(AH95*' Demand-Supply Gap'!P$178,2)</f>
        <v>30.48</v>
      </c>
      <c r="Q95" s="33">
        <f>ROUND(AI95*' Demand-Supply Gap'!Q$178,2)</f>
        <v>31.81</v>
      </c>
      <c r="R95" s="33">
        <f>ROUND(AJ95*' Demand-Supply Gap'!R$178,2)</f>
        <v>33.380000000000003</v>
      </c>
      <c r="S95" s="44">
        <f>ROUND(AK95*' Demand-Supply Gap'!S$178,2)</f>
        <v>35.15</v>
      </c>
      <c r="T95" s="384"/>
      <c r="U95" s="469">
        <f t="shared" si="241"/>
        <v>4.1916919472591463E-2</v>
      </c>
      <c r="V95" s="260">
        <f>V96-(SUM(V92:V94))</f>
        <v>0.14539612590000006</v>
      </c>
      <c r="W95" s="159">
        <f t="shared" ref="W95:Y95" si="242">W96-(SUM(W92:W94))</f>
        <v>0.14963820090000002</v>
      </c>
      <c r="X95" s="159">
        <f t="shared" si="242"/>
        <v>0.157504525241</v>
      </c>
      <c r="Y95" s="159">
        <f t="shared" si="242"/>
        <v>0.14939178999999991</v>
      </c>
      <c r="Z95" s="159">
        <f>Z96-(SUM(Z92:Z94))</f>
        <v>0.14691386791320005</v>
      </c>
      <c r="AA95" s="159">
        <f t="shared" ref="AA95:AF95" si="243">AA96-(SUM(AA92:AA94))</f>
        <v>0.14591754090620002</v>
      </c>
      <c r="AB95" s="159">
        <f t="shared" si="243"/>
        <v>0.14492121389919999</v>
      </c>
      <c r="AC95" s="159">
        <f t="shared" si="243"/>
        <v>0.14392488689220007</v>
      </c>
      <c r="AD95" s="159">
        <f t="shared" si="243"/>
        <v>0.14292855988519992</v>
      </c>
      <c r="AE95" s="159">
        <f t="shared" si="243"/>
        <v>0.14193223287819989</v>
      </c>
      <c r="AF95" s="159">
        <f t="shared" si="243"/>
        <v>0.14051259299125696</v>
      </c>
      <c r="AG95" s="159">
        <f>AG96-(SUM(AG92:AG94))</f>
        <v>0.13935752365427889</v>
      </c>
      <c r="AH95" s="159">
        <f t="shared" ref="AH95:AK95" si="244">AH96-(SUM(AH92:AH94))</f>
        <v>0.13820245431730016</v>
      </c>
      <c r="AI95" s="159">
        <f t="shared" si="244"/>
        <v>0.1370473849803211</v>
      </c>
      <c r="AJ95" s="159">
        <f t="shared" si="244"/>
        <v>0.13589231564334303</v>
      </c>
      <c r="AK95" s="159">
        <f t="shared" si="244"/>
        <v>0.13473724630636408</v>
      </c>
    </row>
    <row r="96" spans="1:37" s="28" customFormat="1" ht="15.75" thickBot="1" x14ac:dyDescent="0.3">
      <c r="A96" s="227" t="s">
        <v>38</v>
      </c>
      <c r="B96" s="227" t="s">
        <v>34</v>
      </c>
      <c r="C96" s="228" t="s">
        <v>58</v>
      </c>
      <c r="D96" s="229">
        <f>ROUND(V96*' Demand-Supply Gap'!D$178,2)</f>
        <v>152.72999999999999</v>
      </c>
      <c r="E96" s="229">
        <f>ROUND(W96*' Demand-Supply Gap'!E$178,2)</f>
        <v>152.99</v>
      </c>
      <c r="F96" s="229">
        <f>ROUND(X96*' Demand-Supply Gap'!F$178,2)</f>
        <v>165.23</v>
      </c>
      <c r="G96" s="229">
        <f>ROUND(Y96*' Demand-Supply Gap'!G$178,2)</f>
        <v>175.21</v>
      </c>
      <c r="H96" s="229">
        <f>ROUND(Z96*' Demand-Supply Gap'!H$178,2)</f>
        <v>176.39</v>
      </c>
      <c r="I96" s="229">
        <f>ROUND(AA96*' Demand-Supply Gap'!I$178,2)</f>
        <v>164.14</v>
      </c>
      <c r="J96" s="229">
        <f>ROUND(AB96*' Demand-Supply Gap'!J$178,2)</f>
        <v>167.62</v>
      </c>
      <c r="K96" s="229">
        <f>ROUND(AC96*' Demand-Supply Gap'!K$178,2)</f>
        <v>173.03</v>
      </c>
      <c r="L96" s="229">
        <f>ROUND(AD96*' Demand-Supply Gap'!L$178,2)</f>
        <v>179.64</v>
      </c>
      <c r="M96" s="229">
        <f>ROUND(AE96*' Demand-Supply Gap'!M$178,2)</f>
        <v>188.18</v>
      </c>
      <c r="N96" s="229">
        <f>ROUND(AF96*' Demand-Supply Gap'!N$178,2)</f>
        <v>197.83</v>
      </c>
      <c r="O96" s="229">
        <f>ROUND(AG96*' Demand-Supply Gap'!O$178,2)</f>
        <v>208.77</v>
      </c>
      <c r="P96" s="229">
        <f>ROUND(AH96*' Demand-Supply Gap'!P$178,2)</f>
        <v>220.54</v>
      </c>
      <c r="Q96" s="229">
        <f>ROUND(AI96*' Demand-Supply Gap'!Q$178,2)</f>
        <v>232.08</v>
      </c>
      <c r="R96" s="229">
        <f>ROUND(AJ96*' Demand-Supply Gap'!R$178,2)</f>
        <v>245.61</v>
      </c>
      <c r="S96" s="230">
        <f>ROUND(AK96*' Demand-Supply Gap'!S$178,2)</f>
        <v>260.91000000000003</v>
      </c>
      <c r="T96" s="484"/>
      <c r="U96" s="495"/>
      <c r="V96" s="261">
        <v>1</v>
      </c>
      <c r="W96" s="231">
        <v>1</v>
      </c>
      <c r="X96" s="231">
        <v>1</v>
      </c>
      <c r="Y96" s="231">
        <v>1</v>
      </c>
      <c r="Z96" s="231">
        <v>1</v>
      </c>
      <c r="AA96" s="231">
        <v>1</v>
      </c>
      <c r="AB96" s="231">
        <v>1</v>
      </c>
      <c r="AC96" s="231">
        <v>1</v>
      </c>
      <c r="AD96" s="231">
        <v>1</v>
      </c>
      <c r="AE96" s="231">
        <v>1</v>
      </c>
      <c r="AF96" s="231">
        <v>1</v>
      </c>
      <c r="AG96" s="231">
        <v>1</v>
      </c>
      <c r="AH96" s="231">
        <v>1</v>
      </c>
      <c r="AI96" s="231">
        <v>1</v>
      </c>
      <c r="AJ96" s="231">
        <v>1</v>
      </c>
      <c r="AK96" s="231">
        <v>1</v>
      </c>
    </row>
    <row r="97" spans="1:37" s="28" customFormat="1" ht="15" x14ac:dyDescent="0.25">
      <c r="A97" s="232" t="s">
        <v>38</v>
      </c>
      <c r="B97" s="232" t="s">
        <v>105</v>
      </c>
      <c r="C97" s="233" t="s">
        <v>389</v>
      </c>
      <c r="D97" s="234">
        <f>ROUND(V97*' Demand-Supply Gap'!D$187,2)</f>
        <v>2.52</v>
      </c>
      <c r="E97" s="234">
        <f>ROUND(W97*' Demand-Supply Gap'!E$187,2)</f>
        <v>2.5099999999999998</v>
      </c>
      <c r="F97" s="234">
        <f>ROUND(X97*' Demand-Supply Gap'!F$187,2)</f>
        <v>2.04</v>
      </c>
      <c r="G97" s="234">
        <f>ROUND(Y97*' Demand-Supply Gap'!G$187,2)</f>
        <v>2.04</v>
      </c>
      <c r="H97" s="234">
        <f>ROUND(Z97*' Demand-Supply Gap'!H$187,2)</f>
        <v>2.44</v>
      </c>
      <c r="I97" s="234">
        <f>ROUND(AA97*' Demand-Supply Gap'!I$187,2)</f>
        <v>2.78</v>
      </c>
      <c r="J97" s="234">
        <f>ROUND(AB97*' Demand-Supply Gap'!J$187,2)</f>
        <v>2.81</v>
      </c>
      <c r="K97" s="234">
        <f>ROUND(AC97*' Demand-Supply Gap'!K$187,2)</f>
        <v>2.87</v>
      </c>
      <c r="L97" s="234">
        <f>ROUND(AD97*' Demand-Supply Gap'!L$187,2)</f>
        <v>2.96</v>
      </c>
      <c r="M97" s="234">
        <f>ROUND(AE97*' Demand-Supply Gap'!M$187,2)</f>
        <v>3.07</v>
      </c>
      <c r="N97" s="234">
        <f>ROUND(AF97*' Demand-Supply Gap'!N$187,2)</f>
        <v>3.2</v>
      </c>
      <c r="O97" s="234">
        <f>ROUND(AG97*' Demand-Supply Gap'!O$187,2)</f>
        <v>3.35</v>
      </c>
      <c r="P97" s="234">
        <f>ROUND(AH97*' Demand-Supply Gap'!P$187,2)</f>
        <v>3.51</v>
      </c>
      <c r="Q97" s="234">
        <f>ROUND(AI97*' Demand-Supply Gap'!Q$187,2)</f>
        <v>3.66</v>
      </c>
      <c r="R97" s="234">
        <f>ROUND(AJ97*' Demand-Supply Gap'!R$187,2)</f>
        <v>3.84</v>
      </c>
      <c r="S97" s="253">
        <f>ROUND(AK97*' Demand-Supply Gap'!S$187,2)</f>
        <v>4.05</v>
      </c>
      <c r="T97" s="384"/>
      <c r="U97" s="469">
        <f>(S97/J97)^(1/9)-1</f>
        <v>4.1450768567876439E-2</v>
      </c>
      <c r="V97" s="262">
        <v>0.49556299999999998</v>
      </c>
      <c r="W97" s="235">
        <v>0.48911731175299999</v>
      </c>
      <c r="X97" s="235">
        <v>0.48721219241000002</v>
      </c>
      <c r="Y97" s="235">
        <v>0.49034123100000004</v>
      </c>
      <c r="Z97" s="235">
        <v>0.49299715929169996</v>
      </c>
      <c r="AA97" s="235">
        <v>0.49368480775339996</v>
      </c>
      <c r="AB97" s="235">
        <v>0.49437245621509995</v>
      </c>
      <c r="AC97" s="235">
        <v>0.49506010467679995</v>
      </c>
      <c r="AD97" s="235">
        <v>0.49574775313850006</v>
      </c>
      <c r="AE97" s="235">
        <v>0.49643540160020005</v>
      </c>
      <c r="AF97" s="235">
        <v>0.49768541572761404</v>
      </c>
      <c r="AG97" s="235">
        <v>0.49858395131395705</v>
      </c>
      <c r="AH97" s="235">
        <v>0.49948248690029995</v>
      </c>
      <c r="AI97" s="235">
        <v>0.50038102248664296</v>
      </c>
      <c r="AJ97" s="235">
        <v>0.50127955807298596</v>
      </c>
      <c r="AK97" s="235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342</v>
      </c>
      <c r="D98" s="33">
        <f>ROUND(V98*' Demand-Supply Gap'!D$187,2)</f>
        <v>1.28</v>
      </c>
      <c r="E98" s="33">
        <f>ROUND(W98*' Demand-Supply Gap'!E$187,2)</f>
        <v>1.3</v>
      </c>
      <c r="F98" s="33">
        <f>ROUND(X98*' Demand-Supply Gap'!F$187,2)</f>
        <v>1.06</v>
      </c>
      <c r="G98" s="33">
        <f>ROUND(Y98*' Demand-Supply Gap'!G$187,2)</f>
        <v>1.07</v>
      </c>
      <c r="H98" s="33">
        <f>ROUND(Z98*' Demand-Supply Gap'!H$187,2)</f>
        <v>1.28</v>
      </c>
      <c r="I98" s="33">
        <f>ROUND(AA98*' Demand-Supply Gap'!I$187,2)</f>
        <v>1.45</v>
      </c>
      <c r="J98" s="33">
        <f>ROUND(AB98*' Demand-Supply Gap'!J$187,2)</f>
        <v>1.47</v>
      </c>
      <c r="K98" s="33">
        <f>ROUND(AC98*' Demand-Supply Gap'!K$187,2)</f>
        <v>1.51</v>
      </c>
      <c r="L98" s="33">
        <f>ROUND(AD98*' Demand-Supply Gap'!L$187,2)</f>
        <v>1.55</v>
      </c>
      <c r="M98" s="33">
        <f>ROUND(AE98*' Demand-Supply Gap'!M$187,2)</f>
        <v>1.61</v>
      </c>
      <c r="N98" s="33">
        <f>ROUND(AF98*' Demand-Supply Gap'!N$187,2)</f>
        <v>1.68</v>
      </c>
      <c r="O98" s="33">
        <f>ROUND(AG98*' Demand-Supply Gap'!O$187,2)</f>
        <v>1.76</v>
      </c>
      <c r="P98" s="33">
        <f>ROUND(AH98*' Demand-Supply Gap'!P$187,2)</f>
        <v>1.85</v>
      </c>
      <c r="Q98" s="33">
        <f>ROUND(AI98*' Demand-Supply Gap'!Q$187,2)</f>
        <v>1.93</v>
      </c>
      <c r="R98" s="33">
        <f>ROUND(AJ98*' Demand-Supply Gap'!R$187,2)</f>
        <v>2.0299999999999998</v>
      </c>
      <c r="S98" s="44">
        <f>ROUND(AK98*' Demand-Supply Gap'!S$187,2)</f>
        <v>2.14</v>
      </c>
      <c r="T98" s="384"/>
      <c r="U98" s="469">
        <f t="shared" ref="U98:U100" si="245">(S98/J98)^(1/9)-1</f>
        <v>4.2609857027522846E-2</v>
      </c>
      <c r="V98" s="260">
        <v>0.25122169999999999</v>
      </c>
      <c r="W98" s="159">
        <v>0.25413194134700001</v>
      </c>
      <c r="X98" s="159">
        <v>0.25354134134900003</v>
      </c>
      <c r="Y98" s="159">
        <v>0.25711167899999998</v>
      </c>
      <c r="Z98" s="159">
        <v>0.25799636883510002</v>
      </c>
      <c r="AA98" s="159">
        <v>0.25861729680040002</v>
      </c>
      <c r="AB98" s="159">
        <v>0.25923822476570002</v>
      </c>
      <c r="AC98" s="159">
        <v>0.25985915273100002</v>
      </c>
      <c r="AD98" s="159">
        <v>0.26048008069630002</v>
      </c>
      <c r="AE98" s="159">
        <v>0.26110100866160002</v>
      </c>
      <c r="AF98" s="159">
        <v>0.26179729716112898</v>
      </c>
      <c r="AG98" s="159">
        <v>0.26244648532676401</v>
      </c>
      <c r="AH98" s="159">
        <v>0.26309567349239998</v>
      </c>
      <c r="AI98" s="159">
        <v>0.26374486165803601</v>
      </c>
      <c r="AJ98" s="159">
        <v>0.26439404982367098</v>
      </c>
      <c r="AK98" s="159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343</v>
      </c>
      <c r="D99" s="33">
        <f>ROUND(V99*' Demand-Supply Gap'!D$187,2)</f>
        <v>0.49</v>
      </c>
      <c r="E99" s="33">
        <f>ROUND(W99*' Demand-Supply Gap'!E$187,2)</f>
        <v>0.49</v>
      </c>
      <c r="F99" s="33">
        <f>ROUND(X99*' Demand-Supply Gap'!F$187,2)</f>
        <v>0.38</v>
      </c>
      <c r="G99" s="33">
        <f>ROUND(Y99*' Demand-Supply Gap'!G$187,2)</f>
        <v>0.38</v>
      </c>
      <c r="H99" s="33">
        <f>ROUND(Z99*' Demand-Supply Gap'!H$187,2)</f>
        <v>0.45</v>
      </c>
      <c r="I99" s="33">
        <f>ROUND(AA99*' Demand-Supply Gap'!I$187,2)</f>
        <v>0.51</v>
      </c>
      <c r="J99" s="33">
        <f>ROUND(AB99*' Demand-Supply Gap'!J$187,2)</f>
        <v>0.51</v>
      </c>
      <c r="K99" s="33">
        <f>ROUND(AC99*' Demand-Supply Gap'!K$187,2)</f>
        <v>0.52</v>
      </c>
      <c r="L99" s="33">
        <f>ROUND(AD99*' Demand-Supply Gap'!L$187,2)</f>
        <v>0.54</v>
      </c>
      <c r="M99" s="33">
        <f>ROUND(AE99*' Demand-Supply Gap'!M$187,2)</f>
        <v>0.55000000000000004</v>
      </c>
      <c r="N99" s="33">
        <f>ROUND(AF99*' Demand-Supply Gap'!N$187,2)</f>
        <v>0.56999999999999995</v>
      </c>
      <c r="O99" s="33">
        <f>ROUND(AG99*' Demand-Supply Gap'!O$187,2)</f>
        <v>0.6</v>
      </c>
      <c r="P99" s="33">
        <f>ROUND(AH99*' Demand-Supply Gap'!P$187,2)</f>
        <v>0.62</v>
      </c>
      <c r="Q99" s="33">
        <f>ROUND(AI99*' Demand-Supply Gap'!Q$187,2)</f>
        <v>0.64</v>
      </c>
      <c r="R99" s="33">
        <f>ROUND(AJ99*' Demand-Supply Gap'!R$187,2)</f>
        <v>0.67</v>
      </c>
      <c r="S99" s="44">
        <f>ROUND(AK99*' Demand-Supply Gap'!S$187,2)</f>
        <v>0.7</v>
      </c>
      <c r="T99" s="384"/>
      <c r="U99" s="469">
        <f t="shared" si="245"/>
        <v>3.5811846656914392E-2</v>
      </c>
      <c r="V99" s="259">
        <v>9.6819174099999988E-2</v>
      </c>
      <c r="W99" s="186">
        <v>9.6112545999999993E-2</v>
      </c>
      <c r="X99" s="186">
        <v>9.0741940999999993E-2</v>
      </c>
      <c r="Y99" s="186">
        <v>9.2155299999999996E-2</v>
      </c>
      <c r="Z99" s="186">
        <v>9.109260395999999E-2</v>
      </c>
      <c r="AA99" s="186">
        <v>9.0780354539999997E-2</v>
      </c>
      <c r="AB99" s="186">
        <v>9.0468105120000003E-2</v>
      </c>
      <c r="AC99" s="186">
        <v>9.0155855699999982E-2</v>
      </c>
      <c r="AD99" s="186">
        <v>8.9843606279999988E-2</v>
      </c>
      <c r="AE99" s="186">
        <v>8.9531356859999994E-2</v>
      </c>
      <c r="AF99" s="186">
        <v>8.9004694120000005E-2</v>
      </c>
      <c r="AG99" s="186">
        <v>8.8612039705000006E-2</v>
      </c>
      <c r="AH99" s="186">
        <v>8.8219385290000008E-2</v>
      </c>
      <c r="AI99" s="186">
        <v>8.7826730874999981E-2</v>
      </c>
      <c r="AJ99" s="186">
        <v>8.7434076459999982E-2</v>
      </c>
      <c r="AK99" s="186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344</v>
      </c>
      <c r="D100" s="33">
        <f>ROUND(V100*' Demand-Supply Gap'!D$187,2)</f>
        <v>0.79</v>
      </c>
      <c r="E100" s="33">
        <f>ROUND(W100*' Demand-Supply Gap'!E$187,2)</f>
        <v>0.82</v>
      </c>
      <c r="F100" s="33">
        <f>ROUND(X100*' Demand-Supply Gap'!F$187,2)</f>
        <v>0.71</v>
      </c>
      <c r="G100" s="33">
        <f>ROUND(Y100*' Demand-Supply Gap'!G$187,2)</f>
        <v>0.67</v>
      </c>
      <c r="H100" s="33">
        <f>ROUND(Z100*' Demand-Supply Gap'!H$187,2)</f>
        <v>0.78</v>
      </c>
      <c r="I100" s="33">
        <f>ROUND(AA100*' Demand-Supply Gap'!I$187,2)</f>
        <v>0.88</v>
      </c>
      <c r="J100" s="33">
        <f>ROUND(AB100*' Demand-Supply Gap'!J$187,2)</f>
        <v>0.89</v>
      </c>
      <c r="K100" s="33">
        <f>ROUND(AC100*' Demand-Supply Gap'!K$187,2)</f>
        <v>0.9</v>
      </c>
      <c r="L100" s="33">
        <f>ROUND(AD100*' Demand-Supply Gap'!L$187,2)</f>
        <v>0.92</v>
      </c>
      <c r="M100" s="33">
        <f>ROUND(AE100*' Demand-Supply Gap'!M$187,2)</f>
        <v>0.95</v>
      </c>
      <c r="N100" s="33">
        <f>ROUND(AF100*' Demand-Supply Gap'!N$187,2)</f>
        <v>0.97</v>
      </c>
      <c r="O100" s="33">
        <f>ROUND(AG100*' Demand-Supply Gap'!O$187,2)</f>
        <v>1.01</v>
      </c>
      <c r="P100" s="33">
        <f>ROUND(AH100*' Demand-Supply Gap'!P$187,2)</f>
        <v>1.05</v>
      </c>
      <c r="Q100" s="33">
        <f>ROUND(AI100*' Demand-Supply Gap'!Q$187,2)</f>
        <v>1.08</v>
      </c>
      <c r="R100" s="33">
        <f>ROUND(AJ100*' Demand-Supply Gap'!R$187,2)</f>
        <v>1.1299999999999999</v>
      </c>
      <c r="S100" s="44">
        <f>ROUND(AK100*' Demand-Supply Gap'!S$187,2)</f>
        <v>1.18</v>
      </c>
      <c r="T100" s="384"/>
      <c r="U100" s="469">
        <f t="shared" si="245"/>
        <v>3.1834922008460831E-2</v>
      </c>
      <c r="V100" s="260">
        <f>V101-(SUM(V97:V99))</f>
        <v>0.15639612590000007</v>
      </c>
      <c r="W100" s="159">
        <f t="shared" ref="W100:Y100" si="246">W101-(SUM(W97:W99))</f>
        <v>0.16063820090000003</v>
      </c>
      <c r="X100" s="159">
        <f t="shared" si="246"/>
        <v>0.1685045252409999</v>
      </c>
      <c r="Y100" s="159">
        <f t="shared" si="246"/>
        <v>0.16039179000000003</v>
      </c>
      <c r="Z100" s="159">
        <f>Z101-(SUM(Z97:Z99))</f>
        <v>0.15791386791320006</v>
      </c>
      <c r="AA100" s="159">
        <f t="shared" ref="AA100:AF100" si="247">AA101-(SUM(AA97:AA99))</f>
        <v>0.15691754090620003</v>
      </c>
      <c r="AB100" s="159">
        <f t="shared" si="247"/>
        <v>0.1559212138992</v>
      </c>
      <c r="AC100" s="159">
        <f t="shared" si="247"/>
        <v>0.15492488689220008</v>
      </c>
      <c r="AD100" s="159">
        <f t="shared" si="247"/>
        <v>0.15392855988519993</v>
      </c>
      <c r="AE100" s="159">
        <f t="shared" si="247"/>
        <v>0.1529322328781999</v>
      </c>
      <c r="AF100" s="159">
        <f t="shared" si="247"/>
        <v>0.15151259299125697</v>
      </c>
      <c r="AG100" s="159">
        <f>AG101-(SUM(AG97:AG99))</f>
        <v>0.15035752365427901</v>
      </c>
      <c r="AH100" s="159">
        <f t="shared" ref="AH100:AK100" si="248">AH101-(SUM(AH97:AH99))</f>
        <v>0.14920245431730006</v>
      </c>
      <c r="AI100" s="159">
        <f t="shared" si="248"/>
        <v>0.148047384980321</v>
      </c>
      <c r="AJ100" s="159">
        <f t="shared" si="248"/>
        <v>0.14689231564334304</v>
      </c>
      <c r="AK100" s="159">
        <f t="shared" si="248"/>
        <v>0.14573724630636398</v>
      </c>
    </row>
    <row r="101" spans="1:37" s="28" customFormat="1" ht="15.75" thickBot="1" x14ac:dyDescent="0.3">
      <c r="A101" s="227" t="s">
        <v>38</v>
      </c>
      <c r="B101" s="227" t="s">
        <v>105</v>
      </c>
      <c r="C101" s="228" t="s">
        <v>58</v>
      </c>
      <c r="D101" s="229">
        <f>ROUND(V101*' Demand-Supply Gap'!D$187,2)</f>
        <v>5.08</v>
      </c>
      <c r="E101" s="229">
        <f>ROUND(W101*' Demand-Supply Gap'!E$187,2)</f>
        <v>5.13</v>
      </c>
      <c r="F101" s="229">
        <f>ROUND(X101*' Demand-Supply Gap'!F$187,2)</f>
        <v>4.1900000000000004</v>
      </c>
      <c r="G101" s="229">
        <f>ROUND(Y101*' Demand-Supply Gap'!G$187,2)</f>
        <v>4.17</v>
      </c>
      <c r="H101" s="229">
        <f>ROUND(Z101*' Demand-Supply Gap'!H$187,2)</f>
        <v>4.95</v>
      </c>
      <c r="I101" s="229">
        <f>ROUND(AA101*' Demand-Supply Gap'!I$187,2)</f>
        <v>5.62</v>
      </c>
      <c r="J101" s="229">
        <f>ROUND(AB101*' Demand-Supply Gap'!J$187,2)</f>
        <v>5.68</v>
      </c>
      <c r="K101" s="229">
        <f>ROUND(AC101*' Demand-Supply Gap'!K$187,2)</f>
        <v>5.8</v>
      </c>
      <c r="L101" s="229">
        <f>ROUND(AD101*' Demand-Supply Gap'!L$187,2)</f>
        <v>5.96</v>
      </c>
      <c r="M101" s="229">
        <f>ROUND(AE101*' Demand-Supply Gap'!M$187,2)</f>
        <v>6.18</v>
      </c>
      <c r="N101" s="229">
        <f>ROUND(AF101*' Demand-Supply Gap'!N$187,2)</f>
        <v>6.43</v>
      </c>
      <c r="O101" s="229">
        <f>ROUND(AG101*' Demand-Supply Gap'!O$187,2)</f>
        <v>6.72</v>
      </c>
      <c r="P101" s="229">
        <f>ROUND(AH101*' Demand-Supply Gap'!P$187,2)</f>
        <v>7.03</v>
      </c>
      <c r="Q101" s="229">
        <f>ROUND(AI101*' Demand-Supply Gap'!Q$187,2)</f>
        <v>7.32</v>
      </c>
      <c r="R101" s="229">
        <f>ROUND(AJ101*' Demand-Supply Gap'!R$187,2)</f>
        <v>7.67</v>
      </c>
      <c r="S101" s="230">
        <f>ROUND(AK101*' Demand-Supply Gap'!S$187,2)</f>
        <v>8.06</v>
      </c>
      <c r="T101" s="484"/>
      <c r="U101" s="495"/>
      <c r="V101" s="261">
        <v>1</v>
      </c>
      <c r="W101" s="231">
        <v>1</v>
      </c>
      <c r="X101" s="231">
        <v>1</v>
      </c>
      <c r="Y101" s="231">
        <v>1</v>
      </c>
      <c r="Z101" s="231">
        <v>1</v>
      </c>
      <c r="AA101" s="231">
        <v>1</v>
      </c>
      <c r="AB101" s="231">
        <v>1</v>
      </c>
      <c r="AC101" s="231">
        <v>1</v>
      </c>
      <c r="AD101" s="231">
        <v>1</v>
      </c>
      <c r="AE101" s="231">
        <v>1</v>
      </c>
      <c r="AF101" s="231">
        <v>1</v>
      </c>
      <c r="AG101" s="231">
        <v>1</v>
      </c>
      <c r="AH101" s="231">
        <v>1</v>
      </c>
      <c r="AI101" s="231">
        <v>1</v>
      </c>
      <c r="AJ101" s="231">
        <v>1</v>
      </c>
      <c r="AK101" s="231">
        <v>1</v>
      </c>
    </row>
    <row r="102" spans="1:37" s="28" customFormat="1" ht="15" x14ac:dyDescent="0.25">
      <c r="A102" s="232" t="s">
        <v>38</v>
      </c>
      <c r="B102" s="232" t="s">
        <v>110</v>
      </c>
      <c r="C102" s="233" t="s">
        <v>389</v>
      </c>
      <c r="D102" s="328">
        <f>ROUND(V102*' Demand-Supply Gap'!D$196,2)</f>
        <v>4.84</v>
      </c>
      <c r="E102" s="328">
        <f>ROUND(W102*' Demand-Supply Gap'!E$196,2)</f>
        <v>4.79</v>
      </c>
      <c r="F102" s="328">
        <f>ROUND(X102*' Demand-Supply Gap'!F$196,2)</f>
        <v>4.79</v>
      </c>
      <c r="G102" s="328">
        <f>ROUND(Y102*' Demand-Supply Gap'!G$196,2)</f>
        <v>4.74</v>
      </c>
      <c r="H102" s="328">
        <f>ROUND(Z102*' Demand-Supply Gap'!H$196,2)</f>
        <v>4.9400000000000004</v>
      </c>
      <c r="I102" s="328">
        <f>ROUND(AA102*' Demand-Supply Gap'!I$196,2)</f>
        <v>4.5599999999999996</v>
      </c>
      <c r="J102" s="328">
        <f>ROUND(AB102*' Demand-Supply Gap'!J$196,2)</f>
        <v>4.7</v>
      </c>
      <c r="K102" s="328">
        <f>ROUND(AC102*' Demand-Supply Gap'!K$196,2)</f>
        <v>4.8499999999999996</v>
      </c>
      <c r="L102" s="328">
        <f>ROUND(AD102*' Demand-Supply Gap'!L$196,2)</f>
        <v>5</v>
      </c>
      <c r="M102" s="328">
        <f>ROUND(AE102*' Demand-Supply Gap'!M$196,2)</f>
        <v>5.17</v>
      </c>
      <c r="N102" s="328">
        <f>ROUND(AF102*' Demand-Supply Gap'!N$196,2)</f>
        <v>5.34</v>
      </c>
      <c r="O102" s="328">
        <f>ROUND(AG102*' Demand-Supply Gap'!O$196,2)</f>
        <v>5.52</v>
      </c>
      <c r="P102" s="328">
        <f>ROUND(AH102*' Demand-Supply Gap'!P$196,2)</f>
        <v>5.71</v>
      </c>
      <c r="Q102" s="328">
        <f>ROUND(AI102*' Demand-Supply Gap'!Q$196,2)</f>
        <v>5.91</v>
      </c>
      <c r="R102" s="328">
        <f>ROUND(AJ102*' Demand-Supply Gap'!R$196,2)</f>
        <v>6.11</v>
      </c>
      <c r="S102" s="44">
        <f>ROUND(AK102*' Demand-Supply Gap'!S$196,2)</f>
        <v>6.33</v>
      </c>
      <c r="T102" s="384"/>
      <c r="U102" s="469">
        <f>(S102/J102)^(1/9)-1</f>
        <v>3.3635262557353274E-2</v>
      </c>
      <c r="V102" s="262">
        <v>0.52486299999999997</v>
      </c>
      <c r="W102" s="235">
        <v>0.51841731175299999</v>
      </c>
      <c r="X102" s="235">
        <v>0.51651219241000002</v>
      </c>
      <c r="Y102" s="235">
        <v>0.51964123100000004</v>
      </c>
      <c r="Z102" s="235">
        <v>0.52229715929169995</v>
      </c>
      <c r="AA102" s="235">
        <v>0.52298480775339995</v>
      </c>
      <c r="AB102" s="235">
        <v>0.52367245621509995</v>
      </c>
      <c r="AC102" s="235">
        <v>0.52436010467679994</v>
      </c>
      <c r="AD102" s="235">
        <v>0.52504775313850005</v>
      </c>
      <c r="AE102" s="235">
        <v>0.52573540160020005</v>
      </c>
      <c r="AF102" s="235">
        <v>0.52698541572761404</v>
      </c>
      <c r="AG102" s="235">
        <v>0.52788395131395704</v>
      </c>
      <c r="AH102" s="235">
        <v>0.52878248690029994</v>
      </c>
      <c r="AI102" s="235">
        <v>0.52968102248664295</v>
      </c>
      <c r="AJ102" s="235">
        <v>0.53057955807298596</v>
      </c>
      <c r="AK102" s="235">
        <v>0.53147809365932897</v>
      </c>
    </row>
    <row r="103" spans="1:37" s="28" customFormat="1" ht="15" x14ac:dyDescent="0.25">
      <c r="A103" s="327" t="s">
        <v>38</v>
      </c>
      <c r="B103" s="327" t="s">
        <v>110</v>
      </c>
      <c r="C103" s="341" t="s">
        <v>342</v>
      </c>
      <c r="D103" s="328">
        <f>ROUND(V103*' Demand-Supply Gap'!D$196,2)</f>
        <v>2.19</v>
      </c>
      <c r="E103" s="328">
        <f>ROUND(W103*' Demand-Supply Gap'!E$196,2)</f>
        <v>2.2200000000000002</v>
      </c>
      <c r="F103" s="328">
        <f>ROUND(X103*' Demand-Supply Gap'!F$196,2)</f>
        <v>2.23</v>
      </c>
      <c r="G103" s="328">
        <f>ROUND(Y103*' Demand-Supply Gap'!G$196,2)</f>
        <v>2.23</v>
      </c>
      <c r="H103" s="328">
        <f>ROUND(Z103*' Demand-Supply Gap'!H$196,2)</f>
        <v>2.3199999999999998</v>
      </c>
      <c r="I103" s="328">
        <f>ROUND(AA103*' Demand-Supply Gap'!I$196,2)</f>
        <v>2.14</v>
      </c>
      <c r="J103" s="328">
        <f>ROUND(AB103*' Demand-Supply Gap'!J$196,2)</f>
        <v>2.21</v>
      </c>
      <c r="K103" s="328">
        <f>ROUND(AC103*' Demand-Supply Gap'!K$196,2)</f>
        <v>2.2799999999999998</v>
      </c>
      <c r="L103" s="328">
        <f>ROUND(AD103*' Demand-Supply Gap'!L$196,2)</f>
        <v>2.36</v>
      </c>
      <c r="M103" s="328">
        <f>ROUND(AE103*' Demand-Supply Gap'!M$196,2)</f>
        <v>2.44</v>
      </c>
      <c r="N103" s="328">
        <f>ROUND(AF103*' Demand-Supply Gap'!N$196,2)</f>
        <v>2.52</v>
      </c>
      <c r="O103" s="328">
        <f>ROUND(AG103*' Demand-Supply Gap'!O$196,2)</f>
        <v>2.61</v>
      </c>
      <c r="P103" s="328">
        <f>ROUND(AH103*' Demand-Supply Gap'!P$196,2)</f>
        <v>2.7</v>
      </c>
      <c r="Q103" s="328">
        <f>ROUND(AI103*' Demand-Supply Gap'!Q$196,2)</f>
        <v>2.79</v>
      </c>
      <c r="R103" s="328">
        <f>ROUND(AJ103*' Demand-Supply Gap'!R$196,2)</f>
        <v>2.89</v>
      </c>
      <c r="S103" s="44">
        <f>ROUND(AK103*' Demand-Supply Gap'!S$196,2)</f>
        <v>3</v>
      </c>
      <c r="T103" s="384"/>
      <c r="U103" s="469">
        <f t="shared" ref="U103:U105" si="249">(S103/J103)^(1/9)-1</f>
        <v>3.4540899111610956E-2</v>
      </c>
      <c r="V103" s="260">
        <v>0.2380217</v>
      </c>
      <c r="W103" s="358">
        <v>0.24093194134700002</v>
      </c>
      <c r="X103" s="358">
        <v>0.24034134134900004</v>
      </c>
      <c r="Y103" s="358">
        <v>0.24391167899999999</v>
      </c>
      <c r="Z103" s="358">
        <v>0.24479636883510003</v>
      </c>
      <c r="AA103" s="358">
        <v>0.24541729680040003</v>
      </c>
      <c r="AB103" s="358">
        <v>0.24603822476570003</v>
      </c>
      <c r="AC103" s="358">
        <v>0.24665915273100003</v>
      </c>
      <c r="AD103" s="358">
        <v>0.24728008069630003</v>
      </c>
      <c r="AE103" s="358">
        <v>0.24790100866160003</v>
      </c>
      <c r="AF103" s="358">
        <v>0.24859729716112899</v>
      </c>
      <c r="AG103" s="358">
        <v>0.24924648532676402</v>
      </c>
      <c r="AH103" s="358">
        <v>0.24989567349239999</v>
      </c>
      <c r="AI103" s="358">
        <v>0.25054486165803602</v>
      </c>
      <c r="AJ103" s="358">
        <v>0.251194049823671</v>
      </c>
      <c r="AK103" s="358">
        <v>0.25184323798930702</v>
      </c>
    </row>
    <row r="104" spans="1:37" s="28" customFormat="1" ht="15" x14ac:dyDescent="0.25">
      <c r="A104" s="327" t="s">
        <v>38</v>
      </c>
      <c r="B104" s="327" t="s">
        <v>110</v>
      </c>
      <c r="C104" s="341" t="s">
        <v>343</v>
      </c>
      <c r="D104" s="328">
        <f>ROUND(V104*' Demand-Supply Gap'!D$196,2)</f>
        <v>0.9</v>
      </c>
      <c r="E104" s="328">
        <f>ROUND(W104*' Demand-Supply Gap'!E$196,2)</f>
        <v>0.9</v>
      </c>
      <c r="F104" s="328">
        <f>ROUND(X104*' Demand-Supply Gap'!F$196,2)</f>
        <v>0.85</v>
      </c>
      <c r="G104" s="328">
        <f>ROUND(Y104*' Demand-Supply Gap'!G$196,2)</f>
        <v>0.85</v>
      </c>
      <c r="H104" s="328">
        <f>ROUND(Z104*' Demand-Supply Gap'!H$196,2)</f>
        <v>0.87</v>
      </c>
      <c r="I104" s="328">
        <f>ROUND(AA104*' Demand-Supply Gap'!I$196,2)</f>
        <v>0.8</v>
      </c>
      <c r="J104" s="328">
        <f>ROUND(AB104*' Demand-Supply Gap'!J$196,2)</f>
        <v>0.82</v>
      </c>
      <c r="K104" s="328">
        <f>ROUND(AC104*' Demand-Supply Gap'!K$196,2)</f>
        <v>0.85</v>
      </c>
      <c r="L104" s="328">
        <f>ROUND(AD104*' Demand-Supply Gap'!L$196,2)</f>
        <v>0.87</v>
      </c>
      <c r="M104" s="328">
        <f>ROUND(AE104*' Demand-Supply Gap'!M$196,2)</f>
        <v>0.89</v>
      </c>
      <c r="N104" s="328">
        <f>ROUND(AF104*' Demand-Supply Gap'!N$196,2)</f>
        <v>0.92</v>
      </c>
      <c r="O104" s="328">
        <f>ROUND(AG104*' Demand-Supply Gap'!O$196,2)</f>
        <v>0.94</v>
      </c>
      <c r="P104" s="328">
        <f>ROUND(AH104*' Demand-Supply Gap'!P$196,2)</f>
        <v>0.97</v>
      </c>
      <c r="Q104" s="328">
        <f>ROUND(AI104*' Demand-Supply Gap'!Q$196,2)</f>
        <v>0.99</v>
      </c>
      <c r="R104" s="328">
        <f>ROUND(AJ104*' Demand-Supply Gap'!R$196,2)</f>
        <v>1.02</v>
      </c>
      <c r="S104" s="44">
        <f>ROUND(AK104*' Demand-Supply Gap'!S$196,2)</f>
        <v>1.05</v>
      </c>
      <c r="T104" s="384"/>
      <c r="U104" s="469">
        <f t="shared" si="249"/>
        <v>2.7852047135179081E-2</v>
      </c>
      <c r="V104" s="259">
        <v>9.8119174099999984E-2</v>
      </c>
      <c r="W104" s="186">
        <v>9.7412545999999989E-2</v>
      </c>
      <c r="X104" s="186">
        <v>9.2041940999999988E-2</v>
      </c>
      <c r="Y104" s="186">
        <v>9.3455299999999991E-2</v>
      </c>
      <c r="Z104" s="186">
        <v>9.2392603959999986E-2</v>
      </c>
      <c r="AA104" s="186">
        <v>9.2080354539999992E-2</v>
      </c>
      <c r="AB104" s="186">
        <v>9.1768105119999999E-2</v>
      </c>
      <c r="AC104" s="186">
        <v>9.1455855699999977E-2</v>
      </c>
      <c r="AD104" s="186">
        <v>9.1143606279999984E-2</v>
      </c>
      <c r="AE104" s="186">
        <v>9.083135685999999E-2</v>
      </c>
      <c r="AF104" s="186">
        <v>9.0304694120000001E-2</v>
      </c>
      <c r="AG104" s="186">
        <v>8.9912039705000002E-2</v>
      </c>
      <c r="AH104" s="186">
        <v>8.9519385290000003E-2</v>
      </c>
      <c r="AI104" s="186">
        <v>8.9126730874999976E-2</v>
      </c>
      <c r="AJ104" s="186">
        <v>8.8734076459999978E-2</v>
      </c>
      <c r="AK104" s="186">
        <v>8.8341422044999979E-2</v>
      </c>
    </row>
    <row r="105" spans="1:37" s="28" customFormat="1" ht="15" x14ac:dyDescent="0.25">
      <c r="A105" s="327" t="s">
        <v>38</v>
      </c>
      <c r="B105" s="327" t="s">
        <v>110</v>
      </c>
      <c r="C105" s="341" t="s">
        <v>344</v>
      </c>
      <c r="D105" s="328">
        <f>ROUND(V105*' Demand-Supply Gap'!D$196,2)</f>
        <v>1.28</v>
      </c>
      <c r="E105" s="328">
        <f>ROUND(W105*' Demand-Supply Gap'!E$196,2)</f>
        <v>1.32</v>
      </c>
      <c r="F105" s="328">
        <f>ROUND(X105*' Demand-Supply Gap'!F$196,2)</f>
        <v>1.4</v>
      </c>
      <c r="G105" s="328">
        <f>ROUND(Y105*' Demand-Supply Gap'!G$196,2)</f>
        <v>1.31</v>
      </c>
      <c r="H105" s="328">
        <f>ROUND(Z105*' Demand-Supply Gap'!H$196,2)</f>
        <v>1.33</v>
      </c>
      <c r="I105" s="328">
        <f>ROUND(AA105*' Demand-Supply Gap'!I$196,2)</f>
        <v>1.22</v>
      </c>
      <c r="J105" s="328">
        <f>ROUND(AB105*' Demand-Supply Gap'!J$196,2)</f>
        <v>1.24</v>
      </c>
      <c r="K105" s="328">
        <f>ROUND(AC105*' Demand-Supply Gap'!K$196,2)</f>
        <v>1.27</v>
      </c>
      <c r="L105" s="328">
        <f>ROUND(AD105*' Demand-Supply Gap'!L$196,2)</f>
        <v>1.3</v>
      </c>
      <c r="M105" s="328">
        <f>ROUND(AE105*' Demand-Supply Gap'!M$196,2)</f>
        <v>1.33</v>
      </c>
      <c r="N105" s="328">
        <f>ROUND(AF105*' Demand-Supply Gap'!N$196,2)</f>
        <v>1.36</v>
      </c>
      <c r="O105" s="328">
        <f>ROUND(AG105*' Demand-Supply Gap'!O$196,2)</f>
        <v>1.39</v>
      </c>
      <c r="P105" s="328">
        <f>ROUND(AH105*' Demand-Supply Gap'!P$196,2)</f>
        <v>1.42</v>
      </c>
      <c r="Q105" s="328">
        <f>ROUND(AI105*' Demand-Supply Gap'!Q$196,2)</f>
        <v>1.46</v>
      </c>
      <c r="R105" s="328">
        <f>ROUND(AJ105*' Demand-Supply Gap'!R$196,2)</f>
        <v>1.49</v>
      </c>
      <c r="S105" s="44">
        <f>ROUND(AK105*' Demand-Supply Gap'!S$196,2)</f>
        <v>1.53</v>
      </c>
      <c r="T105" s="384"/>
      <c r="U105" s="469">
        <f t="shared" si="249"/>
        <v>2.3625468401064609E-2</v>
      </c>
      <c r="V105" s="260">
        <f>V106-(SUM(V102:V104))</f>
        <v>0.1389961259000001</v>
      </c>
      <c r="W105" s="358">
        <f t="shared" ref="W105:Y105" si="250">W106-(SUM(W102:W104))</f>
        <v>0.14323820089999995</v>
      </c>
      <c r="X105" s="358">
        <f t="shared" si="250"/>
        <v>0.15110452524099993</v>
      </c>
      <c r="Y105" s="358">
        <f t="shared" si="250"/>
        <v>0.14299178999999995</v>
      </c>
      <c r="Z105" s="358">
        <f>Z106-(SUM(Z102:Z104))</f>
        <v>0.14051386791320009</v>
      </c>
      <c r="AA105" s="358">
        <f t="shared" ref="AA105:AF105" si="251">AA106-(SUM(AA102:AA104))</f>
        <v>0.13951754090620005</v>
      </c>
      <c r="AB105" s="358">
        <f t="shared" si="251"/>
        <v>0.13852121389920002</v>
      </c>
      <c r="AC105" s="358">
        <f t="shared" si="251"/>
        <v>0.1375248868922001</v>
      </c>
      <c r="AD105" s="358">
        <f t="shared" si="251"/>
        <v>0.13652855988519996</v>
      </c>
      <c r="AE105" s="358">
        <f t="shared" si="251"/>
        <v>0.13553223287819993</v>
      </c>
      <c r="AF105" s="358">
        <f t="shared" si="251"/>
        <v>0.134112592991257</v>
      </c>
      <c r="AG105" s="358">
        <f>AG106-(SUM(AG102:AG104))</f>
        <v>0.13295752365427904</v>
      </c>
      <c r="AH105" s="358">
        <f t="shared" ref="AH105:AK105" si="252">AH106-(SUM(AH102:AH104))</f>
        <v>0.13180245431729998</v>
      </c>
      <c r="AI105" s="358">
        <f t="shared" si="252"/>
        <v>0.13064738498032102</v>
      </c>
      <c r="AJ105" s="358">
        <f t="shared" si="252"/>
        <v>0.12949231564334307</v>
      </c>
      <c r="AK105" s="358">
        <f t="shared" si="252"/>
        <v>0.12833724630636401</v>
      </c>
    </row>
    <row r="106" spans="1:37" s="28" customFormat="1" ht="15.75" thickBot="1" x14ac:dyDescent="0.3">
      <c r="A106" s="227" t="s">
        <v>38</v>
      </c>
      <c r="B106" s="227" t="s">
        <v>110</v>
      </c>
      <c r="C106" s="228" t="s">
        <v>58</v>
      </c>
      <c r="D106" s="229">
        <f>SUM(D102:D105)</f>
        <v>9.2099999999999991</v>
      </c>
      <c r="E106" s="229">
        <f t="shared" ref="E106:S106" si="253">SUM(E102:E105)</f>
        <v>9.23</v>
      </c>
      <c r="F106" s="229">
        <f t="shared" si="253"/>
        <v>9.27</v>
      </c>
      <c r="G106" s="229">
        <f t="shared" si="253"/>
        <v>9.1300000000000008</v>
      </c>
      <c r="H106" s="229">
        <f t="shared" si="253"/>
        <v>9.4599999999999991</v>
      </c>
      <c r="I106" s="229">
        <f t="shared" si="253"/>
        <v>8.7199999999999989</v>
      </c>
      <c r="J106" s="229">
        <f t="shared" si="253"/>
        <v>8.9700000000000006</v>
      </c>
      <c r="K106" s="229">
        <f t="shared" si="253"/>
        <v>9.2499999999999982</v>
      </c>
      <c r="L106" s="229">
        <f t="shared" si="253"/>
        <v>9.5299999999999994</v>
      </c>
      <c r="M106" s="229">
        <f t="shared" si="253"/>
        <v>9.83</v>
      </c>
      <c r="N106" s="229">
        <f t="shared" si="253"/>
        <v>10.139999999999999</v>
      </c>
      <c r="O106" s="229">
        <f t="shared" si="253"/>
        <v>10.459999999999999</v>
      </c>
      <c r="P106" s="229">
        <f t="shared" si="253"/>
        <v>10.8</v>
      </c>
      <c r="Q106" s="229">
        <f t="shared" si="253"/>
        <v>11.149999999999999</v>
      </c>
      <c r="R106" s="229">
        <f t="shared" si="253"/>
        <v>11.51</v>
      </c>
      <c r="S106" s="230">
        <f t="shared" si="253"/>
        <v>11.91</v>
      </c>
      <c r="T106" s="484"/>
      <c r="U106" s="495"/>
      <c r="V106" s="261">
        <v>1</v>
      </c>
      <c r="W106" s="231">
        <v>1</v>
      </c>
      <c r="X106" s="231">
        <v>1</v>
      </c>
      <c r="Y106" s="231">
        <v>1</v>
      </c>
      <c r="Z106" s="231">
        <v>1</v>
      </c>
      <c r="AA106" s="231">
        <v>1</v>
      </c>
      <c r="AB106" s="231">
        <v>1</v>
      </c>
      <c r="AC106" s="231">
        <v>1</v>
      </c>
      <c r="AD106" s="231">
        <v>1</v>
      </c>
      <c r="AE106" s="231">
        <v>1</v>
      </c>
      <c r="AF106" s="231">
        <v>1</v>
      </c>
      <c r="AG106" s="231">
        <v>1</v>
      </c>
      <c r="AH106" s="231">
        <v>1</v>
      </c>
      <c r="AI106" s="231">
        <v>1</v>
      </c>
      <c r="AJ106" s="231">
        <v>1</v>
      </c>
      <c r="AK106" s="231">
        <v>1</v>
      </c>
    </row>
    <row r="107" spans="1:37" s="28" customFormat="1" ht="15.75" thickBot="1" x14ac:dyDescent="0.3">
      <c r="A107" s="236" t="s">
        <v>38</v>
      </c>
      <c r="B107" s="236" t="s">
        <v>38</v>
      </c>
      <c r="C107" s="237" t="s">
        <v>389</v>
      </c>
      <c r="D107" s="238">
        <f>D92+D97+D102</f>
        <v>84.73</v>
      </c>
      <c r="E107" s="238">
        <f t="shared" ref="E107:S107" si="254">E92+E97+E102</f>
        <v>83.820000000000007</v>
      </c>
      <c r="F107" s="238">
        <f t="shared" si="254"/>
        <v>89.15</v>
      </c>
      <c r="G107" s="238">
        <f t="shared" si="254"/>
        <v>94.62</v>
      </c>
      <c r="H107" s="238">
        <f t="shared" si="254"/>
        <v>96.28</v>
      </c>
      <c r="I107" s="238">
        <f t="shared" si="254"/>
        <v>90.18</v>
      </c>
      <c r="J107" s="238">
        <f t="shared" si="254"/>
        <v>92.22</v>
      </c>
      <c r="K107" s="238">
        <f t="shared" si="254"/>
        <v>95.28</v>
      </c>
      <c r="L107" s="238">
        <f t="shared" si="254"/>
        <v>98.99</v>
      </c>
      <c r="M107" s="238">
        <f t="shared" si="254"/>
        <v>103.72999999999999</v>
      </c>
      <c r="N107" s="238">
        <f t="shared" si="254"/>
        <v>109.17</v>
      </c>
      <c r="O107" s="238">
        <f t="shared" si="254"/>
        <v>115.25999999999999</v>
      </c>
      <c r="P107" s="238">
        <f t="shared" si="254"/>
        <v>121.8</v>
      </c>
      <c r="Q107" s="238">
        <f t="shared" si="254"/>
        <v>128.25</v>
      </c>
      <c r="R107" s="238">
        <f t="shared" si="254"/>
        <v>135.77000000000001</v>
      </c>
      <c r="S107" s="238">
        <f t="shared" si="254"/>
        <v>144.27000000000001</v>
      </c>
      <c r="T107" s="484"/>
      <c r="U107" s="469">
        <f>(S107/J107)^(1/9)-1</f>
        <v>5.098022855510731E-2</v>
      </c>
      <c r="V107" s="263">
        <f t="shared" ref="V107:AK107" si="255">(D107/D$111)</f>
        <v>0.5073045144294096</v>
      </c>
      <c r="W107" s="239">
        <f t="shared" si="255"/>
        <v>0.50086644756498366</v>
      </c>
      <c r="X107" s="239">
        <f t="shared" si="255"/>
        <v>0.49890872460686109</v>
      </c>
      <c r="Y107" s="239">
        <f t="shared" si="255"/>
        <v>0.50193623680441357</v>
      </c>
      <c r="Z107" s="239">
        <f t="shared" si="255"/>
        <v>0.5046121593291405</v>
      </c>
      <c r="AA107" s="239">
        <f t="shared" si="255"/>
        <v>0.50526669654863299</v>
      </c>
      <c r="AB107" s="239">
        <f t="shared" si="255"/>
        <v>0.50595270752180832</v>
      </c>
      <c r="AC107" s="239">
        <f t="shared" si="255"/>
        <v>0.50659293917481918</v>
      </c>
      <c r="AD107" s="239">
        <f t="shared" si="255"/>
        <v>0.50730282375851998</v>
      </c>
      <c r="AE107" s="239">
        <f t="shared" si="255"/>
        <v>0.50800724815123155</v>
      </c>
      <c r="AF107" s="239">
        <f t="shared" si="255"/>
        <v>0.50918843283582094</v>
      </c>
      <c r="AG107" s="239">
        <f t="shared" si="255"/>
        <v>0.51011285682673146</v>
      </c>
      <c r="AH107" s="239">
        <f t="shared" si="255"/>
        <v>0.51097034022737764</v>
      </c>
      <c r="AI107" s="239">
        <f t="shared" si="255"/>
        <v>0.51187387746956692</v>
      </c>
      <c r="AJ107" s="239">
        <f t="shared" si="255"/>
        <v>0.51274594962045394</v>
      </c>
      <c r="AK107" s="239">
        <f t="shared" si="255"/>
        <v>0.5136357163201366</v>
      </c>
    </row>
    <row r="108" spans="1:37" s="28" customFormat="1" ht="15.75" thickBot="1" x14ac:dyDescent="0.3">
      <c r="A108" s="359" t="s">
        <v>38</v>
      </c>
      <c r="B108" s="359" t="s">
        <v>38</v>
      </c>
      <c r="C108" s="189" t="s">
        <v>342</v>
      </c>
      <c r="D108" s="238">
        <f t="shared" ref="D108:S108" si="256">D93+D98+D103</f>
        <v>41.839999999999996</v>
      </c>
      <c r="E108" s="238">
        <f t="shared" si="256"/>
        <v>42.4</v>
      </c>
      <c r="F108" s="238">
        <f t="shared" si="256"/>
        <v>45.18</v>
      </c>
      <c r="G108" s="238">
        <f t="shared" si="256"/>
        <v>48.349999999999994</v>
      </c>
      <c r="H108" s="238">
        <f t="shared" si="256"/>
        <v>49.11</v>
      </c>
      <c r="I108" s="238">
        <f t="shared" si="256"/>
        <v>46.040000000000006</v>
      </c>
      <c r="J108" s="238">
        <f t="shared" si="256"/>
        <v>47.13</v>
      </c>
      <c r="K108" s="238">
        <f t="shared" si="256"/>
        <v>48.75</v>
      </c>
      <c r="L108" s="238">
        <f t="shared" si="256"/>
        <v>50.699999999999996</v>
      </c>
      <c r="M108" s="238">
        <f t="shared" si="256"/>
        <v>53.18</v>
      </c>
      <c r="N108" s="238">
        <f t="shared" si="256"/>
        <v>55.99</v>
      </c>
      <c r="O108" s="238">
        <f t="shared" si="256"/>
        <v>59.16</v>
      </c>
      <c r="P108" s="238">
        <f t="shared" si="256"/>
        <v>62.570000000000007</v>
      </c>
      <c r="Q108" s="238">
        <f t="shared" si="256"/>
        <v>65.930000000000007</v>
      </c>
      <c r="R108" s="238">
        <f t="shared" si="256"/>
        <v>69.86</v>
      </c>
      <c r="S108" s="238">
        <f t="shared" si="256"/>
        <v>74.290000000000006</v>
      </c>
      <c r="T108" s="484"/>
      <c r="U108" s="469">
        <f t="shared" ref="U108:U110" si="257">(S108/J108)^(1/9)-1</f>
        <v>5.1863083324398263E-2</v>
      </c>
      <c r="V108" s="264">
        <f t="shared" ref="V108:V111" si="258">(D108/D$111)</f>
        <v>0.25050892108729489</v>
      </c>
      <c r="W108" s="190">
        <f t="shared" ref="W108:W111" si="259">(E108/E$111)</f>
        <v>0.25336121900209141</v>
      </c>
      <c r="X108" s="190">
        <f t="shared" ref="X108:X111" si="260">(F108/F$111)</f>
        <v>0.252840114164195</v>
      </c>
      <c r="Y108" s="190">
        <f t="shared" ref="Y108:Y111" si="261">(G108/G$111)</f>
        <v>0.25648506710519337</v>
      </c>
      <c r="Z108" s="190">
        <f t="shared" ref="Z108:Z111" si="262">(H108/H$111)</f>
        <v>0.25738993710691827</v>
      </c>
      <c r="AA108" s="190">
        <f t="shared" ref="AA108:AA111" si="263">(I108/I$111)</f>
        <v>0.25795607350963701</v>
      </c>
      <c r="AB108" s="190">
        <f t="shared" ref="AB108:AB111" si="264">(J108/J$111)</f>
        <v>0.25857244746804192</v>
      </c>
      <c r="AC108" s="190">
        <f t="shared" ref="AC108:AC111" si="265">(K108/K$111)</f>
        <v>0.25919821352615907</v>
      </c>
      <c r="AD108" s="190">
        <f t="shared" ref="AD108:AD111" si="266">(L108/L$111)</f>
        <v>0.25982678214523647</v>
      </c>
      <c r="AE108" s="190">
        <f t="shared" ref="AE108:AE111" si="267">(M108/M$111)</f>
        <v>0.26044370439296732</v>
      </c>
      <c r="AF108" s="190">
        <f t="shared" ref="AF108:AF111" si="268">(N108/N$111)</f>
        <v>0.2611473880597015</v>
      </c>
      <c r="AG108" s="190">
        <f t="shared" ref="AG108:AG111" si="269">(O108/O$111)</f>
        <v>0.26182783801726039</v>
      </c>
      <c r="AH108" s="190">
        <f t="shared" ref="AH108:AH111" si="270">(P108/P$111)</f>
        <v>0.26249108528757814</v>
      </c>
      <c r="AI108" s="190">
        <f t="shared" ref="AI108:AI111" si="271">(Q108/Q$111)</f>
        <v>0.26314108960287369</v>
      </c>
      <c r="AJ108" s="190">
        <f t="shared" ref="AJ108:AJ111" si="272">(R108/R$111)</f>
        <v>0.2638317156992333</v>
      </c>
      <c r="AK108" s="190">
        <f t="shared" ref="AK108:AK111" si="273">(S108/S$111)</f>
        <v>0.26449017373967526</v>
      </c>
    </row>
    <row r="109" spans="1:37" s="28" customFormat="1" ht="15.75" thickBot="1" x14ac:dyDescent="0.3">
      <c r="A109" s="359" t="s">
        <v>38</v>
      </c>
      <c r="B109" s="359" t="s">
        <v>38</v>
      </c>
      <c r="C109" s="189" t="s">
        <v>343</v>
      </c>
      <c r="D109" s="238">
        <f t="shared" ref="D109:S109" si="274">D94+D99+D104</f>
        <v>16.18</v>
      </c>
      <c r="E109" s="238">
        <f t="shared" si="274"/>
        <v>16.09</v>
      </c>
      <c r="F109" s="238">
        <f t="shared" si="274"/>
        <v>16.220000000000002</v>
      </c>
      <c r="G109" s="238">
        <f t="shared" si="274"/>
        <v>17.38</v>
      </c>
      <c r="H109" s="238">
        <f t="shared" si="274"/>
        <v>17.39</v>
      </c>
      <c r="I109" s="238">
        <f t="shared" si="274"/>
        <v>16.21</v>
      </c>
      <c r="J109" s="238">
        <f t="shared" si="274"/>
        <v>16.489999999999998</v>
      </c>
      <c r="K109" s="238">
        <f t="shared" si="274"/>
        <v>16.970000000000002</v>
      </c>
      <c r="L109" s="238">
        <f t="shared" si="274"/>
        <v>17.55</v>
      </c>
      <c r="M109" s="238">
        <f t="shared" si="274"/>
        <v>18.290000000000003</v>
      </c>
      <c r="N109" s="238">
        <f t="shared" si="274"/>
        <v>19.100000000000001</v>
      </c>
      <c r="O109" s="238">
        <f t="shared" si="274"/>
        <v>20.040000000000003</v>
      </c>
      <c r="P109" s="238">
        <f t="shared" si="274"/>
        <v>21.05</v>
      </c>
      <c r="Q109" s="238">
        <f t="shared" si="274"/>
        <v>22.009999999999998</v>
      </c>
      <c r="R109" s="238">
        <f t="shared" si="274"/>
        <v>23.16</v>
      </c>
      <c r="S109" s="238">
        <f t="shared" si="274"/>
        <v>24.46</v>
      </c>
      <c r="T109" s="484"/>
      <c r="U109" s="469">
        <f t="shared" si="257"/>
        <v>4.4783245933656568E-2</v>
      </c>
      <c r="V109" s="264">
        <f t="shared" si="258"/>
        <v>9.6874625793318153E-2</v>
      </c>
      <c r="W109" s="190">
        <f t="shared" si="259"/>
        <v>9.6145802210935175E-2</v>
      </c>
      <c r="X109" s="190">
        <f t="shared" si="260"/>
        <v>9.077172757289162E-2</v>
      </c>
      <c r="Y109" s="190">
        <f t="shared" si="261"/>
        <v>9.2196700440294946E-2</v>
      </c>
      <c r="Z109" s="190">
        <f t="shared" si="262"/>
        <v>9.1142557651991626E-2</v>
      </c>
      <c r="AA109" s="190">
        <f t="shared" si="263"/>
        <v>9.0822501120573745E-2</v>
      </c>
      <c r="AB109" s="190">
        <f t="shared" si="264"/>
        <v>9.0470181598727148E-2</v>
      </c>
      <c r="AC109" s="190">
        <f t="shared" si="265"/>
        <v>9.0227562739259901E-2</v>
      </c>
      <c r="AD109" s="190">
        <f t="shared" si="266"/>
        <v>8.9940039973351107E-2</v>
      </c>
      <c r="AE109" s="190">
        <f t="shared" si="267"/>
        <v>8.9573436505215737E-2</v>
      </c>
      <c r="AF109" s="190">
        <f t="shared" si="268"/>
        <v>8.9085820895522388E-2</v>
      </c>
      <c r="AG109" s="190">
        <f t="shared" si="269"/>
        <v>8.8692188537287012E-2</v>
      </c>
      <c r="AH109" s="190">
        <f t="shared" si="270"/>
        <v>8.8308092461299656E-2</v>
      </c>
      <c r="AI109" s="190">
        <f t="shared" si="271"/>
        <v>8.7846737178207929E-2</v>
      </c>
      <c r="AJ109" s="190">
        <f t="shared" si="272"/>
        <v>8.7465538728803957E-2</v>
      </c>
      <c r="AK109" s="190">
        <f t="shared" si="273"/>
        <v>8.7083452007974918E-2</v>
      </c>
    </row>
    <row r="110" spans="1:37" s="28" customFormat="1" ht="15.75" thickBot="1" x14ac:dyDescent="0.3">
      <c r="A110" s="359" t="s">
        <v>38</v>
      </c>
      <c r="B110" s="359" t="s">
        <v>38</v>
      </c>
      <c r="C110" s="189" t="s">
        <v>344</v>
      </c>
      <c r="D110" s="238">
        <f t="shared" ref="D110:S110" si="275">D95+D100+D105</f>
        <v>24.28</v>
      </c>
      <c r="E110" s="238">
        <f t="shared" si="275"/>
        <v>25.03</v>
      </c>
      <c r="F110" s="238">
        <f t="shared" si="275"/>
        <v>28.14</v>
      </c>
      <c r="G110" s="238">
        <f t="shared" si="275"/>
        <v>28.150000000000002</v>
      </c>
      <c r="H110" s="238">
        <f t="shared" si="275"/>
        <v>28.020000000000003</v>
      </c>
      <c r="I110" s="238">
        <f t="shared" si="275"/>
        <v>26.049999999999997</v>
      </c>
      <c r="J110" s="238">
        <f t="shared" si="275"/>
        <v>26.419999999999998</v>
      </c>
      <c r="K110" s="238">
        <f t="shared" si="275"/>
        <v>27.069999999999997</v>
      </c>
      <c r="L110" s="238">
        <f t="shared" si="275"/>
        <v>27.900000000000002</v>
      </c>
      <c r="M110" s="238">
        <f t="shared" si="275"/>
        <v>28.990000000000002</v>
      </c>
      <c r="N110" s="238">
        <f t="shared" si="275"/>
        <v>30.13</v>
      </c>
      <c r="O110" s="238">
        <f t="shared" si="275"/>
        <v>31.490000000000002</v>
      </c>
      <c r="P110" s="238">
        <f t="shared" si="275"/>
        <v>32.950000000000003</v>
      </c>
      <c r="Q110" s="238">
        <f t="shared" si="275"/>
        <v>34.35</v>
      </c>
      <c r="R110" s="238">
        <f t="shared" si="275"/>
        <v>36.000000000000007</v>
      </c>
      <c r="S110" s="238">
        <f t="shared" si="275"/>
        <v>37.86</v>
      </c>
      <c r="T110" s="484"/>
      <c r="U110" s="469">
        <f t="shared" si="257"/>
        <v>4.0784620876004762E-2</v>
      </c>
      <c r="V110" s="264">
        <f t="shared" si="258"/>
        <v>0.14537181175907077</v>
      </c>
      <c r="W110" s="190">
        <f t="shared" si="259"/>
        <v>0.14956677621750822</v>
      </c>
      <c r="X110" s="190">
        <f t="shared" si="260"/>
        <v>0.15747943365605238</v>
      </c>
      <c r="Y110" s="190">
        <f t="shared" si="261"/>
        <v>0.14932894806641558</v>
      </c>
      <c r="Z110" s="190">
        <f t="shared" si="262"/>
        <v>0.14685534591194971</v>
      </c>
      <c r="AA110" s="190">
        <f t="shared" si="263"/>
        <v>0.14595472882115643</v>
      </c>
      <c r="AB110" s="190">
        <f t="shared" si="264"/>
        <v>0.14494979974762712</v>
      </c>
      <c r="AC110" s="190">
        <f t="shared" si="265"/>
        <v>0.14392811569544872</v>
      </c>
      <c r="AD110" s="190">
        <f t="shared" si="266"/>
        <v>0.14298160200891716</v>
      </c>
      <c r="AE110" s="190">
        <f t="shared" si="267"/>
        <v>0.14197561095058522</v>
      </c>
      <c r="AF110" s="190">
        <f t="shared" si="268"/>
        <v>0.14053171641791043</v>
      </c>
      <c r="AG110" s="190">
        <f t="shared" si="269"/>
        <v>0.13936711661872095</v>
      </c>
      <c r="AH110" s="190">
        <f t="shared" si="270"/>
        <v>0.13823048202374461</v>
      </c>
      <c r="AI110" s="190">
        <f t="shared" si="271"/>
        <v>0.1370983835561764</v>
      </c>
      <c r="AJ110" s="190">
        <f t="shared" si="272"/>
        <v>0.13595679595150875</v>
      </c>
      <c r="AK110" s="190">
        <f t="shared" si="273"/>
        <v>0.13479065793221301</v>
      </c>
    </row>
    <row r="111" spans="1:37" s="28" customFormat="1" ht="15.75" thickBot="1" x14ac:dyDescent="0.3">
      <c r="A111" s="360" t="s">
        <v>38</v>
      </c>
      <c r="B111" s="360" t="s">
        <v>38</v>
      </c>
      <c r="C111" s="241" t="s">
        <v>58</v>
      </c>
      <c r="D111" s="238">
        <f t="shared" ref="D111:S111" si="276">D96+D101+D106</f>
        <v>167.02</v>
      </c>
      <c r="E111" s="238">
        <f t="shared" si="276"/>
        <v>167.35</v>
      </c>
      <c r="F111" s="238">
        <f t="shared" si="276"/>
        <v>178.69</v>
      </c>
      <c r="G111" s="238">
        <f t="shared" si="276"/>
        <v>188.51</v>
      </c>
      <c r="H111" s="238">
        <f t="shared" si="276"/>
        <v>190.79999999999998</v>
      </c>
      <c r="I111" s="238">
        <f t="shared" si="276"/>
        <v>178.48</v>
      </c>
      <c r="J111" s="238">
        <f t="shared" si="276"/>
        <v>182.27</v>
      </c>
      <c r="K111" s="238">
        <f t="shared" si="276"/>
        <v>188.08</v>
      </c>
      <c r="L111" s="238">
        <f t="shared" si="276"/>
        <v>195.13</v>
      </c>
      <c r="M111" s="238">
        <f t="shared" si="276"/>
        <v>204.19000000000003</v>
      </c>
      <c r="N111" s="238">
        <f t="shared" si="276"/>
        <v>214.4</v>
      </c>
      <c r="O111" s="238">
        <f t="shared" si="276"/>
        <v>225.95000000000002</v>
      </c>
      <c r="P111" s="238">
        <f t="shared" si="276"/>
        <v>238.37</v>
      </c>
      <c r="Q111" s="238">
        <f t="shared" si="276"/>
        <v>250.55</v>
      </c>
      <c r="R111" s="238">
        <f t="shared" si="276"/>
        <v>264.79000000000002</v>
      </c>
      <c r="S111" s="238">
        <f t="shared" si="276"/>
        <v>280.88000000000005</v>
      </c>
      <c r="T111" s="484"/>
      <c r="U111" s="495"/>
      <c r="V111" s="265">
        <f t="shared" si="258"/>
        <v>1</v>
      </c>
      <c r="W111" s="243">
        <f t="shared" si="259"/>
        <v>1</v>
      </c>
      <c r="X111" s="243">
        <f t="shared" si="260"/>
        <v>1</v>
      </c>
      <c r="Y111" s="243">
        <f t="shared" si="261"/>
        <v>1</v>
      </c>
      <c r="Z111" s="243">
        <f t="shared" si="262"/>
        <v>1</v>
      </c>
      <c r="AA111" s="243">
        <f t="shared" si="263"/>
        <v>1</v>
      </c>
      <c r="AB111" s="243">
        <f t="shared" si="264"/>
        <v>1</v>
      </c>
      <c r="AC111" s="243">
        <f t="shared" si="265"/>
        <v>1</v>
      </c>
      <c r="AD111" s="243">
        <f t="shared" si="266"/>
        <v>1</v>
      </c>
      <c r="AE111" s="243">
        <f t="shared" si="267"/>
        <v>1</v>
      </c>
      <c r="AF111" s="243">
        <f t="shared" si="268"/>
        <v>1</v>
      </c>
      <c r="AG111" s="243">
        <f t="shared" si="269"/>
        <v>1</v>
      </c>
      <c r="AH111" s="243">
        <f t="shared" si="270"/>
        <v>1</v>
      </c>
      <c r="AI111" s="243">
        <f t="shared" si="271"/>
        <v>1</v>
      </c>
      <c r="AJ111" s="243">
        <f t="shared" si="272"/>
        <v>1</v>
      </c>
      <c r="AK111" s="243">
        <f t="shared" si="273"/>
        <v>1</v>
      </c>
    </row>
    <row r="112" spans="1:37" s="28" customFormat="1" ht="15" x14ac:dyDescent="0.25">
      <c r="A112" s="232" t="s">
        <v>40</v>
      </c>
      <c r="B112" s="232" t="s">
        <v>18</v>
      </c>
      <c r="C112" s="233" t="s">
        <v>389</v>
      </c>
      <c r="D112" s="234">
        <f>ROUND(V112*' Demand-Supply Gap'!D$218,2)</f>
        <v>6.18</v>
      </c>
      <c r="E112" s="234">
        <f>ROUND(W112*' Demand-Supply Gap'!E$218,2)</f>
        <v>6.38</v>
      </c>
      <c r="F112" s="234">
        <f>ROUND(X112*' Demand-Supply Gap'!F$218,2)</f>
        <v>6.62</v>
      </c>
      <c r="G112" s="234">
        <f>ROUND(Y112*' Demand-Supply Gap'!G$218,2)</f>
        <v>6.37</v>
      </c>
      <c r="H112" s="234">
        <f>ROUND(Z112*' Demand-Supply Gap'!H$218,2)</f>
        <v>6.44</v>
      </c>
      <c r="I112" s="234">
        <f>ROUND(AA112*' Demand-Supply Gap'!I$218,2)</f>
        <v>5.76</v>
      </c>
      <c r="J112" s="234">
        <f>ROUND(AB112*' Demand-Supply Gap'!J$218,2)</f>
        <v>5.83</v>
      </c>
      <c r="K112" s="234">
        <f>ROUND(AC112*' Demand-Supply Gap'!K$218,2)</f>
        <v>5.96</v>
      </c>
      <c r="L112" s="234">
        <f>ROUND(AD112*' Demand-Supply Gap'!L$218,2)</f>
        <v>6.13</v>
      </c>
      <c r="M112" s="234">
        <f>ROUND(AE112*' Demand-Supply Gap'!M$218,2)</f>
        <v>6.36</v>
      </c>
      <c r="N112" s="234">
        <f>ROUND(AF112*' Demand-Supply Gap'!N$218,2)</f>
        <v>6.63</v>
      </c>
      <c r="O112" s="234">
        <f>ROUND(AG112*' Demand-Supply Gap'!O$218,2)</f>
        <v>6.93</v>
      </c>
      <c r="P112" s="234">
        <f>ROUND(AH112*' Demand-Supply Gap'!P$218,2)</f>
        <v>7.25</v>
      </c>
      <c r="Q112" s="234">
        <f>ROUND(AI112*' Demand-Supply Gap'!Q$218,2)</f>
        <v>7.56</v>
      </c>
      <c r="R112" s="234">
        <f>ROUND(AJ112*' Demand-Supply Gap'!R$218,2)</f>
        <v>7.93</v>
      </c>
      <c r="S112" s="253">
        <f>ROUND(AK112*' Demand-Supply Gap'!S$218,2)</f>
        <v>8.34</v>
      </c>
      <c r="T112" s="384"/>
      <c r="U112" s="469">
        <f>(S112/J112)^(1/9)-1</f>
        <v>4.0584852112433012E-2</v>
      </c>
      <c r="V112" s="262">
        <v>0.49767630000000002</v>
      </c>
      <c r="W112" s="235">
        <v>0.49703173117529997</v>
      </c>
      <c r="X112" s="235">
        <v>0.50484121924100001</v>
      </c>
      <c r="Y112" s="235">
        <v>0.50315412310000007</v>
      </c>
      <c r="Z112" s="235">
        <v>0.50041971592917001</v>
      </c>
      <c r="AA112" s="235">
        <v>0.50358480775339998</v>
      </c>
      <c r="AB112" s="235">
        <v>0.50491992255523899</v>
      </c>
      <c r="AC112" s="235">
        <v>0.50600619103774203</v>
      </c>
      <c r="AD112" s="235">
        <v>0.50709245952024595</v>
      </c>
      <c r="AE112" s="235">
        <v>0.50817872800274899</v>
      </c>
      <c r="AF112" s="235">
        <v>0.50926499648525203</v>
      </c>
      <c r="AG112" s="235">
        <v>0.51035126496775507</v>
      </c>
      <c r="AH112" s="235">
        <v>0.511437533450258</v>
      </c>
      <c r="AI112" s="235">
        <v>0.51252380193276093</v>
      </c>
      <c r="AJ112" s="235">
        <v>0.51361007041526396</v>
      </c>
      <c r="AK112" s="235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342</v>
      </c>
      <c r="D113" s="33">
        <f>ROUND(V113*' Demand-Supply Gap'!D$218,2)</f>
        <v>3.15</v>
      </c>
      <c r="E113" s="33">
        <f>ROUND(W113*' Demand-Supply Gap'!E$218,2)</f>
        <v>3.23</v>
      </c>
      <c r="F113" s="33">
        <f>ROUND(X113*' Demand-Supply Gap'!F$218,2)</f>
        <v>3.32</v>
      </c>
      <c r="G113" s="33">
        <f>ROUND(Y113*' Demand-Supply Gap'!G$218,2)</f>
        <v>3.25</v>
      </c>
      <c r="H113" s="33">
        <f>ROUND(Z113*' Demand-Supply Gap'!H$218,2)</f>
        <v>3.31</v>
      </c>
      <c r="I113" s="33">
        <f>ROUND(AA113*' Demand-Supply Gap'!I$218,2)</f>
        <v>2.96</v>
      </c>
      <c r="J113" s="33">
        <f>ROUND(AB113*' Demand-Supply Gap'!J$218,2)</f>
        <v>3</v>
      </c>
      <c r="K113" s="33">
        <f>ROUND(AC113*' Demand-Supply Gap'!K$218,2)</f>
        <v>3.08</v>
      </c>
      <c r="L113" s="33">
        <f>ROUND(AD113*' Demand-Supply Gap'!L$218,2)</f>
        <v>3.17</v>
      </c>
      <c r="M113" s="33">
        <f>ROUND(AE113*' Demand-Supply Gap'!M$218,2)</f>
        <v>3.3</v>
      </c>
      <c r="N113" s="33">
        <f>ROUND(AF113*' Demand-Supply Gap'!N$218,2)</f>
        <v>3.45</v>
      </c>
      <c r="O113" s="33">
        <f>ROUND(AG113*' Demand-Supply Gap'!O$218,2)</f>
        <v>3.62</v>
      </c>
      <c r="P113" s="33">
        <f>ROUND(AH113*' Demand-Supply Gap'!P$218,2)</f>
        <v>3.8</v>
      </c>
      <c r="Q113" s="33">
        <f>ROUND(AI113*' Demand-Supply Gap'!Q$218,2)</f>
        <v>3.97</v>
      </c>
      <c r="R113" s="33">
        <f>ROUND(AJ113*' Demand-Supply Gap'!R$218,2)</f>
        <v>4.17</v>
      </c>
      <c r="S113" s="44">
        <f>ROUND(AK113*' Demand-Supply Gap'!S$218,2)</f>
        <v>4.41</v>
      </c>
      <c r="T113" s="384"/>
      <c r="U113" s="469">
        <f t="shared" ref="U113:U115" si="277">(S113/J113)^(1/9)-1</f>
        <v>4.373636478774201E-2</v>
      </c>
      <c r="V113" s="260">
        <v>0.25312216999999998</v>
      </c>
      <c r="W113" s="159">
        <v>0.25141319413469998</v>
      </c>
      <c r="X113" s="159">
        <v>0.25354134134900003</v>
      </c>
      <c r="Y113" s="159">
        <v>0.25671116789999998</v>
      </c>
      <c r="Z113" s="159">
        <v>0.25679963688350999</v>
      </c>
      <c r="AA113" s="159">
        <v>0.25861729680040002</v>
      </c>
      <c r="AB113" s="159">
        <v>0.25971461339121099</v>
      </c>
      <c r="AC113" s="159">
        <v>0.26105189307119497</v>
      </c>
      <c r="AD113" s="159">
        <v>0.26238917275117901</v>
      </c>
      <c r="AE113" s="159">
        <v>0.26372645243116299</v>
      </c>
      <c r="AF113" s="159">
        <v>0.26506373211114598</v>
      </c>
      <c r="AG113" s="159">
        <v>0.26640101179113002</v>
      </c>
      <c r="AH113" s="159">
        <v>0.267738291471114</v>
      </c>
      <c r="AI113" s="159">
        <v>0.26907557115109698</v>
      </c>
      <c r="AJ113" s="159">
        <v>0.27041285083108102</v>
      </c>
      <c r="AK113" s="159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343</v>
      </c>
      <c r="D114" s="33">
        <f>ROUND(V114*' Demand-Supply Gap'!D$218,2)</f>
        <v>1.17</v>
      </c>
      <c r="E114" s="33">
        <f>ROUND(W114*' Demand-Supply Gap'!E$218,2)</f>
        <v>1.18</v>
      </c>
      <c r="F114" s="33">
        <f>ROUND(X114*' Demand-Supply Gap'!F$218,2)</f>
        <v>1.26</v>
      </c>
      <c r="G114" s="33">
        <f>ROUND(Y114*' Demand-Supply Gap'!G$218,2)</f>
        <v>1.1599999999999999</v>
      </c>
      <c r="H114" s="33">
        <f>ROUND(Z114*' Demand-Supply Gap'!H$218,2)</f>
        <v>1.2</v>
      </c>
      <c r="I114" s="33">
        <f>ROUND(AA114*' Demand-Supply Gap'!I$218,2)</f>
        <v>1.05</v>
      </c>
      <c r="J114" s="33">
        <f>ROUND(AB114*' Demand-Supply Gap'!J$218,2)</f>
        <v>1.06</v>
      </c>
      <c r="K114" s="33">
        <f>ROUND(AC114*' Demand-Supply Gap'!K$218,2)</f>
        <v>1.08</v>
      </c>
      <c r="L114" s="33">
        <f>ROUND(AD114*' Demand-Supply Gap'!L$218,2)</f>
        <v>1.1000000000000001</v>
      </c>
      <c r="M114" s="33">
        <f>ROUND(AE114*' Demand-Supply Gap'!M$218,2)</f>
        <v>1.1399999999999999</v>
      </c>
      <c r="N114" s="33">
        <f>ROUND(AF114*' Demand-Supply Gap'!N$218,2)</f>
        <v>1.18</v>
      </c>
      <c r="O114" s="33">
        <f>ROUND(AG114*' Demand-Supply Gap'!O$218,2)</f>
        <v>1.23</v>
      </c>
      <c r="P114" s="33">
        <f>ROUND(AH114*' Demand-Supply Gap'!P$218,2)</f>
        <v>1.28</v>
      </c>
      <c r="Q114" s="33">
        <f>ROUND(AI114*' Demand-Supply Gap'!Q$218,2)</f>
        <v>1.33</v>
      </c>
      <c r="R114" s="33">
        <f>ROUND(AJ114*' Demand-Supply Gap'!R$218,2)</f>
        <v>1.38</v>
      </c>
      <c r="S114" s="44">
        <f>ROUND(AK114*' Demand-Supply Gap'!S$218,2)</f>
        <v>1.45</v>
      </c>
      <c r="T114" s="384"/>
      <c r="U114" s="469">
        <f t="shared" si="277"/>
        <v>3.5423494520769427E-2</v>
      </c>
      <c r="V114" s="259">
        <v>9.3781917410000012E-2</v>
      </c>
      <c r="W114" s="186">
        <v>9.17112546E-2</v>
      </c>
      <c r="X114" s="186">
        <v>9.6174194100000013E-2</v>
      </c>
      <c r="Y114" s="186">
        <v>9.131553000000002E-2</v>
      </c>
      <c r="Z114" s="186">
        <v>9.3209260396000013E-2</v>
      </c>
      <c r="AA114" s="186">
        <v>9.1780354540000011E-2</v>
      </c>
      <c r="AB114" s="186">
        <v>9.1958172401467017E-2</v>
      </c>
      <c r="AC114" s="186">
        <v>9.1661816371124014E-2</v>
      </c>
      <c r="AD114" s="186">
        <v>9.136546034078101E-2</v>
      </c>
      <c r="AE114" s="186">
        <v>9.1069104310438007E-2</v>
      </c>
      <c r="AF114" s="186">
        <v>9.0772748280095003E-2</v>
      </c>
      <c r="AG114" s="186">
        <v>9.0476392249752E-2</v>
      </c>
      <c r="AH114" s="186">
        <v>9.0180036219410023E-2</v>
      </c>
      <c r="AI114" s="186">
        <v>8.988368018906702E-2</v>
      </c>
      <c r="AJ114" s="186">
        <v>8.9587324158724016E-2</v>
      </c>
      <c r="AK114" s="186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344</v>
      </c>
      <c r="D115" s="33">
        <f>ROUND(V115*' Demand-Supply Gap'!D$218,2)</f>
        <v>1.93</v>
      </c>
      <c r="E115" s="33">
        <f>ROUND(W115*' Demand-Supply Gap'!E$218,2)</f>
        <v>2.0499999999999998</v>
      </c>
      <c r="F115" s="33">
        <f>ROUND(X115*' Demand-Supply Gap'!F$218,2)</f>
        <v>1.91</v>
      </c>
      <c r="G115" s="33">
        <f>ROUND(Y115*' Demand-Supply Gap'!G$218,2)</f>
        <v>1.89</v>
      </c>
      <c r="H115" s="33">
        <f>ROUND(Z115*' Demand-Supply Gap'!H$218,2)</f>
        <v>1.93</v>
      </c>
      <c r="I115" s="33">
        <f>ROUND(AA115*' Demand-Supply Gap'!I$218,2)</f>
        <v>1.67</v>
      </c>
      <c r="J115" s="33">
        <f>ROUND(AB115*' Demand-Supply Gap'!J$218,2)</f>
        <v>1.66</v>
      </c>
      <c r="K115" s="33">
        <f>ROUND(AC115*' Demand-Supply Gap'!K$218,2)</f>
        <v>1.66</v>
      </c>
      <c r="L115" s="33">
        <f>ROUND(AD115*' Demand-Supply Gap'!L$218,2)</f>
        <v>1.68</v>
      </c>
      <c r="M115" s="33">
        <f>ROUND(AE115*' Demand-Supply Gap'!M$218,2)</f>
        <v>1.72</v>
      </c>
      <c r="N115" s="33">
        <f>ROUND(AF115*' Demand-Supply Gap'!N$218,2)</f>
        <v>1.76</v>
      </c>
      <c r="O115" s="33">
        <f>ROUND(AG115*' Demand-Supply Gap'!O$218,2)</f>
        <v>1.8</v>
      </c>
      <c r="P115" s="33">
        <f>ROUND(AH115*' Demand-Supply Gap'!P$218,2)</f>
        <v>1.85</v>
      </c>
      <c r="Q115" s="33">
        <f>ROUND(AI115*' Demand-Supply Gap'!Q$218,2)</f>
        <v>1.9</v>
      </c>
      <c r="R115" s="33">
        <f>ROUND(AJ115*' Demand-Supply Gap'!R$218,2)</f>
        <v>1.95</v>
      </c>
      <c r="S115" s="44">
        <f>ROUND(AK115*' Demand-Supply Gap'!S$218,2)</f>
        <v>2.0099999999999998</v>
      </c>
      <c r="T115" s="384"/>
      <c r="U115" s="469">
        <f t="shared" si="277"/>
        <v>2.1485007012303825E-2</v>
      </c>
      <c r="V115" s="260">
        <f>V116-(SUM(V112:V114))</f>
        <v>0.15541961259000003</v>
      </c>
      <c r="W115" s="159">
        <f t="shared" ref="W115:Y115" si="278">W116-(SUM(W112:W114))</f>
        <v>0.15984382009000009</v>
      </c>
      <c r="X115" s="159">
        <f t="shared" si="278"/>
        <v>0.14544324530999986</v>
      </c>
      <c r="Y115" s="159">
        <f t="shared" si="278"/>
        <v>0.14881917899999986</v>
      </c>
      <c r="Z115" s="159">
        <f>Z116-(SUM(Z112:Z114))</f>
        <v>0.14957138679131998</v>
      </c>
      <c r="AA115" s="159">
        <f t="shared" ref="AA115:AK115" si="279">AA116-(SUM(AA112:AA114))</f>
        <v>0.14601754090620001</v>
      </c>
      <c r="AB115" s="159">
        <f t="shared" si="279"/>
        <v>0.1434072916520831</v>
      </c>
      <c r="AC115" s="159">
        <f t="shared" si="279"/>
        <v>0.14128009951993903</v>
      </c>
      <c r="AD115" s="159">
        <f t="shared" si="279"/>
        <v>0.13915290738779407</v>
      </c>
      <c r="AE115" s="159">
        <f t="shared" si="279"/>
        <v>0.13702571525564999</v>
      </c>
      <c r="AF115" s="159">
        <f t="shared" si="279"/>
        <v>0.13489852312350703</v>
      </c>
      <c r="AG115" s="159">
        <f t="shared" si="279"/>
        <v>0.13277133099136296</v>
      </c>
      <c r="AH115" s="159">
        <f t="shared" si="279"/>
        <v>0.13064413885921788</v>
      </c>
      <c r="AI115" s="159">
        <f t="shared" si="279"/>
        <v>0.12851694672707503</v>
      </c>
      <c r="AJ115" s="159">
        <f t="shared" si="279"/>
        <v>0.12638975459493096</v>
      </c>
      <c r="AK115" s="159">
        <f t="shared" si="279"/>
        <v>0.124262562462786</v>
      </c>
    </row>
    <row r="116" spans="1:37" s="28" customFormat="1" ht="15.75" thickBot="1" x14ac:dyDescent="0.3">
      <c r="A116" s="227" t="s">
        <v>40</v>
      </c>
      <c r="B116" s="227" t="s">
        <v>18</v>
      </c>
      <c r="C116" s="228" t="s">
        <v>58</v>
      </c>
      <c r="D116" s="229">
        <f>ROUND(V116*' Demand-Supply Gap'!D$218,2)</f>
        <v>12.43</v>
      </c>
      <c r="E116" s="229">
        <f>ROUND(W116*' Demand-Supply Gap'!E$218,2)</f>
        <v>12.83</v>
      </c>
      <c r="F116" s="229">
        <f>ROUND(X116*' Demand-Supply Gap'!F$218,2)</f>
        <v>13.11</v>
      </c>
      <c r="G116" s="229">
        <f>ROUND(Y116*' Demand-Supply Gap'!G$218,2)</f>
        <v>12.67</v>
      </c>
      <c r="H116" s="229">
        <f>ROUND(Z116*' Demand-Supply Gap'!H$218,2)</f>
        <v>12.87</v>
      </c>
      <c r="I116" s="229">
        <f>ROUND(AA116*' Demand-Supply Gap'!I$218,2)</f>
        <v>11.44</v>
      </c>
      <c r="J116" s="229">
        <f>ROUND(AB116*' Demand-Supply Gap'!J$218,2)</f>
        <v>11.55</v>
      </c>
      <c r="K116" s="229">
        <f>ROUND(AC116*' Demand-Supply Gap'!K$218,2)</f>
        <v>11.78</v>
      </c>
      <c r="L116" s="229">
        <f>ROUND(AD116*' Demand-Supply Gap'!L$218,2)</f>
        <v>12.09</v>
      </c>
      <c r="M116" s="229">
        <f>ROUND(AE116*' Demand-Supply Gap'!M$218,2)</f>
        <v>12.52</v>
      </c>
      <c r="N116" s="229">
        <f>ROUND(AF116*' Demand-Supply Gap'!N$218,2)</f>
        <v>13.01</v>
      </c>
      <c r="O116" s="229">
        <f>ROUND(AG116*' Demand-Supply Gap'!O$218,2)</f>
        <v>13.58</v>
      </c>
      <c r="P116" s="229">
        <f>ROUND(AH116*' Demand-Supply Gap'!P$218,2)</f>
        <v>14.18</v>
      </c>
      <c r="Q116" s="229">
        <f>ROUND(AI116*' Demand-Supply Gap'!Q$218,2)</f>
        <v>14.75</v>
      </c>
      <c r="R116" s="229">
        <f>ROUND(AJ116*' Demand-Supply Gap'!R$218,2)</f>
        <v>15.43</v>
      </c>
      <c r="S116" s="230">
        <f>ROUND(AK116*' Demand-Supply Gap'!S$218,2)</f>
        <v>16.21</v>
      </c>
      <c r="T116" s="484"/>
      <c r="U116" s="495"/>
      <c r="V116" s="261">
        <v>1</v>
      </c>
      <c r="W116" s="231">
        <v>1</v>
      </c>
      <c r="X116" s="231">
        <v>1</v>
      </c>
      <c r="Y116" s="231">
        <v>1</v>
      </c>
      <c r="Z116" s="231">
        <v>1</v>
      </c>
      <c r="AA116" s="231">
        <v>1</v>
      </c>
      <c r="AB116" s="231">
        <v>1</v>
      </c>
      <c r="AC116" s="231">
        <v>1</v>
      </c>
      <c r="AD116" s="231">
        <v>1</v>
      </c>
      <c r="AE116" s="231">
        <v>1</v>
      </c>
      <c r="AF116" s="231">
        <v>1</v>
      </c>
      <c r="AG116" s="231">
        <v>1</v>
      </c>
      <c r="AH116" s="231">
        <v>1</v>
      </c>
      <c r="AI116" s="231">
        <v>1</v>
      </c>
      <c r="AJ116" s="231">
        <v>1</v>
      </c>
      <c r="AK116" s="231">
        <v>1</v>
      </c>
    </row>
    <row r="117" spans="1:37" s="28" customFormat="1" ht="15" x14ac:dyDescent="0.25">
      <c r="A117" s="232" t="s">
        <v>40</v>
      </c>
      <c r="B117" s="232" t="s">
        <v>103</v>
      </c>
      <c r="C117" s="233" t="s">
        <v>389</v>
      </c>
      <c r="D117" s="234">
        <f>ROUND(V117*' Demand-Supply Gap'!D$227,2)</f>
        <v>0.09</v>
      </c>
      <c r="E117" s="234">
        <f>ROUND(W117*' Demand-Supply Gap'!E$227,2)</f>
        <v>0.06</v>
      </c>
      <c r="F117" s="234">
        <f>ROUND(X117*' Demand-Supply Gap'!F$227,2)</f>
        <v>7.0000000000000007E-2</v>
      </c>
      <c r="G117" s="234">
        <f>ROUND(Y117*' Demand-Supply Gap'!G$227,2)</f>
        <v>0.84</v>
      </c>
      <c r="H117" s="234">
        <f>ROUND(Z117*' Demand-Supply Gap'!H$227,2)</f>
        <v>0.87</v>
      </c>
      <c r="I117" s="234">
        <f>ROUND(AA117*' Demand-Supply Gap'!I$227,2)</f>
        <v>0.82</v>
      </c>
      <c r="J117" s="234">
        <f>ROUND(AB117*' Demand-Supply Gap'!J$227,2)</f>
        <v>0.83</v>
      </c>
      <c r="K117" s="234">
        <f>ROUND(AC117*' Demand-Supply Gap'!K$227,2)</f>
        <v>0.85</v>
      </c>
      <c r="L117" s="234">
        <f>ROUND(AD117*' Demand-Supply Gap'!L$227,2)</f>
        <v>0.87</v>
      </c>
      <c r="M117" s="234">
        <f>ROUND(AE117*' Demand-Supply Gap'!M$227,2)</f>
        <v>0.9</v>
      </c>
      <c r="N117" s="234">
        <f>ROUND(AF117*' Demand-Supply Gap'!N$227,2)</f>
        <v>0.93</v>
      </c>
      <c r="O117" s="234">
        <f>ROUND(AG117*' Demand-Supply Gap'!O$227,2)</f>
        <v>0.97</v>
      </c>
      <c r="P117" s="234">
        <f>ROUND(AH117*' Demand-Supply Gap'!P$227,2)</f>
        <v>1.01</v>
      </c>
      <c r="Q117" s="234">
        <f>ROUND(AI117*' Demand-Supply Gap'!Q$227,2)</f>
        <v>1.05</v>
      </c>
      <c r="R117" s="234">
        <f>ROUND(AJ117*' Demand-Supply Gap'!R$227,2)</f>
        <v>1.0900000000000001</v>
      </c>
      <c r="S117" s="253">
        <f>ROUND(AK117*' Demand-Supply Gap'!S$227,2)</f>
        <v>1.1399999999999999</v>
      </c>
      <c r="T117" s="384"/>
      <c r="U117" s="469">
        <f>(S117/J117)^(1/9)-1</f>
        <v>3.5891058363949124E-2</v>
      </c>
      <c r="V117" s="262">
        <v>0.48779999999999996</v>
      </c>
      <c r="W117" s="235">
        <v>0.48553999999999997</v>
      </c>
      <c r="X117" s="235">
        <v>0.48329999999999995</v>
      </c>
      <c r="Y117" s="235">
        <v>0.48662</v>
      </c>
      <c r="Z117" s="235">
        <v>0.49109999999999998</v>
      </c>
      <c r="AA117" s="235">
        <v>0.48849999999999999</v>
      </c>
      <c r="AB117" s="235">
        <v>0.48956</v>
      </c>
      <c r="AC117" s="235">
        <v>0.489917142857143</v>
      </c>
      <c r="AD117" s="235">
        <v>0.490274285714286</v>
      </c>
      <c r="AE117" s="235">
        <v>0.490631428571429</v>
      </c>
      <c r="AF117" s="235">
        <v>0.490988571428571</v>
      </c>
      <c r="AG117" s="235">
        <v>0.491345714285714</v>
      </c>
      <c r="AH117" s="235">
        <v>0.491702857142857</v>
      </c>
      <c r="AI117" s="235">
        <v>0.49206</v>
      </c>
      <c r="AJ117" s="235">
        <v>0.492417142857143</v>
      </c>
      <c r="AK117" s="235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342</v>
      </c>
      <c r="D118" s="33">
        <f>ROUND(V118*' Demand-Supply Gap'!D$227,2)</f>
        <v>0.05</v>
      </c>
      <c r="E118" s="33">
        <f>ROUND(W118*' Demand-Supply Gap'!E$227,2)</f>
        <v>0.04</v>
      </c>
      <c r="F118" s="33">
        <f>ROUND(X118*' Demand-Supply Gap'!F$227,2)</f>
        <v>0.04</v>
      </c>
      <c r="G118" s="33">
        <f>ROUND(Y118*' Demand-Supply Gap'!G$227,2)</f>
        <v>0.46</v>
      </c>
      <c r="H118" s="33">
        <f>ROUND(Z118*' Demand-Supply Gap'!H$227,2)</f>
        <v>0.47</v>
      </c>
      <c r="I118" s="33">
        <f>ROUND(AA118*' Demand-Supply Gap'!I$227,2)</f>
        <v>0.46</v>
      </c>
      <c r="J118" s="33">
        <f>ROUND(AB118*' Demand-Supply Gap'!J$227,2)</f>
        <v>0.45</v>
      </c>
      <c r="K118" s="33">
        <f>ROUND(AC118*' Demand-Supply Gap'!K$227,2)</f>
        <v>0.46</v>
      </c>
      <c r="L118" s="33">
        <f>ROUND(AD118*' Demand-Supply Gap'!L$227,2)</f>
        <v>0.47</v>
      </c>
      <c r="M118" s="33">
        <f>ROUND(AE118*' Demand-Supply Gap'!M$227,2)</f>
        <v>0.49</v>
      </c>
      <c r="N118" s="33">
        <f>ROUND(AF118*' Demand-Supply Gap'!N$227,2)</f>
        <v>0.51</v>
      </c>
      <c r="O118" s="33">
        <f>ROUND(AG118*' Demand-Supply Gap'!O$227,2)</f>
        <v>0.53</v>
      </c>
      <c r="P118" s="33">
        <f>ROUND(AH118*' Demand-Supply Gap'!P$227,2)</f>
        <v>0.55000000000000004</v>
      </c>
      <c r="Q118" s="33">
        <f>ROUND(AI118*' Demand-Supply Gap'!Q$227,2)</f>
        <v>0.56999999999999995</v>
      </c>
      <c r="R118" s="33">
        <f>ROUND(AJ118*' Demand-Supply Gap'!R$227,2)</f>
        <v>0.6</v>
      </c>
      <c r="S118" s="44">
        <f>ROUND(AK118*' Demand-Supply Gap'!S$227,2)</f>
        <v>0.63</v>
      </c>
      <c r="T118" s="384"/>
      <c r="U118" s="469">
        <f t="shared" ref="U118:U120" si="280">(S118/J118)^(1/9)-1</f>
        <v>3.809344426552097E-2</v>
      </c>
      <c r="V118" s="260">
        <v>0.27139999999999997</v>
      </c>
      <c r="W118" s="159">
        <v>0.27107999999999993</v>
      </c>
      <c r="X118" s="159">
        <v>0.27429999999999993</v>
      </c>
      <c r="Y118" s="159">
        <v>0.26643999999999995</v>
      </c>
      <c r="Z118" s="159">
        <v>0.26611999999999997</v>
      </c>
      <c r="AA118" s="159">
        <v>0.26979999999999998</v>
      </c>
      <c r="AB118" s="358">
        <v>0.26658266666666697</v>
      </c>
      <c r="AC118" s="358">
        <v>0.26710681481481507</v>
      </c>
      <c r="AD118" s="358">
        <v>0.26763096296296318</v>
      </c>
      <c r="AE118" s="358">
        <v>0.26815511111111129</v>
      </c>
      <c r="AF118" s="358">
        <v>0.26867925925925945</v>
      </c>
      <c r="AG118" s="358">
        <v>0.26920340740740756</v>
      </c>
      <c r="AH118" s="358">
        <v>0.26972755555555566</v>
      </c>
      <c r="AI118" s="358">
        <v>0.27025170370370377</v>
      </c>
      <c r="AJ118" s="358">
        <v>0.27077585185185188</v>
      </c>
      <c r="AK118" s="358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343</v>
      </c>
      <c r="D119" s="33">
        <f>ROUND(V119*' Demand-Supply Gap'!D$227,2)</f>
        <v>0.02</v>
      </c>
      <c r="E119" s="33">
        <f>ROUND(W119*' Demand-Supply Gap'!E$227,2)</f>
        <v>0.01</v>
      </c>
      <c r="F119" s="33">
        <f>ROUND(X119*' Demand-Supply Gap'!F$227,2)</f>
        <v>0.01</v>
      </c>
      <c r="G119" s="33">
        <f>ROUND(Y119*' Demand-Supply Gap'!G$227,2)</f>
        <v>0.16</v>
      </c>
      <c r="H119" s="33">
        <f>ROUND(Z119*' Demand-Supply Gap'!H$227,2)</f>
        <v>0.17</v>
      </c>
      <c r="I119" s="33">
        <f>ROUND(AA119*' Demand-Supply Gap'!I$227,2)</f>
        <v>0.17</v>
      </c>
      <c r="J119" s="33">
        <f>ROUND(AB119*' Demand-Supply Gap'!J$227,2)</f>
        <v>0.17</v>
      </c>
      <c r="K119" s="33">
        <f>ROUND(AC119*' Demand-Supply Gap'!K$227,2)</f>
        <v>0.17</v>
      </c>
      <c r="L119" s="33">
        <f>ROUND(AD119*' Demand-Supply Gap'!L$227,2)</f>
        <v>0.18</v>
      </c>
      <c r="M119" s="33">
        <f>ROUND(AE119*' Demand-Supply Gap'!M$227,2)</f>
        <v>0.18</v>
      </c>
      <c r="N119" s="33">
        <f>ROUND(AF119*' Demand-Supply Gap'!N$227,2)</f>
        <v>0.19</v>
      </c>
      <c r="O119" s="33">
        <f>ROUND(AG119*' Demand-Supply Gap'!O$227,2)</f>
        <v>0.2</v>
      </c>
      <c r="P119" s="33">
        <f>ROUND(AH119*' Demand-Supply Gap'!P$227,2)</f>
        <v>0.21</v>
      </c>
      <c r="Q119" s="33">
        <f>ROUND(AI119*' Demand-Supply Gap'!Q$227,2)</f>
        <v>0.22</v>
      </c>
      <c r="R119" s="33">
        <f>ROUND(AJ119*' Demand-Supply Gap'!R$227,2)</f>
        <v>0.23</v>
      </c>
      <c r="S119" s="44">
        <f>ROUND(AK119*' Demand-Supply Gap'!S$227,2)</f>
        <v>0.24</v>
      </c>
      <c r="T119" s="384"/>
      <c r="U119" s="469">
        <f t="shared" si="280"/>
        <v>3.9059118154064709E-2</v>
      </c>
      <c r="V119" s="259">
        <v>8.7099999999999997E-2</v>
      </c>
      <c r="W119" s="186">
        <v>8.9399999999999993E-2</v>
      </c>
      <c r="X119" s="186">
        <v>9.169999999999999E-2</v>
      </c>
      <c r="Y119" s="186">
        <v>9.4000000000000014E-2</v>
      </c>
      <c r="Z119" s="186">
        <v>9.6300000000000011E-2</v>
      </c>
      <c r="AA119" s="186">
        <v>9.8600000000000007E-2</v>
      </c>
      <c r="AB119" s="186">
        <v>0.1009</v>
      </c>
      <c r="AC119" s="186">
        <v>0.10097777777777778</v>
      </c>
      <c r="AD119" s="186">
        <v>0.10105555555555557</v>
      </c>
      <c r="AE119" s="186">
        <v>0.10113333333333334</v>
      </c>
      <c r="AF119" s="186">
        <v>0.10121111111111111</v>
      </c>
      <c r="AG119" s="186">
        <v>0.10128888888888889</v>
      </c>
      <c r="AH119" s="186">
        <v>0.10136666666666667</v>
      </c>
      <c r="AI119" s="186">
        <v>0.10144444444444445</v>
      </c>
      <c r="AJ119" s="186">
        <v>0.10152222222222222</v>
      </c>
      <c r="AK119" s="186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344</v>
      </c>
      <c r="D120" s="33">
        <f>ROUND(V120*' Demand-Supply Gap'!D$227,2)</f>
        <v>0.03</v>
      </c>
      <c r="E120" s="33">
        <f>ROUND(W120*' Demand-Supply Gap'!E$227,2)</f>
        <v>0.02</v>
      </c>
      <c r="F120" s="33">
        <f>ROUND(X120*' Demand-Supply Gap'!F$227,2)</f>
        <v>0.02</v>
      </c>
      <c r="G120" s="33">
        <f>ROUND(Y120*' Demand-Supply Gap'!G$227,2)</f>
        <v>0.27</v>
      </c>
      <c r="H120" s="33">
        <f>ROUND(Z120*' Demand-Supply Gap'!H$227,2)</f>
        <v>0.26</v>
      </c>
      <c r="I120" s="33">
        <f>ROUND(AA120*' Demand-Supply Gap'!I$227,2)</f>
        <v>0.24</v>
      </c>
      <c r="J120" s="33">
        <f>ROUND(AB120*' Demand-Supply Gap'!J$227,2)</f>
        <v>0.24</v>
      </c>
      <c r="K120" s="33">
        <f>ROUND(AC120*' Demand-Supply Gap'!K$227,2)</f>
        <v>0.25</v>
      </c>
      <c r="L120" s="33">
        <f>ROUND(AD120*' Demand-Supply Gap'!L$227,2)</f>
        <v>0.25</v>
      </c>
      <c r="M120" s="33">
        <f>ROUND(AE120*' Demand-Supply Gap'!M$227,2)</f>
        <v>0.26</v>
      </c>
      <c r="N120" s="33">
        <f>ROUND(AF120*' Demand-Supply Gap'!N$227,2)</f>
        <v>0.26</v>
      </c>
      <c r="O120" s="33">
        <f>ROUND(AG120*' Demand-Supply Gap'!O$227,2)</f>
        <v>0.27</v>
      </c>
      <c r="P120" s="33">
        <f>ROUND(AH120*' Demand-Supply Gap'!P$227,2)</f>
        <v>0.28000000000000003</v>
      </c>
      <c r="Q120" s="33">
        <f>ROUND(AI120*' Demand-Supply Gap'!Q$227,2)</f>
        <v>0.28999999999999998</v>
      </c>
      <c r="R120" s="33">
        <f>ROUND(AJ120*' Demand-Supply Gap'!R$227,2)</f>
        <v>0.3</v>
      </c>
      <c r="S120" s="44">
        <f>ROUND(AK120*' Demand-Supply Gap'!S$227,2)</f>
        <v>0.31</v>
      </c>
      <c r="T120" s="384"/>
      <c r="U120" s="469">
        <f t="shared" si="280"/>
        <v>2.8845234315588941E-2</v>
      </c>
      <c r="V120" s="260">
        <f>1-SUM(V117:V119)</f>
        <v>0.15370000000000017</v>
      </c>
      <c r="W120" s="159">
        <f t="shared" ref="W120" si="281">1-SUM(W117:W119)</f>
        <v>0.15398000000000012</v>
      </c>
      <c r="X120" s="159">
        <f t="shared" ref="X120" si="282">1-SUM(X117:X119)</f>
        <v>0.15070000000000017</v>
      </c>
      <c r="Y120" s="159">
        <f t="shared" ref="Y120" si="283">1-SUM(Y117:Y119)</f>
        <v>0.15294000000000008</v>
      </c>
      <c r="Z120" s="159">
        <f t="shared" ref="Z120" si="284">1-SUM(Z117:Z119)</f>
        <v>0.14647999999999994</v>
      </c>
      <c r="AA120" s="159">
        <f t="shared" ref="AA120" si="285">1-SUM(AA117:AA119)</f>
        <v>0.1431</v>
      </c>
      <c r="AB120" s="159">
        <f t="shared" ref="AB120" si="286">1-SUM(AB117:AB119)</f>
        <v>0.14295733333333305</v>
      </c>
      <c r="AC120" s="159">
        <f t="shared" ref="AC120" si="287">1-SUM(AC117:AC119)</f>
        <v>0.14199826455026421</v>
      </c>
      <c r="AD120" s="159">
        <f t="shared" ref="AD120" si="288">1-SUM(AD117:AD119)</f>
        <v>0.14103919576719526</v>
      </c>
      <c r="AE120" s="159">
        <f t="shared" ref="AE120" si="289">1-SUM(AE117:AE119)</f>
        <v>0.14008012698412642</v>
      </c>
      <c r="AF120" s="159">
        <f t="shared" ref="AF120" si="290">1-SUM(AF117:AF119)</f>
        <v>0.13912105820105847</v>
      </c>
      <c r="AG120" s="159">
        <f t="shared" ref="AG120" si="291">1-SUM(AG117:AG119)</f>
        <v>0.13816198941798963</v>
      </c>
      <c r="AH120" s="159">
        <f t="shared" ref="AH120" si="292">1-SUM(AH117:AH119)</f>
        <v>0.13720292063492068</v>
      </c>
      <c r="AI120" s="159">
        <f t="shared" ref="AI120" si="293">1-SUM(AI117:AI119)</f>
        <v>0.13624385185185184</v>
      </c>
      <c r="AJ120" s="159">
        <f t="shared" ref="AJ120" si="294">1-SUM(AJ117:AJ119)</f>
        <v>0.135284783068783</v>
      </c>
      <c r="AK120" s="159">
        <f t="shared" ref="AK120" si="295">1-SUM(AK117:AK119)</f>
        <v>0.13432571428571405</v>
      </c>
    </row>
    <row r="121" spans="1:37" s="28" customFormat="1" ht="15.75" thickBot="1" x14ac:dyDescent="0.3">
      <c r="A121" s="227" t="s">
        <v>40</v>
      </c>
      <c r="B121" s="227" t="s">
        <v>103</v>
      </c>
      <c r="C121" s="228" t="s">
        <v>58</v>
      </c>
      <c r="D121" s="229">
        <f>ROUND(V121*' Demand-Supply Gap'!D$227,2)</f>
        <v>0.19</v>
      </c>
      <c r="E121" s="229">
        <f>ROUND(W121*' Demand-Supply Gap'!E$227,2)</f>
        <v>0.13</v>
      </c>
      <c r="F121" s="229">
        <f>ROUND(X121*' Demand-Supply Gap'!F$227,2)</f>
        <v>0.14000000000000001</v>
      </c>
      <c r="G121" s="229">
        <f>ROUND(Y121*' Demand-Supply Gap'!G$227,2)</f>
        <v>1.74</v>
      </c>
      <c r="H121" s="229">
        <f>ROUND(Z121*' Demand-Supply Gap'!H$227,2)</f>
        <v>1.78</v>
      </c>
      <c r="I121" s="229">
        <f>ROUND(AA121*' Demand-Supply Gap'!I$227,2)</f>
        <v>1.69</v>
      </c>
      <c r="J121" s="229">
        <f>ROUND(AB121*' Demand-Supply Gap'!J$227,2)</f>
        <v>1.7</v>
      </c>
      <c r="K121" s="229">
        <f>ROUND(AC121*' Demand-Supply Gap'!K$227,2)</f>
        <v>1.73</v>
      </c>
      <c r="L121" s="229">
        <f>ROUND(AD121*' Demand-Supply Gap'!L$227,2)</f>
        <v>1.77</v>
      </c>
      <c r="M121" s="229">
        <f>ROUND(AE121*' Demand-Supply Gap'!M$227,2)</f>
        <v>1.83</v>
      </c>
      <c r="N121" s="229">
        <f>ROUND(AF121*' Demand-Supply Gap'!N$227,2)</f>
        <v>1.89</v>
      </c>
      <c r="O121" s="229">
        <f>ROUND(AG121*' Demand-Supply Gap'!O$227,2)</f>
        <v>1.97</v>
      </c>
      <c r="P121" s="229">
        <f>ROUND(AH121*' Demand-Supply Gap'!P$227,2)</f>
        <v>2.0499999999999998</v>
      </c>
      <c r="Q121" s="229">
        <f>ROUND(AI121*' Demand-Supply Gap'!Q$227,2)</f>
        <v>2.13</v>
      </c>
      <c r="R121" s="229">
        <f>ROUND(AJ121*' Demand-Supply Gap'!R$227,2)</f>
        <v>2.2200000000000002</v>
      </c>
      <c r="S121" s="230">
        <f>ROUND(AK121*' Demand-Supply Gap'!S$227,2)</f>
        <v>2.3199999999999998</v>
      </c>
      <c r="T121" s="484"/>
      <c r="U121" s="495"/>
      <c r="V121" s="261">
        <f>SUM(V117:V120)</f>
        <v>1</v>
      </c>
      <c r="W121" s="231">
        <f t="shared" ref="W121" si="296">SUM(W117:W120)</f>
        <v>1</v>
      </c>
      <c r="X121" s="231">
        <f t="shared" ref="X121" si="297">SUM(X117:X120)</f>
        <v>1</v>
      </c>
      <c r="Y121" s="231">
        <f t="shared" ref="Y121" si="298">SUM(Y117:Y120)</f>
        <v>1</v>
      </c>
      <c r="Z121" s="231">
        <f t="shared" ref="Z121" si="299">SUM(Z117:Z120)</f>
        <v>1</v>
      </c>
      <c r="AA121" s="231">
        <f t="shared" ref="AA121" si="300">SUM(AA117:AA120)</f>
        <v>1</v>
      </c>
      <c r="AB121" s="231">
        <f t="shared" ref="AB121" si="301">SUM(AB117:AB120)</f>
        <v>1</v>
      </c>
      <c r="AC121" s="231">
        <f t="shared" ref="AC121" si="302">SUM(AC117:AC120)</f>
        <v>1</v>
      </c>
      <c r="AD121" s="231">
        <f t="shared" ref="AD121" si="303">SUM(AD117:AD120)</f>
        <v>1</v>
      </c>
      <c r="AE121" s="231">
        <f t="shared" ref="AE121" si="304">SUM(AE117:AE120)</f>
        <v>1</v>
      </c>
      <c r="AF121" s="231">
        <f t="shared" ref="AF121" si="305">SUM(AF117:AF120)</f>
        <v>1</v>
      </c>
      <c r="AG121" s="231">
        <f t="shared" ref="AG121" si="306">SUM(AG117:AG120)</f>
        <v>1</v>
      </c>
      <c r="AH121" s="231">
        <f t="shared" ref="AH121" si="307">SUM(AH117:AH120)</f>
        <v>1</v>
      </c>
      <c r="AI121" s="231">
        <f t="shared" ref="AI121" si="308">SUM(AI117:AI120)</f>
        <v>1</v>
      </c>
      <c r="AJ121" s="231">
        <f t="shared" ref="AJ121" si="309">SUM(AJ117:AJ120)</f>
        <v>1</v>
      </c>
      <c r="AK121" s="231">
        <f t="shared" ref="AK121" si="310">SUM(AK117:AK120)</f>
        <v>1</v>
      </c>
    </row>
    <row r="122" spans="1:37" s="28" customFormat="1" ht="15" x14ac:dyDescent="0.25">
      <c r="A122" s="232" t="s">
        <v>40</v>
      </c>
      <c r="B122" s="232" t="s">
        <v>59</v>
      </c>
      <c r="C122" s="233" t="s">
        <v>389</v>
      </c>
      <c r="D122" s="234">
        <f>ROUND(V122*' Demand-Supply Gap'!D$236,2)</f>
        <v>2.08</v>
      </c>
      <c r="E122" s="234">
        <f>ROUND(W122*' Demand-Supply Gap'!E$236,2)</f>
        <v>2.15</v>
      </c>
      <c r="F122" s="234">
        <f>ROUND(X122*' Demand-Supply Gap'!F$236,2)</f>
        <v>2.09</v>
      </c>
      <c r="G122" s="234">
        <f>ROUND(Y122*' Demand-Supply Gap'!G$236,2)</f>
        <v>2.11</v>
      </c>
      <c r="H122" s="234">
        <f>ROUND(Z122*' Demand-Supply Gap'!H$236,2)</f>
        <v>2.14</v>
      </c>
      <c r="I122" s="234">
        <f>ROUND(AA122*' Demand-Supply Gap'!I$236,2)</f>
        <v>1.81</v>
      </c>
      <c r="J122" s="234">
        <f>ROUND(AB122*' Demand-Supply Gap'!J$236,2)</f>
        <v>1.83</v>
      </c>
      <c r="K122" s="234">
        <f>ROUND(AC122*' Demand-Supply Gap'!K$236,2)</f>
        <v>1.87</v>
      </c>
      <c r="L122" s="234">
        <f>ROUND(AD122*' Demand-Supply Gap'!L$236,2)</f>
        <v>1.92</v>
      </c>
      <c r="M122" s="234">
        <f>ROUND(AE122*' Demand-Supply Gap'!M$236,2)</f>
        <v>1.99</v>
      </c>
      <c r="N122" s="234">
        <f>ROUND(AF122*' Demand-Supply Gap'!N$236,2)</f>
        <v>2.06</v>
      </c>
      <c r="O122" s="234">
        <f>ROUND(AG122*' Demand-Supply Gap'!O$236,2)</f>
        <v>2.15</v>
      </c>
      <c r="P122" s="234">
        <f>ROUND(AH122*' Demand-Supply Gap'!P$236,2)</f>
        <v>2.25</v>
      </c>
      <c r="Q122" s="234">
        <f>ROUND(AI122*' Demand-Supply Gap'!Q$236,2)</f>
        <v>2.34</v>
      </c>
      <c r="R122" s="234">
        <f>ROUND(AJ122*' Demand-Supply Gap'!R$236,2)</f>
        <v>2.4500000000000002</v>
      </c>
      <c r="S122" s="253">
        <f>ROUND(AK122*' Demand-Supply Gap'!S$236,2)</f>
        <v>2.57</v>
      </c>
      <c r="T122" s="384"/>
      <c r="U122" s="469">
        <f>(S122/J122)^(1/9)-1</f>
        <v>3.8453113135122008E-2</v>
      </c>
      <c r="V122" s="262">
        <v>0.49678480775339995</v>
      </c>
      <c r="W122" s="235">
        <v>0.49811992255523896</v>
      </c>
      <c r="X122" s="235">
        <v>0.48920619103774199</v>
      </c>
      <c r="Y122" s="235">
        <v>0.49029245952024603</v>
      </c>
      <c r="Z122" s="235">
        <v>0.49137872800274895</v>
      </c>
      <c r="AA122" s="235">
        <v>0.49246499648525199</v>
      </c>
      <c r="AB122" s="235">
        <v>0.49355126496775509</v>
      </c>
      <c r="AC122" s="235">
        <v>0.49343445774911565</v>
      </c>
      <c r="AD122" s="235">
        <v>0.49331765053047616</v>
      </c>
      <c r="AE122" s="235">
        <v>0.49320084331183672</v>
      </c>
      <c r="AF122" s="235">
        <v>0.49308403609319729</v>
      </c>
      <c r="AG122" s="235">
        <v>0.49296722887455785</v>
      </c>
      <c r="AH122" s="235">
        <v>0.49285042165591836</v>
      </c>
      <c r="AI122" s="235">
        <v>0.49273361443727892</v>
      </c>
      <c r="AJ122" s="235">
        <v>0.49261680721863949</v>
      </c>
      <c r="AK122" s="235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342</v>
      </c>
      <c r="D123" s="33">
        <f>ROUND(V123*' Demand-Supply Gap'!D$236,2)</f>
        <v>0.98</v>
      </c>
      <c r="E123" s="33">
        <f>ROUND(W123*' Demand-Supply Gap'!E$236,2)</f>
        <v>1.01</v>
      </c>
      <c r="F123" s="33">
        <f>ROUND(X123*' Demand-Supply Gap'!F$236,2)</f>
        <v>0.96</v>
      </c>
      <c r="G123" s="33">
        <f>ROUND(Y123*' Demand-Supply Gap'!G$236,2)</f>
        <v>0.98</v>
      </c>
      <c r="H123" s="33">
        <f>ROUND(Z123*' Demand-Supply Gap'!H$236,2)</f>
        <v>0.99</v>
      </c>
      <c r="I123" s="33">
        <f>ROUND(AA123*' Demand-Supply Gap'!I$236,2)</f>
        <v>0.84</v>
      </c>
      <c r="J123" s="33">
        <f>ROUND(AB123*' Demand-Supply Gap'!J$236,2)</f>
        <v>0.84</v>
      </c>
      <c r="K123" s="33">
        <f>ROUND(AC123*' Demand-Supply Gap'!K$236,2)</f>
        <v>0.86</v>
      </c>
      <c r="L123" s="33">
        <f>ROUND(AD123*' Demand-Supply Gap'!L$236,2)</f>
        <v>0.88</v>
      </c>
      <c r="M123" s="33">
        <f>ROUND(AE123*' Demand-Supply Gap'!M$236,2)</f>
        <v>0.92</v>
      </c>
      <c r="N123" s="33">
        <f>ROUND(AF123*' Demand-Supply Gap'!N$236,2)</f>
        <v>0.95</v>
      </c>
      <c r="O123" s="33">
        <f>ROUND(AG123*' Demand-Supply Gap'!O$236,2)</f>
        <v>1</v>
      </c>
      <c r="P123" s="33">
        <f>ROUND(AH123*' Demand-Supply Gap'!P$236,2)</f>
        <v>1.04</v>
      </c>
      <c r="Q123" s="33">
        <f>ROUND(AI123*' Demand-Supply Gap'!Q$236,2)</f>
        <v>1.0900000000000001</v>
      </c>
      <c r="R123" s="33">
        <f>ROUND(AJ123*' Demand-Supply Gap'!R$236,2)</f>
        <v>1.1399999999999999</v>
      </c>
      <c r="S123" s="44">
        <f>ROUND(AK123*' Demand-Supply Gap'!S$236,2)</f>
        <v>1.2</v>
      </c>
      <c r="T123" s="384"/>
      <c r="U123" s="469">
        <f t="shared" ref="U123:U125" si="311">(S123/J123)^(1/9)-1</f>
        <v>4.0426316974265797E-2</v>
      </c>
      <c r="V123" s="260">
        <v>0.23301729680040001</v>
      </c>
      <c r="W123" s="159">
        <v>0.23411461339121098</v>
      </c>
      <c r="X123" s="159">
        <v>0.22545189307119501</v>
      </c>
      <c r="Y123" s="159">
        <v>0.22678917275117899</v>
      </c>
      <c r="Z123" s="159">
        <v>0.228125452431163</v>
      </c>
      <c r="AA123" s="159">
        <v>0.22946373211114601</v>
      </c>
      <c r="AB123" s="358">
        <v>0.22680101179112999</v>
      </c>
      <c r="AC123" s="358">
        <v>0.2270786771476711</v>
      </c>
      <c r="AD123" s="358">
        <v>0.22735634250421222</v>
      </c>
      <c r="AE123" s="358">
        <v>0.22763400786075333</v>
      </c>
      <c r="AF123" s="358">
        <v>0.22791167321729444</v>
      </c>
      <c r="AG123" s="358">
        <v>0.22818933857383555</v>
      </c>
      <c r="AH123" s="358">
        <v>0.22846700393037667</v>
      </c>
      <c r="AI123" s="358">
        <v>0.22874466928691778</v>
      </c>
      <c r="AJ123" s="358">
        <v>0.22902233464345889</v>
      </c>
      <c r="AK123" s="358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343</v>
      </c>
      <c r="D124" s="33">
        <f>ROUND(V124*' Demand-Supply Gap'!D$236,2)</f>
        <v>0.36</v>
      </c>
      <c r="E124" s="33">
        <f>ROUND(W124*' Demand-Supply Gap'!E$236,2)</f>
        <v>0.37</v>
      </c>
      <c r="F124" s="33">
        <f>ROUND(X124*' Demand-Supply Gap'!F$236,2)</f>
        <v>0.37</v>
      </c>
      <c r="G124" s="33">
        <f>ROUND(Y124*' Demand-Supply Gap'!G$236,2)</f>
        <v>0.37</v>
      </c>
      <c r="H124" s="33">
        <f>ROUND(Z124*' Demand-Supply Gap'!H$236,2)</f>
        <v>0.38</v>
      </c>
      <c r="I124" s="33">
        <f>ROUND(AA124*' Demand-Supply Gap'!I$236,2)</f>
        <v>0.32</v>
      </c>
      <c r="J124" s="33">
        <f>ROUND(AB124*' Demand-Supply Gap'!J$236,2)</f>
        <v>0.33</v>
      </c>
      <c r="K124" s="33">
        <f>ROUND(AC124*' Demand-Supply Gap'!K$236,2)</f>
        <v>0.34</v>
      </c>
      <c r="L124" s="33">
        <f>ROUND(AD124*' Demand-Supply Gap'!L$236,2)</f>
        <v>0.35</v>
      </c>
      <c r="M124" s="33">
        <f>ROUND(AE124*' Demand-Supply Gap'!M$236,2)</f>
        <v>0.36</v>
      </c>
      <c r="N124" s="33">
        <f>ROUND(AF124*' Demand-Supply Gap'!N$236,2)</f>
        <v>0.38</v>
      </c>
      <c r="O124" s="33">
        <f>ROUND(AG124*' Demand-Supply Gap'!O$236,2)</f>
        <v>0.39</v>
      </c>
      <c r="P124" s="33">
        <f>ROUND(AH124*' Demand-Supply Gap'!P$236,2)</f>
        <v>0.41</v>
      </c>
      <c r="Q124" s="33">
        <f>ROUND(AI124*' Demand-Supply Gap'!Q$236,2)</f>
        <v>0.43</v>
      </c>
      <c r="R124" s="33">
        <f>ROUND(AJ124*' Demand-Supply Gap'!R$236,2)</f>
        <v>0.45</v>
      </c>
      <c r="S124" s="44">
        <f>ROUND(AK124*' Demand-Supply Gap'!S$236,2)</f>
        <v>0.47</v>
      </c>
      <c r="T124" s="384"/>
      <c r="U124" s="469">
        <f t="shared" si="311"/>
        <v>4.0075532380346335E-2</v>
      </c>
      <c r="V124" s="259">
        <v>8.6780354539999993E-2</v>
      </c>
      <c r="W124" s="186">
        <v>8.6958172401466999E-2</v>
      </c>
      <c r="X124" s="186">
        <v>8.6661816371123995E-2</v>
      </c>
      <c r="Y124" s="186">
        <v>8.6365460340780992E-2</v>
      </c>
      <c r="Z124" s="186">
        <v>8.6069104310437988E-2</v>
      </c>
      <c r="AA124" s="186">
        <v>8.5772748280094985E-2</v>
      </c>
      <c r="AB124" s="186">
        <v>8.9476392249751985E-2</v>
      </c>
      <c r="AC124" s="186">
        <v>8.9590126444223983E-2</v>
      </c>
      <c r="AD124" s="186">
        <v>8.9703860638695995E-2</v>
      </c>
      <c r="AE124" s="186">
        <v>8.9817594833167994E-2</v>
      </c>
      <c r="AF124" s="186">
        <v>8.9931329027639992E-2</v>
      </c>
      <c r="AG124" s="186">
        <v>9.004506322211199E-2</v>
      </c>
      <c r="AH124" s="186">
        <v>9.0158797416584002E-2</v>
      </c>
      <c r="AI124" s="186">
        <v>9.0272531611056001E-2</v>
      </c>
      <c r="AJ124" s="186">
        <v>9.0386265805527999E-2</v>
      </c>
      <c r="AK124" s="186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344</v>
      </c>
      <c r="D125" s="33">
        <f>ROUND(V125*' Demand-Supply Gap'!D$236,2)</f>
        <v>0.77</v>
      </c>
      <c r="E125" s="33">
        <f>ROUND(W125*' Demand-Supply Gap'!E$236,2)</f>
        <v>0.78</v>
      </c>
      <c r="F125" s="33">
        <f>ROUND(X125*' Demand-Supply Gap'!F$236,2)</f>
        <v>0.85</v>
      </c>
      <c r="G125" s="33">
        <f>ROUND(Y125*' Demand-Supply Gap'!G$236,2)</f>
        <v>0.85</v>
      </c>
      <c r="H125" s="33">
        <f>ROUND(Z125*' Demand-Supply Gap'!H$236,2)</f>
        <v>0.85</v>
      </c>
      <c r="I125" s="33">
        <f>ROUND(AA125*' Demand-Supply Gap'!I$236,2)</f>
        <v>0.71</v>
      </c>
      <c r="J125" s="33">
        <f>ROUND(AB125*' Demand-Supply Gap'!J$236,2)</f>
        <v>0.71</v>
      </c>
      <c r="K125" s="33">
        <f>ROUND(AC125*' Demand-Supply Gap'!K$236,2)</f>
        <v>0.72</v>
      </c>
      <c r="L125" s="33">
        <f>ROUND(AD125*' Demand-Supply Gap'!L$236,2)</f>
        <v>0.74</v>
      </c>
      <c r="M125" s="33">
        <f>ROUND(AE125*' Demand-Supply Gap'!M$236,2)</f>
        <v>0.76</v>
      </c>
      <c r="N125" s="33">
        <f>ROUND(AF125*' Demand-Supply Gap'!N$236,2)</f>
        <v>0.79</v>
      </c>
      <c r="O125" s="33">
        <f>ROUND(AG125*' Demand-Supply Gap'!O$236,2)</f>
        <v>0.83</v>
      </c>
      <c r="P125" s="33">
        <f>ROUND(AH125*' Demand-Supply Gap'!P$236,2)</f>
        <v>0.86</v>
      </c>
      <c r="Q125" s="33">
        <f>ROUND(AI125*' Demand-Supply Gap'!Q$236,2)</f>
        <v>0.89</v>
      </c>
      <c r="R125" s="33">
        <f>ROUND(AJ125*' Demand-Supply Gap'!R$236,2)</f>
        <v>0.93</v>
      </c>
      <c r="S125" s="44">
        <f>ROUND(AK125*' Demand-Supply Gap'!S$236,2)</f>
        <v>0.98</v>
      </c>
      <c r="T125" s="384"/>
      <c r="U125" s="469">
        <f t="shared" si="311"/>
        <v>3.6458624389168692E-2</v>
      </c>
      <c r="V125" s="260">
        <f t="shared" ref="V125:AB125" si="312">V126-(SUM(V122:V124))</f>
        <v>0.1834175409062001</v>
      </c>
      <c r="W125" s="159">
        <f t="shared" si="312"/>
        <v>0.18080729165208309</v>
      </c>
      <c r="X125" s="159">
        <f t="shared" si="312"/>
        <v>0.19868009951993904</v>
      </c>
      <c r="Y125" s="159">
        <f t="shared" si="312"/>
        <v>0.19655290738779396</v>
      </c>
      <c r="Z125" s="159">
        <f t="shared" si="312"/>
        <v>0.19442671525565003</v>
      </c>
      <c r="AA125" s="159">
        <f t="shared" si="312"/>
        <v>0.19229852312350704</v>
      </c>
      <c r="AB125" s="159">
        <f t="shared" si="312"/>
        <v>0.19017133099136296</v>
      </c>
      <c r="AC125" s="159">
        <f t="shared" ref="AC125:AK125" si="313">AC126-(SUM(AC122:AC124))</f>
        <v>0.18989673865898915</v>
      </c>
      <c r="AD125" s="159">
        <f t="shared" si="313"/>
        <v>0.18962214632661567</v>
      </c>
      <c r="AE125" s="159">
        <f t="shared" si="313"/>
        <v>0.18934755399424197</v>
      </c>
      <c r="AF125" s="159">
        <f t="shared" si="313"/>
        <v>0.18907296166186827</v>
      </c>
      <c r="AG125" s="159">
        <f t="shared" si="313"/>
        <v>0.18879836932949456</v>
      </c>
      <c r="AH125" s="159">
        <f t="shared" si="313"/>
        <v>0.18852377699712086</v>
      </c>
      <c r="AI125" s="159">
        <f t="shared" si="313"/>
        <v>0.18824918466474738</v>
      </c>
      <c r="AJ125" s="159">
        <f t="shared" si="313"/>
        <v>0.18797459233237357</v>
      </c>
      <c r="AK125" s="159">
        <f t="shared" si="313"/>
        <v>0.18769999999999998</v>
      </c>
    </row>
    <row r="126" spans="1:37" s="28" customFormat="1" ht="15.75" thickBot="1" x14ac:dyDescent="0.3">
      <c r="A126" s="227" t="s">
        <v>40</v>
      </c>
      <c r="B126" s="227" t="s">
        <v>59</v>
      </c>
      <c r="C126" s="228" t="s">
        <v>58</v>
      </c>
      <c r="D126" s="229">
        <f>ROUND(V126*' Demand-Supply Gap'!D$236,2)</f>
        <v>4.18</v>
      </c>
      <c r="E126" s="229">
        <f>ROUND(W126*' Demand-Supply Gap'!E$236,2)</f>
        <v>4.3099999999999996</v>
      </c>
      <c r="F126" s="229">
        <f>ROUND(X126*' Demand-Supply Gap'!F$236,2)</f>
        <v>4.28</v>
      </c>
      <c r="G126" s="229">
        <f>ROUND(Y126*' Demand-Supply Gap'!G$236,2)</f>
        <v>4.3099999999999996</v>
      </c>
      <c r="H126" s="229">
        <f>ROUND(Z126*' Demand-Supply Gap'!H$236,2)</f>
        <v>4.3600000000000003</v>
      </c>
      <c r="I126" s="229">
        <f>ROUND(AA126*' Demand-Supply Gap'!I$236,2)</f>
        <v>3.68</v>
      </c>
      <c r="J126" s="229">
        <f>ROUND(AB126*' Demand-Supply Gap'!J$236,2)</f>
        <v>3.71</v>
      </c>
      <c r="K126" s="229">
        <f>ROUND(AC126*' Demand-Supply Gap'!K$236,2)</f>
        <v>3.79</v>
      </c>
      <c r="L126" s="229">
        <f>ROUND(AD126*' Demand-Supply Gap'!L$236,2)</f>
        <v>3.89</v>
      </c>
      <c r="M126" s="229">
        <f>ROUND(AE126*' Demand-Supply Gap'!M$236,2)</f>
        <v>4.03</v>
      </c>
      <c r="N126" s="229">
        <f>ROUND(AF126*' Demand-Supply Gap'!N$236,2)</f>
        <v>4.1900000000000004</v>
      </c>
      <c r="O126" s="229">
        <f>ROUND(AG126*' Demand-Supply Gap'!O$236,2)</f>
        <v>4.37</v>
      </c>
      <c r="P126" s="229">
        <f>ROUND(AH126*' Demand-Supply Gap'!P$236,2)</f>
        <v>4.57</v>
      </c>
      <c r="Q126" s="229">
        <f>ROUND(AI126*' Demand-Supply Gap'!Q$236,2)</f>
        <v>4.75</v>
      </c>
      <c r="R126" s="229">
        <f>ROUND(AJ126*' Demand-Supply Gap'!R$236,2)</f>
        <v>4.97</v>
      </c>
      <c r="S126" s="230">
        <f>ROUND(AK126*' Demand-Supply Gap'!S$236,2)</f>
        <v>5.23</v>
      </c>
      <c r="T126" s="484"/>
      <c r="U126" s="495"/>
      <c r="V126" s="261">
        <v>1</v>
      </c>
      <c r="W126" s="231">
        <v>1</v>
      </c>
      <c r="X126" s="231">
        <v>1</v>
      </c>
      <c r="Y126" s="231">
        <v>1</v>
      </c>
      <c r="Z126" s="231">
        <v>1</v>
      </c>
      <c r="AA126" s="231">
        <v>1</v>
      </c>
      <c r="AB126" s="231">
        <v>1</v>
      </c>
      <c r="AC126" s="231">
        <v>1</v>
      </c>
      <c r="AD126" s="231">
        <v>1</v>
      </c>
      <c r="AE126" s="231">
        <v>1</v>
      </c>
      <c r="AF126" s="231">
        <v>1</v>
      </c>
      <c r="AG126" s="231">
        <v>1</v>
      </c>
      <c r="AH126" s="231">
        <v>1</v>
      </c>
      <c r="AI126" s="231">
        <v>1</v>
      </c>
      <c r="AJ126" s="231">
        <v>1</v>
      </c>
      <c r="AK126" s="231">
        <v>1</v>
      </c>
    </row>
    <row r="127" spans="1:37" s="28" customFormat="1" ht="15" x14ac:dyDescent="0.25">
      <c r="A127" s="236" t="s">
        <v>40</v>
      </c>
      <c r="B127" s="236" t="s">
        <v>40</v>
      </c>
      <c r="C127" s="237" t="s">
        <v>389</v>
      </c>
      <c r="D127" s="238">
        <f>D112+D117+D122</f>
        <v>8.35</v>
      </c>
      <c r="E127" s="238">
        <f t="shared" ref="E127:S127" si="314">E112+E117+E122</f>
        <v>8.59</v>
      </c>
      <c r="F127" s="238">
        <f t="shared" si="314"/>
        <v>8.7800000000000011</v>
      </c>
      <c r="G127" s="238">
        <f t="shared" si="314"/>
        <v>9.32</v>
      </c>
      <c r="H127" s="238">
        <f t="shared" si="314"/>
        <v>9.4500000000000011</v>
      </c>
      <c r="I127" s="238">
        <f t="shared" si="314"/>
        <v>8.39</v>
      </c>
      <c r="J127" s="238">
        <f t="shared" si="314"/>
        <v>8.49</v>
      </c>
      <c r="K127" s="238">
        <f t="shared" si="314"/>
        <v>8.68</v>
      </c>
      <c r="L127" s="238">
        <f t="shared" si="314"/>
        <v>8.92</v>
      </c>
      <c r="M127" s="238">
        <f t="shared" si="314"/>
        <v>9.25</v>
      </c>
      <c r="N127" s="238">
        <f t="shared" si="314"/>
        <v>9.6199999999999992</v>
      </c>
      <c r="O127" s="238">
        <f t="shared" si="314"/>
        <v>10.049999999999999</v>
      </c>
      <c r="P127" s="238">
        <f t="shared" si="314"/>
        <v>10.51</v>
      </c>
      <c r="Q127" s="238">
        <f t="shared" si="314"/>
        <v>10.95</v>
      </c>
      <c r="R127" s="238">
        <f t="shared" si="314"/>
        <v>11.469999999999999</v>
      </c>
      <c r="S127" s="254">
        <f t="shared" si="314"/>
        <v>12.05</v>
      </c>
      <c r="T127" s="484"/>
      <c r="U127" s="469">
        <f>(S127/J127)^(1/9)-1</f>
        <v>3.9675251922359989E-2</v>
      </c>
      <c r="V127" s="263">
        <f t="shared" ref="V127:AK127" si="315">D127/D$131</f>
        <v>0.49702380952380959</v>
      </c>
      <c r="W127" s="239">
        <f t="shared" si="315"/>
        <v>0.49739432541980311</v>
      </c>
      <c r="X127" s="239">
        <f t="shared" si="315"/>
        <v>0.50085567598402736</v>
      </c>
      <c r="Y127" s="239">
        <f t="shared" si="315"/>
        <v>0.49786324786324793</v>
      </c>
      <c r="Z127" s="239">
        <f t="shared" si="315"/>
        <v>0.49710678590215684</v>
      </c>
      <c r="AA127" s="239">
        <f t="shared" si="315"/>
        <v>0.49910767400356937</v>
      </c>
      <c r="AB127" s="239">
        <f t="shared" si="315"/>
        <v>0.50058962264150941</v>
      </c>
      <c r="AC127" s="239">
        <f t="shared" si="315"/>
        <v>0.50173410404624275</v>
      </c>
      <c r="AD127" s="239">
        <f t="shared" si="315"/>
        <v>0.50253521126760559</v>
      </c>
      <c r="AE127" s="239">
        <f t="shared" si="315"/>
        <v>0.50326441784548426</v>
      </c>
      <c r="AF127" s="239">
        <f t="shared" si="315"/>
        <v>0.50392875851231012</v>
      </c>
      <c r="AG127" s="239">
        <f t="shared" si="315"/>
        <v>0.50451807228915657</v>
      </c>
      <c r="AH127" s="239">
        <f t="shared" si="315"/>
        <v>0.50528846153846152</v>
      </c>
      <c r="AI127" s="239">
        <f t="shared" si="315"/>
        <v>0.50624133148404993</v>
      </c>
      <c r="AJ127" s="239">
        <f t="shared" si="315"/>
        <v>0.50707338638373123</v>
      </c>
      <c r="AK127" s="239">
        <f t="shared" si="315"/>
        <v>0.50715488215488214</v>
      </c>
    </row>
    <row r="128" spans="1:37" s="28" customFormat="1" ht="15" x14ac:dyDescent="0.25">
      <c r="A128" s="187" t="s">
        <v>40</v>
      </c>
      <c r="B128" s="187" t="s">
        <v>40</v>
      </c>
      <c r="C128" s="189" t="s">
        <v>342</v>
      </c>
      <c r="D128" s="188">
        <f t="shared" ref="D128:S128" si="316">D113+D118+D123</f>
        <v>4.18</v>
      </c>
      <c r="E128" s="188">
        <f t="shared" si="316"/>
        <v>4.28</v>
      </c>
      <c r="F128" s="188">
        <f t="shared" si="316"/>
        <v>4.32</v>
      </c>
      <c r="G128" s="188">
        <f t="shared" si="316"/>
        <v>4.6899999999999995</v>
      </c>
      <c r="H128" s="188">
        <f t="shared" si="316"/>
        <v>4.7700000000000005</v>
      </c>
      <c r="I128" s="188">
        <f t="shared" si="316"/>
        <v>4.26</v>
      </c>
      <c r="J128" s="188">
        <f t="shared" si="316"/>
        <v>4.29</v>
      </c>
      <c r="K128" s="188">
        <f t="shared" si="316"/>
        <v>4.4000000000000004</v>
      </c>
      <c r="L128" s="188">
        <f t="shared" si="316"/>
        <v>4.5199999999999996</v>
      </c>
      <c r="M128" s="188">
        <f t="shared" si="316"/>
        <v>4.71</v>
      </c>
      <c r="N128" s="188">
        <f t="shared" si="316"/>
        <v>4.91</v>
      </c>
      <c r="O128" s="188">
        <f t="shared" si="316"/>
        <v>5.15</v>
      </c>
      <c r="P128" s="188">
        <f t="shared" si="316"/>
        <v>5.39</v>
      </c>
      <c r="Q128" s="188">
        <f t="shared" si="316"/>
        <v>5.63</v>
      </c>
      <c r="R128" s="188">
        <f t="shared" si="316"/>
        <v>5.9099999999999993</v>
      </c>
      <c r="S128" s="255">
        <f t="shared" si="316"/>
        <v>6.24</v>
      </c>
      <c r="T128" s="484"/>
      <c r="U128" s="469">
        <f t="shared" ref="U128:U130" si="317">(S128/J128)^(1/9)-1</f>
        <v>4.2511395424064569E-2</v>
      </c>
      <c r="V128" s="264">
        <f t="shared" ref="V128:V131" si="318">D128/D$131</f>
        <v>0.24880952380952384</v>
      </c>
      <c r="W128" s="190">
        <f t="shared" ref="W128:W131" si="319">E128/E$131</f>
        <v>0.24782860451650263</v>
      </c>
      <c r="X128" s="190">
        <f t="shared" ref="X128:X131" si="320">F128/F$131</f>
        <v>0.24643468339988592</v>
      </c>
      <c r="Y128" s="190">
        <f t="shared" ref="Y128:Y131" si="321">G128/G$131</f>
        <v>0.25053418803418803</v>
      </c>
      <c r="Z128" s="190">
        <f t="shared" ref="Z128:Z131" si="322">H128/H$131</f>
        <v>0.25092056812204105</v>
      </c>
      <c r="AA128" s="190">
        <f t="shared" ref="AA128:AA131" si="323">I128/I$131</f>
        <v>0.2534205829863177</v>
      </c>
      <c r="AB128" s="190">
        <f t="shared" ref="AB128:AB131" si="324">J128/J$131</f>
        <v>0.25294811320754718</v>
      </c>
      <c r="AC128" s="190">
        <f t="shared" ref="AC128:AC131" si="325">K128/K$131</f>
        <v>0.25433526011560692</v>
      </c>
      <c r="AD128" s="190">
        <f t="shared" ref="AD128:AD131" si="326">L128/L$131</f>
        <v>0.25464788732394361</v>
      </c>
      <c r="AE128" s="190">
        <f t="shared" ref="AE128:AE131" si="327">M128/M$131</f>
        <v>0.25625680087051145</v>
      </c>
      <c r="AF128" s="190">
        <f t="shared" ref="AF128:AF131" si="328">N128/N$131</f>
        <v>0.25720272393923521</v>
      </c>
      <c r="AG128" s="190">
        <f t="shared" ref="AG128:AG131" si="329">O128/O$131</f>
        <v>0.25853413654618473</v>
      </c>
      <c r="AH128" s="190">
        <f t="shared" ref="AH128:AH131" si="330">P128/P$131</f>
        <v>0.25913461538461535</v>
      </c>
      <c r="AI128" s="190">
        <f t="shared" ref="AI128:AI131" si="331">Q128/Q$131</f>
        <v>0.26028663892741566</v>
      </c>
      <c r="AJ128" s="190">
        <f t="shared" ref="AJ128:AJ131" si="332">R128/R$131</f>
        <v>0.26127320954907163</v>
      </c>
      <c r="AK128" s="190">
        <f t="shared" ref="AK128:AK131" si="333">S128/S$131</f>
        <v>0.2626262626262626</v>
      </c>
    </row>
    <row r="129" spans="1:37" s="28" customFormat="1" ht="15" x14ac:dyDescent="0.25">
      <c r="A129" s="187" t="s">
        <v>40</v>
      </c>
      <c r="B129" s="187" t="s">
        <v>40</v>
      </c>
      <c r="C129" s="189" t="s">
        <v>343</v>
      </c>
      <c r="D129" s="188">
        <f t="shared" ref="D129:S129" si="334">D114+D119+D124</f>
        <v>1.5499999999999998</v>
      </c>
      <c r="E129" s="188">
        <f t="shared" si="334"/>
        <v>1.56</v>
      </c>
      <c r="F129" s="188">
        <f t="shared" si="334"/>
        <v>1.6400000000000001</v>
      </c>
      <c r="G129" s="188">
        <f t="shared" si="334"/>
        <v>1.69</v>
      </c>
      <c r="H129" s="188">
        <f t="shared" si="334"/>
        <v>1.75</v>
      </c>
      <c r="I129" s="188">
        <f t="shared" si="334"/>
        <v>1.54</v>
      </c>
      <c r="J129" s="188">
        <f t="shared" si="334"/>
        <v>1.56</v>
      </c>
      <c r="K129" s="188">
        <f t="shared" si="334"/>
        <v>1.59</v>
      </c>
      <c r="L129" s="188">
        <f t="shared" si="334"/>
        <v>1.63</v>
      </c>
      <c r="M129" s="188">
        <f t="shared" si="334"/>
        <v>1.6799999999999997</v>
      </c>
      <c r="N129" s="188">
        <f t="shared" si="334"/>
        <v>1.75</v>
      </c>
      <c r="O129" s="188">
        <f t="shared" si="334"/>
        <v>1.8199999999999998</v>
      </c>
      <c r="P129" s="188">
        <f t="shared" si="334"/>
        <v>1.9</v>
      </c>
      <c r="Q129" s="188">
        <f t="shared" si="334"/>
        <v>1.98</v>
      </c>
      <c r="R129" s="188">
        <f t="shared" si="334"/>
        <v>2.06</v>
      </c>
      <c r="S129" s="255">
        <f t="shared" si="334"/>
        <v>2.16</v>
      </c>
      <c r="T129" s="484"/>
      <c r="U129" s="469">
        <f t="shared" si="317"/>
        <v>3.6819697185833666E-2</v>
      </c>
      <c r="V129" s="264">
        <f t="shared" si="318"/>
        <v>9.2261904761904767E-2</v>
      </c>
      <c r="W129" s="190">
        <f t="shared" si="319"/>
        <v>9.0330052113491613E-2</v>
      </c>
      <c r="X129" s="190">
        <f t="shared" si="320"/>
        <v>9.3553907586993723E-2</v>
      </c>
      <c r="Y129" s="190">
        <f t="shared" si="321"/>
        <v>9.0277777777777776E-2</v>
      </c>
      <c r="Z129" s="190">
        <f t="shared" si="322"/>
        <v>9.2056812204103111E-2</v>
      </c>
      <c r="AA129" s="190">
        <f t="shared" si="323"/>
        <v>9.1612135633551472E-2</v>
      </c>
      <c r="AB129" s="190">
        <f t="shared" si="324"/>
        <v>9.1981132075471692E-2</v>
      </c>
      <c r="AC129" s="190">
        <f t="shared" si="325"/>
        <v>9.1907514450867048E-2</v>
      </c>
      <c r="AD129" s="190">
        <f t="shared" si="326"/>
        <v>9.1830985915492949E-2</v>
      </c>
      <c r="AE129" s="190">
        <f t="shared" si="327"/>
        <v>9.14036996735582E-2</v>
      </c>
      <c r="AF129" s="190">
        <f t="shared" si="328"/>
        <v>9.1671031953902568E-2</v>
      </c>
      <c r="AG129" s="190">
        <f t="shared" si="329"/>
        <v>9.1365461847389542E-2</v>
      </c>
      <c r="AH129" s="190">
        <f t="shared" si="330"/>
        <v>9.1346153846153841E-2</v>
      </c>
      <c r="AI129" s="190">
        <f t="shared" si="331"/>
        <v>9.1539528432732317E-2</v>
      </c>
      <c r="AJ129" s="190">
        <f t="shared" si="332"/>
        <v>9.1069849690539356E-2</v>
      </c>
      <c r="AK129" s="190">
        <f t="shared" si="333"/>
        <v>9.0909090909090912E-2</v>
      </c>
    </row>
    <row r="130" spans="1:37" s="28" customFormat="1" ht="15" x14ac:dyDescent="0.25">
      <c r="A130" s="187" t="s">
        <v>40</v>
      </c>
      <c r="B130" s="187" t="s">
        <v>40</v>
      </c>
      <c r="C130" s="189" t="s">
        <v>344</v>
      </c>
      <c r="D130" s="188">
        <f t="shared" ref="D130:S130" si="335">D115+D120+D125</f>
        <v>2.73</v>
      </c>
      <c r="E130" s="188">
        <f t="shared" si="335"/>
        <v>2.8499999999999996</v>
      </c>
      <c r="F130" s="188">
        <f t="shared" si="335"/>
        <v>2.78</v>
      </c>
      <c r="G130" s="188">
        <f t="shared" si="335"/>
        <v>3.0100000000000002</v>
      </c>
      <c r="H130" s="188">
        <f t="shared" si="335"/>
        <v>3.04</v>
      </c>
      <c r="I130" s="188">
        <f t="shared" si="335"/>
        <v>2.62</v>
      </c>
      <c r="J130" s="188">
        <f t="shared" si="335"/>
        <v>2.61</v>
      </c>
      <c r="K130" s="188">
        <f t="shared" si="335"/>
        <v>2.63</v>
      </c>
      <c r="L130" s="188">
        <f t="shared" si="335"/>
        <v>2.67</v>
      </c>
      <c r="M130" s="188">
        <f t="shared" si="335"/>
        <v>2.74</v>
      </c>
      <c r="N130" s="188">
        <f t="shared" si="335"/>
        <v>2.81</v>
      </c>
      <c r="O130" s="188">
        <f t="shared" si="335"/>
        <v>2.9000000000000004</v>
      </c>
      <c r="P130" s="188">
        <f t="shared" si="335"/>
        <v>2.9899999999999998</v>
      </c>
      <c r="Q130" s="188">
        <f t="shared" si="335"/>
        <v>3.08</v>
      </c>
      <c r="R130" s="188">
        <f t="shared" si="335"/>
        <v>3.18</v>
      </c>
      <c r="S130" s="255">
        <f t="shared" si="335"/>
        <v>3.3</v>
      </c>
      <c r="T130" s="484"/>
      <c r="U130" s="469">
        <f t="shared" si="317"/>
        <v>2.6406208400376441E-2</v>
      </c>
      <c r="V130" s="264">
        <f t="shared" si="318"/>
        <v>0.16250000000000003</v>
      </c>
      <c r="W130" s="190">
        <f t="shared" si="319"/>
        <v>0.16502605674580195</v>
      </c>
      <c r="X130" s="190">
        <f t="shared" si="320"/>
        <v>0.1585852823730747</v>
      </c>
      <c r="Y130" s="190">
        <f t="shared" si="321"/>
        <v>0.1607905982905983</v>
      </c>
      <c r="Z130" s="190">
        <f t="shared" si="322"/>
        <v>0.15991583377169913</v>
      </c>
      <c r="AA130" s="190">
        <f t="shared" si="323"/>
        <v>0.1558596073765616</v>
      </c>
      <c r="AB130" s="190">
        <f t="shared" si="324"/>
        <v>0.15389150943396224</v>
      </c>
      <c r="AC130" s="190">
        <f t="shared" si="325"/>
        <v>0.15202312138728322</v>
      </c>
      <c r="AD130" s="190">
        <f t="shared" si="326"/>
        <v>0.15042253521126761</v>
      </c>
      <c r="AE130" s="190">
        <f t="shared" si="327"/>
        <v>0.14907508161044616</v>
      </c>
      <c r="AF130" s="190">
        <f t="shared" si="328"/>
        <v>0.14719748559455212</v>
      </c>
      <c r="AG130" s="190">
        <f t="shared" si="329"/>
        <v>0.14558232931726908</v>
      </c>
      <c r="AH130" s="190">
        <f t="shared" si="330"/>
        <v>0.14374999999999999</v>
      </c>
      <c r="AI130" s="190">
        <f t="shared" si="331"/>
        <v>0.14239482200647249</v>
      </c>
      <c r="AJ130" s="190">
        <f t="shared" si="332"/>
        <v>0.14058355437665784</v>
      </c>
      <c r="AK130" s="190">
        <f t="shared" si="333"/>
        <v>0.13888888888888887</v>
      </c>
    </row>
    <row r="131" spans="1:37" s="28" customFormat="1" ht="15.75" thickBot="1" x14ac:dyDescent="0.3">
      <c r="A131" s="240" t="s">
        <v>40</v>
      </c>
      <c r="B131" s="240" t="s">
        <v>40</v>
      </c>
      <c r="C131" s="241" t="s">
        <v>58</v>
      </c>
      <c r="D131" s="242">
        <f t="shared" ref="D131:S131" si="336">D116+D121+D126</f>
        <v>16.799999999999997</v>
      </c>
      <c r="E131" s="242">
        <f t="shared" si="336"/>
        <v>17.27</v>
      </c>
      <c r="F131" s="242">
        <f t="shared" si="336"/>
        <v>17.53</v>
      </c>
      <c r="G131" s="242">
        <f t="shared" si="336"/>
        <v>18.72</v>
      </c>
      <c r="H131" s="242">
        <f t="shared" si="336"/>
        <v>19.009999999999998</v>
      </c>
      <c r="I131" s="242">
        <f t="shared" si="336"/>
        <v>16.809999999999999</v>
      </c>
      <c r="J131" s="242">
        <f t="shared" si="336"/>
        <v>16.96</v>
      </c>
      <c r="K131" s="242">
        <f t="shared" si="336"/>
        <v>17.3</v>
      </c>
      <c r="L131" s="242">
        <f t="shared" si="336"/>
        <v>17.75</v>
      </c>
      <c r="M131" s="242">
        <f t="shared" si="336"/>
        <v>18.38</v>
      </c>
      <c r="N131" s="242">
        <f t="shared" si="336"/>
        <v>19.09</v>
      </c>
      <c r="O131" s="242">
        <f t="shared" si="336"/>
        <v>19.920000000000002</v>
      </c>
      <c r="P131" s="242">
        <f t="shared" si="336"/>
        <v>20.8</v>
      </c>
      <c r="Q131" s="242">
        <f t="shared" si="336"/>
        <v>21.63</v>
      </c>
      <c r="R131" s="242">
        <f t="shared" si="336"/>
        <v>22.619999999999997</v>
      </c>
      <c r="S131" s="256">
        <f t="shared" si="336"/>
        <v>23.76</v>
      </c>
      <c r="T131" s="484"/>
      <c r="U131" s="494"/>
      <c r="V131" s="265">
        <f t="shared" si="318"/>
        <v>1</v>
      </c>
      <c r="W131" s="243">
        <f t="shared" si="319"/>
        <v>1</v>
      </c>
      <c r="X131" s="243">
        <f t="shared" si="320"/>
        <v>1</v>
      </c>
      <c r="Y131" s="243">
        <f t="shared" si="321"/>
        <v>1</v>
      </c>
      <c r="Z131" s="243">
        <f t="shared" si="322"/>
        <v>1</v>
      </c>
      <c r="AA131" s="243">
        <f t="shared" si="323"/>
        <v>1</v>
      </c>
      <c r="AB131" s="243">
        <f t="shared" si="324"/>
        <v>1</v>
      </c>
      <c r="AC131" s="243">
        <f t="shared" si="325"/>
        <v>1</v>
      </c>
      <c r="AD131" s="243">
        <f t="shared" si="326"/>
        <v>1</v>
      </c>
      <c r="AE131" s="243">
        <f t="shared" si="327"/>
        <v>1</v>
      </c>
      <c r="AF131" s="243">
        <f t="shared" si="328"/>
        <v>1</v>
      </c>
      <c r="AG131" s="243">
        <f t="shared" si="329"/>
        <v>1</v>
      </c>
      <c r="AH131" s="243">
        <f t="shared" si="330"/>
        <v>1</v>
      </c>
      <c r="AI131" s="243">
        <f t="shared" si="331"/>
        <v>1</v>
      </c>
      <c r="AJ131" s="243">
        <f t="shared" si="332"/>
        <v>1</v>
      </c>
      <c r="AK131" s="243">
        <f t="shared" si="333"/>
        <v>1</v>
      </c>
    </row>
    <row r="132" spans="1:37" s="28" customFormat="1" ht="15" x14ac:dyDescent="0.25">
      <c r="A132" s="232" t="s">
        <v>37</v>
      </c>
      <c r="B132" s="232" t="s">
        <v>312</v>
      </c>
      <c r="C132" s="233" t="s">
        <v>389</v>
      </c>
      <c r="D132" s="234">
        <f>ROUND(V132*' Demand-Supply Gap'!D$258,2)</f>
        <v>7.85</v>
      </c>
      <c r="E132" s="234">
        <f>ROUND(W132*' Demand-Supply Gap'!E$258,2)</f>
        <v>8.06</v>
      </c>
      <c r="F132" s="234">
        <f>ROUND(X132*' Demand-Supply Gap'!F$258,2)</f>
        <v>8.1199999999999992</v>
      </c>
      <c r="G132" s="234">
        <f>ROUND(Y132*' Demand-Supply Gap'!G$258,2)</f>
        <v>8.1199999999999992</v>
      </c>
      <c r="H132" s="234">
        <f>ROUND(Z132*' Demand-Supply Gap'!H$258,2)</f>
        <v>8.26</v>
      </c>
      <c r="I132" s="234">
        <f>ROUND(AA132*' Demand-Supply Gap'!I$258,2)</f>
        <v>8.02</v>
      </c>
      <c r="J132" s="234">
        <f>ROUND(AB132*' Demand-Supply Gap'!J$258,2)</f>
        <v>8.1</v>
      </c>
      <c r="K132" s="234">
        <f>ROUND(AC132*' Demand-Supply Gap'!K$258,2)</f>
        <v>8.27</v>
      </c>
      <c r="L132" s="234">
        <f>ROUND(AD132*' Demand-Supply Gap'!L$258,2)</f>
        <v>8.49</v>
      </c>
      <c r="M132" s="234">
        <f>ROUND(AE132*' Demand-Supply Gap'!M$258,2)</f>
        <v>8.7899999999999991</v>
      </c>
      <c r="N132" s="234">
        <f>ROUND(AF132*' Demand-Supply Gap'!N$258,2)</f>
        <v>9.14</v>
      </c>
      <c r="O132" s="234">
        <f>ROUND(AG132*' Demand-Supply Gap'!O$258,2)</f>
        <v>9.5399999999999991</v>
      </c>
      <c r="P132" s="234">
        <f>ROUND(AH132*' Demand-Supply Gap'!P$258,2)</f>
        <v>9.9700000000000006</v>
      </c>
      <c r="Q132" s="234">
        <f>ROUND(AI132*' Demand-Supply Gap'!Q$258,2)</f>
        <v>10.38</v>
      </c>
      <c r="R132" s="234">
        <f>ROUND(AJ132*' Demand-Supply Gap'!R$258,2)</f>
        <v>10.86</v>
      </c>
      <c r="S132" s="253">
        <f>ROUND(AK132*' Demand-Supply Gap'!S$258,2)</f>
        <v>11.42</v>
      </c>
      <c r="T132" s="384"/>
      <c r="U132" s="469">
        <f>(S132/J132)^(1/9)-1</f>
        <v>3.8904616500965217E-2</v>
      </c>
      <c r="V132" s="262">
        <v>0.51278848077534001</v>
      </c>
      <c r="W132" s="235">
        <v>0.51492199225552304</v>
      </c>
      <c r="X132" s="235">
        <v>0.511306191037742</v>
      </c>
      <c r="Y132" s="235">
        <v>0.51239245952024604</v>
      </c>
      <c r="Z132" s="235">
        <v>0.51347872800274896</v>
      </c>
      <c r="AA132" s="235">
        <v>0.514564996485252</v>
      </c>
      <c r="AB132" s="235">
        <v>0.51565126496775804</v>
      </c>
      <c r="AC132" s="235">
        <v>0.51673753345026197</v>
      </c>
      <c r="AD132" s="235">
        <v>0.517823801932766</v>
      </c>
      <c r="AE132" s="235">
        <v>0.51891007041527004</v>
      </c>
      <c r="AF132" s="235">
        <v>0.51999633889777397</v>
      </c>
      <c r="AG132" s="235">
        <v>0.52108260738027001</v>
      </c>
      <c r="AH132" s="235">
        <v>0.52216887586277305</v>
      </c>
      <c r="AI132" s="235">
        <v>0.52325514434527598</v>
      </c>
      <c r="AJ132" s="235">
        <v>0.52434141282777902</v>
      </c>
      <c r="AK132" s="235">
        <v>0.52542768131028206</v>
      </c>
    </row>
    <row r="133" spans="1:37" s="28" customFormat="1" ht="15" x14ac:dyDescent="0.25">
      <c r="A133" s="32" t="s">
        <v>37</v>
      </c>
      <c r="B133" s="32" t="s">
        <v>312</v>
      </c>
      <c r="C133" s="68" t="s">
        <v>342</v>
      </c>
      <c r="D133" s="33">
        <f>ROUND(V133*' Demand-Supply Gap'!D$258,2)</f>
        <v>4.2</v>
      </c>
      <c r="E133" s="33">
        <f>ROUND(W133*' Demand-Supply Gap'!E$258,2)</f>
        <v>4.42</v>
      </c>
      <c r="F133" s="33">
        <f>ROUND(X133*' Demand-Supply Gap'!F$258,2)</f>
        <v>4.3499999999999996</v>
      </c>
      <c r="G133" s="33">
        <f>ROUND(Y133*' Demand-Supply Gap'!G$258,2)</f>
        <v>4.3600000000000003</v>
      </c>
      <c r="H133" s="33">
        <f>ROUND(Z133*' Demand-Supply Gap'!H$258,2)</f>
        <v>4.4400000000000004</v>
      </c>
      <c r="I133" s="33">
        <f>ROUND(AA133*' Demand-Supply Gap'!I$258,2)</f>
        <v>4.33</v>
      </c>
      <c r="J133" s="33">
        <f>ROUND(AB133*' Demand-Supply Gap'!J$258,2)</f>
        <v>4.38</v>
      </c>
      <c r="K133" s="33">
        <f>ROUND(AC133*' Demand-Supply Gap'!K$258,2)</f>
        <v>4.4800000000000004</v>
      </c>
      <c r="L133" s="33">
        <f>ROUND(AD133*' Demand-Supply Gap'!L$258,2)</f>
        <v>4.62</v>
      </c>
      <c r="M133" s="33">
        <f>ROUND(AE133*' Demand-Supply Gap'!M$258,2)</f>
        <v>4.79</v>
      </c>
      <c r="N133" s="33">
        <f>ROUND(AF133*' Demand-Supply Gap'!N$258,2)</f>
        <v>5</v>
      </c>
      <c r="O133" s="33">
        <f>ROUND(AG133*' Demand-Supply Gap'!O$258,2)</f>
        <v>5.23</v>
      </c>
      <c r="P133" s="33">
        <f>ROUND(AH133*' Demand-Supply Gap'!P$258,2)</f>
        <v>5.48</v>
      </c>
      <c r="Q133" s="33">
        <f>ROUND(AI133*' Demand-Supply Gap'!Q$258,2)</f>
        <v>5.72</v>
      </c>
      <c r="R133" s="33">
        <f>ROUND(AJ133*' Demand-Supply Gap'!R$258,2)</f>
        <v>6</v>
      </c>
      <c r="S133" s="44">
        <f>ROUND(AK133*' Demand-Supply Gap'!S$258,2)</f>
        <v>6.32</v>
      </c>
      <c r="T133" s="384"/>
      <c r="U133" s="469">
        <f t="shared" ref="U133:U135" si="337">(S133/J133)^(1/9)-1</f>
        <v>4.1582472510159008E-2</v>
      </c>
      <c r="V133" s="260">
        <v>0.27436172968004002</v>
      </c>
      <c r="W133" s="159">
        <v>0.28221461339121101</v>
      </c>
      <c r="X133" s="159">
        <v>0.27355189307119504</v>
      </c>
      <c r="Y133" s="159">
        <v>0.27488917275117902</v>
      </c>
      <c r="Z133" s="159">
        <v>0.27622545243116303</v>
      </c>
      <c r="AA133" s="159">
        <v>0.27756373211114604</v>
      </c>
      <c r="AB133" s="159">
        <v>0.27890101179113103</v>
      </c>
      <c r="AC133" s="159">
        <v>0.28023829147111501</v>
      </c>
      <c r="AD133" s="159">
        <v>0.28157557115109905</v>
      </c>
      <c r="AE133" s="159">
        <v>0.28291285083108303</v>
      </c>
      <c r="AF133" s="159">
        <v>0.28425013051106701</v>
      </c>
      <c r="AG133" s="159">
        <v>0.285587553048194</v>
      </c>
      <c r="AH133" s="159">
        <v>0.28692489225198803</v>
      </c>
      <c r="AI133" s="159">
        <v>0.288262231455781</v>
      </c>
      <c r="AJ133" s="159">
        <v>0.28959957065957503</v>
      </c>
      <c r="AK133" s="159">
        <v>0.29093690986336801</v>
      </c>
    </row>
    <row r="134" spans="1:37" s="28" customFormat="1" ht="15" x14ac:dyDescent="0.25">
      <c r="A134" s="32" t="s">
        <v>37</v>
      </c>
      <c r="B134" s="32" t="s">
        <v>312</v>
      </c>
      <c r="C134" s="68" t="s">
        <v>343</v>
      </c>
      <c r="D134" s="33">
        <f>ROUND(V134*' Demand-Supply Gap'!D$258,2)</f>
        <v>1.45</v>
      </c>
      <c r="E134" s="33">
        <f>ROUND(W134*' Demand-Supply Gap'!E$258,2)</f>
        <v>1.49</v>
      </c>
      <c r="F134" s="33">
        <f>ROUND(X134*' Demand-Supply Gap'!F$258,2)</f>
        <v>1.51</v>
      </c>
      <c r="G134" s="33">
        <f>ROUND(Y134*' Demand-Supply Gap'!G$258,2)</f>
        <v>1.5</v>
      </c>
      <c r="H134" s="33">
        <f>ROUND(Z134*' Demand-Supply Gap'!H$258,2)</f>
        <v>1.52</v>
      </c>
      <c r="I134" s="33">
        <f>ROUND(AA134*' Demand-Supply Gap'!I$258,2)</f>
        <v>1.47</v>
      </c>
      <c r="J134" s="33">
        <f>ROUND(AB134*' Demand-Supply Gap'!J$258,2)</f>
        <v>1.47</v>
      </c>
      <c r="K134" s="33">
        <f>ROUND(AC134*' Demand-Supply Gap'!K$258,2)</f>
        <v>1.5</v>
      </c>
      <c r="L134" s="33">
        <f>ROUND(AD134*' Demand-Supply Gap'!L$258,2)</f>
        <v>1.53</v>
      </c>
      <c r="M134" s="33">
        <f>ROUND(AE134*' Demand-Supply Gap'!M$258,2)</f>
        <v>1.57</v>
      </c>
      <c r="N134" s="33">
        <f>ROUND(AF134*' Demand-Supply Gap'!N$258,2)</f>
        <v>1.63</v>
      </c>
      <c r="O134" s="33">
        <f>ROUND(AG134*' Demand-Supply Gap'!O$258,2)</f>
        <v>1.69</v>
      </c>
      <c r="P134" s="33">
        <f>ROUND(AH134*' Demand-Supply Gap'!P$258,2)</f>
        <v>1.76</v>
      </c>
      <c r="Q134" s="33">
        <f>ROUND(AI134*' Demand-Supply Gap'!Q$258,2)</f>
        <v>1.82</v>
      </c>
      <c r="R134" s="33">
        <f>ROUND(AJ134*' Demand-Supply Gap'!R$258,2)</f>
        <v>1.89</v>
      </c>
      <c r="S134" s="44">
        <f>ROUND(AK134*' Demand-Supply Gap'!S$258,2)</f>
        <v>1.98</v>
      </c>
      <c r="T134" s="384"/>
      <c r="U134" s="469">
        <f t="shared" si="337"/>
        <v>3.3646370345901344E-2</v>
      </c>
      <c r="V134" s="259">
        <v>9.5080354539999995E-2</v>
      </c>
      <c r="W134" s="186">
        <v>9.5258172401467001E-2</v>
      </c>
      <c r="X134" s="186">
        <v>9.4961816371123997E-2</v>
      </c>
      <c r="Y134" s="186">
        <v>9.4665460340780994E-2</v>
      </c>
      <c r="Z134" s="186">
        <v>9.436910431043799E-2</v>
      </c>
      <c r="AA134" s="186">
        <v>9.4072748280094987E-2</v>
      </c>
      <c r="AB134" s="186">
        <v>9.3776392249751983E-2</v>
      </c>
      <c r="AC134" s="186">
        <v>9.348003621940898E-2</v>
      </c>
      <c r="AD134" s="186">
        <v>9.3183680189066004E-2</v>
      </c>
      <c r="AE134" s="186">
        <v>9.2887324158723E-2</v>
      </c>
      <c r="AF134" s="186">
        <v>9.2590968128379997E-2</v>
      </c>
      <c r="AG134" s="186">
        <v>9.2294612098036993E-2</v>
      </c>
      <c r="AH134" s="186">
        <v>9.199825606769399E-2</v>
      </c>
      <c r="AI134" s="186">
        <v>9.1701900037350986E-2</v>
      </c>
      <c r="AJ134" s="186">
        <v>9.1405544007007983E-2</v>
      </c>
      <c r="AK134" s="186">
        <v>9.1109187976664979E-2</v>
      </c>
    </row>
    <row r="135" spans="1:37" s="28" customFormat="1" ht="15" x14ac:dyDescent="0.25">
      <c r="A135" s="32" t="s">
        <v>37</v>
      </c>
      <c r="B135" s="32" t="s">
        <v>312</v>
      </c>
      <c r="C135" s="68" t="s">
        <v>344</v>
      </c>
      <c r="D135" s="33">
        <f>ROUND(V135*' Demand-Supply Gap'!D$258,2)</f>
        <v>1.8</v>
      </c>
      <c r="E135" s="33">
        <f>ROUND(W135*' Demand-Supply Gap'!E$258,2)</f>
        <v>1.68</v>
      </c>
      <c r="F135" s="33">
        <f>ROUND(X135*' Demand-Supply Gap'!F$258,2)</f>
        <v>1.91</v>
      </c>
      <c r="G135" s="33">
        <f>ROUND(Y135*' Demand-Supply Gap'!G$258,2)</f>
        <v>1.87</v>
      </c>
      <c r="H135" s="33">
        <f>ROUND(Z135*' Demand-Supply Gap'!H$258,2)</f>
        <v>1.86</v>
      </c>
      <c r="I135" s="33">
        <f>ROUND(AA135*' Demand-Supply Gap'!I$258,2)</f>
        <v>1.77</v>
      </c>
      <c r="J135" s="33">
        <f>ROUND(AB135*' Demand-Supply Gap'!J$258,2)</f>
        <v>1.75</v>
      </c>
      <c r="K135" s="33">
        <f>ROUND(AC135*' Demand-Supply Gap'!K$258,2)</f>
        <v>1.75</v>
      </c>
      <c r="L135" s="33">
        <f>ROUND(AD135*' Demand-Supply Gap'!L$258,2)</f>
        <v>1.76</v>
      </c>
      <c r="M135" s="33">
        <f>ROUND(AE135*' Demand-Supply Gap'!M$258,2)</f>
        <v>1.78</v>
      </c>
      <c r="N135" s="33">
        <f>ROUND(AF135*' Demand-Supply Gap'!N$258,2)</f>
        <v>1.81</v>
      </c>
      <c r="O135" s="33">
        <f>ROUND(AG135*' Demand-Supply Gap'!O$258,2)</f>
        <v>1.85</v>
      </c>
      <c r="P135" s="33">
        <f>ROUND(AH135*' Demand-Supply Gap'!P$258,2)</f>
        <v>1.89</v>
      </c>
      <c r="Q135" s="33">
        <f>ROUND(AI135*' Demand-Supply Gap'!Q$258,2)</f>
        <v>1.92</v>
      </c>
      <c r="R135" s="33">
        <f>ROUND(AJ135*' Demand-Supply Gap'!R$258,2)</f>
        <v>1.96</v>
      </c>
      <c r="S135" s="44">
        <f>ROUND(AK135*' Demand-Supply Gap'!S$258,2)</f>
        <v>2.0099999999999998</v>
      </c>
      <c r="T135" s="384"/>
      <c r="U135" s="469">
        <f t="shared" si="337"/>
        <v>1.5510043998070655E-2</v>
      </c>
      <c r="V135" s="260">
        <f>V136-(SUM(V132:V134))</f>
        <v>0.11776943500462</v>
      </c>
      <c r="W135" s="159">
        <f t="shared" ref="W135:Z135" si="338">W136-(SUM(W132:W134))</f>
        <v>0.10760522195179889</v>
      </c>
      <c r="X135" s="159">
        <f t="shared" si="338"/>
        <v>0.12018009951993902</v>
      </c>
      <c r="Y135" s="159">
        <f t="shared" si="338"/>
        <v>0.11805290738779384</v>
      </c>
      <c r="Z135" s="159">
        <f t="shared" si="338"/>
        <v>0.11592671525565001</v>
      </c>
      <c r="AA135" s="159">
        <f>AA136-(SUM(AA132:AA134))</f>
        <v>0.11379852312350702</v>
      </c>
      <c r="AB135" s="159">
        <f t="shared" ref="AB135:AK135" si="339">AB136-(SUM(AB132:AB134))</f>
        <v>0.11167133099135895</v>
      </c>
      <c r="AC135" s="159">
        <f t="shared" si="339"/>
        <v>0.10954413885921399</v>
      </c>
      <c r="AD135" s="159">
        <f t="shared" si="339"/>
        <v>0.10741694672706892</v>
      </c>
      <c r="AE135" s="159">
        <f t="shared" si="339"/>
        <v>0.10528975459492396</v>
      </c>
      <c r="AF135" s="159">
        <f t="shared" si="339"/>
        <v>0.10316256246277911</v>
      </c>
      <c r="AG135" s="159">
        <f t="shared" si="339"/>
        <v>0.10103522747349891</v>
      </c>
      <c r="AH135" s="159">
        <f t="shared" si="339"/>
        <v>9.8907975817544957E-2</v>
      </c>
      <c r="AI135" s="159">
        <f t="shared" si="339"/>
        <v>9.6780724161592002E-2</v>
      </c>
      <c r="AJ135" s="159">
        <f t="shared" si="339"/>
        <v>9.4653472505637937E-2</v>
      </c>
      <c r="AK135" s="159">
        <f t="shared" si="339"/>
        <v>9.252622084968487E-2</v>
      </c>
    </row>
    <row r="136" spans="1:37" s="28" customFormat="1" ht="15.75" thickBot="1" x14ac:dyDescent="0.3">
      <c r="A136" s="227" t="s">
        <v>37</v>
      </c>
      <c r="B136" s="227" t="s">
        <v>312</v>
      </c>
      <c r="C136" s="228" t="s">
        <v>58</v>
      </c>
      <c r="D136" s="229">
        <f>ROUND(V136*' Demand-Supply Gap'!D$258,2)</f>
        <v>15.3</v>
      </c>
      <c r="E136" s="229">
        <f>ROUND(W136*' Demand-Supply Gap'!E$258,2)</f>
        <v>15.65</v>
      </c>
      <c r="F136" s="229">
        <f>ROUND(X136*' Demand-Supply Gap'!F$258,2)</f>
        <v>15.89</v>
      </c>
      <c r="G136" s="229">
        <f>ROUND(Y136*' Demand-Supply Gap'!G$258,2)</f>
        <v>15.85</v>
      </c>
      <c r="H136" s="229">
        <f>ROUND(Z136*' Demand-Supply Gap'!H$258,2)</f>
        <v>16.079999999999998</v>
      </c>
      <c r="I136" s="229">
        <f>ROUND(AA136*' Demand-Supply Gap'!I$258,2)</f>
        <v>15.59</v>
      </c>
      <c r="J136" s="229">
        <f>ROUND(AB136*' Demand-Supply Gap'!J$258,2)</f>
        <v>15.71</v>
      </c>
      <c r="K136" s="229">
        <f>ROUND(AC136*' Demand-Supply Gap'!K$258,2)</f>
        <v>16</v>
      </c>
      <c r="L136" s="229">
        <f>ROUND(AD136*' Demand-Supply Gap'!L$258,2)</f>
        <v>16.39</v>
      </c>
      <c r="M136" s="229">
        <f>ROUND(AE136*' Demand-Supply Gap'!M$258,2)</f>
        <v>16.95</v>
      </c>
      <c r="N136" s="229">
        <f>ROUND(AF136*' Demand-Supply Gap'!N$258,2)</f>
        <v>17.579999999999998</v>
      </c>
      <c r="O136" s="229">
        <f>ROUND(AG136*' Demand-Supply Gap'!O$258,2)</f>
        <v>18.309999999999999</v>
      </c>
      <c r="P136" s="229">
        <f>ROUND(AH136*' Demand-Supply Gap'!P$258,2)</f>
        <v>19.100000000000001</v>
      </c>
      <c r="Q136" s="229">
        <f>ROUND(AI136*' Demand-Supply Gap'!Q$258,2)</f>
        <v>19.829999999999998</v>
      </c>
      <c r="R136" s="229">
        <f>ROUND(AJ136*' Demand-Supply Gap'!R$258,2)</f>
        <v>20.72</v>
      </c>
      <c r="S136" s="230">
        <f>ROUND(AK136*' Demand-Supply Gap'!S$258,2)</f>
        <v>21.73</v>
      </c>
      <c r="T136" s="484"/>
      <c r="U136" s="495"/>
      <c r="V136" s="261">
        <v>1</v>
      </c>
      <c r="W136" s="231">
        <v>1</v>
      </c>
      <c r="X136" s="231">
        <v>1</v>
      </c>
      <c r="Y136" s="231">
        <v>1</v>
      </c>
      <c r="Z136" s="231">
        <v>1</v>
      </c>
      <c r="AA136" s="231">
        <v>1</v>
      </c>
      <c r="AB136" s="231">
        <v>1</v>
      </c>
      <c r="AC136" s="231">
        <v>1</v>
      </c>
      <c r="AD136" s="231">
        <v>1</v>
      </c>
      <c r="AE136" s="231">
        <v>1</v>
      </c>
      <c r="AF136" s="231">
        <v>1</v>
      </c>
      <c r="AG136" s="231">
        <v>1</v>
      </c>
      <c r="AH136" s="231">
        <v>1</v>
      </c>
      <c r="AI136" s="231">
        <v>1</v>
      </c>
      <c r="AJ136" s="231">
        <v>1</v>
      </c>
      <c r="AK136" s="231">
        <v>1</v>
      </c>
    </row>
    <row r="137" spans="1:37" s="28" customFormat="1" ht="15" x14ac:dyDescent="0.25">
      <c r="A137" s="232" t="s">
        <v>37</v>
      </c>
      <c r="B137" s="473" t="s">
        <v>32</v>
      </c>
      <c r="C137" s="233" t="s">
        <v>389</v>
      </c>
      <c r="D137" s="234">
        <f>V137*' Demand-Supply Gap'!D$267</f>
        <v>10.803926370769108</v>
      </c>
      <c r="E137" s="234">
        <f>W137*' Demand-Supply Gap'!E$267</f>
        <v>11.456966086246535</v>
      </c>
      <c r="F137" s="234">
        <f>X137*' Demand-Supply Gap'!F$267</f>
        <v>11.937350437850373</v>
      </c>
      <c r="G137" s="234">
        <f>Y137*' Demand-Supply Gap'!G$267</f>
        <v>11.778049276276779</v>
      </c>
      <c r="H137" s="234">
        <f>Z137*' Demand-Supply Gap'!H$267</f>
        <v>11.978450326566346</v>
      </c>
      <c r="I137" s="234">
        <f>AA137*' Demand-Supply Gap'!I$267</f>
        <v>11.16371740682016</v>
      </c>
      <c r="J137" s="234">
        <f>AB137*' Demand-Supply Gap'!J$267</f>
        <v>11.224547779327674</v>
      </c>
      <c r="K137" s="234">
        <f>AC137*' Demand-Supply Gap'!K$267</f>
        <v>11.410509124585408</v>
      </c>
      <c r="L137" s="234">
        <f>AD137*' Demand-Supply Gap'!L$267</f>
        <v>11.666962303394568</v>
      </c>
      <c r="M137" s="234">
        <f>AE137*' Demand-Supply Gap'!M$267</f>
        <v>12.110335111410818</v>
      </c>
      <c r="N137" s="234">
        <f>AF137*' Demand-Supply Gap'!N$267</f>
        <v>12.616618072452789</v>
      </c>
      <c r="O137" s="234">
        <f>AG137*' Demand-Supply Gap'!O$267</f>
        <v>13.194581405453842</v>
      </c>
      <c r="P137" s="234">
        <f>AH137*' Demand-Supply Gap'!P$267</f>
        <v>13.813508222774143</v>
      </c>
      <c r="Q137" s="234">
        <f>AI137*' Demand-Supply Gap'!Q$267</f>
        <v>14.393586373075998</v>
      </c>
      <c r="R137" s="234">
        <f>AJ137*' Demand-Supply Gap'!R$267</f>
        <v>15.019597274864141</v>
      </c>
      <c r="S137" s="253">
        <f>AK137*' Demand-Supply Gap'!S$267</f>
        <v>15.720930931862927</v>
      </c>
      <c r="T137" s="384"/>
      <c r="U137" s="469">
        <f>(S137/J137)^(1/9)-1</f>
        <v>3.814161549266859E-2</v>
      </c>
      <c r="V137" s="262">
        <v>0.53018848077533998</v>
      </c>
      <c r="W137" s="235">
        <v>0.53232199225552301</v>
      </c>
      <c r="X137" s="235">
        <v>0.52870619103774197</v>
      </c>
      <c r="Y137" s="235">
        <v>0.52979245952024601</v>
      </c>
      <c r="Z137" s="235">
        <v>0.53087872800274893</v>
      </c>
      <c r="AA137" s="235">
        <v>0.53196499648525197</v>
      </c>
      <c r="AB137" s="235">
        <v>0.53305126496775801</v>
      </c>
      <c r="AC137" s="235">
        <v>0.53413753345026194</v>
      </c>
      <c r="AD137" s="235">
        <v>0.53522380193276597</v>
      </c>
      <c r="AE137" s="235">
        <v>0.53631007041527001</v>
      </c>
      <c r="AF137" s="235">
        <v>0.53739633889777394</v>
      </c>
      <c r="AG137" s="235">
        <v>0.53848260738026998</v>
      </c>
      <c r="AH137" s="235">
        <v>0.53956887586277302</v>
      </c>
      <c r="AI137" s="235">
        <v>0.54065514434527595</v>
      </c>
      <c r="AJ137" s="235">
        <v>0.54174141282777899</v>
      </c>
      <c r="AK137" s="235">
        <v>0.54282768131028203</v>
      </c>
    </row>
    <row r="138" spans="1:37" s="28" customFormat="1" ht="15" x14ac:dyDescent="0.25">
      <c r="A138" s="327" t="s">
        <v>37</v>
      </c>
      <c r="B138" s="473" t="s">
        <v>32</v>
      </c>
      <c r="C138" s="341" t="s">
        <v>342</v>
      </c>
      <c r="D138" s="328">
        <f>V138*' Demand-Supply Gap'!D$267</f>
        <v>5.7191900097896093</v>
      </c>
      <c r="E138" s="328">
        <f>W138*' Demand-Supply Gap'!E$267</f>
        <v>6.2095915425243993</v>
      </c>
      <c r="F138" s="328">
        <f>X138*' Demand-Supply Gap'!F$267</f>
        <v>6.3186135795565317</v>
      </c>
      <c r="G138" s="328">
        <f>Y138*' Demand-Supply Gap'!G$267</f>
        <v>6.251240222667473</v>
      </c>
      <c r="H138" s="328">
        <f>Z138*' Demand-Supply Gap'!H$267</f>
        <v>6.3747460944034007</v>
      </c>
      <c r="I138" s="328">
        <f>AA138*' Demand-Supply Gap'!I$267</f>
        <v>5.9571109157028745</v>
      </c>
      <c r="J138" s="328">
        <f>AB138*' Demand-Supply Gap'!J$267</f>
        <v>6.0055244100316978</v>
      </c>
      <c r="K138" s="328">
        <f>AC138*' Demand-Supply Gap'!K$267</f>
        <v>6.1211721412921936</v>
      </c>
      <c r="L138" s="328">
        <f>AD138*' Demand-Supply Gap'!L$267</f>
        <v>6.2751944598868201</v>
      </c>
      <c r="M138" s="328">
        <f>AE138*' Demand-Supply Gap'!M$267</f>
        <v>6.53067084751717</v>
      </c>
      <c r="N138" s="328">
        <f>AF138*' Demand-Supply Gap'!N$267</f>
        <v>6.8213342038728753</v>
      </c>
      <c r="O138" s="328">
        <f>AG138*' Demand-Supply Gap'!O$267</f>
        <v>7.1521977258837568</v>
      </c>
      <c r="P138" s="328">
        <f>AH138*' Demand-Supply Gap'!P$267</f>
        <v>7.5068534184226019</v>
      </c>
      <c r="Q138" s="328">
        <f>AI138*' Demand-Supply Gap'!Q$267</f>
        <v>7.8419801698902178</v>
      </c>
      <c r="R138" s="328">
        <f>AJ138*' Demand-Supply Gap'!R$267</f>
        <v>8.2037154256192615</v>
      </c>
      <c r="S138" s="44">
        <f>AK138*' Demand-Supply Gap'!S$267</f>
        <v>8.6083320568380604</v>
      </c>
      <c r="T138" s="384"/>
      <c r="U138" s="469">
        <f t="shared" ref="U138:U140" si="340">(S138/J138)^(1/9)-1</f>
        <v>4.0816648710894965E-2</v>
      </c>
      <c r="V138" s="260">
        <v>0.28066172968004</v>
      </c>
      <c r="W138" s="358">
        <v>0.28851461339121098</v>
      </c>
      <c r="X138" s="358">
        <v>0.27985189307119507</v>
      </c>
      <c r="Y138" s="358">
        <v>0.28118917275117905</v>
      </c>
      <c r="Z138" s="358">
        <v>0.282525452431163</v>
      </c>
      <c r="AA138" s="358">
        <v>0.28386373211114602</v>
      </c>
      <c r="AB138" s="358">
        <v>0.285201011791131</v>
      </c>
      <c r="AC138" s="358">
        <v>0.28653829147111498</v>
      </c>
      <c r="AD138" s="358">
        <v>0.28787557115109907</v>
      </c>
      <c r="AE138" s="358">
        <v>0.28921285083108306</v>
      </c>
      <c r="AF138" s="358">
        <v>0.29055013051106704</v>
      </c>
      <c r="AG138" s="358">
        <v>0.29188755304819403</v>
      </c>
      <c r="AH138" s="358">
        <v>0.293224892251988</v>
      </c>
      <c r="AI138" s="358">
        <v>0.29456223145578098</v>
      </c>
      <c r="AJ138" s="358">
        <v>0.29589957065957506</v>
      </c>
      <c r="AK138" s="358">
        <v>0.29723690986336804</v>
      </c>
    </row>
    <row r="139" spans="1:37" s="28" customFormat="1" ht="15" x14ac:dyDescent="0.25">
      <c r="A139" s="327" t="s">
        <v>37</v>
      </c>
      <c r="B139" s="473" t="s">
        <v>32</v>
      </c>
      <c r="C139" s="341" t="s">
        <v>343</v>
      </c>
      <c r="D139" s="328">
        <f>V139*' Demand-Supply Gap'!D$267</f>
        <v>1.884520274245941</v>
      </c>
      <c r="E139" s="328">
        <f>W139*' Demand-Supply Gap'!E$267</f>
        <v>1.9942470051239511</v>
      </c>
      <c r="F139" s="328">
        <f>X139*' Demand-Supply Gap'!F$267</f>
        <v>2.0853838819901132</v>
      </c>
      <c r="G139" s="328">
        <f>Y139*' Demand-Supply Gap'!G$267</f>
        <v>2.0467477576384523</v>
      </c>
      <c r="H139" s="328">
        <f>Z139*' Demand-Supply Gap'!H$267</f>
        <v>2.0706266789623089</v>
      </c>
      <c r="I139" s="328">
        <f>AA139*' Demand-Supply Gap'!I$267</f>
        <v>1.9196298985293969</v>
      </c>
      <c r="J139" s="328">
        <f>AB139*' Demand-Supply Gap'!J$267</f>
        <v>1.9199162227219635</v>
      </c>
      <c r="K139" s="328">
        <f>AC139*' Demand-Supply Gap'!K$267</f>
        <v>1.9414241044357934</v>
      </c>
      <c r="L139" s="328">
        <f>AD139*' Demand-Supply Gap'!L$267</f>
        <v>1.9745691022189267</v>
      </c>
      <c r="M139" s="328">
        <f>AE139*' Demand-Supply Gap'!M$267</f>
        <v>2.0387641631045184</v>
      </c>
      <c r="N139" s="328">
        <f>AF139*' Demand-Supply Gap'!N$267</f>
        <v>2.1127454592913026</v>
      </c>
      <c r="O139" s="328">
        <f>AG139*' Demand-Supply Gap'!O$267</f>
        <v>2.1978107458583014</v>
      </c>
      <c r="P139" s="328">
        <f>AH139*' Demand-Supply Gap'!P$267</f>
        <v>2.2886856535565419</v>
      </c>
      <c r="Q139" s="328">
        <f>AI139*' Demand-Supply Gap'!Q$267</f>
        <v>2.3721144755699592</v>
      </c>
      <c r="R139" s="328">
        <f>AJ139*' Demand-Supply Gap'!R$267</f>
        <v>2.4621036442427386</v>
      </c>
      <c r="S139" s="44">
        <f>AK139*' Demand-Supply Gap'!S$267</f>
        <v>2.5633306460306824</v>
      </c>
      <c r="T139" s="384"/>
      <c r="U139" s="469">
        <f t="shared" si="340"/>
        <v>3.2635207008488987E-2</v>
      </c>
      <c r="V139" s="259">
        <v>9.248035453999999E-2</v>
      </c>
      <c r="W139" s="186">
        <v>9.2658172401466996E-2</v>
      </c>
      <c r="X139" s="186">
        <v>9.2361816371123992E-2</v>
      </c>
      <c r="Y139" s="186">
        <v>9.2065460340780989E-2</v>
      </c>
      <c r="Z139" s="186">
        <v>9.1769104310437985E-2</v>
      </c>
      <c r="AA139" s="186">
        <v>9.1472748280094981E-2</v>
      </c>
      <c r="AB139" s="186">
        <v>9.1176392249751978E-2</v>
      </c>
      <c r="AC139" s="186">
        <v>9.0880036219408974E-2</v>
      </c>
      <c r="AD139" s="186">
        <v>9.0583680189065999E-2</v>
      </c>
      <c r="AE139" s="186">
        <v>9.0287324158722995E-2</v>
      </c>
      <c r="AF139" s="186">
        <v>8.9990968128379992E-2</v>
      </c>
      <c r="AG139" s="186">
        <v>8.9694612098036988E-2</v>
      </c>
      <c r="AH139" s="186">
        <v>8.9398256067693985E-2</v>
      </c>
      <c r="AI139" s="186">
        <v>8.9101900037350981E-2</v>
      </c>
      <c r="AJ139" s="186">
        <v>8.8805544007007978E-2</v>
      </c>
      <c r="AK139" s="186">
        <v>8.8509187976664974E-2</v>
      </c>
    </row>
    <row r="140" spans="1:37" s="28" customFormat="1" ht="15" x14ac:dyDescent="0.25">
      <c r="A140" s="327" t="s">
        <v>37</v>
      </c>
      <c r="B140" s="473" t="s">
        <v>32</v>
      </c>
      <c r="C140" s="341" t="s">
        <v>344</v>
      </c>
      <c r="D140" s="328">
        <f>V140*' Demand-Supply Gap'!D$267</f>
        <v>1.9698833451953446</v>
      </c>
      <c r="E140" s="328">
        <f>W140*' Demand-Supply Gap'!E$267</f>
        <v>1.8618193661051159</v>
      </c>
      <c r="F140" s="328">
        <f>X140*' Demand-Supply Gap'!F$267</f>
        <v>2.237072100602981</v>
      </c>
      <c r="G140" s="328">
        <f>Y140*' Demand-Supply Gap'!G$267</f>
        <v>2.155402743417298</v>
      </c>
      <c r="H140" s="328">
        <f>Z140*' Demand-Supply Gap'!H$267</f>
        <v>2.1396169000679461</v>
      </c>
      <c r="I140" s="328">
        <f>AA140*' Demand-Supply Gap'!I$267</f>
        <v>1.9453537789475712</v>
      </c>
      <c r="J140" s="328">
        <f>AB140*' Demand-Supply Gap'!J$267</f>
        <v>1.907175348718668</v>
      </c>
      <c r="K140" s="328">
        <f>AC140*' Demand-Supply Gap'!K$267</f>
        <v>1.8893872650182066</v>
      </c>
      <c r="L140" s="328">
        <f>AD140*' Demand-Supply Gap'!L$267</f>
        <v>1.8815616195920508</v>
      </c>
      <c r="M140" s="328">
        <f>AE140*' Demand-Supply Gap'!M$267</f>
        <v>1.9010758837746753</v>
      </c>
      <c r="N140" s="328">
        <f>AF140*' Demand-Supply Gap'!N$267</f>
        <v>1.926607856620759</v>
      </c>
      <c r="O140" s="328">
        <f>AG140*' Demand-Supply Gap'!O$267</f>
        <v>1.9586739694226156</v>
      </c>
      <c r="P140" s="328">
        <f>AH140*' Demand-Supply Gap'!P$267</f>
        <v>1.991962772193739</v>
      </c>
      <c r="Q140" s="328">
        <f>AI140*' Demand-Supply Gap'!Q$267</f>
        <v>2.0148093500820377</v>
      </c>
      <c r="R140" s="328">
        <f>AJ140*' Demand-Supply Gap'!R$267</f>
        <v>2.0392451251528647</v>
      </c>
      <c r="S140" s="44">
        <f>AK140*' Demand-Supply Gap'!S$267</f>
        <v>2.0685877367039422</v>
      </c>
      <c r="T140" s="384"/>
      <c r="U140" s="469">
        <f t="shared" si="340"/>
        <v>9.0678493320552889E-3</v>
      </c>
      <c r="V140" s="260">
        <f>V141-(SUM(V137:V139))</f>
        <v>9.6669435004619997E-2</v>
      </c>
      <c r="W140" s="358">
        <f t="shared" ref="W140:Z140" si="341">W141-(SUM(W137:W139))</f>
        <v>8.6505221951798994E-2</v>
      </c>
      <c r="X140" s="358">
        <f t="shared" si="341"/>
        <v>9.9080099519939013E-2</v>
      </c>
      <c r="Y140" s="358">
        <f t="shared" si="341"/>
        <v>9.6952907387793941E-2</v>
      </c>
      <c r="Z140" s="358">
        <f t="shared" si="341"/>
        <v>9.4826715255650118E-2</v>
      </c>
      <c r="AA140" s="358">
        <f>AA141-(SUM(AA137:AA139))</f>
        <v>9.2698523123507015E-2</v>
      </c>
      <c r="AB140" s="358">
        <f t="shared" ref="AB140:AK140" si="342">AB141-(SUM(AB137:AB139))</f>
        <v>9.0571330991359056E-2</v>
      </c>
      <c r="AC140" s="358">
        <f t="shared" si="342"/>
        <v>8.8444138859214094E-2</v>
      </c>
      <c r="AD140" s="358">
        <f t="shared" si="342"/>
        <v>8.6316946727068911E-2</v>
      </c>
      <c r="AE140" s="358">
        <f t="shared" si="342"/>
        <v>8.4189754594923949E-2</v>
      </c>
      <c r="AF140" s="358">
        <f t="shared" si="342"/>
        <v>8.2062562462778987E-2</v>
      </c>
      <c r="AG140" s="358">
        <f t="shared" si="342"/>
        <v>7.9935227473499015E-2</v>
      </c>
      <c r="AH140" s="358">
        <f t="shared" si="342"/>
        <v>7.780797581754495E-2</v>
      </c>
      <c r="AI140" s="358">
        <f t="shared" si="342"/>
        <v>7.5680724161592106E-2</v>
      </c>
      <c r="AJ140" s="358">
        <f t="shared" si="342"/>
        <v>7.3553472505637929E-2</v>
      </c>
      <c r="AK140" s="358">
        <f t="shared" si="342"/>
        <v>7.1426220849684974E-2</v>
      </c>
    </row>
    <row r="141" spans="1:37" s="28" customFormat="1" ht="15.75" thickBot="1" x14ac:dyDescent="0.3">
      <c r="A141" s="227" t="s">
        <v>37</v>
      </c>
      <c r="B141" s="227" t="s">
        <v>32</v>
      </c>
      <c r="C141" s="228" t="s">
        <v>58</v>
      </c>
      <c r="D141" s="229">
        <f>SUM(D137:D140)</f>
        <v>20.377520000000004</v>
      </c>
      <c r="E141" s="229">
        <f t="shared" ref="E141:S141" si="343">SUM(E137:E140)</f>
        <v>21.522624000000004</v>
      </c>
      <c r="F141" s="229">
        <f t="shared" si="343"/>
        <v>22.578419999999994</v>
      </c>
      <c r="G141" s="229">
        <f t="shared" si="343"/>
        <v>22.231440000000003</v>
      </c>
      <c r="H141" s="229">
        <f t="shared" si="343"/>
        <v>22.56344</v>
      </c>
      <c r="I141" s="229">
        <f t="shared" si="343"/>
        <v>20.985812000000003</v>
      </c>
      <c r="J141" s="229">
        <f t="shared" si="343"/>
        <v>21.057163760800002</v>
      </c>
      <c r="K141" s="229">
        <f t="shared" si="343"/>
        <v>21.362492635331602</v>
      </c>
      <c r="L141" s="229">
        <f t="shared" si="343"/>
        <v>21.798287485092366</v>
      </c>
      <c r="M141" s="229">
        <f t="shared" si="343"/>
        <v>22.580846005807182</v>
      </c>
      <c r="N141" s="229">
        <f t="shared" si="343"/>
        <v>23.477305592237727</v>
      </c>
      <c r="O141" s="229">
        <f t="shared" si="343"/>
        <v>24.503263846618516</v>
      </c>
      <c r="P141" s="229">
        <f t="shared" si="343"/>
        <v>25.601010066947023</v>
      </c>
      <c r="Q141" s="229">
        <f t="shared" si="343"/>
        <v>26.622490368618209</v>
      </c>
      <c r="R141" s="229">
        <f t="shared" si="343"/>
        <v>27.724661469879006</v>
      </c>
      <c r="S141" s="230">
        <f t="shared" si="343"/>
        <v>28.961181371435615</v>
      </c>
      <c r="T141" s="484"/>
      <c r="U141" s="495"/>
      <c r="V141" s="261">
        <v>1</v>
      </c>
      <c r="W141" s="231">
        <v>1</v>
      </c>
      <c r="X141" s="231">
        <v>1</v>
      </c>
      <c r="Y141" s="231">
        <v>1</v>
      </c>
      <c r="Z141" s="231">
        <v>1</v>
      </c>
      <c r="AA141" s="231">
        <v>1</v>
      </c>
      <c r="AB141" s="231">
        <v>1</v>
      </c>
      <c r="AC141" s="231">
        <v>1</v>
      </c>
      <c r="AD141" s="231">
        <v>1</v>
      </c>
      <c r="AE141" s="231">
        <v>1</v>
      </c>
      <c r="AF141" s="231">
        <v>1</v>
      </c>
      <c r="AG141" s="231">
        <v>1</v>
      </c>
      <c r="AH141" s="231">
        <v>1</v>
      </c>
      <c r="AI141" s="231">
        <v>1</v>
      </c>
      <c r="AJ141" s="231">
        <v>1</v>
      </c>
      <c r="AK141" s="231">
        <v>1</v>
      </c>
    </row>
    <row r="142" spans="1:37" s="28" customFormat="1" ht="15" x14ac:dyDescent="0.25">
      <c r="A142" s="232" t="s">
        <v>37</v>
      </c>
      <c r="B142" s="232" t="s">
        <v>189</v>
      </c>
      <c r="C142" s="233" t="s">
        <v>389</v>
      </c>
      <c r="D142" s="234">
        <f>ROUND(V142*' Demand-Supply Gap'!D$276,2)</f>
        <v>6.61</v>
      </c>
      <c r="E142" s="234">
        <f>ROUND(W142*' Demand-Supply Gap'!E$276,2)</f>
        <v>6.68</v>
      </c>
      <c r="F142" s="234">
        <f>ROUND(X142*' Demand-Supply Gap'!F$276,2)</f>
        <v>6.75</v>
      </c>
      <c r="G142" s="234">
        <f>ROUND(Y142*' Demand-Supply Gap'!G$276,2)</f>
        <v>6.75</v>
      </c>
      <c r="H142" s="234">
        <f>ROUND(Z142*' Demand-Supply Gap'!H$276,2)</f>
        <v>7.05</v>
      </c>
      <c r="I142" s="234">
        <f>ROUND(AA142*' Demand-Supply Gap'!I$276,2)</f>
        <v>6.84</v>
      </c>
      <c r="J142" s="234">
        <f>ROUND(AB142*' Demand-Supply Gap'!J$276,2)</f>
        <v>6.86</v>
      </c>
      <c r="K142" s="234">
        <f>ROUND(AC142*' Demand-Supply Gap'!K$276,2)</f>
        <v>6.97</v>
      </c>
      <c r="L142" s="234">
        <f>ROUND(AD142*' Demand-Supply Gap'!L$276,2)</f>
        <v>7.11</v>
      </c>
      <c r="M142" s="234">
        <f>ROUND(AE142*' Demand-Supply Gap'!M$276,2)</f>
        <v>7.38</v>
      </c>
      <c r="N142" s="234">
        <f>ROUND(AF142*' Demand-Supply Gap'!N$276,2)</f>
        <v>7.68</v>
      </c>
      <c r="O142" s="234">
        <f>ROUND(AG142*' Demand-Supply Gap'!O$276,2)</f>
        <v>8.02</v>
      </c>
      <c r="P142" s="234">
        <f>ROUND(AH142*' Demand-Supply Gap'!P$276,2)</f>
        <v>8.39</v>
      </c>
      <c r="Q142" s="234">
        <f>ROUND(AI142*' Demand-Supply Gap'!Q$276,2)</f>
        <v>8.74</v>
      </c>
      <c r="R142" s="234">
        <f>ROUND(AJ142*' Demand-Supply Gap'!R$276,2)</f>
        <v>9.11</v>
      </c>
      <c r="S142" s="253">
        <f>ROUND(AK142*' Demand-Supply Gap'!S$276,2)</f>
        <v>9.52</v>
      </c>
      <c r="T142" s="384"/>
      <c r="U142" s="469">
        <f>(S142/J142)^(1/9)-1</f>
        <v>3.7080663743857878E-2</v>
      </c>
      <c r="V142" s="262">
        <v>0.51629999999999998</v>
      </c>
      <c r="W142" s="235">
        <v>0.51303999999999994</v>
      </c>
      <c r="X142" s="235">
        <v>0.51680000000000004</v>
      </c>
      <c r="Y142" s="235">
        <v>0.51512000000000002</v>
      </c>
      <c r="Z142" s="235">
        <v>0.51659999999999995</v>
      </c>
      <c r="AA142" s="235">
        <v>0.51869999999999994</v>
      </c>
      <c r="AB142" s="235">
        <v>0.51819333333333395</v>
      </c>
      <c r="AC142" s="235">
        <v>0.518793333333333</v>
      </c>
      <c r="AD142" s="235">
        <v>0.51939333333333304</v>
      </c>
      <c r="AE142" s="235">
        <v>0.51999333333333297</v>
      </c>
      <c r="AF142" s="235">
        <v>0.52059333333333302</v>
      </c>
      <c r="AG142" s="235">
        <v>0.52119333333333295</v>
      </c>
      <c r="AH142" s="235">
        <v>0.521793333333333</v>
      </c>
      <c r="AI142" s="235">
        <v>0.52239333333333304</v>
      </c>
      <c r="AJ142" s="235">
        <v>0.52299333333333398</v>
      </c>
      <c r="AK142" s="235">
        <v>0.52359333333333302</v>
      </c>
    </row>
    <row r="143" spans="1:37" s="28" customFormat="1" ht="15" x14ac:dyDescent="0.25">
      <c r="A143" s="32" t="s">
        <v>37</v>
      </c>
      <c r="B143" s="32" t="s">
        <v>189</v>
      </c>
      <c r="C143" s="68" t="s">
        <v>342</v>
      </c>
      <c r="D143" s="33">
        <f>ROUND(V143*' Demand-Supply Gap'!D$276,2)</f>
        <v>3.76</v>
      </c>
      <c r="E143" s="33">
        <f>ROUND(W143*' Demand-Supply Gap'!E$276,2)</f>
        <v>3.82</v>
      </c>
      <c r="F143" s="33">
        <f>ROUND(X143*' Demand-Supply Gap'!F$276,2)</f>
        <v>3.96</v>
      </c>
      <c r="G143" s="33">
        <f>ROUND(Y143*' Demand-Supply Gap'!G$276,2)</f>
        <v>3.91</v>
      </c>
      <c r="H143" s="33">
        <f>ROUND(Z143*' Demand-Supply Gap'!H$276,2)</f>
        <v>4.07</v>
      </c>
      <c r="I143" s="33">
        <f>ROUND(AA143*' Demand-Supply Gap'!I$276,2)</f>
        <v>3.93</v>
      </c>
      <c r="J143" s="33">
        <f>ROUND(AB143*' Demand-Supply Gap'!J$276,2)</f>
        <v>3.86</v>
      </c>
      <c r="K143" s="33">
        <f>ROUND(AC143*' Demand-Supply Gap'!K$276,2)</f>
        <v>3.86</v>
      </c>
      <c r="L143" s="33">
        <f>ROUND(AD143*' Demand-Supply Gap'!L$276,2)</f>
        <v>4</v>
      </c>
      <c r="M143" s="33">
        <f>ROUND(AE143*' Demand-Supply Gap'!M$276,2)</f>
        <v>4.13</v>
      </c>
      <c r="N143" s="33">
        <f>ROUND(AF143*' Demand-Supply Gap'!N$276,2)</f>
        <v>4.28</v>
      </c>
      <c r="O143" s="33">
        <f>ROUND(AG143*' Demand-Supply Gap'!O$276,2)</f>
        <v>4.46</v>
      </c>
      <c r="P143" s="33">
        <f>ROUND(AH143*' Demand-Supply Gap'!P$276,2)</f>
        <v>4.6500000000000004</v>
      </c>
      <c r="Q143" s="33">
        <f>ROUND(AI143*' Demand-Supply Gap'!Q$276,2)</f>
        <v>4.82</v>
      </c>
      <c r="R143" s="33">
        <f>ROUND(AJ143*' Demand-Supply Gap'!R$276,2)</f>
        <v>5</v>
      </c>
      <c r="S143" s="44">
        <f>ROUND(AK143*' Demand-Supply Gap'!S$276,2)</f>
        <v>5.21</v>
      </c>
      <c r="T143" s="384"/>
      <c r="U143" s="469">
        <f t="shared" ref="U143:U145" si="344">(S143/J143)^(1/9)-1</f>
        <v>3.3885081596227051E-2</v>
      </c>
      <c r="V143" s="260">
        <v>0.29349999999999998</v>
      </c>
      <c r="W143" s="159">
        <v>0.29318</v>
      </c>
      <c r="X143" s="159">
        <v>0.3034</v>
      </c>
      <c r="Y143" s="159">
        <v>0.29854000000000003</v>
      </c>
      <c r="Z143" s="159">
        <v>0.29821999999999999</v>
      </c>
      <c r="AA143" s="159">
        <v>0.29799999999999999</v>
      </c>
      <c r="AB143" s="159">
        <v>0.29141600000000001</v>
      </c>
      <c r="AC143" s="159">
        <v>0.287780571428571</v>
      </c>
      <c r="AD143" s="159">
        <v>0.29200228571428499</v>
      </c>
      <c r="AE143" s="159">
        <v>0.29122399999999998</v>
      </c>
      <c r="AF143" s="159">
        <v>0.29044571428571397</v>
      </c>
      <c r="AG143" s="159">
        <v>0.28966742857142802</v>
      </c>
      <c r="AH143" s="159">
        <v>0.28888914285714201</v>
      </c>
      <c r="AI143" s="159">
        <v>0.288110857142857</v>
      </c>
      <c r="AJ143" s="159">
        <v>0.28733257142857099</v>
      </c>
      <c r="AK143" s="159">
        <v>0.28655428571428498</v>
      </c>
    </row>
    <row r="144" spans="1:37" s="28" customFormat="1" ht="15" x14ac:dyDescent="0.25">
      <c r="A144" s="32" t="s">
        <v>37</v>
      </c>
      <c r="B144" s="32" t="s">
        <v>189</v>
      </c>
      <c r="C144" s="68" t="s">
        <v>343</v>
      </c>
      <c r="D144" s="33">
        <f>ROUND(V144*' Demand-Supply Gap'!D$276,2)</f>
        <v>1.02</v>
      </c>
      <c r="E144" s="33">
        <f>ROUND(W144*' Demand-Supply Gap'!E$276,2)</f>
        <v>1.07</v>
      </c>
      <c r="F144" s="33">
        <f>ROUND(X144*' Demand-Supply Gap'!F$276,2)</f>
        <v>1.1000000000000001</v>
      </c>
      <c r="G144" s="33">
        <f>ROUND(Y144*' Demand-Supply Gap'!G$276,2)</f>
        <v>1</v>
      </c>
      <c r="H144" s="33">
        <f>ROUND(Z144*' Demand-Supply Gap'!H$276,2)</f>
        <v>1.08</v>
      </c>
      <c r="I144" s="33">
        <f>ROUND(AA144*' Demand-Supply Gap'!I$276,2)</f>
        <v>1.07</v>
      </c>
      <c r="J144" s="33">
        <f>ROUND(AB144*' Demand-Supply Gap'!J$276,2)</f>
        <v>1.05</v>
      </c>
      <c r="K144" s="33">
        <f>ROUND(AC144*' Demand-Supply Gap'!K$276,2)</f>
        <v>1.06</v>
      </c>
      <c r="L144" s="33">
        <f>ROUND(AD144*' Demand-Supply Gap'!L$276,2)</f>
        <v>1.08</v>
      </c>
      <c r="M144" s="33">
        <f>ROUND(AE144*' Demand-Supply Gap'!M$276,2)</f>
        <v>1.1200000000000001</v>
      </c>
      <c r="N144" s="33">
        <f>ROUND(AF144*' Demand-Supply Gap'!N$276,2)</f>
        <v>1.1599999999999999</v>
      </c>
      <c r="O144" s="33">
        <f>ROUND(AG144*' Demand-Supply Gap'!O$276,2)</f>
        <v>1.2</v>
      </c>
      <c r="P144" s="33">
        <f>ROUND(AH144*' Demand-Supply Gap'!P$276,2)</f>
        <v>1.25</v>
      </c>
      <c r="Q144" s="33">
        <f>ROUND(AI144*' Demand-Supply Gap'!Q$276,2)</f>
        <v>1.3</v>
      </c>
      <c r="R144" s="33">
        <f>ROUND(AJ144*' Demand-Supply Gap'!R$276,2)</f>
        <v>1.35</v>
      </c>
      <c r="S144" s="44">
        <f>ROUND(AK144*' Demand-Supply Gap'!S$276,2)</f>
        <v>1.4</v>
      </c>
      <c r="T144" s="384"/>
      <c r="U144" s="469">
        <f t="shared" si="344"/>
        <v>3.24810319761204E-2</v>
      </c>
      <c r="V144" s="259">
        <v>7.9699999999999993E-2</v>
      </c>
      <c r="W144" s="186">
        <v>8.2000000000000003E-2</v>
      </c>
      <c r="X144" s="186">
        <v>8.43E-2</v>
      </c>
      <c r="Y144" s="186">
        <v>7.6600000000000001E-2</v>
      </c>
      <c r="Z144" s="186">
        <v>7.8899999999999998E-2</v>
      </c>
      <c r="AA144" s="186">
        <v>8.1199999999999994E-2</v>
      </c>
      <c r="AB144" s="186">
        <v>7.9500000000000001E-2</v>
      </c>
      <c r="AC144" s="186">
        <v>7.9228571428570996E-2</v>
      </c>
      <c r="AD144" s="186">
        <v>7.8957142857143003E-2</v>
      </c>
      <c r="AE144" s="186">
        <v>7.8685714285713998E-2</v>
      </c>
      <c r="AF144" s="186">
        <v>7.8414285714285006E-2</v>
      </c>
      <c r="AG144" s="186">
        <v>7.8142857142857E-2</v>
      </c>
      <c r="AH144" s="186">
        <v>7.7871428571427995E-2</v>
      </c>
      <c r="AI144" s="186">
        <v>7.7600000000000002E-2</v>
      </c>
      <c r="AJ144" s="186">
        <v>7.7328571428570997E-2</v>
      </c>
      <c r="AK144" s="186">
        <v>7.7057142857142005E-2</v>
      </c>
    </row>
    <row r="145" spans="1:39" s="28" customFormat="1" ht="15" x14ac:dyDescent="0.25">
      <c r="A145" s="32" t="s">
        <v>37</v>
      </c>
      <c r="B145" s="32" t="s">
        <v>189</v>
      </c>
      <c r="C145" s="68" t="s">
        <v>344</v>
      </c>
      <c r="D145" s="33">
        <f>ROUND(V145*' Demand-Supply Gap'!D$276,2)</f>
        <v>1.42</v>
      </c>
      <c r="E145" s="33">
        <f>ROUND(W145*' Demand-Supply Gap'!E$276,2)</f>
        <v>1.46</v>
      </c>
      <c r="F145" s="33">
        <f>ROUND(X145*' Demand-Supply Gap'!F$276,2)</f>
        <v>1.25</v>
      </c>
      <c r="G145" s="33">
        <f>ROUND(Y145*' Demand-Supply Gap'!G$276,2)</f>
        <v>1.44</v>
      </c>
      <c r="H145" s="33">
        <f>ROUND(Z145*' Demand-Supply Gap'!H$276,2)</f>
        <v>1.45</v>
      </c>
      <c r="I145" s="33">
        <f>ROUND(AA145*' Demand-Supply Gap'!I$276,2)</f>
        <v>1.35</v>
      </c>
      <c r="J145" s="33">
        <f>ROUND(AB145*' Demand-Supply Gap'!J$276,2)</f>
        <v>1.47</v>
      </c>
      <c r="K145" s="33">
        <f>ROUND(AC145*' Demand-Supply Gap'!K$276,2)</f>
        <v>1.53</v>
      </c>
      <c r="L145" s="33">
        <f>ROUND(AD145*' Demand-Supply Gap'!L$276,2)</f>
        <v>1.5</v>
      </c>
      <c r="M145" s="33">
        <f>ROUND(AE145*' Demand-Supply Gap'!M$276,2)</f>
        <v>1.56</v>
      </c>
      <c r="N145" s="33">
        <f>ROUND(AF145*' Demand-Supply Gap'!N$276,2)</f>
        <v>1.63</v>
      </c>
      <c r="O145" s="33">
        <f>ROUND(AG145*' Demand-Supply Gap'!O$276,2)</f>
        <v>1.71</v>
      </c>
      <c r="P145" s="33">
        <f>ROUND(AH145*' Demand-Supply Gap'!P$276,2)</f>
        <v>1.79</v>
      </c>
      <c r="Q145" s="33">
        <f>ROUND(AI145*' Demand-Supply Gap'!Q$276,2)</f>
        <v>1.87</v>
      </c>
      <c r="R145" s="33">
        <f>ROUND(AJ145*' Demand-Supply Gap'!R$276,2)</f>
        <v>1.96</v>
      </c>
      <c r="S145" s="44">
        <f>ROUND(AK145*' Demand-Supply Gap'!S$276,2)</f>
        <v>2.0499999999999998</v>
      </c>
      <c r="T145" s="384"/>
      <c r="U145" s="469">
        <f t="shared" si="344"/>
        <v>3.7644295648932458E-2</v>
      </c>
      <c r="V145" s="260">
        <f>1-SUM(V142:V144)</f>
        <v>0.11050000000000004</v>
      </c>
      <c r="W145" s="159">
        <f t="shared" ref="W145" si="345">1-SUM(W142:W144)</f>
        <v>0.1117800000000001</v>
      </c>
      <c r="X145" s="159">
        <f t="shared" ref="X145" si="346">1-SUM(X142:X144)</f>
        <v>9.5499999999999918E-2</v>
      </c>
      <c r="Y145" s="159">
        <f t="shared" ref="Y145" si="347">1-SUM(Y142:Y144)</f>
        <v>0.10973999999999995</v>
      </c>
      <c r="Z145" s="159">
        <f t="shared" ref="Z145" si="348">1-SUM(Z142:Z144)</f>
        <v>0.10628000000000015</v>
      </c>
      <c r="AA145" s="159">
        <f t="shared" ref="AA145" si="349">1-SUM(AA142:AA144)</f>
        <v>0.10210000000000008</v>
      </c>
      <c r="AB145" s="159">
        <f t="shared" ref="AB145" si="350">1-SUM(AB142:AB144)</f>
        <v>0.11089066666666603</v>
      </c>
      <c r="AC145" s="159">
        <f t="shared" ref="AC145" si="351">1-SUM(AC142:AC144)</f>
        <v>0.11419752380952497</v>
      </c>
      <c r="AD145" s="159">
        <f t="shared" ref="AD145" si="352">1-SUM(AD142:AD144)</f>
        <v>0.10964723809523891</v>
      </c>
      <c r="AE145" s="159">
        <f t="shared" ref="AE145" si="353">1-SUM(AE142:AE144)</f>
        <v>0.11009695238095296</v>
      </c>
      <c r="AF145" s="159">
        <f t="shared" ref="AF145" si="354">1-SUM(AF142:AF144)</f>
        <v>0.11054666666666801</v>
      </c>
      <c r="AG145" s="159">
        <f t="shared" ref="AG145" si="355">1-SUM(AG142:AG144)</f>
        <v>0.11099638095238207</v>
      </c>
      <c r="AH145" s="159">
        <f t="shared" ref="AH145" si="356">1-SUM(AH142:AH144)</f>
        <v>0.11144609523809701</v>
      </c>
      <c r="AI145" s="159">
        <f t="shared" ref="AI145" si="357">1-SUM(AI142:AI144)</f>
        <v>0.11189580952380995</v>
      </c>
      <c r="AJ145" s="159">
        <f t="shared" ref="AJ145" si="358">1-SUM(AJ142:AJ144)</f>
        <v>0.11234552380952412</v>
      </c>
      <c r="AK145" s="159">
        <f t="shared" ref="AK145" si="359">1-SUM(AK142:AK144)</f>
        <v>0.11279523809523995</v>
      </c>
    </row>
    <row r="146" spans="1:39" s="28" customFormat="1" ht="15.75" thickBot="1" x14ac:dyDescent="0.3">
      <c r="A146" s="227" t="s">
        <v>37</v>
      </c>
      <c r="B146" s="227" t="s">
        <v>189</v>
      </c>
      <c r="C146" s="228" t="s">
        <v>58</v>
      </c>
      <c r="D146" s="229">
        <f>ROUND(V146*' Demand-Supply Gap'!D$276,2)</f>
        <v>12.81</v>
      </c>
      <c r="E146" s="229">
        <f>ROUND(W146*' Demand-Supply Gap'!E$276,2)</f>
        <v>13.02</v>
      </c>
      <c r="F146" s="229">
        <f>ROUND(X146*' Demand-Supply Gap'!F$276,2)</f>
        <v>13.06</v>
      </c>
      <c r="G146" s="229">
        <f>ROUND(Y146*' Demand-Supply Gap'!G$276,2)</f>
        <v>13.11</v>
      </c>
      <c r="H146" s="229">
        <f>ROUND(Z146*' Demand-Supply Gap'!H$276,2)</f>
        <v>13.64</v>
      </c>
      <c r="I146" s="229">
        <f>ROUND(AA146*' Demand-Supply Gap'!I$276,2)</f>
        <v>13.19</v>
      </c>
      <c r="J146" s="229">
        <f>ROUND(AB146*' Demand-Supply Gap'!J$276,2)</f>
        <v>13.24</v>
      </c>
      <c r="K146" s="229">
        <f>ROUND(AC146*' Demand-Supply Gap'!K$276,2)</f>
        <v>13.43</v>
      </c>
      <c r="L146" s="229">
        <f>ROUND(AD146*' Demand-Supply Gap'!L$276,2)</f>
        <v>13.7</v>
      </c>
      <c r="M146" s="229">
        <f>ROUND(AE146*' Demand-Supply Gap'!M$276,2)</f>
        <v>14.19</v>
      </c>
      <c r="N146" s="229">
        <f>ROUND(AF146*' Demand-Supply Gap'!N$276,2)</f>
        <v>14.75</v>
      </c>
      <c r="O146" s="229">
        <f>ROUND(AG146*' Demand-Supply Gap'!O$276,2)</f>
        <v>15.39</v>
      </c>
      <c r="P146" s="229">
        <f>ROUND(AH146*' Demand-Supply Gap'!P$276,2)</f>
        <v>16.079999999999998</v>
      </c>
      <c r="Q146" s="229">
        <f>ROUND(AI146*' Demand-Supply Gap'!Q$276,2)</f>
        <v>16.72</v>
      </c>
      <c r="R146" s="229">
        <f>ROUND(AJ146*' Demand-Supply Gap'!R$276,2)</f>
        <v>17.41</v>
      </c>
      <c r="S146" s="230">
        <f>ROUND(AK146*' Demand-Supply Gap'!S$276,2)</f>
        <v>18.190000000000001</v>
      </c>
      <c r="T146" s="484"/>
      <c r="U146" s="495"/>
      <c r="V146" s="261">
        <f>SUM(V142:V145)</f>
        <v>1</v>
      </c>
      <c r="W146" s="231">
        <f t="shared" ref="W146" si="360">SUM(W142:W145)</f>
        <v>1</v>
      </c>
      <c r="X146" s="231">
        <f t="shared" ref="X146" si="361">SUM(X142:X145)</f>
        <v>1</v>
      </c>
      <c r="Y146" s="231">
        <f t="shared" ref="Y146" si="362">SUM(Y142:Y145)</f>
        <v>1</v>
      </c>
      <c r="Z146" s="231">
        <f t="shared" ref="Z146" si="363">SUM(Z142:Z145)</f>
        <v>1</v>
      </c>
      <c r="AA146" s="231">
        <f t="shared" ref="AA146" si="364">SUM(AA142:AA145)</f>
        <v>1</v>
      </c>
      <c r="AB146" s="231">
        <f t="shared" ref="AB146" si="365">SUM(AB142:AB145)</f>
        <v>1</v>
      </c>
      <c r="AC146" s="231">
        <f t="shared" ref="AC146" si="366">SUM(AC142:AC145)</f>
        <v>1</v>
      </c>
      <c r="AD146" s="231">
        <f t="shared" ref="AD146" si="367">SUM(AD142:AD145)</f>
        <v>1</v>
      </c>
      <c r="AE146" s="231">
        <f t="shared" ref="AE146" si="368">SUM(AE142:AE145)</f>
        <v>1</v>
      </c>
      <c r="AF146" s="231">
        <f t="shared" ref="AF146" si="369">SUM(AF142:AF145)</f>
        <v>1</v>
      </c>
      <c r="AG146" s="231">
        <f t="shared" ref="AG146" si="370">SUM(AG142:AG145)</f>
        <v>1</v>
      </c>
      <c r="AH146" s="231">
        <f t="shared" ref="AH146" si="371">SUM(AH142:AH145)</f>
        <v>1</v>
      </c>
      <c r="AI146" s="231">
        <f t="shared" ref="AI146" si="372">SUM(AI142:AI145)</f>
        <v>1</v>
      </c>
      <c r="AJ146" s="231">
        <f t="shared" ref="AJ146" si="373">SUM(AJ142:AJ145)</f>
        <v>1</v>
      </c>
      <c r="AK146" s="231">
        <f t="shared" ref="AK146" si="374">SUM(AK142:AK145)</f>
        <v>1</v>
      </c>
    </row>
    <row r="147" spans="1:39" s="28" customFormat="1" ht="15" x14ac:dyDescent="0.25">
      <c r="A147" s="232" t="s">
        <v>37</v>
      </c>
      <c r="B147" s="232" t="s">
        <v>55</v>
      </c>
      <c r="C147" s="233" t="s">
        <v>389</v>
      </c>
      <c r="D147" s="234">
        <f>ROUND(V147*' Demand-Supply Gap'!D$285,2)</f>
        <v>7.6</v>
      </c>
      <c r="E147" s="234">
        <f>ROUND(W147*' Demand-Supply Gap'!E$285,2)</f>
        <v>7.84</v>
      </c>
      <c r="F147" s="234">
        <f>ROUND(X147*' Demand-Supply Gap'!F$285,2)</f>
        <v>7.94</v>
      </c>
      <c r="G147" s="234">
        <f>ROUND(Y147*' Demand-Supply Gap'!G$285,2)</f>
        <v>8.1199999999999992</v>
      </c>
      <c r="H147" s="234">
        <f>ROUND(Z147*' Demand-Supply Gap'!H$285,2)</f>
        <v>8.51</v>
      </c>
      <c r="I147" s="234">
        <f>ROUND(AA147*' Demand-Supply Gap'!I$285,2)</f>
        <v>7.55</v>
      </c>
      <c r="J147" s="234">
        <f>ROUND(AB147*' Demand-Supply Gap'!J$285,2)</f>
        <v>7.57</v>
      </c>
      <c r="K147" s="234">
        <f>ROUND(AC147*' Demand-Supply Gap'!K$285,2)</f>
        <v>7.68</v>
      </c>
      <c r="L147" s="234">
        <f>ROUND(AD147*' Demand-Supply Gap'!L$285,2)</f>
        <v>7.83</v>
      </c>
      <c r="M147" s="234">
        <f>ROUND(AE147*' Demand-Supply Gap'!M$285,2)</f>
        <v>8.11</v>
      </c>
      <c r="N147" s="234">
        <f>ROUND(AF147*' Demand-Supply Gap'!N$285,2)</f>
        <v>8.42</v>
      </c>
      <c r="O147" s="234">
        <f>ROUND(AG147*' Demand-Supply Gap'!O$285,2)</f>
        <v>8.7899999999999991</v>
      </c>
      <c r="P147" s="234">
        <f>ROUND(AH147*' Demand-Supply Gap'!P$285,2)</f>
        <v>9.17</v>
      </c>
      <c r="Q147" s="234">
        <f>ROUND(AI147*' Demand-Supply Gap'!Q$285,2)</f>
        <v>9.5399999999999991</v>
      </c>
      <c r="R147" s="234">
        <f>ROUND(AJ147*' Demand-Supply Gap'!R$285,2)</f>
        <v>9.92</v>
      </c>
      <c r="S147" s="253">
        <f>ROUND(AK147*' Demand-Supply Gap'!S$285,2)</f>
        <v>10.36</v>
      </c>
      <c r="T147" s="384"/>
      <c r="U147" s="469">
        <f>(S147/J147)^(1/9)-1</f>
        <v>3.5476937681414134E-2</v>
      </c>
      <c r="V147" s="262">
        <v>0.5137517484799996</v>
      </c>
      <c r="W147" s="235">
        <v>0.51428687383433302</v>
      </c>
      <c r="X147" s="235">
        <v>0.51254986959296678</v>
      </c>
      <c r="Y147" s="235">
        <v>0.51270470584540628</v>
      </c>
      <c r="Z147" s="235">
        <v>0.51414232842766294</v>
      </c>
      <c r="AA147" s="235">
        <v>0.51524786870646389</v>
      </c>
      <c r="AB147" s="235">
        <v>0.51595713130674337</v>
      </c>
      <c r="AC147" s="235">
        <v>0.51695247402805911</v>
      </c>
      <c r="AD147" s="235">
        <v>0.51778389650556333</v>
      </c>
      <c r="AE147" s="235">
        <v>0.51840258827109387</v>
      </c>
      <c r="AF147" s="235">
        <v>0.51906866081403003</v>
      </c>
      <c r="AG147" s="235">
        <v>0.51990443380522389</v>
      </c>
      <c r="AH147" s="235">
        <v>0.52061378085445531</v>
      </c>
      <c r="AI147" s="235">
        <v>0.52147000287466716</v>
      </c>
      <c r="AJ147" s="235">
        <v>0.52213589397075555</v>
      </c>
      <c r="AK147" s="235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342</v>
      </c>
      <c r="D148" s="33">
        <f>ROUND(V148*' Demand-Supply Gap'!D$285,2)</f>
        <v>4.07</v>
      </c>
      <c r="E148" s="33">
        <f>ROUND(W148*' Demand-Supply Gap'!E$285,2)</f>
        <v>4.28</v>
      </c>
      <c r="F148" s="33">
        <f>ROUND(X148*' Demand-Supply Gap'!F$285,2)</f>
        <v>4.3</v>
      </c>
      <c r="G148" s="33">
        <f>ROUND(Y148*' Demand-Supply Gap'!G$285,2)</f>
        <v>4.3899999999999997</v>
      </c>
      <c r="H148" s="33">
        <f>ROUND(Z148*' Demand-Supply Gap'!H$285,2)</f>
        <v>4.5999999999999996</v>
      </c>
      <c r="I148" s="33">
        <f>ROUND(AA148*' Demand-Supply Gap'!I$285,2)</f>
        <v>4.09</v>
      </c>
      <c r="J148" s="33">
        <f>ROUND(AB148*' Demand-Supply Gap'!J$285,2)</f>
        <v>4.08</v>
      </c>
      <c r="K148" s="33">
        <f>ROUND(AC148*' Demand-Supply Gap'!K$285,2)</f>
        <v>4.13</v>
      </c>
      <c r="L148" s="33">
        <f>ROUND(AD148*' Demand-Supply Gap'!L$285,2)</f>
        <v>4.2300000000000004</v>
      </c>
      <c r="M148" s="33">
        <f>ROUND(AE148*' Demand-Supply Gap'!M$285,2)</f>
        <v>4.3899999999999997</v>
      </c>
      <c r="N148" s="33">
        <f>ROUND(AF148*' Demand-Supply Gap'!N$285,2)</f>
        <v>4.5599999999999996</v>
      </c>
      <c r="O148" s="33">
        <f>ROUND(AG148*' Demand-Supply Gap'!O$285,2)</f>
        <v>4.76</v>
      </c>
      <c r="P148" s="33">
        <f>ROUND(AH148*' Demand-Supply Gap'!P$285,2)</f>
        <v>4.97</v>
      </c>
      <c r="Q148" s="33">
        <f>ROUND(AI148*' Demand-Supply Gap'!Q$285,2)</f>
        <v>5.17</v>
      </c>
      <c r="R148" s="33">
        <f>ROUND(AJ148*' Demand-Supply Gap'!R$285,2)</f>
        <v>5.39</v>
      </c>
      <c r="S148" s="44">
        <f>ROUND(AK148*' Demand-Supply Gap'!S$285,2)</f>
        <v>5.63</v>
      </c>
      <c r="T148" s="384"/>
      <c r="U148" s="469">
        <f t="shared" ref="U148:U150" si="375">(S148/J148)^(1/9)-1</f>
        <v>3.6426938272698717E-2</v>
      </c>
      <c r="V148" s="260">
        <v>0.27525907847623532</v>
      </c>
      <c r="W148" s="159">
        <v>0.28080727987491388</v>
      </c>
      <c r="X148" s="159">
        <v>0.2775122499084543</v>
      </c>
      <c r="Y148" s="159">
        <v>0.2770547100189335</v>
      </c>
      <c r="Z148" s="159">
        <v>0.27803031600470757</v>
      </c>
      <c r="AA148" s="159">
        <v>0.27893658782887271</v>
      </c>
      <c r="AB148" s="159">
        <v>0.27771230997009905</v>
      </c>
      <c r="AC148" s="159">
        <v>0.27765839708193635</v>
      </c>
      <c r="AD148" s="159">
        <v>0.27978081569349872</v>
      </c>
      <c r="AE148" s="159">
        <v>0.2804609478638076</v>
      </c>
      <c r="AF148" s="159">
        <v>0.28107242051511838</v>
      </c>
      <c r="AG148" s="159">
        <v>0.28173566836113473</v>
      </c>
      <c r="AH148" s="159">
        <v>0.28232355153793581</v>
      </c>
      <c r="AI148" s="159">
        <v>0.28287515005849623</v>
      </c>
      <c r="AJ148" s="159">
        <v>0.28352066743372223</v>
      </c>
      <c r="AK148" s="159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343</v>
      </c>
      <c r="D149" s="33">
        <f>ROUND(V149*' Demand-Supply Gap'!D$285,2)</f>
        <v>1.35</v>
      </c>
      <c r="E149" s="33">
        <f>ROUND(W149*' Demand-Supply Gap'!E$285,2)</f>
        <v>1.41</v>
      </c>
      <c r="F149" s="33">
        <f>ROUND(X149*' Demand-Supply Gap'!F$285,2)</f>
        <v>1.44</v>
      </c>
      <c r="G149" s="33">
        <f>ROUND(Y149*' Demand-Supply Gap'!G$285,2)</f>
        <v>1.43</v>
      </c>
      <c r="H149" s="33">
        <f>ROUND(Z149*' Demand-Supply Gap'!H$285,2)</f>
        <v>1.5</v>
      </c>
      <c r="I149" s="33">
        <f>ROUND(AA149*' Demand-Supply Gap'!I$285,2)</f>
        <v>1.34</v>
      </c>
      <c r="J149" s="33">
        <f>ROUND(AB149*' Demand-Supply Gap'!J$285,2)</f>
        <v>1.33</v>
      </c>
      <c r="K149" s="33">
        <f>ROUND(AC149*' Demand-Supply Gap'!K$285,2)</f>
        <v>1.34</v>
      </c>
      <c r="L149" s="33">
        <f>ROUND(AD149*' Demand-Supply Gap'!L$285,2)</f>
        <v>1.36</v>
      </c>
      <c r="M149" s="33">
        <f>ROUND(AE149*' Demand-Supply Gap'!M$285,2)</f>
        <v>1.4</v>
      </c>
      <c r="N149" s="33">
        <f>ROUND(AF149*' Demand-Supply Gap'!N$285,2)</f>
        <v>1.44</v>
      </c>
      <c r="O149" s="33">
        <f>ROUND(AG149*' Demand-Supply Gap'!O$285,2)</f>
        <v>1.5</v>
      </c>
      <c r="P149" s="33">
        <f>ROUND(AH149*' Demand-Supply Gap'!P$285,2)</f>
        <v>1.56</v>
      </c>
      <c r="Q149" s="33">
        <f>ROUND(AI149*' Demand-Supply Gap'!Q$285,2)</f>
        <v>1.62</v>
      </c>
      <c r="R149" s="33">
        <f>ROUND(AJ149*' Demand-Supply Gap'!R$285,2)</f>
        <v>1.67</v>
      </c>
      <c r="S149" s="44">
        <f>ROUND(AK149*' Demand-Supply Gap'!S$285,2)</f>
        <v>1.73</v>
      </c>
      <c r="T149" s="384"/>
      <c r="U149" s="469">
        <f t="shared" si="375"/>
        <v>2.9646798737670732E-2</v>
      </c>
      <c r="V149" s="259">
        <v>9.1247545031813634E-2</v>
      </c>
      <c r="W149" s="186">
        <v>9.2205662737567445E-2</v>
      </c>
      <c r="X149" s="186">
        <v>9.2632647196396425E-2</v>
      </c>
      <c r="Y149" s="186">
        <v>9.0008032743558772E-2</v>
      </c>
      <c r="Z149" s="186">
        <v>9.0654087920688103E-2</v>
      </c>
      <c r="AA149" s="186">
        <v>9.1049816990390289E-2</v>
      </c>
      <c r="AB149" s="186">
        <v>9.0344899909435006E-2</v>
      </c>
      <c r="AC149" s="186">
        <v>8.9888309341150607E-2</v>
      </c>
      <c r="AD149" s="186">
        <v>8.9676830870845797E-2</v>
      </c>
      <c r="AE149" s="186">
        <v>8.9394405877178854E-2</v>
      </c>
      <c r="AF149" s="186">
        <v>8.8970975175933428E-2</v>
      </c>
      <c r="AG149" s="186">
        <v>8.8820466035054141E-2</v>
      </c>
      <c r="AH149" s="186">
        <v>8.85411640472549E-2</v>
      </c>
      <c r="AI149" s="186">
        <v>8.8326980690259779E-2</v>
      </c>
      <c r="AJ149" s="186">
        <v>8.7926475403753479E-2</v>
      </c>
      <c r="AK149" s="186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344</v>
      </c>
      <c r="D150" s="33">
        <f>ROUND(V150*' Demand-Supply Gap'!D$285,2)</f>
        <v>1.77</v>
      </c>
      <c r="E150" s="33">
        <f>ROUND(W150*' Demand-Supply Gap'!E$285,2)</f>
        <v>1.72</v>
      </c>
      <c r="F150" s="33">
        <f>ROUND(X150*' Demand-Supply Gap'!F$285,2)</f>
        <v>1.82</v>
      </c>
      <c r="G150" s="33">
        <f>ROUND(Y150*' Demand-Supply Gap'!G$285,2)</f>
        <v>1.9</v>
      </c>
      <c r="H150" s="33">
        <f>ROUND(Z150*' Demand-Supply Gap'!H$285,2)</f>
        <v>1.94</v>
      </c>
      <c r="I150" s="33">
        <f>ROUND(AA150*' Demand-Supply Gap'!I$285,2)</f>
        <v>1.68</v>
      </c>
      <c r="J150" s="33">
        <f>ROUND(AB150*' Demand-Supply Gap'!J$285,2)</f>
        <v>1.7</v>
      </c>
      <c r="K150" s="33">
        <f>ROUND(AC150*' Demand-Supply Gap'!K$285,2)</f>
        <v>1.72</v>
      </c>
      <c r="L150" s="33">
        <f>ROUND(AD150*' Demand-Supply Gap'!L$285,2)</f>
        <v>1.71</v>
      </c>
      <c r="M150" s="33">
        <f>ROUND(AE150*' Demand-Supply Gap'!M$285,2)</f>
        <v>1.75</v>
      </c>
      <c r="N150" s="33">
        <f>ROUND(AF150*' Demand-Supply Gap'!N$285,2)</f>
        <v>1.8</v>
      </c>
      <c r="O150" s="33">
        <f>ROUND(AG150*' Demand-Supply Gap'!O$285,2)</f>
        <v>1.85</v>
      </c>
      <c r="P150" s="33">
        <f>ROUND(AH150*' Demand-Supply Gap'!P$285,2)</f>
        <v>1.91</v>
      </c>
      <c r="Q150" s="33">
        <f>ROUND(AI150*' Demand-Supply Gap'!Q$285,2)</f>
        <v>1.96</v>
      </c>
      <c r="R150" s="33">
        <f>ROUND(AJ150*' Demand-Supply Gap'!R$285,2)</f>
        <v>2.02</v>
      </c>
      <c r="S150" s="44">
        <f>ROUND(AK150*' Demand-Supply Gap'!S$285,2)</f>
        <v>2.09</v>
      </c>
      <c r="T150" s="384"/>
      <c r="U150" s="469">
        <f t="shared" si="375"/>
        <v>2.3213764789732361E-2</v>
      </c>
      <c r="V150" s="260">
        <f>V151-SUM(V147:V149)</f>
        <v>0.11974162801195143</v>
      </c>
      <c r="W150" s="260">
        <f t="shared" ref="W150:AK150" si="376">W151-SUM(W147:W149)</f>
        <v>0.11270018355318567</v>
      </c>
      <c r="X150" s="260">
        <f t="shared" si="376"/>
        <v>0.11730523330218257</v>
      </c>
      <c r="Y150" s="260">
        <f t="shared" si="376"/>
        <v>0.12023255139210154</v>
      </c>
      <c r="Z150" s="260">
        <f t="shared" si="376"/>
        <v>0.11717326764694147</v>
      </c>
      <c r="AA150" s="260">
        <f t="shared" si="376"/>
        <v>0.11476572647427308</v>
      </c>
      <c r="AB150" s="260">
        <f t="shared" si="376"/>
        <v>0.11598565881372269</v>
      </c>
      <c r="AC150" s="260">
        <f t="shared" si="376"/>
        <v>0.11550081954885383</v>
      </c>
      <c r="AD150" s="260">
        <f t="shared" si="376"/>
        <v>0.11275845693009212</v>
      </c>
      <c r="AE150" s="260">
        <f t="shared" si="376"/>
        <v>0.1117420579879197</v>
      </c>
      <c r="AF150" s="260">
        <f t="shared" si="376"/>
        <v>0.11088794349491815</v>
      </c>
      <c r="AG150" s="260">
        <f t="shared" si="376"/>
        <v>0.10953943179858727</v>
      </c>
      <c r="AH150" s="260">
        <f t="shared" si="376"/>
        <v>0.10852150356035395</v>
      </c>
      <c r="AI150" s="260">
        <f t="shared" si="376"/>
        <v>0.10732786637657687</v>
      </c>
      <c r="AJ150" s="260">
        <f t="shared" si="376"/>
        <v>0.10641696319176885</v>
      </c>
      <c r="AK150" s="260">
        <f t="shared" si="376"/>
        <v>0.10544075040588929</v>
      </c>
    </row>
    <row r="151" spans="1:39" s="28" customFormat="1" ht="15.75" thickBot="1" x14ac:dyDescent="0.3">
      <c r="A151" s="227" t="s">
        <v>37</v>
      </c>
      <c r="B151" s="227" t="s">
        <v>55</v>
      </c>
      <c r="C151" s="228" t="s">
        <v>58</v>
      </c>
      <c r="D151" s="229">
        <f>ROUND(V151*' Demand-Supply Gap'!D$285,2)</f>
        <v>14.79</v>
      </c>
      <c r="E151" s="229">
        <f>ROUND(W151*' Demand-Supply Gap'!E$285,2)</f>
        <v>15.25</v>
      </c>
      <c r="F151" s="229">
        <f>ROUND(X151*' Demand-Supply Gap'!F$285,2)</f>
        <v>15.49</v>
      </c>
      <c r="G151" s="229">
        <f>ROUND(Y151*' Demand-Supply Gap'!G$285,2)</f>
        <v>15.84</v>
      </c>
      <c r="H151" s="229">
        <f>ROUND(Z151*' Demand-Supply Gap'!H$285,2)</f>
        <v>16.55</v>
      </c>
      <c r="I151" s="229">
        <f>ROUND(AA151*' Demand-Supply Gap'!I$285,2)</f>
        <v>14.66</v>
      </c>
      <c r="J151" s="229">
        <f>ROUND(AB151*' Demand-Supply Gap'!J$285,2)</f>
        <v>14.68</v>
      </c>
      <c r="K151" s="229">
        <f>ROUND(AC151*' Demand-Supply Gap'!K$285,2)</f>
        <v>14.86</v>
      </c>
      <c r="L151" s="229">
        <f>ROUND(AD151*' Demand-Supply Gap'!L$285,2)</f>
        <v>15.13</v>
      </c>
      <c r="M151" s="229">
        <f>ROUND(AE151*' Demand-Supply Gap'!M$285,2)</f>
        <v>15.64</v>
      </c>
      <c r="N151" s="229">
        <f>ROUND(AF151*' Demand-Supply Gap'!N$285,2)</f>
        <v>16.23</v>
      </c>
      <c r="O151" s="229">
        <f>ROUND(AG151*' Demand-Supply Gap'!O$285,2)</f>
        <v>16.899999999999999</v>
      </c>
      <c r="P151" s="229">
        <f>ROUND(AH151*' Demand-Supply Gap'!P$285,2)</f>
        <v>17.62</v>
      </c>
      <c r="Q151" s="229">
        <f>ROUND(AI151*' Demand-Supply Gap'!Q$285,2)</f>
        <v>18.29</v>
      </c>
      <c r="R151" s="229">
        <f>ROUND(AJ151*' Demand-Supply Gap'!R$285,2)</f>
        <v>19</v>
      </c>
      <c r="S151" s="230">
        <f>ROUND(AK151*' Demand-Supply Gap'!S$285,2)</f>
        <v>19.809999999999999</v>
      </c>
      <c r="T151" s="484"/>
      <c r="U151" s="495"/>
      <c r="V151" s="261">
        <v>1</v>
      </c>
      <c r="W151" s="231">
        <v>1</v>
      </c>
      <c r="X151" s="231">
        <v>1</v>
      </c>
      <c r="Y151" s="231">
        <v>1</v>
      </c>
      <c r="Z151" s="231">
        <v>1</v>
      </c>
      <c r="AA151" s="231">
        <v>1</v>
      </c>
      <c r="AB151" s="231">
        <v>1</v>
      </c>
      <c r="AC151" s="231">
        <v>1</v>
      </c>
      <c r="AD151" s="231">
        <v>1</v>
      </c>
      <c r="AE151" s="231">
        <v>1</v>
      </c>
      <c r="AF151" s="231">
        <v>1</v>
      </c>
      <c r="AG151" s="231">
        <v>1</v>
      </c>
      <c r="AH151" s="231">
        <v>1</v>
      </c>
      <c r="AI151" s="231">
        <v>1</v>
      </c>
      <c r="AJ151" s="231">
        <v>1</v>
      </c>
      <c r="AK151" s="231">
        <v>1</v>
      </c>
    </row>
    <row r="152" spans="1:39" s="28" customFormat="1" ht="15" x14ac:dyDescent="0.25">
      <c r="A152" s="236" t="s">
        <v>37</v>
      </c>
      <c r="B152" s="236" t="s">
        <v>37</v>
      </c>
      <c r="C152" s="237" t="s">
        <v>389</v>
      </c>
      <c r="D152" s="238">
        <f>D132+D142+D147+D137</f>
        <v>32.863926370769107</v>
      </c>
      <c r="E152" s="238">
        <f t="shared" ref="E152:S152" si="377">E132+E142+E147+E137</f>
        <v>34.036966086246537</v>
      </c>
      <c r="F152" s="238">
        <f t="shared" si="377"/>
        <v>34.747350437850372</v>
      </c>
      <c r="G152" s="238">
        <f t="shared" si="377"/>
        <v>34.768049276276777</v>
      </c>
      <c r="H152" s="238">
        <f t="shared" si="377"/>
        <v>35.798450326566346</v>
      </c>
      <c r="I152" s="238">
        <f t="shared" si="377"/>
        <v>33.573717406820158</v>
      </c>
      <c r="J152" s="238">
        <f t="shared" si="377"/>
        <v>33.754547779327673</v>
      </c>
      <c r="K152" s="238">
        <f t="shared" si="377"/>
        <v>34.330509124585404</v>
      </c>
      <c r="L152" s="238">
        <f t="shared" si="377"/>
        <v>35.096962303394569</v>
      </c>
      <c r="M152" s="238">
        <f t="shared" si="377"/>
        <v>36.390335111410813</v>
      </c>
      <c r="N152" s="238">
        <f t="shared" si="377"/>
        <v>37.85661807245279</v>
      </c>
      <c r="O152" s="238">
        <f t="shared" si="377"/>
        <v>39.54458140545384</v>
      </c>
      <c r="P152" s="238">
        <f t="shared" si="377"/>
        <v>41.343508222774147</v>
      </c>
      <c r="Q152" s="238">
        <f t="shared" si="377"/>
        <v>43.053586373076001</v>
      </c>
      <c r="R152" s="238">
        <f t="shared" si="377"/>
        <v>44.90959727486414</v>
      </c>
      <c r="S152" s="254">
        <f t="shared" si="377"/>
        <v>47.020930931862921</v>
      </c>
      <c r="T152" s="484"/>
      <c r="U152" s="469">
        <f>(S152/J152)^(1/9)-1</f>
        <v>3.751751386134905E-2</v>
      </c>
      <c r="V152" s="263">
        <f t="shared" ref="V152:AK152" si="378">D152/D$156</f>
        <v>0.51936179500664859</v>
      </c>
      <c r="W152" s="239">
        <f t="shared" si="378"/>
        <v>0.52010393235831331</v>
      </c>
      <c r="X152" s="239">
        <f t="shared" si="378"/>
        <v>0.51847462888337825</v>
      </c>
      <c r="Y152" s="239">
        <f t="shared" si="378"/>
        <v>0.51868271480184192</v>
      </c>
      <c r="Z152" s="239">
        <f t="shared" si="378"/>
        <v>0.52007353295965375</v>
      </c>
      <c r="AA152" s="239">
        <f t="shared" si="378"/>
        <v>0.52112214599359885</v>
      </c>
      <c r="AB152" s="239">
        <f t="shared" si="378"/>
        <v>0.52181214659750941</v>
      </c>
      <c r="AC152" s="239">
        <f t="shared" si="378"/>
        <v>0.52291250105727238</v>
      </c>
      <c r="AD152" s="239">
        <f t="shared" si="378"/>
        <v>0.52369231773046399</v>
      </c>
      <c r="AE152" s="239">
        <f t="shared" si="378"/>
        <v>0.52465241136712859</v>
      </c>
      <c r="AF152" s="239">
        <f t="shared" si="378"/>
        <v>0.52551407581423992</v>
      </c>
      <c r="AG152" s="239">
        <f t="shared" si="378"/>
        <v>0.52653612346614831</v>
      </c>
      <c r="AH152" s="239">
        <f t="shared" si="378"/>
        <v>0.5273338721971913</v>
      </c>
      <c r="AI152" s="239">
        <f t="shared" si="378"/>
        <v>0.52850810450623709</v>
      </c>
      <c r="AJ152" s="239">
        <f t="shared" si="378"/>
        <v>0.52925315471096157</v>
      </c>
      <c r="AK152" s="239">
        <f t="shared" si="378"/>
        <v>0.53016467031756942</v>
      </c>
    </row>
    <row r="153" spans="1:39" s="28" customFormat="1" ht="15" x14ac:dyDescent="0.25">
      <c r="A153" s="187" t="s">
        <v>37</v>
      </c>
      <c r="B153" s="187" t="s">
        <v>37</v>
      </c>
      <c r="C153" s="189" t="s">
        <v>342</v>
      </c>
      <c r="D153" s="188">
        <f t="shared" ref="D153:S153" si="379">D133+D143+D148+D138</f>
        <v>17.749190009789611</v>
      </c>
      <c r="E153" s="188">
        <f t="shared" si="379"/>
        <v>18.7295915425244</v>
      </c>
      <c r="F153" s="188">
        <f t="shared" si="379"/>
        <v>18.928613579556533</v>
      </c>
      <c r="G153" s="188">
        <f t="shared" si="379"/>
        <v>18.911240222667473</v>
      </c>
      <c r="H153" s="188">
        <f t="shared" si="379"/>
        <v>19.484746094403402</v>
      </c>
      <c r="I153" s="188">
        <f t="shared" si="379"/>
        <v>18.307110915702875</v>
      </c>
      <c r="J153" s="188">
        <f t="shared" si="379"/>
        <v>18.325524410031697</v>
      </c>
      <c r="K153" s="188">
        <f t="shared" si="379"/>
        <v>18.591172141292191</v>
      </c>
      <c r="L153" s="188">
        <f t="shared" si="379"/>
        <v>19.125194459886821</v>
      </c>
      <c r="M153" s="188">
        <f t="shared" si="379"/>
        <v>19.840670847517167</v>
      </c>
      <c r="N153" s="188">
        <f t="shared" si="379"/>
        <v>20.661334203872876</v>
      </c>
      <c r="O153" s="188">
        <f t="shared" si="379"/>
        <v>21.602197725883759</v>
      </c>
      <c r="P153" s="188">
        <f t="shared" si="379"/>
        <v>22.606853418422602</v>
      </c>
      <c r="Q153" s="188">
        <f t="shared" si="379"/>
        <v>23.551980169890218</v>
      </c>
      <c r="R153" s="188">
        <f t="shared" si="379"/>
        <v>24.593715425619262</v>
      </c>
      <c r="S153" s="255">
        <f t="shared" si="379"/>
        <v>25.768332056838062</v>
      </c>
      <c r="T153" s="484"/>
      <c r="U153" s="469">
        <f t="shared" ref="U153:U155" si="380">(S153/J153)^(1/9)-1</f>
        <v>3.8598680048915313E-2</v>
      </c>
      <c r="V153" s="264">
        <f t="shared" ref="V153:V156" si="381">D153/D$156</f>
        <v>0.2804975607417865</v>
      </c>
      <c r="W153" s="190">
        <f t="shared" ref="W153:AK156" si="382">E153/E$156</f>
        <v>0.28619866377186215</v>
      </c>
      <c r="X153" s="190">
        <f t="shared" si="382"/>
        <v>0.28243897095091969</v>
      </c>
      <c r="Y153" s="190">
        <f t="shared" si="382"/>
        <v>0.28212492858078941</v>
      </c>
      <c r="Z153" s="190">
        <f t="shared" si="382"/>
        <v>0.2830709331743903</v>
      </c>
      <c r="AA153" s="190">
        <f t="shared" si="382"/>
        <v>0.28415801597817458</v>
      </c>
      <c r="AB153" s="190">
        <f t="shared" si="382"/>
        <v>0.28329460351354657</v>
      </c>
      <c r="AC153" s="190">
        <f t="shared" si="382"/>
        <v>0.28317541947047342</v>
      </c>
      <c r="AD153" s="190">
        <f t="shared" si="382"/>
        <v>0.28537277178473192</v>
      </c>
      <c r="AE153" s="190">
        <f t="shared" si="382"/>
        <v>0.28605001221951676</v>
      </c>
      <c r="AF153" s="190">
        <f t="shared" si="382"/>
        <v>0.28681436700068924</v>
      </c>
      <c r="AG153" s="190">
        <f t="shared" si="382"/>
        <v>0.287633274766878</v>
      </c>
      <c r="AH153" s="190">
        <f t="shared" si="382"/>
        <v>0.28834900722731116</v>
      </c>
      <c r="AI153" s="190">
        <f t="shared" si="382"/>
        <v>0.2891144140489369</v>
      </c>
      <c r="AJ153" s="190">
        <f t="shared" si="382"/>
        <v>0.28983340454842699</v>
      </c>
      <c r="AK153" s="190">
        <f t="shared" si="382"/>
        <v>0.29053995739352229</v>
      </c>
    </row>
    <row r="154" spans="1:39" s="28" customFormat="1" ht="15" x14ac:dyDescent="0.25">
      <c r="A154" s="187" t="s">
        <v>37</v>
      </c>
      <c r="B154" s="187" t="s">
        <v>37</v>
      </c>
      <c r="C154" s="189" t="s">
        <v>343</v>
      </c>
      <c r="D154" s="188">
        <f t="shared" ref="D154:S154" si="383">D134+D144+D149+D139</f>
        <v>5.7045202742459411</v>
      </c>
      <c r="E154" s="188">
        <f t="shared" si="383"/>
        <v>5.9642470051239513</v>
      </c>
      <c r="F154" s="188">
        <f t="shared" si="383"/>
        <v>6.1353838819901139</v>
      </c>
      <c r="G154" s="188">
        <f t="shared" si="383"/>
        <v>5.976747757638452</v>
      </c>
      <c r="H154" s="188">
        <f t="shared" si="383"/>
        <v>6.170626678962309</v>
      </c>
      <c r="I154" s="188">
        <f t="shared" si="383"/>
        <v>5.799629898529397</v>
      </c>
      <c r="J154" s="188">
        <f t="shared" si="383"/>
        <v>5.7699162227219638</v>
      </c>
      <c r="K154" s="188">
        <f t="shared" si="383"/>
        <v>5.8414241044357933</v>
      </c>
      <c r="L154" s="188">
        <f t="shared" si="383"/>
        <v>5.9445691022189271</v>
      </c>
      <c r="M154" s="188">
        <f t="shared" si="383"/>
        <v>6.1287641631045187</v>
      </c>
      <c r="N154" s="188">
        <f t="shared" si="383"/>
        <v>6.3427454592913026</v>
      </c>
      <c r="O154" s="188">
        <f t="shared" si="383"/>
        <v>6.5878107458583006</v>
      </c>
      <c r="P154" s="188">
        <f t="shared" si="383"/>
        <v>6.8586856535565417</v>
      </c>
      <c r="Q154" s="188">
        <f t="shared" si="383"/>
        <v>7.1121144755699595</v>
      </c>
      <c r="R154" s="188">
        <f t="shared" si="383"/>
        <v>7.3721036442427383</v>
      </c>
      <c r="S154" s="255">
        <f t="shared" si="383"/>
        <v>7.6733306460306814</v>
      </c>
      <c r="T154" s="484"/>
      <c r="U154" s="469">
        <f t="shared" si="380"/>
        <v>3.2184079339727667E-2</v>
      </c>
      <c r="V154" s="264">
        <f t="shared" si="381"/>
        <v>9.015081934699623E-2</v>
      </c>
      <c r="W154" s="190">
        <f t="shared" si="382"/>
        <v>9.1137039448845311E-2</v>
      </c>
      <c r="X154" s="190">
        <f t="shared" si="382"/>
        <v>9.1547724968599892E-2</v>
      </c>
      <c r="Y154" s="190">
        <f t="shared" si="382"/>
        <v>8.9163350177744224E-2</v>
      </c>
      <c r="Z154" s="190">
        <f t="shared" si="382"/>
        <v>8.9645769250560614E-2</v>
      </c>
      <c r="AA154" s="190">
        <f t="shared" si="382"/>
        <v>9.0020284083177665E-2</v>
      </c>
      <c r="AB154" s="190">
        <f t="shared" si="382"/>
        <v>8.9197236163544635E-2</v>
      </c>
      <c r="AC154" s="190">
        <f t="shared" si="382"/>
        <v>8.8974902093697017E-2</v>
      </c>
      <c r="AD154" s="190">
        <f t="shared" si="382"/>
        <v>8.8700701335307081E-2</v>
      </c>
      <c r="AE154" s="190">
        <f t="shared" si="382"/>
        <v>8.836057395538964E-2</v>
      </c>
      <c r="AF154" s="190">
        <f t="shared" si="382"/>
        <v>8.8048066306005146E-2</v>
      </c>
      <c r="AG154" s="190">
        <f t="shared" si="382"/>
        <v>8.7716703754878333E-2</v>
      </c>
      <c r="AH154" s="190">
        <f t="shared" si="382"/>
        <v>8.7482108300644026E-2</v>
      </c>
      <c r="AI154" s="190">
        <f t="shared" si="382"/>
        <v>8.7305389798269156E-2</v>
      </c>
      <c r="AJ154" s="190">
        <f t="shared" si="382"/>
        <v>8.6879182787849854E-2</v>
      </c>
      <c r="AK154" s="190">
        <f t="shared" si="382"/>
        <v>8.6517402602802593E-2</v>
      </c>
    </row>
    <row r="155" spans="1:39" s="28" customFormat="1" ht="15" x14ac:dyDescent="0.25">
      <c r="A155" s="187" t="s">
        <v>37</v>
      </c>
      <c r="B155" s="187" t="s">
        <v>37</v>
      </c>
      <c r="C155" s="189" t="s">
        <v>344</v>
      </c>
      <c r="D155" s="188">
        <f t="shared" ref="D155:S155" si="384">D135+D145+D150+D140</f>
        <v>6.9598833451953448</v>
      </c>
      <c r="E155" s="188">
        <f t="shared" si="384"/>
        <v>6.7218193661051151</v>
      </c>
      <c r="F155" s="188">
        <f t="shared" si="384"/>
        <v>7.2170721006029819</v>
      </c>
      <c r="G155" s="188">
        <f t="shared" si="384"/>
        <v>7.3654027434172979</v>
      </c>
      <c r="H155" s="188">
        <f t="shared" si="384"/>
        <v>7.3896169000679457</v>
      </c>
      <c r="I155" s="188">
        <f t="shared" si="384"/>
        <v>6.745353778947571</v>
      </c>
      <c r="J155" s="188">
        <f t="shared" si="384"/>
        <v>6.8271753487186677</v>
      </c>
      <c r="K155" s="188">
        <f t="shared" si="384"/>
        <v>6.8893872650182066</v>
      </c>
      <c r="L155" s="188">
        <f t="shared" si="384"/>
        <v>6.8515616195920508</v>
      </c>
      <c r="M155" s="188">
        <f t="shared" si="384"/>
        <v>6.9910758837746751</v>
      </c>
      <c r="N155" s="188">
        <f t="shared" si="384"/>
        <v>7.1666078566207592</v>
      </c>
      <c r="O155" s="188">
        <f t="shared" si="384"/>
        <v>7.3686739694226162</v>
      </c>
      <c r="P155" s="188">
        <f t="shared" si="384"/>
        <v>7.581962772193739</v>
      </c>
      <c r="Q155" s="188">
        <f t="shared" si="384"/>
        <v>7.7648093500820377</v>
      </c>
      <c r="R155" s="188">
        <f t="shared" si="384"/>
        <v>7.9792451251528647</v>
      </c>
      <c r="S155" s="255">
        <f t="shared" si="384"/>
        <v>8.2185877367039417</v>
      </c>
      <c r="T155" s="484"/>
      <c r="U155" s="469">
        <f t="shared" si="380"/>
        <v>2.0823553637624004E-2</v>
      </c>
      <c r="V155" s="264">
        <f t="shared" si="381"/>
        <v>0.10998982490456871</v>
      </c>
      <c r="W155" s="190">
        <f t="shared" si="382"/>
        <v>0.10271317002975178</v>
      </c>
      <c r="X155" s="190">
        <f t="shared" si="382"/>
        <v>0.10768788790608586</v>
      </c>
      <c r="Y155" s="190">
        <f t="shared" si="382"/>
        <v>0.10987982271330136</v>
      </c>
      <c r="Z155" s="190">
        <f t="shared" si="382"/>
        <v>0.10735504284063016</v>
      </c>
      <c r="AA155" s="190">
        <f t="shared" si="382"/>
        <v>0.10469955394504876</v>
      </c>
      <c r="AB155" s="190">
        <f t="shared" si="382"/>
        <v>0.10554142354987422</v>
      </c>
      <c r="AC155" s="190">
        <f t="shared" si="382"/>
        <v>0.10493717737855712</v>
      </c>
      <c r="AD155" s="190">
        <f t="shared" si="382"/>
        <v>0.102234209149497</v>
      </c>
      <c r="AE155" s="190">
        <f t="shared" si="382"/>
        <v>0.10079282889930945</v>
      </c>
      <c r="AF155" s="190">
        <f t="shared" si="382"/>
        <v>9.9484673915857649E-2</v>
      </c>
      <c r="AG155" s="190">
        <f t="shared" si="382"/>
        <v>9.8113898012095344E-2</v>
      </c>
      <c r="AH155" s="190">
        <f t="shared" si="382"/>
        <v>9.6707462897728774E-2</v>
      </c>
      <c r="AI155" s="190">
        <f t="shared" si="382"/>
        <v>9.5317603414114077E-2</v>
      </c>
      <c r="AJ155" s="190">
        <f t="shared" si="382"/>
        <v>9.4034257952761616E-2</v>
      </c>
      <c r="AK155" s="190">
        <f t="shared" si="382"/>
        <v>9.2665218904738444E-2</v>
      </c>
    </row>
    <row r="156" spans="1:39" s="28" customFormat="1" ht="15.75" thickBot="1" x14ac:dyDescent="0.3">
      <c r="A156" s="240" t="s">
        <v>37</v>
      </c>
      <c r="B156" s="240" t="s">
        <v>37</v>
      </c>
      <c r="C156" s="241" t="s">
        <v>58</v>
      </c>
      <c r="D156" s="242">
        <f t="shared" ref="D156:S156" si="385">D136+D146+D151+D141</f>
        <v>63.277520000000003</v>
      </c>
      <c r="E156" s="242">
        <f t="shared" si="385"/>
        <v>65.442624000000009</v>
      </c>
      <c r="F156" s="242">
        <f t="shared" si="385"/>
        <v>67.018419999999992</v>
      </c>
      <c r="G156" s="242">
        <f t="shared" si="385"/>
        <v>67.031440000000003</v>
      </c>
      <c r="H156" s="242">
        <f t="shared" si="385"/>
        <v>68.833439999999996</v>
      </c>
      <c r="I156" s="242">
        <f t="shared" si="385"/>
        <v>64.425812000000008</v>
      </c>
      <c r="J156" s="242">
        <f t="shared" si="385"/>
        <v>64.687163760800004</v>
      </c>
      <c r="K156" s="242">
        <f t="shared" si="385"/>
        <v>65.652492635331598</v>
      </c>
      <c r="L156" s="242">
        <f t="shared" si="385"/>
        <v>67.018287485092372</v>
      </c>
      <c r="M156" s="242">
        <f t="shared" si="385"/>
        <v>69.36084600580719</v>
      </c>
      <c r="N156" s="242">
        <f t="shared" si="385"/>
        <v>72.037305592237729</v>
      </c>
      <c r="O156" s="242">
        <f t="shared" si="385"/>
        <v>75.103263846618518</v>
      </c>
      <c r="P156" s="242">
        <f t="shared" si="385"/>
        <v>78.401010066947023</v>
      </c>
      <c r="Q156" s="242">
        <f t="shared" si="385"/>
        <v>81.462490368618205</v>
      </c>
      <c r="R156" s="242">
        <f t="shared" si="385"/>
        <v>84.854661469879005</v>
      </c>
      <c r="S156" s="256">
        <f t="shared" si="385"/>
        <v>88.691181371435619</v>
      </c>
      <c r="T156" s="484"/>
      <c r="U156" s="494"/>
      <c r="V156" s="265">
        <f t="shared" si="381"/>
        <v>1</v>
      </c>
      <c r="W156" s="243">
        <f t="shared" si="382"/>
        <v>1</v>
      </c>
      <c r="X156" s="243">
        <f t="shared" si="382"/>
        <v>1</v>
      </c>
      <c r="Y156" s="243">
        <f t="shared" si="382"/>
        <v>1</v>
      </c>
      <c r="Z156" s="243">
        <f t="shared" si="382"/>
        <v>1</v>
      </c>
      <c r="AA156" s="243">
        <f t="shared" si="382"/>
        <v>1</v>
      </c>
      <c r="AB156" s="243">
        <f t="shared" si="382"/>
        <v>1</v>
      </c>
      <c r="AC156" s="243">
        <f t="shared" si="382"/>
        <v>1</v>
      </c>
      <c r="AD156" s="243">
        <f t="shared" si="382"/>
        <v>1</v>
      </c>
      <c r="AE156" s="243">
        <f t="shared" si="382"/>
        <v>1</v>
      </c>
      <c r="AF156" s="243">
        <f t="shared" si="382"/>
        <v>1</v>
      </c>
      <c r="AG156" s="243">
        <f t="shared" si="382"/>
        <v>1</v>
      </c>
      <c r="AH156" s="243">
        <f t="shared" si="382"/>
        <v>1</v>
      </c>
      <c r="AI156" s="243">
        <f t="shared" si="382"/>
        <v>1</v>
      </c>
      <c r="AJ156" s="243">
        <f t="shared" si="382"/>
        <v>1</v>
      </c>
      <c r="AK156" s="243">
        <f t="shared" si="382"/>
        <v>1</v>
      </c>
    </row>
    <row r="157" spans="1:39" s="28" customFormat="1" ht="15" x14ac:dyDescent="0.25">
      <c r="A157" s="244" t="s">
        <v>57</v>
      </c>
      <c r="B157" s="244" t="s">
        <v>57</v>
      </c>
      <c r="C157" s="245" t="s">
        <v>389</v>
      </c>
      <c r="D157" s="486">
        <f t="shared" ref="D157:S157" si="386">D152+D127+D87+D42+D107</f>
        <v>382.17045399766909</v>
      </c>
      <c r="E157" s="486">
        <f t="shared" si="386"/>
        <v>390.2847791364548</v>
      </c>
      <c r="F157" s="486">
        <f t="shared" si="386"/>
        <v>401.88920879205057</v>
      </c>
      <c r="G157" s="486">
        <f t="shared" si="386"/>
        <v>410.71948015937585</v>
      </c>
      <c r="H157" s="486">
        <f t="shared" si="386"/>
        <v>422.22550353695124</v>
      </c>
      <c r="I157" s="486">
        <f t="shared" si="386"/>
        <v>382.04810871500723</v>
      </c>
      <c r="J157" s="486">
        <f t="shared" si="386"/>
        <v>394.20559391970039</v>
      </c>
      <c r="K157" s="486">
        <f t="shared" si="386"/>
        <v>406.72210165947899</v>
      </c>
      <c r="L157" s="486">
        <f t="shared" si="386"/>
        <v>423.07400960071936</v>
      </c>
      <c r="M157" s="486">
        <f t="shared" si="386"/>
        <v>443.88180253013752</v>
      </c>
      <c r="N157" s="486">
        <f t="shared" si="386"/>
        <v>467.66059935582751</v>
      </c>
      <c r="O157" s="486">
        <f t="shared" si="386"/>
        <v>495.55594508077502</v>
      </c>
      <c r="P157" s="486">
        <f t="shared" si="386"/>
        <v>526.18429602607159</v>
      </c>
      <c r="Q157" s="486">
        <f t="shared" si="386"/>
        <v>558.12431246246024</v>
      </c>
      <c r="R157" s="486">
        <f t="shared" si="386"/>
        <v>593.63577847259637</v>
      </c>
      <c r="S157" s="487">
        <f t="shared" si="386"/>
        <v>633.30559533356097</v>
      </c>
      <c r="T157" s="484"/>
      <c r="U157" s="469">
        <f>(S157/J157)^(1/9)-1</f>
        <v>5.4087654569533461E-2</v>
      </c>
      <c r="V157" s="499">
        <f>D157/' Demand-Supply Gap'!D$307</f>
        <v>0.55239671610952956</v>
      </c>
      <c r="W157" s="500">
        <f>E157/' Demand-Supply Gap'!E$307</f>
        <v>0.54069155723404783</v>
      </c>
      <c r="X157" s="500">
        <f>F157/' Demand-Supply Gap'!F$307</f>
        <v>0.5361472075066972</v>
      </c>
      <c r="Y157" s="500">
        <f>G157/' Demand-Supply Gap'!G$307</f>
        <v>0.52450483850923835</v>
      </c>
      <c r="Z157" s="500">
        <f>H157/' Demand-Supply Gap'!H$307</f>
        <v>0.52018019911781876</v>
      </c>
      <c r="AA157" s="500">
        <f>I157/' Demand-Supply Gap'!I$307</f>
        <v>0.50670640646907927</v>
      </c>
      <c r="AB157" s="500">
        <f>J157/' Demand-Supply Gap'!J$307</f>
        <v>0.51247111136522394</v>
      </c>
      <c r="AC157" s="500">
        <f>K157/' Demand-Supply Gap'!K$307</f>
        <v>0.51295013016736946</v>
      </c>
      <c r="AD157" s="500">
        <f>L157/' Demand-Supply Gap'!L$307</f>
        <v>0.5134708414311826</v>
      </c>
      <c r="AE157" s="500">
        <f>M157/' Demand-Supply Gap'!M$307</f>
        <v>0.51397902725233735</v>
      </c>
      <c r="AF157" s="500">
        <f>N157/' Demand-Supply Gap'!N$307</f>
        <v>0.51457704113073388</v>
      </c>
      <c r="AG157" s="500">
        <f>O157/' Demand-Supply Gap'!O$307</f>
        <v>0.51512947204387238</v>
      </c>
      <c r="AH157" s="500">
        <f>P157/' Demand-Supply Gap'!P$307</f>
        <v>0.51564522687519321</v>
      </c>
      <c r="AI157" s="500">
        <f>Q157/' Demand-Supply Gap'!Q$307</f>
        <v>0.51623530554180985</v>
      </c>
      <c r="AJ157" s="500">
        <f>R157/' Demand-Supply Gap'!R$307</f>
        <v>0.51669993798297431</v>
      </c>
      <c r="AK157" s="500">
        <f>S157/' Demand-Supply Gap'!S$307</f>
        <v>0.51720583268563847</v>
      </c>
    </row>
    <row r="158" spans="1:39" s="28" customFormat="1" ht="15" x14ac:dyDescent="0.25">
      <c r="A158" s="191" t="s">
        <v>57</v>
      </c>
      <c r="B158" s="191" t="s">
        <v>57</v>
      </c>
      <c r="C158" s="192" t="s">
        <v>342</v>
      </c>
      <c r="D158" s="367">
        <f t="shared" ref="D158:S158" si="387">D153+D128+D88+D43+D108</f>
        <v>202.19038190346171</v>
      </c>
      <c r="E158" s="367">
        <f t="shared" si="387"/>
        <v>208.67591687403419</v>
      </c>
      <c r="F158" s="367">
        <f t="shared" si="387"/>
        <v>214.41727626386051</v>
      </c>
      <c r="G158" s="367">
        <f t="shared" si="387"/>
        <v>218.72574478356748</v>
      </c>
      <c r="H158" s="367">
        <f t="shared" si="387"/>
        <v>224.83805228518139</v>
      </c>
      <c r="I158" s="367">
        <f t="shared" si="387"/>
        <v>203.99451366290549</v>
      </c>
      <c r="J158" s="367">
        <f t="shared" si="387"/>
        <v>209.65824413824038</v>
      </c>
      <c r="K158" s="367">
        <f t="shared" si="387"/>
        <v>216.48296668886323</v>
      </c>
      <c r="L158" s="367">
        <f t="shared" si="387"/>
        <v>225.52944947573752</v>
      </c>
      <c r="M158" s="367">
        <f t="shared" si="387"/>
        <v>236.80142765189976</v>
      </c>
      <c r="N158" s="367">
        <f t="shared" si="387"/>
        <v>249.6583004034066</v>
      </c>
      <c r="O158" s="367">
        <f t="shared" si="387"/>
        <v>264.71932384142872</v>
      </c>
      <c r="P158" s="367">
        <f t="shared" si="387"/>
        <v>281.29446675823129</v>
      </c>
      <c r="Q158" s="367">
        <f t="shared" si="387"/>
        <v>298.51930523891315</v>
      </c>
      <c r="R158" s="367">
        <f t="shared" si="387"/>
        <v>317.73361632746912</v>
      </c>
      <c r="S158" s="488">
        <f t="shared" si="387"/>
        <v>339.11635750404997</v>
      </c>
      <c r="T158" s="484"/>
      <c r="U158" s="469">
        <f t="shared" ref="U158:U160" si="388">(S158/J158)^(1/9)-1</f>
        <v>5.4882501514181836E-2</v>
      </c>
      <c r="V158" s="501">
        <f>D158/' Demand-Supply Gap'!D$307</f>
        <v>0.29224996810738568</v>
      </c>
      <c r="W158" s="502">
        <f>E158/' Demand-Supply Gap'!E$307</f>
        <v>0.28909481610200305</v>
      </c>
      <c r="X158" s="502">
        <f>F158/' Demand-Supply Gap'!F$307</f>
        <v>0.28604705325527707</v>
      </c>
      <c r="Y158" s="502">
        <f>G158/' Demand-Supply Gap'!G$307</f>
        <v>0.2793213299768515</v>
      </c>
      <c r="Z158" s="502">
        <f>H158/' Demand-Supply Gap'!H$307</f>
        <v>0.27699961709379012</v>
      </c>
      <c r="AA158" s="502">
        <f>I158/' Demand-Supply Gap'!I$307</f>
        <v>0.27055578760800719</v>
      </c>
      <c r="AB158" s="502">
        <f>J158/' Demand-Supply Gap'!J$307</f>
        <v>0.27255775929524678</v>
      </c>
      <c r="AC158" s="502">
        <f>K158/' Demand-Supply Gap'!K$307</f>
        <v>0.27302417421869335</v>
      </c>
      <c r="AD158" s="502">
        <f>L158/' Demand-Supply Gap'!L$307</f>
        <v>0.27371758501333715</v>
      </c>
      <c r="AE158" s="502">
        <f>M158/' Demand-Supply Gap'!M$307</f>
        <v>0.27419679460327628</v>
      </c>
      <c r="AF158" s="502">
        <f>N158/' Demand-Supply Gap'!N$307</f>
        <v>0.27470441104568116</v>
      </c>
      <c r="AG158" s="502">
        <f>O158/' Demand-Supply Gap'!O$307</f>
        <v>0.27517523880783784</v>
      </c>
      <c r="AH158" s="502">
        <f>P158/' Demand-Supply Gap'!P$307</f>
        <v>0.27566035365505809</v>
      </c>
      <c r="AI158" s="502">
        <f>Q158/' Demand-Supply Gap'!Q$307</f>
        <v>0.27611448078693834</v>
      </c>
      <c r="AJ158" s="502">
        <f>R158/' Demand-Supply Gap'!R$307</f>
        <v>0.27655499517552756</v>
      </c>
      <c r="AK158" s="502">
        <f>S158/' Demand-Supply Gap'!S$307</f>
        <v>0.27694837903306957</v>
      </c>
    </row>
    <row r="159" spans="1:39" s="28" customFormat="1" ht="15" x14ac:dyDescent="0.25">
      <c r="A159" s="191" t="s">
        <v>57</v>
      </c>
      <c r="B159" s="191" t="s">
        <v>57</v>
      </c>
      <c r="C159" s="192" t="s">
        <v>343</v>
      </c>
      <c r="D159" s="367">
        <f t="shared" ref="D159:S159" si="389">D154+D129+D89+D44+D109</f>
        <v>65.008839818639274</v>
      </c>
      <c r="E159" s="367">
        <f t="shared" si="389"/>
        <v>65.894396870409949</v>
      </c>
      <c r="F159" s="367">
        <f t="shared" si="389"/>
        <v>67.516391161392121</v>
      </c>
      <c r="G159" s="367">
        <f t="shared" si="389"/>
        <v>68.527179123038451</v>
      </c>
      <c r="H159" s="367">
        <f t="shared" si="389"/>
        <v>70.325146195769307</v>
      </c>
      <c r="I159" s="367">
        <f t="shared" si="389"/>
        <v>64.442162874605771</v>
      </c>
      <c r="J159" s="367">
        <f t="shared" si="389"/>
        <v>65.895828670021473</v>
      </c>
      <c r="K159" s="367">
        <f t="shared" si="389"/>
        <v>67.806897215284536</v>
      </c>
      <c r="L159" s="367">
        <f t="shared" si="389"/>
        <v>70.249382140964045</v>
      </c>
      <c r="M159" s="367">
        <f t="shared" si="389"/>
        <v>73.428806699500214</v>
      </c>
      <c r="N159" s="367">
        <f t="shared" si="389"/>
        <v>77.01618159082463</v>
      </c>
      <c r="O159" s="367">
        <f t="shared" si="389"/>
        <v>81.303904484651724</v>
      </c>
      <c r="P159" s="367">
        <f t="shared" si="389"/>
        <v>85.992414662110619</v>
      </c>
      <c r="Q159" s="367">
        <f t="shared" si="389"/>
        <v>90.849083256505793</v>
      </c>
      <c r="R159" s="367">
        <f t="shared" si="389"/>
        <v>96.276794345031021</v>
      </c>
      <c r="S159" s="488">
        <f t="shared" si="389"/>
        <v>102.3377612934307</v>
      </c>
      <c r="T159" s="484"/>
      <c r="U159" s="469">
        <f t="shared" si="388"/>
        <v>5.0127420423726976E-2</v>
      </c>
      <c r="V159" s="501">
        <f>D159/' Demand-Supply Gap'!D$307</f>
        <v>9.3965059983746907E-2</v>
      </c>
      <c r="W159" s="502">
        <f>E159/' Demand-Supply Gap'!E$307</f>
        <v>9.1288581982859135E-2</v>
      </c>
      <c r="X159" s="502">
        <f>F159/' Demand-Supply Gap'!F$307</f>
        <v>9.0071402242702506E-2</v>
      </c>
      <c r="Y159" s="502">
        <f>G159/' Demand-Supply Gap'!G$307</f>
        <v>8.7511887689075876E-2</v>
      </c>
      <c r="Z159" s="502">
        <f>H159/' Demand-Supply Gap'!H$307</f>
        <v>8.6640310082319621E-2</v>
      </c>
      <c r="AA159" s="502">
        <f>I159/' Demand-Supply Gap'!I$307</f>
        <v>8.5468965898335691E-2</v>
      </c>
      <c r="AB159" s="502">
        <f>J159/' Demand-Supply Gap'!J$307</f>
        <v>8.5665219047442481E-2</v>
      </c>
      <c r="AC159" s="502">
        <f>K159/' Demand-Supply Gap'!K$307</f>
        <v>8.5516760979824732E-2</v>
      </c>
      <c r="AD159" s="502">
        <f>L159/' Demand-Supply Gap'!L$307</f>
        <v>8.5259336521248133E-2</v>
      </c>
      <c r="AE159" s="502">
        <f>M159/' Demand-Supply Gap'!M$307</f>
        <v>8.5024586330381499E-2</v>
      </c>
      <c r="AF159" s="502">
        <f>N159/' Demand-Supply Gap'!N$307</f>
        <v>8.4742565220980046E-2</v>
      </c>
      <c r="AG159" s="502">
        <f>O159/' Demand-Supply Gap'!O$307</f>
        <v>8.4515255659897995E-2</v>
      </c>
      <c r="AH159" s="502">
        <f>P159/' Demand-Supply Gap'!P$307</f>
        <v>8.4270052342635238E-2</v>
      </c>
      <c r="AI159" s="502">
        <f>Q159/' Demand-Supply Gap'!Q$307</f>
        <v>8.4030570261656681E-2</v>
      </c>
      <c r="AJ159" s="502">
        <f>R159/' Demand-Supply Gap'!R$307</f>
        <v>8.3799217417912936E-2</v>
      </c>
      <c r="AK159" s="502">
        <f>S159/' Demand-Supply Gap'!S$307</f>
        <v>8.357685047307209E-2</v>
      </c>
    </row>
    <row r="160" spans="1:39" s="28" customFormat="1" ht="15" x14ac:dyDescent="0.25">
      <c r="A160" s="191" t="s">
        <v>57</v>
      </c>
      <c r="B160" s="191" t="s">
        <v>57</v>
      </c>
      <c r="C160" s="192" t="s">
        <v>344</v>
      </c>
      <c r="D160" s="367">
        <f t="shared" ref="D160:S160" si="390">D155+D130+D90+D45+D110</f>
        <v>96.884974280229912</v>
      </c>
      <c r="E160" s="367">
        <f t="shared" si="390"/>
        <v>98.624441119101107</v>
      </c>
      <c r="F160" s="367">
        <f t="shared" si="390"/>
        <v>104.5227637826968</v>
      </c>
      <c r="G160" s="367">
        <f t="shared" si="390"/>
        <v>104.95333593401821</v>
      </c>
      <c r="H160" s="367">
        <f t="shared" si="390"/>
        <v>107.91592798209805</v>
      </c>
      <c r="I160" s="367">
        <f t="shared" si="390"/>
        <v>95.201036747481581</v>
      </c>
      <c r="J160" s="367">
        <f t="shared" si="390"/>
        <v>99.383004161837761</v>
      </c>
      <c r="K160" s="367">
        <f t="shared" si="390"/>
        <v>101.8632863718008</v>
      </c>
      <c r="L160" s="367">
        <f t="shared" si="390"/>
        <v>105.10223607084038</v>
      </c>
      <c r="M160" s="367">
        <f t="shared" si="390"/>
        <v>109.50265708772281</v>
      </c>
      <c r="N160" s="367">
        <f t="shared" si="390"/>
        <v>114.4464776680606</v>
      </c>
      <c r="O160" s="367">
        <f t="shared" si="390"/>
        <v>120.41522377666101</v>
      </c>
      <c r="P160" s="367">
        <f t="shared" si="390"/>
        <v>126.91983147093636</v>
      </c>
      <c r="Q160" s="367">
        <f t="shared" si="390"/>
        <v>133.67034821055958</v>
      </c>
      <c r="R160" s="367">
        <f t="shared" si="390"/>
        <v>141.22555906459399</v>
      </c>
      <c r="S160" s="488">
        <f t="shared" si="390"/>
        <v>149.70665666415539</v>
      </c>
      <c r="T160" s="484"/>
      <c r="U160" s="469">
        <f t="shared" si="388"/>
        <v>4.6573871116624588E-2</v>
      </c>
      <c r="V160" s="501">
        <f>100%-SUM(V157:V159)</f>
        <v>6.1388255799337821E-2</v>
      </c>
      <c r="W160" s="502">
        <f t="shared" ref="W160:AK160" si="391">100%-SUM(W157:W159)</f>
        <v>7.8925044681089962E-2</v>
      </c>
      <c r="X160" s="502">
        <f t="shared" si="391"/>
        <v>8.7734336995323181E-2</v>
      </c>
      <c r="Y160" s="502">
        <f t="shared" si="391"/>
        <v>0.10866194382483418</v>
      </c>
      <c r="Z160" s="502">
        <f t="shared" si="391"/>
        <v>0.11617987370607152</v>
      </c>
      <c r="AA160" s="502">
        <f t="shared" si="391"/>
        <v>0.13726884002457784</v>
      </c>
      <c r="AB160" s="502">
        <f t="shared" si="391"/>
        <v>0.12930591029208682</v>
      </c>
      <c r="AC160" s="502">
        <f t="shared" si="391"/>
        <v>0.1285089346341125</v>
      </c>
      <c r="AD160" s="502">
        <f t="shared" si="391"/>
        <v>0.12755223703423213</v>
      </c>
      <c r="AE160" s="502">
        <f t="shared" si="391"/>
        <v>0.12679959181400491</v>
      </c>
      <c r="AF160" s="502">
        <f t="shared" si="391"/>
        <v>0.1259759826026049</v>
      </c>
      <c r="AG160" s="502">
        <f t="shared" si="391"/>
        <v>0.12518003348839168</v>
      </c>
      <c r="AH160" s="502">
        <f t="shared" si="391"/>
        <v>0.12442436712711347</v>
      </c>
      <c r="AI160" s="502">
        <f t="shared" si="391"/>
        <v>0.12361964340959508</v>
      </c>
      <c r="AJ160" s="502">
        <f t="shared" si="391"/>
        <v>0.12294584942358511</v>
      </c>
      <c r="AK160" s="502">
        <f t="shared" si="391"/>
        <v>0.1222689378082199</v>
      </c>
    </row>
    <row r="161" spans="1:37" s="66" customFormat="1" ht="15.75" thickBot="1" x14ac:dyDescent="0.3">
      <c r="A161" s="246" t="s">
        <v>57</v>
      </c>
      <c r="B161" s="246" t="s">
        <v>57</v>
      </c>
      <c r="C161" s="247" t="s">
        <v>58</v>
      </c>
      <c r="D161" s="248">
        <f t="shared" ref="D161:S161" si="392">D156+D131+D91+D46+D111</f>
        <v>746.23464999999987</v>
      </c>
      <c r="E161" s="248">
        <f t="shared" si="392"/>
        <v>763.48953399999994</v>
      </c>
      <c r="F161" s="248">
        <f t="shared" si="392"/>
        <v>788.32564000000002</v>
      </c>
      <c r="G161" s="248">
        <f t="shared" si="392"/>
        <v>802.93574000000001</v>
      </c>
      <c r="H161" s="248">
        <f t="shared" si="392"/>
        <v>825.27462999999989</v>
      </c>
      <c r="I161" s="248">
        <f t="shared" si="392"/>
        <v>745.66582199999993</v>
      </c>
      <c r="J161" s="248">
        <f t="shared" si="392"/>
        <v>769.21267088979994</v>
      </c>
      <c r="K161" s="248">
        <f t="shared" si="392"/>
        <v>792.89525193542761</v>
      </c>
      <c r="L161" s="248">
        <f t="shared" si="392"/>
        <v>823.98507728826121</v>
      </c>
      <c r="M161" s="248">
        <f t="shared" si="392"/>
        <v>863.61469396926043</v>
      </c>
      <c r="N161" s="248">
        <f t="shared" si="392"/>
        <v>908.80155901811929</v>
      </c>
      <c r="O161" s="248">
        <f t="shared" si="392"/>
        <v>962.0243971835165</v>
      </c>
      <c r="P161" s="248">
        <f t="shared" si="392"/>
        <v>1020.4210089173499</v>
      </c>
      <c r="Q161" s="248">
        <f t="shared" si="392"/>
        <v>1081.1330491684387</v>
      </c>
      <c r="R161" s="248">
        <f t="shared" si="392"/>
        <v>1148.8917482096904</v>
      </c>
      <c r="S161" s="257">
        <f t="shared" si="392"/>
        <v>1224.486370795197</v>
      </c>
      <c r="T161" s="484"/>
      <c r="U161" s="494"/>
      <c r="V161" s="503">
        <f>SUM(V157:V160)</f>
        <v>1</v>
      </c>
      <c r="W161" s="504">
        <f t="shared" ref="W161" si="393">SUM(W157:W160)</f>
        <v>1</v>
      </c>
      <c r="X161" s="504">
        <f t="shared" ref="X161" si="394">SUM(X157:X160)</f>
        <v>1</v>
      </c>
      <c r="Y161" s="504">
        <f t="shared" ref="Y161" si="395">SUM(Y157:Y160)</f>
        <v>1</v>
      </c>
      <c r="Z161" s="504">
        <f t="shared" ref="Z161" si="396">SUM(Z157:Z160)</f>
        <v>1</v>
      </c>
      <c r="AA161" s="504">
        <f t="shared" ref="AA161" si="397">SUM(AA157:AA160)</f>
        <v>1</v>
      </c>
      <c r="AB161" s="504">
        <f t="shared" ref="AB161" si="398">SUM(AB157:AB160)</f>
        <v>1</v>
      </c>
      <c r="AC161" s="504">
        <f t="shared" ref="AC161" si="399">SUM(AC157:AC160)</f>
        <v>1</v>
      </c>
      <c r="AD161" s="504">
        <f t="shared" ref="AD161" si="400">SUM(AD157:AD160)</f>
        <v>1</v>
      </c>
      <c r="AE161" s="504">
        <f t="shared" ref="AE161" si="401">SUM(AE157:AE160)</f>
        <v>1</v>
      </c>
      <c r="AF161" s="504">
        <f t="shared" ref="AF161" si="402">SUM(AF157:AF160)</f>
        <v>1</v>
      </c>
      <c r="AG161" s="504">
        <f t="shared" ref="AG161" si="403">SUM(AG157:AG160)</f>
        <v>1</v>
      </c>
      <c r="AH161" s="504">
        <f t="shared" ref="AH161" si="404">SUM(AH157:AH160)</f>
        <v>1</v>
      </c>
      <c r="AI161" s="504">
        <f t="shared" ref="AI161" si="405">SUM(AI157:AI160)</f>
        <v>1</v>
      </c>
      <c r="AJ161" s="504">
        <f t="shared" ref="AJ161" si="406">SUM(AJ157:AJ160)</f>
        <v>1</v>
      </c>
      <c r="AK161" s="504">
        <f t="shared" ref="AK161" si="407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topLeftCell="M1" zoomScale="80" zoomScaleNormal="80" workbookViewId="0">
      <pane ySplit="1" topLeftCell="A138" activePane="bottomLeft" state="frozen"/>
      <selection pane="bottomLeft" activeCell="AA157" sqref="AA157:AA160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78"/>
  </cols>
  <sheetData>
    <row r="1" spans="1:53" ht="15.75" thickBot="1" x14ac:dyDescent="0.3">
      <c r="A1" s="321" t="s">
        <v>29</v>
      </c>
      <c r="B1" s="321" t="s">
        <v>15</v>
      </c>
      <c r="C1" s="322" t="s">
        <v>356</v>
      </c>
      <c r="D1" s="357">
        <v>2015</v>
      </c>
      <c r="E1" s="357">
        <v>2016</v>
      </c>
      <c r="F1" s="357">
        <v>2017</v>
      </c>
      <c r="G1" s="357">
        <v>2018</v>
      </c>
      <c r="H1" s="357">
        <v>2019</v>
      </c>
      <c r="I1" s="357">
        <v>2020</v>
      </c>
      <c r="J1" s="357" t="s">
        <v>28</v>
      </c>
      <c r="K1" s="357" t="s">
        <v>3</v>
      </c>
      <c r="L1" s="357" t="s">
        <v>4</v>
      </c>
      <c r="M1" s="357" t="s">
        <v>5</v>
      </c>
      <c r="N1" s="357" t="s">
        <v>6</v>
      </c>
      <c r="O1" s="357" t="s">
        <v>7</v>
      </c>
      <c r="P1" s="357" t="s">
        <v>8</v>
      </c>
      <c r="Q1" s="357" t="s">
        <v>9</v>
      </c>
      <c r="R1" s="357" t="s">
        <v>10</v>
      </c>
      <c r="S1" s="326" t="s">
        <v>16</v>
      </c>
      <c r="T1" s="482"/>
      <c r="U1" s="333" t="s">
        <v>380</v>
      </c>
      <c r="V1" s="357">
        <v>2015</v>
      </c>
      <c r="W1" s="357">
        <v>2016</v>
      </c>
      <c r="X1" s="357">
        <v>2017</v>
      </c>
      <c r="Y1" s="357">
        <v>2018</v>
      </c>
      <c r="Z1" s="357">
        <v>2019</v>
      </c>
      <c r="AA1" s="357">
        <v>2020</v>
      </c>
      <c r="AB1" s="357" t="s">
        <v>28</v>
      </c>
      <c r="AC1" s="357" t="s">
        <v>3</v>
      </c>
      <c r="AD1" s="357" t="s">
        <v>4</v>
      </c>
      <c r="AE1" s="357" t="s">
        <v>5</v>
      </c>
      <c r="AF1" s="357" t="s">
        <v>6</v>
      </c>
      <c r="AG1" s="357" t="s">
        <v>7</v>
      </c>
      <c r="AH1" s="357" t="s">
        <v>8</v>
      </c>
      <c r="AI1" s="357" t="s">
        <v>9</v>
      </c>
      <c r="AJ1" s="357" t="s">
        <v>10</v>
      </c>
      <c r="AK1" s="326" t="s">
        <v>16</v>
      </c>
    </row>
    <row r="2" spans="1:53" x14ac:dyDescent="0.25">
      <c r="A2" s="327" t="s">
        <v>30</v>
      </c>
      <c r="B2" s="327" t="s">
        <v>31</v>
      </c>
      <c r="C2" s="341" t="s">
        <v>360</v>
      </c>
      <c r="D2" s="328">
        <f>V2*' Demand-Supply Gap'!D$8</f>
        <v>2.2690359901839998</v>
      </c>
      <c r="E2" s="328">
        <f>W2*' Demand-Supply Gap'!E$8</f>
        <v>2.289805663438</v>
      </c>
      <c r="F2" s="328">
        <f>X2*' Demand-Supply Gap'!F$8</f>
        <v>2.3421592450800004</v>
      </c>
      <c r="G2" s="328">
        <f>Y2*' Demand-Supply Gap'!G$8</f>
        <v>2.2315030041479997</v>
      </c>
      <c r="H2" s="328">
        <f>Z2*' Demand-Supply Gap'!H$8</f>
        <v>2.4010006253339999</v>
      </c>
      <c r="I2" s="328">
        <f>AA2*' Demand-Supply Gap'!I$8</f>
        <v>2.2589604110720001</v>
      </c>
      <c r="J2" s="328">
        <f>AB2*' Demand-Supply Gap'!J$8</f>
        <v>2.3796016912662017</v>
      </c>
      <c r="K2" s="328">
        <f>AC2*' Demand-Supply Gap'!K$8</f>
        <v>2.5233671924251002</v>
      </c>
      <c r="L2" s="328">
        <f>AD2*' Demand-Supply Gap'!L$8</f>
        <v>2.6972934894190028</v>
      </c>
      <c r="M2" s="328">
        <f>AE2*' Demand-Supply Gap'!M$8</f>
        <v>2.9129165731152953</v>
      </c>
      <c r="N2" s="328">
        <f>AF2*' Demand-Supply Gap'!N$8</f>
        <v>3.1545214467668523</v>
      </c>
      <c r="O2" s="328">
        <f>AG2*' Demand-Supply Gap'!O$8</f>
        <v>3.4265835077999789</v>
      </c>
      <c r="P2" s="328">
        <f>AH2*' Demand-Supply Gap'!P$8</f>
        <v>3.7351417924488275</v>
      </c>
      <c r="Q2" s="328">
        <f>AI2*' Demand-Supply Gap'!Q$8</f>
        <v>4.0647425172358647</v>
      </c>
      <c r="R2" s="328">
        <f>AJ2*' Demand-Supply Gap'!R$8</f>
        <v>4.4197543756085222</v>
      </c>
      <c r="S2" s="328">
        <f>AK2*' Demand-Supply Gap'!S$8</f>
        <v>4.8120710217655818</v>
      </c>
      <c r="T2" s="483"/>
      <c r="U2" s="469">
        <f>(S2/J2)^(1/9)-1</f>
        <v>8.1386297372751715E-2</v>
      </c>
      <c r="V2" s="398">
        <v>0.60680000000000001</v>
      </c>
      <c r="W2" s="398">
        <v>0.60770000000000002</v>
      </c>
      <c r="X2" s="398">
        <v>0.60860000000000003</v>
      </c>
      <c r="Y2" s="398">
        <v>0.60940000000000005</v>
      </c>
      <c r="Z2" s="398">
        <v>0.61029999999999995</v>
      </c>
      <c r="AA2" s="398">
        <v>0.6109</v>
      </c>
      <c r="AB2" s="435">
        <v>0.61160000000000003</v>
      </c>
      <c r="AC2" s="435">
        <v>0.61253333333333337</v>
      </c>
      <c r="AD2" s="435">
        <v>0.61346666666666672</v>
      </c>
      <c r="AE2" s="435">
        <v>0.61440000000000006</v>
      </c>
      <c r="AF2" s="435">
        <v>0.61533333333333329</v>
      </c>
      <c r="AG2" s="435">
        <v>0.61626666666666663</v>
      </c>
      <c r="AH2" s="435">
        <v>0.61719999999999997</v>
      </c>
      <c r="AI2" s="435">
        <v>0.61813333333333331</v>
      </c>
      <c r="AJ2" s="435">
        <v>0.61906666666666665</v>
      </c>
      <c r="AK2" s="435">
        <v>0.62109999999999999</v>
      </c>
      <c r="AL2" s="396"/>
      <c r="AM2" s="396"/>
      <c r="AN2" s="396"/>
      <c r="AO2" s="396"/>
      <c r="AP2" s="396"/>
      <c r="AQ2" s="396"/>
      <c r="AR2" s="396"/>
      <c r="AS2" s="396"/>
      <c r="AT2" s="396"/>
      <c r="AU2" s="396"/>
      <c r="AV2" s="396"/>
      <c r="AW2" s="396"/>
      <c r="AX2" s="396"/>
      <c r="AY2" s="396"/>
      <c r="AZ2" s="396"/>
      <c r="BA2" s="396"/>
    </row>
    <row r="3" spans="1:53" x14ac:dyDescent="0.25">
      <c r="A3" s="327" t="s">
        <v>30</v>
      </c>
      <c r="B3" s="327" t="s">
        <v>31</v>
      </c>
      <c r="C3" s="133" t="s">
        <v>383</v>
      </c>
      <c r="D3" s="328">
        <f>V3*' Demand-Supply Gap'!D$8</f>
        <v>0.7628268655199999</v>
      </c>
      <c r="E3" s="328">
        <f>W3*' Demand-Supply Gap'!E$8</f>
        <v>0.76866933575999996</v>
      </c>
      <c r="F3" s="328">
        <f>X3*' Demand-Supply Gap'!F$8</f>
        <v>0.78508131120000002</v>
      </c>
      <c r="G3" s="328">
        <f>Y3*' Demand-Supply Gap'!G$8</f>
        <v>0.74700789767999987</v>
      </c>
      <c r="H3" s="328">
        <f>Z3*' Demand-Supply Gap'!H$8</f>
        <v>0.80256288312000001</v>
      </c>
      <c r="I3" s="328">
        <f>AA3*' Demand-Supply Gap'!I$8</f>
        <v>0.75212399347199999</v>
      </c>
      <c r="J3" s="328">
        <f>AB3*' Demand-Supply Gap'!J$8</f>
        <v>0.79761011561407991</v>
      </c>
      <c r="K3" s="328">
        <f>AC3*' Demand-Supply Gap'!K$8</f>
        <v>0.84533350220771197</v>
      </c>
      <c r="L3" s="328">
        <f>AD3*' Demand-Supply Gap'!L$8</f>
        <v>0.90486253008437967</v>
      </c>
      <c r="M3" s="328">
        <f>AE3*' Demand-Supply Gap'!M$8</f>
        <v>0.9785579112809194</v>
      </c>
      <c r="N3" s="328">
        <f>AF3*' Demand-Supply Gap'!N$8</f>
        <v>1.0593108585323792</v>
      </c>
      <c r="O3" s="328">
        <f>AG3*' Demand-Supply Gap'!O$8</f>
        <v>1.1502259438233811</v>
      </c>
      <c r="P3" s="328">
        <f>AH3*' Demand-Supply Gap'!P$8</f>
        <v>1.2533179928972007</v>
      </c>
      <c r="Q3" s="328">
        <f>AI3*' Demand-Supply Gap'!Q$8</f>
        <v>1.3633896924723403</v>
      </c>
      <c r="R3" s="328">
        <f>AJ3*' Demand-Supply Gap'!R$8</f>
        <v>1.4818980452786059</v>
      </c>
      <c r="S3" s="328">
        <f>AK3*' Demand-Supply Gap'!S$8</f>
        <v>1.6099635458426791</v>
      </c>
      <c r="T3" s="483"/>
      <c r="U3" s="469">
        <f t="shared" ref="U3:U5" si="0">(S3/J3)^(1/9)-1</f>
        <v>8.1164332458001587E-2</v>
      </c>
      <c r="V3" s="399">
        <v>0.20399999999999999</v>
      </c>
      <c r="W3" s="399">
        <v>0.20399999999999999</v>
      </c>
      <c r="X3" s="399">
        <v>0.20399999999999999</v>
      </c>
      <c r="Y3" s="399">
        <v>0.20399999999999999</v>
      </c>
      <c r="Z3" s="399">
        <v>0.20399999999999999</v>
      </c>
      <c r="AA3" s="399">
        <v>0.2034</v>
      </c>
      <c r="AB3" s="399">
        <v>0.20499999999999999</v>
      </c>
      <c r="AC3" s="399">
        <v>0.20519999999999999</v>
      </c>
      <c r="AD3" s="399">
        <v>0.20580000000000001</v>
      </c>
      <c r="AE3" s="436">
        <v>0.2064</v>
      </c>
      <c r="AF3" s="436">
        <v>0.20663333333333334</v>
      </c>
      <c r="AG3" s="436">
        <v>0.20686666666666667</v>
      </c>
      <c r="AH3" s="436">
        <v>0.20710000000000001</v>
      </c>
      <c r="AI3" s="436">
        <v>0.20733333333333334</v>
      </c>
      <c r="AJ3" s="436">
        <v>0.20756666666666668</v>
      </c>
      <c r="AK3" s="436">
        <v>0.20780000000000001</v>
      </c>
      <c r="AL3" s="396"/>
      <c r="AM3" s="396"/>
      <c r="AN3" s="396"/>
      <c r="AO3" s="396"/>
      <c r="AP3" s="396"/>
      <c r="AQ3" s="396"/>
      <c r="AR3" s="396"/>
      <c r="AS3" s="396"/>
      <c r="AT3" s="396"/>
      <c r="AU3" s="396"/>
      <c r="AV3" s="396"/>
      <c r="AW3" s="396"/>
      <c r="AX3" s="396"/>
      <c r="AY3" s="396"/>
      <c r="AZ3" s="396"/>
      <c r="BA3" s="396"/>
    </row>
    <row r="4" spans="1:53" x14ac:dyDescent="0.25">
      <c r="A4" s="327" t="s">
        <v>30</v>
      </c>
      <c r="B4" s="327" t="s">
        <v>31</v>
      </c>
      <c r="C4" s="341" t="s">
        <v>386</v>
      </c>
      <c r="D4" s="328">
        <f>V4*' Demand-Supply Gap'!D$8</f>
        <v>0.27484203242999994</v>
      </c>
      <c r="E4" s="328">
        <f>W4*' Demand-Supply Gap'!E$8</f>
        <v>0.27601760331146663</v>
      </c>
      <c r="F4" s="328">
        <f>X4*' Demand-Supply Gap'!F$8</f>
        <v>0.28096161565199995</v>
      </c>
      <c r="G4" s="328">
        <f>Y4*' Demand-Supply Gap'!G$8</f>
        <v>0.26643281683919995</v>
      </c>
      <c r="H4" s="328">
        <f>Z4*' Demand-Supply Gap'!H$8</f>
        <v>0.2852770091404</v>
      </c>
      <c r="I4" s="328">
        <f>AA4*' Demand-Supply Gap'!I$8</f>
        <v>0.26722465058133332</v>
      </c>
      <c r="J4" s="328">
        <f>AB4*' Demand-Supply Gap'!J$8</f>
        <v>0.28021405134890748</v>
      </c>
      <c r="K4" s="328">
        <f>AC4*' Demand-Supply Gap'!K$8</f>
        <v>0.29567447968707689</v>
      </c>
      <c r="L4" s="328">
        <f>AD4*' Demand-Supply Gap'!L$8</f>
        <v>0.31448882686346963</v>
      </c>
      <c r="M4" s="328">
        <f>AE4*' Demand-Supply Gap'!M$8</f>
        <v>0.33794383680282913</v>
      </c>
      <c r="N4" s="328">
        <f>AF4*' Demand-Supply Gap'!N$8</f>
        <v>0.3641541280097596</v>
      </c>
      <c r="O4" s="328">
        <f>AG4*' Demand-Supply Gap'!O$8</f>
        <v>0.39359004419969901</v>
      </c>
      <c r="P4" s="328">
        <f>AH4*' Demand-Supply Gap'!P$8</f>
        <v>0.4268906384305578</v>
      </c>
      <c r="Q4" s="328">
        <f>AI4*' Demand-Supply Gap'!Q$8</f>
        <v>0.46223732853467375</v>
      </c>
      <c r="R4" s="328">
        <f>AJ4*' Demand-Supply Gap'!R$8</f>
        <v>0.50009001964805877</v>
      </c>
      <c r="S4" s="328">
        <f>AK4*' Demand-Supply Gap'!S$8</f>
        <v>0.54078660009537527</v>
      </c>
      <c r="T4" s="483"/>
      <c r="U4" s="469">
        <f t="shared" si="0"/>
        <v>7.5786830921591219E-2</v>
      </c>
      <c r="V4" s="463">
        <v>7.3499999999999982E-2</v>
      </c>
      <c r="W4" s="463">
        <v>7.3253333333333323E-2</v>
      </c>
      <c r="X4" s="463">
        <v>7.300666666666665E-2</v>
      </c>
      <c r="Y4" s="463">
        <v>7.2759999999999991E-2</v>
      </c>
      <c r="Z4" s="463">
        <v>7.2513333333333319E-2</v>
      </c>
      <c r="AA4" s="463">
        <v>7.226666666666666E-2</v>
      </c>
      <c r="AB4" s="463">
        <v>7.2019999999999987E-2</v>
      </c>
      <c r="AC4" s="463">
        <v>7.1773333333333328E-2</v>
      </c>
      <c r="AD4" s="463">
        <v>7.1526666666666655E-2</v>
      </c>
      <c r="AE4" s="463">
        <v>7.1279999999999996E-2</v>
      </c>
      <c r="AF4" s="463">
        <v>7.1033333333333323E-2</v>
      </c>
      <c r="AG4" s="463">
        <v>7.0786666666666664E-2</v>
      </c>
      <c r="AH4" s="463">
        <v>7.0539999999999992E-2</v>
      </c>
      <c r="AI4" s="463">
        <v>7.0293333333333319E-2</v>
      </c>
      <c r="AJ4" s="463">
        <v>7.004666666666666E-2</v>
      </c>
      <c r="AK4" s="463">
        <v>6.9799999999999987E-2</v>
      </c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6"/>
      <c r="AY4" s="396"/>
      <c r="AZ4" s="396"/>
      <c r="BA4" s="396"/>
    </row>
    <row r="5" spans="1:53" x14ac:dyDescent="0.25">
      <c r="A5" s="327" t="s">
        <v>30</v>
      </c>
      <c r="B5" s="327" t="s">
        <v>31</v>
      </c>
      <c r="C5" s="341" t="s">
        <v>12</v>
      </c>
      <c r="D5" s="328">
        <f>V5*' Demand-Supply Gap'!D$8</f>
        <v>0.43264249186600007</v>
      </c>
      <c r="E5" s="328">
        <f>W5*' Demand-Supply Gap'!E$8</f>
        <v>0.43349433749053362</v>
      </c>
      <c r="F5" s="328">
        <f>X5*' Demand-Supply Gap'!F$8</f>
        <v>0.4402356280680001</v>
      </c>
      <c r="G5" s="328">
        <f>Y5*' Demand-Supply Gap'!G$8</f>
        <v>0.41685970133279976</v>
      </c>
      <c r="H5" s="328">
        <f>Z5*' Demand-Supply Gap'!H$8</f>
        <v>0.44529126240560046</v>
      </c>
      <c r="I5" s="328">
        <f>AA5*' Demand-Supply Gap'!I$8</f>
        <v>0.41944902487466645</v>
      </c>
      <c r="J5" s="328">
        <f>AB5*' Demand-Supply Gap'!J$8</f>
        <v>0.43335519354681101</v>
      </c>
      <c r="K5" s="328">
        <f>AC5*' Demand-Supply Gap'!K$8</f>
        <v>0.45518380330053942</v>
      </c>
      <c r="L5" s="328">
        <f>AD5*' Demand-Supply Gap'!L$8</f>
        <v>0.48016045044743194</v>
      </c>
      <c r="M5" s="328">
        <f>AE5*' Demand-Supply Gap'!M$8</f>
        <v>0.51165683035579812</v>
      </c>
      <c r="N5" s="328">
        <f>AF5*' Demand-Supply Gap'!N$8</f>
        <v>0.54853812806725921</v>
      </c>
      <c r="O5" s="328">
        <f>AG5*' Demand-Supply Gap'!O$8</f>
        <v>0.58982904344562204</v>
      </c>
      <c r="P5" s="328">
        <f>AH5*' Demand-Supply Gap'!P$8</f>
        <v>0.6364023183634453</v>
      </c>
      <c r="Q5" s="328">
        <f>AI5*' Demand-Supply Gap'!Q$8</f>
        <v>0.68546499136647954</v>
      </c>
      <c r="R5" s="328">
        <f>AJ5*' Demand-Supply Gap'!R$8</f>
        <v>0.73764110826169349</v>
      </c>
      <c r="S5" s="328">
        <f>AK5*' Demand-Supply Gap'!S$8</f>
        <v>0.78483785945073858</v>
      </c>
      <c r="T5" s="483"/>
      <c r="U5" s="469">
        <f t="shared" si="0"/>
        <v>6.8217156321188188E-2</v>
      </c>
      <c r="V5" s="400">
        <f t="shared" ref="V5:AK5" si="1">100%-SUM(V2:V4)</f>
        <v>0.11570000000000003</v>
      </c>
      <c r="W5" s="464">
        <f t="shared" si="1"/>
        <v>0.11504666666666674</v>
      </c>
      <c r="X5" s="464">
        <f t="shared" si="1"/>
        <v>0.11439333333333335</v>
      </c>
      <c r="Y5" s="464">
        <f t="shared" si="1"/>
        <v>0.11383999999999994</v>
      </c>
      <c r="Z5" s="464">
        <f t="shared" si="1"/>
        <v>0.11318666666666677</v>
      </c>
      <c r="AA5" s="464">
        <f t="shared" si="1"/>
        <v>0.11343333333333327</v>
      </c>
      <c r="AB5" s="464">
        <f t="shared" si="1"/>
        <v>0.11138000000000003</v>
      </c>
      <c r="AC5" s="464">
        <f t="shared" si="1"/>
        <v>0.11049333333333322</v>
      </c>
      <c r="AD5" s="464">
        <f t="shared" si="1"/>
        <v>0.10920666666666667</v>
      </c>
      <c r="AE5" s="464">
        <f t="shared" si="1"/>
        <v>0.1079199999999999</v>
      </c>
      <c r="AF5" s="464">
        <f t="shared" si="1"/>
        <v>0.1070000000000001</v>
      </c>
      <c r="AG5" s="464">
        <f t="shared" si="1"/>
        <v>0.10608000000000006</v>
      </c>
      <c r="AH5" s="464">
        <f t="shared" si="1"/>
        <v>0.10515999999999992</v>
      </c>
      <c r="AI5" s="464">
        <f t="shared" si="1"/>
        <v>0.10424</v>
      </c>
      <c r="AJ5" s="464">
        <f t="shared" si="1"/>
        <v>0.10331999999999997</v>
      </c>
      <c r="AK5" s="464">
        <f t="shared" si="1"/>
        <v>0.10130000000000006</v>
      </c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</row>
    <row r="6" spans="1:53" ht="15.75" thickBot="1" x14ac:dyDescent="0.3">
      <c r="A6" s="227" t="s">
        <v>30</v>
      </c>
      <c r="B6" s="227" t="s">
        <v>31</v>
      </c>
      <c r="C6" s="475" t="s">
        <v>58</v>
      </c>
      <c r="D6" s="229">
        <f t="shared" ref="D6:S6" si="2">SUM(D2:D5)</f>
        <v>3.7393473799999994</v>
      </c>
      <c r="E6" s="229">
        <f t="shared" si="2"/>
        <v>3.7679869400000001</v>
      </c>
      <c r="F6" s="229">
        <f t="shared" si="2"/>
        <v>3.8484378000000006</v>
      </c>
      <c r="G6" s="229">
        <f t="shared" si="2"/>
        <v>3.6618034199999996</v>
      </c>
      <c r="H6" s="229">
        <f t="shared" si="2"/>
        <v>3.9341317800000004</v>
      </c>
      <c r="I6" s="229">
        <f t="shared" si="2"/>
        <v>3.6977580799999998</v>
      </c>
      <c r="J6" s="229">
        <f t="shared" si="2"/>
        <v>3.890781051776</v>
      </c>
      <c r="K6" s="229">
        <f t="shared" si="2"/>
        <v>4.1195589776204287</v>
      </c>
      <c r="L6" s="229">
        <f t="shared" si="2"/>
        <v>4.3968052968142839</v>
      </c>
      <c r="M6" s="229">
        <f t="shared" si="2"/>
        <v>4.7410751515548419</v>
      </c>
      <c r="N6" s="229">
        <f t="shared" si="2"/>
        <v>5.1265245613762502</v>
      </c>
      <c r="O6" s="229">
        <f t="shared" si="2"/>
        <v>5.5602285392686808</v>
      </c>
      <c r="P6" s="229">
        <f t="shared" si="2"/>
        <v>6.0517527421400308</v>
      </c>
      <c r="Q6" s="229">
        <f t="shared" si="2"/>
        <v>6.5758345296093585</v>
      </c>
      <c r="R6" s="229">
        <f t="shared" si="2"/>
        <v>7.1393835487968804</v>
      </c>
      <c r="S6" s="229">
        <f t="shared" si="2"/>
        <v>7.7476590271543744</v>
      </c>
      <c r="T6" s="204"/>
      <c r="U6" s="476"/>
      <c r="V6" s="477">
        <v>1</v>
      </c>
      <c r="W6" s="477">
        <v>1</v>
      </c>
      <c r="X6" s="478">
        <v>1</v>
      </c>
      <c r="Y6" s="479">
        <v>1</v>
      </c>
      <c r="Z6" s="479">
        <v>1</v>
      </c>
      <c r="AA6" s="479">
        <v>1</v>
      </c>
      <c r="AB6" s="479">
        <v>1</v>
      </c>
      <c r="AC6" s="479">
        <v>1</v>
      </c>
      <c r="AD6" s="479">
        <v>1</v>
      </c>
      <c r="AE6" s="479">
        <v>1</v>
      </c>
      <c r="AF6" s="479">
        <v>1</v>
      </c>
      <c r="AG6" s="479">
        <v>1</v>
      </c>
      <c r="AH6" s="479">
        <v>1</v>
      </c>
      <c r="AI6" s="479">
        <v>1</v>
      </c>
      <c r="AJ6" s="479">
        <v>1</v>
      </c>
      <c r="AK6" s="479">
        <v>1</v>
      </c>
      <c r="AL6" s="396"/>
      <c r="AM6" s="396"/>
      <c r="AN6" s="396"/>
      <c r="AO6" s="396"/>
      <c r="AP6" s="396"/>
      <c r="AQ6" s="396"/>
      <c r="AR6" s="396"/>
      <c r="AS6" s="396"/>
      <c r="AT6" s="396"/>
      <c r="AU6" s="396"/>
      <c r="AV6" s="396"/>
      <c r="AW6" s="396"/>
      <c r="AX6" s="396"/>
      <c r="AY6" s="396"/>
      <c r="AZ6" s="396"/>
      <c r="BA6" s="396"/>
    </row>
    <row r="7" spans="1:53" x14ac:dyDescent="0.25">
      <c r="A7" s="327" t="s">
        <v>30</v>
      </c>
      <c r="B7" s="327" t="s">
        <v>33</v>
      </c>
      <c r="C7" s="341" t="s">
        <v>360</v>
      </c>
      <c r="D7" s="328">
        <f>V7*' Demand-Supply Gap'!D$17</f>
        <v>77.138898167999983</v>
      </c>
      <c r="E7" s="328">
        <f>W7*' Demand-Supply Gap'!E$17</f>
        <v>78.673900424999999</v>
      </c>
      <c r="F7" s="328">
        <f>X7*' Demand-Supply Gap'!F$17</f>
        <v>81.144535671000014</v>
      </c>
      <c r="G7" s="328">
        <f>Y7*' Demand-Supply Gap'!G$17</f>
        <v>81.355739607999993</v>
      </c>
      <c r="H7" s="328">
        <f>Z7*' Demand-Supply Gap'!H$17</f>
        <v>82.098181165591384</v>
      </c>
      <c r="I7" s="328">
        <f>AA7*' Demand-Supply Gap'!I$17</f>
        <v>73.721683524559111</v>
      </c>
      <c r="J7" s="328">
        <f>AB7*' Demand-Supply Gap'!J$17</f>
        <v>76.876971579410238</v>
      </c>
      <c r="K7" s="328">
        <f>AC7*' Demand-Supply Gap'!K$17</f>
        <v>81.329712385904799</v>
      </c>
      <c r="L7" s="328">
        <f>AD7*' Demand-Supply Gap'!L$17</f>
        <v>86.988369303733265</v>
      </c>
      <c r="M7" s="328">
        <f>AE7*' Demand-Supply Gap'!M$17</f>
        <v>93.519761529683947</v>
      </c>
      <c r="N7" s="328">
        <f>AF7*' Demand-Supply Gap'!N$17</f>
        <v>101.15025194308383</v>
      </c>
      <c r="O7" s="328">
        <f>AG7*' Demand-Supply Gap'!O$17</f>
        <v>109.82857413815665</v>
      </c>
      <c r="P7" s="328">
        <f>AH7*' Demand-Supply Gap'!P$17</f>
        <v>119.76821519519822</v>
      </c>
      <c r="Q7" s="328">
        <f>AI7*' Demand-Supply Gap'!Q$17</f>
        <v>130.27084757066493</v>
      </c>
      <c r="R7" s="328">
        <f>AJ7*' Demand-Supply Gap'!R$17</f>
        <v>141.55030785990411</v>
      </c>
      <c r="S7" s="328">
        <f>AK7*' Demand-Supply Gap'!S$17</f>
        <v>153.72067395604736</v>
      </c>
      <c r="T7" s="384"/>
      <c r="U7" s="469">
        <f>(S7/J7)^(1/9)-1</f>
        <v>8.0033769417388045E-2</v>
      </c>
      <c r="V7" s="401">
        <v>0.5827</v>
      </c>
      <c r="W7" s="401">
        <v>0.58250000000000002</v>
      </c>
      <c r="X7" s="401">
        <v>0.58230000000000004</v>
      </c>
      <c r="Y7" s="401">
        <v>0.58209999999999995</v>
      </c>
      <c r="Z7" s="401">
        <v>0.58189999999999997</v>
      </c>
      <c r="AA7" s="401">
        <v>0.58160000000000001</v>
      </c>
      <c r="AB7" s="435">
        <v>0.58160000000000001</v>
      </c>
      <c r="AC7" s="435">
        <v>0.582988888888889</v>
      </c>
      <c r="AD7" s="435">
        <v>0.58417777777777791</v>
      </c>
      <c r="AE7" s="435">
        <v>0.58536666666666681</v>
      </c>
      <c r="AF7" s="435">
        <v>0.58655555555555561</v>
      </c>
      <c r="AG7" s="435">
        <v>0.58774444444444451</v>
      </c>
      <c r="AH7" s="435">
        <v>0.58893333333333342</v>
      </c>
      <c r="AI7" s="435">
        <v>0.59012222222222233</v>
      </c>
      <c r="AJ7" s="435">
        <v>0.59131111111111123</v>
      </c>
      <c r="AK7" s="435">
        <v>0.59250000000000014</v>
      </c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</row>
    <row r="8" spans="1:53" x14ac:dyDescent="0.25">
      <c r="A8" s="327" t="s">
        <v>30</v>
      </c>
      <c r="B8" s="327" t="s">
        <v>33</v>
      </c>
      <c r="C8" s="341" t="s">
        <v>383</v>
      </c>
      <c r="D8" s="328">
        <f>V8*' Demand-Supply Gap'!D$17</f>
        <v>31.612783391999997</v>
      </c>
      <c r="E8" s="328">
        <f>W8*' Demand-Supply Gap'!E$17</f>
        <v>32.279935109999997</v>
      </c>
      <c r="F8" s="328">
        <f>X8*' Demand-Supply Gap'!F$17</f>
        <v>33.319008207000003</v>
      </c>
      <c r="G8" s="328">
        <f>Y8*' Demand-Supply Gap'!G$17</f>
        <v>33.445161464000002</v>
      </c>
      <c r="H8" s="328">
        <f>Z8*' Demand-Supply Gap'!H$17</f>
        <v>33.790194860215053</v>
      </c>
      <c r="I8" s="328">
        <f>AA8*' Demand-Supply Gap'!I$17</f>
        <v>30.332872880720423</v>
      </c>
      <c r="J8" s="328">
        <f>AB8*' Demand-Supply Gap'!J$17</f>
        <v>31.710428957875713</v>
      </c>
      <c r="K8" s="328">
        <f>AC8*' Demand-Supply Gap'!K$17</f>
        <v>33.37883372120821</v>
      </c>
      <c r="L8" s="328">
        <f>AD8*' Demand-Supply Gap'!L$17</f>
        <v>35.534259120820884</v>
      </c>
      <c r="M8" s="328">
        <f>AE8*' Demand-Supply Gap'!M$17</f>
        <v>38.023523564827926</v>
      </c>
      <c r="N8" s="328">
        <f>AF8*' Demand-Supply Gap'!N$17</f>
        <v>40.933374356129939</v>
      </c>
      <c r="O8" s="328">
        <f>AG8*' Demand-Supply Gap'!O$17</f>
        <v>44.237056933050368</v>
      </c>
      <c r="P8" s="328">
        <f>AH8*' Demand-Supply Gap'!P$17</f>
        <v>48.014391455036723</v>
      </c>
      <c r="Q8" s="328">
        <f>AI8*' Demand-Supply Gap'!Q$17</f>
        <v>51.9798121239956</v>
      </c>
      <c r="R8" s="328">
        <f>AJ8*' Demand-Supply Gap'!R$17</f>
        <v>56.215298519656358</v>
      </c>
      <c r="S8" s="328">
        <f>AK8*' Demand-Supply Gap'!S$17</f>
        <v>60.761825891149847</v>
      </c>
      <c r="T8" s="384"/>
      <c r="U8" s="469">
        <f t="shared" ref="U8:U10" si="3">(S8/J8)^(1/9)-1</f>
        <v>7.49319376874793E-2</v>
      </c>
      <c r="V8" s="402">
        <v>0.23880000000000001</v>
      </c>
      <c r="W8" s="402">
        <v>0.23899999999999999</v>
      </c>
      <c r="X8" s="402">
        <v>0.23910000000000001</v>
      </c>
      <c r="Y8" s="402">
        <v>0.23930000000000001</v>
      </c>
      <c r="Z8" s="402">
        <v>0.23949999999999999</v>
      </c>
      <c r="AA8" s="402">
        <v>0.23930000000000001</v>
      </c>
      <c r="AB8" s="436">
        <v>0.23989999999999997</v>
      </c>
      <c r="AC8" s="436">
        <v>0.23926666666666666</v>
      </c>
      <c r="AD8" s="436">
        <v>0.23863333333333331</v>
      </c>
      <c r="AE8" s="436">
        <v>0.23799999999999999</v>
      </c>
      <c r="AF8" s="436">
        <v>0.23736666666666664</v>
      </c>
      <c r="AG8" s="436">
        <v>0.23673333333333332</v>
      </c>
      <c r="AH8" s="436">
        <v>0.23609999999999998</v>
      </c>
      <c r="AI8" s="436">
        <v>0.23546666666666666</v>
      </c>
      <c r="AJ8" s="436">
        <v>0.23483333333333331</v>
      </c>
      <c r="AK8" s="436">
        <v>0.23419999999999999</v>
      </c>
      <c r="AL8" s="396"/>
      <c r="AM8" s="396"/>
      <c r="AN8" s="396"/>
      <c r="AO8" s="396"/>
      <c r="AP8" s="396"/>
      <c r="AQ8" s="396"/>
      <c r="AR8" s="396"/>
      <c r="AS8" s="396"/>
      <c r="AT8" s="396"/>
      <c r="AU8" s="396"/>
      <c r="AV8" s="396"/>
      <c r="AW8" s="396"/>
      <c r="AX8" s="396"/>
      <c r="AY8" s="396"/>
      <c r="AZ8" s="396"/>
      <c r="BA8" s="396"/>
    </row>
    <row r="9" spans="1:53" x14ac:dyDescent="0.25">
      <c r="A9" s="327" t="s">
        <v>30</v>
      </c>
      <c r="B9" s="327" t="s">
        <v>33</v>
      </c>
      <c r="C9" s="341" t="s">
        <v>386</v>
      </c>
      <c r="D9" s="328">
        <f>V9*' Demand-Supply Gap'!D$17</f>
        <v>9.9286379999999976</v>
      </c>
      <c r="E9" s="328">
        <f>W9*' Demand-Supply Gap'!E$17</f>
        <v>10.156699248000001</v>
      </c>
      <c r="F9" s="328">
        <f>X9*' Demand-Supply Gap'!F$17</f>
        <v>10.493188281000002</v>
      </c>
      <c r="G9" s="328">
        <f>Y9*' Demand-Supply Gap'!G$17</f>
        <v>10.552067240000001</v>
      </c>
      <c r="H9" s="328">
        <f>Z9*' Demand-Supply Gap'!H$17</f>
        <v>10.680241131182795</v>
      </c>
      <c r="I9" s="328">
        <f>AA9*' Demand-Supply Gap'!I$17</f>
        <v>9.5574534693118238</v>
      </c>
      <c r="J9" s="328">
        <f>AB9*' Demand-Supply Gap'!J$17</f>
        <v>9.9929488504185251</v>
      </c>
      <c r="K9" s="328">
        <f>AC9*' Demand-Supply Gap'!K$17</f>
        <v>10.558958637915405</v>
      </c>
      <c r="L9" s="328">
        <f>AD9*' Demand-Supply Gap'!L$17</f>
        <v>11.283868659682378</v>
      </c>
      <c r="M9" s="328">
        <f>AE9*' Demand-Supply Gap'!M$17</f>
        <v>12.120663814222461</v>
      </c>
      <c r="N9" s="328">
        <f>AF9*' Demand-Supply Gap'!N$17</f>
        <v>13.098373219983348</v>
      </c>
      <c r="O9" s="328">
        <f>AG9*' Demand-Supply Gap'!O$17</f>
        <v>14.210007399314593</v>
      </c>
      <c r="P9" s="328">
        <f>AH9*' Demand-Supply Gap'!P$17</f>
        <v>15.482827909544525</v>
      </c>
      <c r="Q9" s="328">
        <f>AI9*' Demand-Supply Gap'!Q$17</f>
        <v>16.826232123943459</v>
      </c>
      <c r="R9" s="328">
        <f>AJ9*' Demand-Supply Gap'!R$17</f>
        <v>18.267644676271583</v>
      </c>
      <c r="S9" s="328">
        <f>AK9*' Demand-Supply Gap'!S$17</f>
        <v>19.821535004627876</v>
      </c>
      <c r="T9" s="384"/>
      <c r="U9" s="469">
        <f t="shared" si="3"/>
        <v>7.9069186181472961E-2</v>
      </c>
      <c r="V9" s="403">
        <v>7.4999999999999997E-2</v>
      </c>
      <c r="W9" s="403">
        <v>7.5200000000000003E-2</v>
      </c>
      <c r="X9" s="403">
        <v>7.5300000000000006E-2</v>
      </c>
      <c r="Y9" s="403">
        <v>7.5499999999999998E-2</v>
      </c>
      <c r="Z9" s="403">
        <v>7.5700000000000003E-2</v>
      </c>
      <c r="AA9" s="403">
        <v>7.5399999999999995E-2</v>
      </c>
      <c r="AB9" s="463">
        <v>7.5600000000000001E-2</v>
      </c>
      <c r="AC9" s="463">
        <v>7.5688888888888889E-2</v>
      </c>
      <c r="AD9" s="463">
        <v>7.5777777777777777E-2</v>
      </c>
      <c r="AE9" s="463">
        <v>7.5866666666666666E-2</v>
      </c>
      <c r="AF9" s="463">
        <v>7.5955555555555554E-2</v>
      </c>
      <c r="AG9" s="463">
        <v>7.6044444444444442E-2</v>
      </c>
      <c r="AH9" s="463">
        <v>7.6133333333333331E-2</v>
      </c>
      <c r="AI9" s="463">
        <v>7.6222222222222219E-2</v>
      </c>
      <c r="AJ9" s="463">
        <v>7.6311111111111107E-2</v>
      </c>
      <c r="AK9" s="463">
        <v>7.6399999999999996E-2</v>
      </c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</row>
    <row r="10" spans="1:53" x14ac:dyDescent="0.25">
      <c r="A10" s="327" t="s">
        <v>30</v>
      </c>
      <c r="B10" s="327" t="s">
        <v>33</v>
      </c>
      <c r="C10" s="341" t="s">
        <v>12</v>
      </c>
      <c r="D10" s="328">
        <f>V10*' Demand-Supply Gap'!D$17</f>
        <v>13.701520440000003</v>
      </c>
      <c r="E10" s="328">
        <f>W10*' Demand-Supply Gap'!E$17</f>
        <v>13.951955216999993</v>
      </c>
      <c r="F10" s="328">
        <f>X10*' Demand-Supply Gap'!F$17</f>
        <v>14.395037840999994</v>
      </c>
      <c r="G10" s="328">
        <f>Y10*' Demand-Supply Gap'!G$17</f>
        <v>14.409511688000013</v>
      </c>
      <c r="H10" s="328">
        <f>Z10*' Demand-Supply Gap'!H$17</f>
        <v>14.517791445161304</v>
      </c>
      <c r="I10" s="328">
        <f>AA10*' Demand-Supply Gap'!I$17</f>
        <v>13.144667437236556</v>
      </c>
      <c r="J10" s="328">
        <f>AB10*' Demand-Supply Gap'!J$17</f>
        <v>13.601513713069657</v>
      </c>
      <c r="K10" s="328">
        <f>AC10*' Demand-Supply Gap'!K$17</f>
        <v>14.237233571528611</v>
      </c>
      <c r="L10" s="328">
        <f>AD10*' Demand-Supply Gap'!L$17</f>
        <v>15.100860594856462</v>
      </c>
      <c r="M10" s="328">
        <f>AE10*' Demand-Supply Gap'!M$17</f>
        <v>16.098755145164525</v>
      </c>
      <c r="N10" s="328">
        <f>AF10*' Demand-Supply Gap'!N$17</f>
        <v>17.265863236581328</v>
      </c>
      <c r="O10" s="328">
        <f>AG10*' Demand-Supply Gap'!O$17</f>
        <v>18.588865611639889</v>
      </c>
      <c r="P10" s="328">
        <f>AH10*' Demand-Supply Gap'!P$17</f>
        <v>20.099205232836916</v>
      </c>
      <c r="Q10" s="328">
        <f>AI10*' Demand-Supply Gap'!Q$17</f>
        <v>21.675424676281104</v>
      </c>
      <c r="R10" s="328">
        <f>AJ10*' Demand-Supply Gap'!R$17</f>
        <v>23.350560951221322</v>
      </c>
      <c r="S10" s="328">
        <f>AK10*' Demand-Supply Gap'!S$17</f>
        <v>25.140140601419354</v>
      </c>
      <c r="T10" s="384"/>
      <c r="U10" s="469">
        <f t="shared" si="3"/>
        <v>7.0637061971602355E-2</v>
      </c>
      <c r="V10" s="464">
        <f t="shared" ref="V10:AK10" si="4">100%-SUM(V7:V9)</f>
        <v>0.10350000000000004</v>
      </c>
      <c r="W10" s="464">
        <f t="shared" si="4"/>
        <v>0.10329999999999995</v>
      </c>
      <c r="X10" s="464">
        <f t="shared" si="4"/>
        <v>0.10329999999999995</v>
      </c>
      <c r="Y10" s="464">
        <f t="shared" si="4"/>
        <v>0.10310000000000008</v>
      </c>
      <c r="Z10" s="464">
        <f t="shared" si="4"/>
        <v>0.1029000000000001</v>
      </c>
      <c r="AA10" s="464">
        <f t="shared" si="4"/>
        <v>0.10370000000000001</v>
      </c>
      <c r="AB10" s="464">
        <f t="shared" si="4"/>
        <v>0.10289999999999999</v>
      </c>
      <c r="AC10" s="464">
        <f t="shared" si="4"/>
        <v>0.10205555555555545</v>
      </c>
      <c r="AD10" s="464">
        <f t="shared" si="4"/>
        <v>0.10141111111111112</v>
      </c>
      <c r="AE10" s="464">
        <f t="shared" si="4"/>
        <v>0.10076666666666656</v>
      </c>
      <c r="AF10" s="464">
        <f t="shared" si="4"/>
        <v>0.10012222222222222</v>
      </c>
      <c r="AG10" s="464">
        <f t="shared" si="4"/>
        <v>9.9477777777777665E-2</v>
      </c>
      <c r="AH10" s="464">
        <f t="shared" si="4"/>
        <v>9.8833333333333329E-2</v>
      </c>
      <c r="AI10" s="464">
        <f t="shared" si="4"/>
        <v>9.8188888888888881E-2</v>
      </c>
      <c r="AJ10" s="464">
        <f t="shared" si="4"/>
        <v>9.7544444444444323E-2</v>
      </c>
      <c r="AK10" s="464">
        <f t="shared" si="4"/>
        <v>9.6899999999999875E-2</v>
      </c>
      <c r="AL10" s="396"/>
      <c r="AM10" s="396"/>
      <c r="AN10" s="396"/>
      <c r="AO10" s="396"/>
      <c r="AP10" s="396"/>
      <c r="AQ10" s="396"/>
      <c r="AR10" s="396"/>
      <c r="AS10" s="396"/>
      <c r="AT10" s="396"/>
      <c r="AU10" s="396"/>
      <c r="AV10" s="396"/>
      <c r="AW10" s="396"/>
      <c r="AX10" s="396"/>
      <c r="AY10" s="396"/>
      <c r="AZ10" s="396"/>
      <c r="BA10" s="396"/>
    </row>
    <row r="11" spans="1:53" ht="15.75" thickBot="1" x14ac:dyDescent="0.3">
      <c r="A11" s="227" t="s">
        <v>30</v>
      </c>
      <c r="B11" s="227" t="s">
        <v>33</v>
      </c>
      <c r="C11" s="475" t="s">
        <v>58</v>
      </c>
      <c r="D11" s="229">
        <f t="shared" ref="D11:S11" si="5">SUM(D7:D10)</f>
        <v>132.38183999999998</v>
      </c>
      <c r="E11" s="229">
        <f t="shared" si="5"/>
        <v>135.06249</v>
      </c>
      <c r="F11" s="229">
        <f t="shared" si="5"/>
        <v>139.35177000000002</v>
      </c>
      <c r="G11" s="229">
        <f t="shared" si="5"/>
        <v>139.76248000000001</v>
      </c>
      <c r="H11" s="229">
        <f t="shared" si="5"/>
        <v>141.08640860215053</v>
      </c>
      <c r="I11" s="229">
        <f t="shared" si="5"/>
        <v>126.7566773118279</v>
      </c>
      <c r="J11" s="229">
        <f t="shared" si="5"/>
        <v>132.18186310077414</v>
      </c>
      <c r="K11" s="229">
        <f t="shared" si="5"/>
        <v>139.50473831655702</v>
      </c>
      <c r="L11" s="229">
        <f t="shared" si="5"/>
        <v>148.907357679093</v>
      </c>
      <c r="M11" s="229">
        <f t="shared" si="5"/>
        <v>159.76270405389886</v>
      </c>
      <c r="N11" s="229">
        <f t="shared" si="5"/>
        <v>172.44786275577846</v>
      </c>
      <c r="O11" s="229">
        <f t="shared" si="5"/>
        <v>186.86450408216149</v>
      </c>
      <c r="P11" s="229">
        <f t="shared" si="5"/>
        <v>203.36463979261637</v>
      </c>
      <c r="Q11" s="229">
        <f t="shared" si="5"/>
        <v>220.75231649488509</v>
      </c>
      <c r="R11" s="229">
        <f t="shared" si="5"/>
        <v>239.38381200705336</v>
      </c>
      <c r="S11" s="229">
        <f t="shared" si="5"/>
        <v>259.44417545324444</v>
      </c>
      <c r="T11" s="484"/>
      <c r="U11" s="340"/>
      <c r="V11" s="477">
        <v>1</v>
      </c>
      <c r="W11" s="477">
        <v>1</v>
      </c>
      <c r="X11" s="478">
        <v>1</v>
      </c>
      <c r="Y11" s="479">
        <v>1</v>
      </c>
      <c r="Z11" s="479">
        <v>1</v>
      </c>
      <c r="AA11" s="479">
        <v>1</v>
      </c>
      <c r="AB11" s="479">
        <v>1</v>
      </c>
      <c r="AC11" s="479">
        <v>1</v>
      </c>
      <c r="AD11" s="479">
        <v>1</v>
      </c>
      <c r="AE11" s="479">
        <v>1</v>
      </c>
      <c r="AF11" s="479">
        <v>1</v>
      </c>
      <c r="AG11" s="479">
        <v>1</v>
      </c>
      <c r="AH11" s="479">
        <v>1</v>
      </c>
      <c r="AI11" s="479">
        <v>1</v>
      </c>
      <c r="AJ11" s="479">
        <v>1</v>
      </c>
      <c r="AK11" s="479">
        <v>1</v>
      </c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</row>
    <row r="12" spans="1:53" x14ac:dyDescent="0.25">
      <c r="A12" s="327" t="s">
        <v>30</v>
      </c>
      <c r="B12" s="327" t="s">
        <v>41</v>
      </c>
      <c r="C12" s="341" t="s">
        <v>360</v>
      </c>
      <c r="D12" s="328">
        <f>V12*' Demand-Supply Gap'!D$26</f>
        <v>27.51765024018</v>
      </c>
      <c r="E12" s="328">
        <f>W12*' Demand-Supply Gap'!E$26</f>
        <v>28.873466587300001</v>
      </c>
      <c r="F12" s="328">
        <f>X12*' Demand-Supply Gap'!F$26</f>
        <v>29.510452120800007</v>
      </c>
      <c r="G12" s="328">
        <f>Y12*' Demand-Supply Gap'!G$26</f>
        <v>29.787016363967997</v>
      </c>
      <c r="H12" s="328">
        <f>Z12*' Demand-Supply Gap'!H$26</f>
        <v>30.030946987179998</v>
      </c>
      <c r="I12" s="328">
        <f>AA12*' Demand-Supply Gap'!I$26</f>
        <v>28.339419599999996</v>
      </c>
      <c r="J12" s="328">
        <f>AB12*' Demand-Supply Gap'!J$26</f>
        <v>28.686064858559995</v>
      </c>
      <c r="K12" s="328">
        <f>AC12*' Demand-Supply Gap'!K$26</f>
        <v>29.399733005802318</v>
      </c>
      <c r="L12" s="328">
        <f>AD12*' Demand-Supply Gap'!L$26</f>
        <v>30.446101957975774</v>
      </c>
      <c r="M12" s="328">
        <f>AE12*' Demand-Supply Gap'!M$26</f>
        <v>31.895499443261205</v>
      </c>
      <c r="N12" s="328">
        <f>AF12*' Demand-Supply Gap'!N$26</f>
        <v>33.576721142116078</v>
      </c>
      <c r="O12" s="328">
        <f>AG12*' Demand-Supply Gap'!O$26</f>
        <v>35.813838802045112</v>
      </c>
      <c r="P12" s="328">
        <f>AH12*' Demand-Supply Gap'!P$26</f>
        <v>38.311112058339788</v>
      </c>
      <c r="Q12" s="328">
        <f>AI12*' Demand-Supply Gap'!Q$26</f>
        <v>41.055333593191513</v>
      </c>
      <c r="R12" s="328">
        <f>AJ12*' Demand-Supply Gap'!R$26</f>
        <v>43.938490977782273</v>
      </c>
      <c r="S12" s="328">
        <f>AK12*' Demand-Supply Gap'!S$26</f>
        <v>46.96684170641484</v>
      </c>
      <c r="T12" s="384"/>
      <c r="U12" s="469">
        <f>(S12/J12)^(1/9)-1</f>
        <v>5.6309421609799459E-2</v>
      </c>
      <c r="V12" s="404">
        <v>0.60260000000000002</v>
      </c>
      <c r="W12" s="404">
        <v>0.60250000000000004</v>
      </c>
      <c r="X12" s="404">
        <v>0.60250000000000004</v>
      </c>
      <c r="Y12" s="404">
        <v>0.60240000000000005</v>
      </c>
      <c r="Z12" s="404">
        <v>0.60229999999999995</v>
      </c>
      <c r="AA12" s="404">
        <v>0.60229999999999995</v>
      </c>
      <c r="AB12" s="435">
        <v>0.60219999999999985</v>
      </c>
      <c r="AC12" s="435">
        <v>0.60301111111111105</v>
      </c>
      <c r="AD12" s="435">
        <v>0.60382222222222215</v>
      </c>
      <c r="AE12" s="435">
        <v>0.60463333333333324</v>
      </c>
      <c r="AF12" s="435">
        <v>0.60544444444444445</v>
      </c>
      <c r="AG12" s="435">
        <v>0.60625555555555555</v>
      </c>
      <c r="AH12" s="435">
        <v>0.60706666666666664</v>
      </c>
      <c r="AI12" s="435">
        <v>0.60787777777777785</v>
      </c>
      <c r="AJ12" s="435">
        <v>0.60868888888888895</v>
      </c>
      <c r="AK12" s="435">
        <v>0.60950000000000004</v>
      </c>
      <c r="AL12" s="396"/>
      <c r="AM12" s="396"/>
      <c r="AN12" s="396"/>
      <c r="AO12" s="396"/>
      <c r="AP12" s="396"/>
      <c r="AQ12" s="396"/>
      <c r="AR12" s="396"/>
      <c r="AS12" s="396"/>
      <c r="AT12" s="396"/>
      <c r="AU12" s="396"/>
      <c r="AV12" s="396"/>
      <c r="AW12" s="396"/>
      <c r="AX12" s="396"/>
      <c r="AY12" s="396"/>
      <c r="AZ12" s="396"/>
      <c r="BA12" s="396"/>
    </row>
    <row r="13" spans="1:53" x14ac:dyDescent="0.25">
      <c r="A13" s="327" t="s">
        <v>30</v>
      </c>
      <c r="B13" s="327" t="s">
        <v>41</v>
      </c>
      <c r="C13" s="341" t="s">
        <v>383</v>
      </c>
      <c r="D13" s="328">
        <f>V13*' Demand-Supply Gap'!D$26</f>
        <v>9.2380030593899995</v>
      </c>
      <c r="E13" s="328">
        <f>W13*' Demand-Supply Gap'!E$26</f>
        <v>9.6708142030160005</v>
      </c>
      <c r="F13" s="328">
        <f>X13*' Demand-Supply Gap'!F$26</f>
        <v>9.8596747085760033</v>
      </c>
      <c r="G13" s="328">
        <f>Y13*' Demand-Supply Gap'!G$26</f>
        <v>9.9290054546559983</v>
      </c>
      <c r="H13" s="328">
        <f>Z13*' Demand-Supply Gap'!H$26</f>
        <v>9.9870474539800007</v>
      </c>
      <c r="I13" s="328">
        <f>AA13*' Demand-Supply Gap'!I$26</f>
        <v>9.4056947999999991</v>
      </c>
      <c r="J13" s="328">
        <f>AB13*' Demand-Supply Gap'!J$26</f>
        <v>9.4985076931200005</v>
      </c>
      <c r="K13" s="328">
        <f>AC13*' Demand-Supply Gap'!K$26</f>
        <v>9.7011372310793593</v>
      </c>
      <c r="L13" s="328">
        <f>AD13*' Demand-Supply Gap'!L$26</f>
        <v>10.011626711118563</v>
      </c>
      <c r="M13" s="328">
        <f>AE13*' Demand-Supply Gap'!M$26</f>
        <v>10.451890881015748</v>
      </c>
      <c r="N13" s="328">
        <f>AF13*' Demand-Supply Gap'!N$26</f>
        <v>10.964657294968132</v>
      </c>
      <c r="O13" s="328">
        <f>AG13*' Demand-Supply Gap'!O$26</f>
        <v>11.654610666002842</v>
      </c>
      <c r="P13" s="328">
        <f>AH13*' Demand-Supply Gap'!P$26</f>
        <v>12.423974731855635</v>
      </c>
      <c r="Q13" s="328">
        <f>AI13*' Demand-Supply Gap'!Q$26</f>
        <v>13.267621377243707</v>
      </c>
      <c r="R13" s="328">
        <f>AJ13*' Demand-Supply Gap'!R$26</f>
        <v>14.149955420211652</v>
      </c>
      <c r="S13" s="328">
        <f>AK13*' Demand-Supply Gap'!S$26</f>
        <v>15.072541817513935</v>
      </c>
      <c r="T13" s="384"/>
      <c r="U13" s="469">
        <f t="shared" ref="U13:U15" si="6">(S13/J13)^(1/9)-1</f>
        <v>5.2643311759134281E-2</v>
      </c>
      <c r="V13" s="405">
        <v>0.20230000000000001</v>
      </c>
      <c r="W13" s="405">
        <v>0.20180000000000001</v>
      </c>
      <c r="X13" s="405">
        <v>0.20130000000000001</v>
      </c>
      <c r="Y13" s="405">
        <v>0.20080000000000001</v>
      </c>
      <c r="Z13" s="405">
        <v>0.20030000000000001</v>
      </c>
      <c r="AA13" s="405">
        <v>0.19989999999999999</v>
      </c>
      <c r="AB13" s="436">
        <v>0.19940000000000002</v>
      </c>
      <c r="AC13" s="436">
        <v>0.19897777777777778</v>
      </c>
      <c r="AD13" s="436">
        <v>0.19855555555555557</v>
      </c>
      <c r="AE13" s="436">
        <v>0.19813333333333336</v>
      </c>
      <c r="AF13" s="436">
        <v>0.19771111111111112</v>
      </c>
      <c r="AG13" s="436">
        <v>0.1972888888888889</v>
      </c>
      <c r="AH13" s="436">
        <v>0.19686666666666669</v>
      </c>
      <c r="AI13" s="436">
        <v>0.19644444444444445</v>
      </c>
      <c r="AJ13" s="436">
        <v>0.19602222222222224</v>
      </c>
      <c r="AK13" s="436">
        <v>0.19560000000000002</v>
      </c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</row>
    <row r="14" spans="1:53" x14ac:dyDescent="0.25">
      <c r="A14" s="327" t="s">
        <v>30</v>
      </c>
      <c r="B14" s="327" t="s">
        <v>41</v>
      </c>
      <c r="C14" s="341" t="s">
        <v>386</v>
      </c>
      <c r="D14" s="328">
        <f>V14*' Demand-Supply Gap'!D$26</f>
        <v>2.5115678115</v>
      </c>
      <c r="E14" s="328">
        <f>W14*' Demand-Supply Gap'!E$26</f>
        <v>2.70763628578</v>
      </c>
      <c r="F14" s="328">
        <f>X14*' Demand-Supply Gap'!F$26</f>
        <v>2.8408402041600009</v>
      </c>
      <c r="G14" s="328">
        <f>Y14*' Demand-Supply Gap'!G$26</f>
        <v>2.9421106800399994</v>
      </c>
      <c r="H14" s="328">
        <f>Z14*' Demand-Supply Gap'!H$26</f>
        <v>3.0414872426000001</v>
      </c>
      <c r="I14" s="328">
        <f>AA14*' Demand-Supply Gap'!I$26</f>
        <v>2.8419408000000002</v>
      </c>
      <c r="J14" s="328">
        <f>AB14*' Demand-Supply Gap'!J$26</f>
        <v>2.89623504384</v>
      </c>
      <c r="K14" s="328">
        <f>AC14*' Demand-Supply Gap'!K$26</f>
        <v>2.9664634508259198</v>
      </c>
      <c r="L14" s="328">
        <f>AD14*' Demand-Supply Gap'!L$26</f>
        <v>3.0701574917140304</v>
      </c>
      <c r="M14" s="328">
        <f>AE14*' Demand-Supply Gap'!M$26</f>
        <v>3.2143432924792705</v>
      </c>
      <c r="N14" s="328">
        <f>AF14*' Demand-Supply Gap'!N$26</f>
        <v>3.3817039021459543</v>
      </c>
      <c r="O14" s="328">
        <f>AG14*' Demand-Supply Gap'!O$26</f>
        <v>3.604816500207682</v>
      </c>
      <c r="P14" s="328">
        <f>AH14*' Demand-Supply Gap'!P$26</f>
        <v>3.8538302927124142</v>
      </c>
      <c r="Q14" s="328">
        <f>AI14*' Demand-Supply Gap'!Q$26</f>
        <v>4.1273709035543202</v>
      </c>
      <c r="R14" s="328">
        <f>AJ14*' Demand-Supply Gap'!R$26</f>
        <v>4.4145422646437442</v>
      </c>
      <c r="S14" s="328">
        <f>AK14*' Demand-Supply Gap'!S$26</f>
        <v>4.7159486668295125</v>
      </c>
      <c r="T14" s="384"/>
      <c r="U14" s="469">
        <f t="shared" si="6"/>
        <v>5.5665042694492461E-2</v>
      </c>
      <c r="V14" s="406">
        <v>5.5E-2</v>
      </c>
      <c r="W14" s="406">
        <v>5.6500000000000002E-2</v>
      </c>
      <c r="X14" s="406">
        <v>5.8000000000000003E-2</v>
      </c>
      <c r="Y14" s="406">
        <v>5.9499999999999997E-2</v>
      </c>
      <c r="Z14" s="406">
        <v>6.0999999999999999E-2</v>
      </c>
      <c r="AA14" s="406">
        <v>6.0400000000000002E-2</v>
      </c>
      <c r="AB14" s="463">
        <v>6.08E-2</v>
      </c>
      <c r="AC14" s="463">
        <v>6.0844444444444444E-2</v>
      </c>
      <c r="AD14" s="463">
        <v>6.0888888888888888E-2</v>
      </c>
      <c r="AE14" s="463">
        <v>6.0933333333333332E-2</v>
      </c>
      <c r="AF14" s="463">
        <v>6.0977777777777777E-2</v>
      </c>
      <c r="AG14" s="463">
        <v>6.1022222222222221E-2</v>
      </c>
      <c r="AH14" s="463">
        <v>6.1066666666666665E-2</v>
      </c>
      <c r="AI14" s="463">
        <v>6.1111111111111109E-2</v>
      </c>
      <c r="AJ14" s="463">
        <v>6.1155555555555553E-2</v>
      </c>
      <c r="AK14" s="463">
        <v>6.1199999999999997E-2</v>
      </c>
      <c r="AL14" s="396"/>
      <c r="AM14" s="396"/>
      <c r="AN14" s="396"/>
      <c r="AO14" s="396"/>
      <c r="AP14" s="396"/>
      <c r="AQ14" s="396"/>
      <c r="AR14" s="396"/>
      <c r="AS14" s="396"/>
      <c r="AT14" s="396"/>
      <c r="AU14" s="396"/>
      <c r="AV14" s="396"/>
      <c r="AW14" s="396"/>
      <c r="AX14" s="396"/>
      <c r="AY14" s="396"/>
      <c r="AZ14" s="396"/>
      <c r="BA14" s="396"/>
    </row>
    <row r="15" spans="1:53" x14ac:dyDescent="0.25">
      <c r="A15" s="327" t="s">
        <v>30</v>
      </c>
      <c r="B15" s="327" t="s">
        <v>41</v>
      </c>
      <c r="C15" s="341" t="s">
        <v>12</v>
      </c>
      <c r="D15" s="328">
        <f>V15*' Demand-Supply Gap'!D$26</f>
        <v>6.3976481889299945</v>
      </c>
      <c r="E15" s="328">
        <f>W15*' Demand-Supply Gap'!E$26</f>
        <v>6.6708490439039991</v>
      </c>
      <c r="F15" s="328">
        <f>X15*' Demand-Supply Gap'!F$26</f>
        <v>6.7690364864639951</v>
      </c>
      <c r="G15" s="328">
        <f>Y15*' Demand-Supply Gap'!G$26</f>
        <v>6.7891058213359976</v>
      </c>
      <c r="H15" s="328">
        <f>Z15*' Demand-Supply Gap'!H$26</f>
        <v>6.8009649162400043</v>
      </c>
      <c r="I15" s="328">
        <f>AA15*' Demand-Supply Gap'!I$26</f>
        <v>6.4649448000000032</v>
      </c>
      <c r="J15" s="328">
        <f>AB15*' Demand-Supply Gap'!J$26</f>
        <v>6.5546372044800085</v>
      </c>
      <c r="K15" s="328">
        <f>AC15*' Demand-Supply Gap'!K$26</f>
        <v>6.6875440650923998</v>
      </c>
      <c r="L15" s="328">
        <f>AD15*' Demand-Supply Gap'!L$26</f>
        <v>6.8944084111373849</v>
      </c>
      <c r="M15" s="328">
        <f>AE15*' Demand-Supply Gap'!M$26</f>
        <v>7.1900709644134277</v>
      </c>
      <c r="N15" s="328">
        <f>AF15*' Demand-Supply Gap'!N$26</f>
        <v>7.5348898169534806</v>
      </c>
      <c r="O15" s="328">
        <f>AG15*' Demand-Supply Gap'!O$26</f>
        <v>8.0005659725111915</v>
      </c>
      <c r="P15" s="328">
        <f>AH15*' Demand-Supply Gap'!P$26</f>
        <v>8.5196575794133551</v>
      </c>
      <c r="Q15" s="328">
        <f>AI15*' Demand-Supply Gap'!Q$26</f>
        <v>9.088470729626609</v>
      </c>
      <c r="R15" s="328">
        <f>AJ15*' Demand-Supply Gap'!R$26</f>
        <v>9.6824771473072815</v>
      </c>
      <c r="S15" s="328">
        <f>AK15*' Demand-Supply Gap'!S$26</f>
        <v>10.302652561357935</v>
      </c>
      <c r="T15" s="384"/>
      <c r="U15" s="469">
        <f t="shared" si="6"/>
        <v>5.1531449381848837E-2</v>
      </c>
      <c r="V15" s="464">
        <f t="shared" ref="V15:AK15" si="7">100%-SUM(V12:V14)</f>
        <v>0.14009999999999989</v>
      </c>
      <c r="W15" s="464">
        <f t="shared" si="7"/>
        <v>0.13919999999999999</v>
      </c>
      <c r="X15" s="464">
        <f t="shared" si="7"/>
        <v>0.13819999999999988</v>
      </c>
      <c r="Y15" s="464">
        <f t="shared" si="7"/>
        <v>0.13729999999999998</v>
      </c>
      <c r="Z15" s="464">
        <f t="shared" si="7"/>
        <v>0.13640000000000008</v>
      </c>
      <c r="AA15" s="464">
        <f t="shared" si="7"/>
        <v>0.13740000000000008</v>
      </c>
      <c r="AB15" s="464">
        <f t="shared" si="7"/>
        <v>0.13760000000000017</v>
      </c>
      <c r="AC15" s="464">
        <f t="shared" si="7"/>
        <v>0.13716666666666666</v>
      </c>
      <c r="AD15" s="464">
        <f t="shared" si="7"/>
        <v>0.13673333333333337</v>
      </c>
      <c r="AE15" s="464">
        <f t="shared" si="7"/>
        <v>0.13630000000000009</v>
      </c>
      <c r="AF15" s="464">
        <f t="shared" si="7"/>
        <v>0.13586666666666658</v>
      </c>
      <c r="AG15" s="464">
        <f t="shared" si="7"/>
        <v>0.13543333333333341</v>
      </c>
      <c r="AH15" s="464">
        <f t="shared" si="7"/>
        <v>0.1349999999999999</v>
      </c>
      <c r="AI15" s="464">
        <f t="shared" si="7"/>
        <v>0.13456666666666661</v>
      </c>
      <c r="AJ15" s="464">
        <f t="shared" si="7"/>
        <v>0.13413333333333333</v>
      </c>
      <c r="AK15" s="464">
        <f t="shared" si="7"/>
        <v>0.13369999999999993</v>
      </c>
      <c r="AL15" s="396"/>
      <c r="AM15" s="396"/>
      <c r="AN15" s="396"/>
      <c r="AO15" s="396"/>
      <c r="AP15" s="396"/>
      <c r="AQ15" s="396"/>
      <c r="AR15" s="396"/>
      <c r="AS15" s="396"/>
      <c r="AT15" s="396"/>
      <c r="AU15" s="396"/>
      <c r="AV15" s="396"/>
      <c r="AW15" s="396"/>
      <c r="AX15" s="396"/>
      <c r="AY15" s="396"/>
      <c r="AZ15" s="396"/>
      <c r="BA15" s="396"/>
    </row>
    <row r="16" spans="1:53" ht="15.75" thickBot="1" x14ac:dyDescent="0.3">
      <c r="A16" s="227" t="s">
        <v>30</v>
      </c>
      <c r="B16" s="227" t="s">
        <v>41</v>
      </c>
      <c r="C16" s="475" t="s">
        <v>58</v>
      </c>
      <c r="D16" s="229">
        <f t="shared" ref="D16:S16" si="8">SUM(D12:D15)</f>
        <v>45.664869299999992</v>
      </c>
      <c r="E16" s="229">
        <f t="shared" si="8"/>
        <v>47.922766119999999</v>
      </c>
      <c r="F16" s="229">
        <f t="shared" si="8"/>
        <v>48.980003520000011</v>
      </c>
      <c r="G16" s="229">
        <f t="shared" si="8"/>
        <v>49.447238319999997</v>
      </c>
      <c r="H16" s="229">
        <f t="shared" si="8"/>
        <v>49.860446600000003</v>
      </c>
      <c r="I16" s="229">
        <f t="shared" si="8"/>
        <v>47.052</v>
      </c>
      <c r="J16" s="229">
        <f t="shared" si="8"/>
        <v>47.635444800000002</v>
      </c>
      <c r="K16" s="229">
        <f t="shared" si="8"/>
        <v>48.754877752799999</v>
      </c>
      <c r="L16" s="229">
        <f t="shared" si="8"/>
        <v>50.422294571945748</v>
      </c>
      <c r="M16" s="229">
        <f t="shared" si="8"/>
        <v>52.751804581169651</v>
      </c>
      <c r="N16" s="229">
        <f t="shared" si="8"/>
        <v>55.457972156183644</v>
      </c>
      <c r="O16" s="229">
        <f t="shared" si="8"/>
        <v>59.073831940766823</v>
      </c>
      <c r="P16" s="229">
        <f t="shared" si="8"/>
        <v>63.108574662321196</v>
      </c>
      <c r="Q16" s="229">
        <f t="shared" si="8"/>
        <v>67.538796603616149</v>
      </c>
      <c r="R16" s="229">
        <f t="shared" si="8"/>
        <v>72.185465809944958</v>
      </c>
      <c r="S16" s="229">
        <f t="shared" si="8"/>
        <v>77.057984752116226</v>
      </c>
      <c r="T16" s="484"/>
      <c r="U16" s="480"/>
      <c r="V16" s="477">
        <v>1</v>
      </c>
      <c r="W16" s="477">
        <v>1</v>
      </c>
      <c r="X16" s="478">
        <v>1</v>
      </c>
      <c r="Y16" s="479">
        <v>1</v>
      </c>
      <c r="Z16" s="479">
        <v>1</v>
      </c>
      <c r="AA16" s="479">
        <v>1</v>
      </c>
      <c r="AB16" s="479">
        <v>1</v>
      </c>
      <c r="AC16" s="479">
        <v>1</v>
      </c>
      <c r="AD16" s="479">
        <v>1</v>
      </c>
      <c r="AE16" s="479">
        <v>1</v>
      </c>
      <c r="AF16" s="479">
        <v>1</v>
      </c>
      <c r="AG16" s="479">
        <v>1</v>
      </c>
      <c r="AH16" s="479">
        <v>1</v>
      </c>
      <c r="AI16" s="479">
        <v>1</v>
      </c>
      <c r="AJ16" s="479">
        <v>1</v>
      </c>
      <c r="AK16" s="479">
        <v>1</v>
      </c>
      <c r="AL16" s="396"/>
      <c r="AM16" s="396"/>
      <c r="AN16" s="396"/>
      <c r="AO16" s="396"/>
      <c r="AP16" s="396"/>
      <c r="AQ16" s="396"/>
      <c r="AR16" s="396"/>
      <c r="AS16" s="396"/>
      <c r="AT16" s="396"/>
      <c r="AU16" s="396"/>
      <c r="AV16" s="396"/>
      <c r="AW16" s="396"/>
      <c r="AX16" s="396"/>
      <c r="AY16" s="396"/>
      <c r="AZ16" s="396"/>
      <c r="BA16" s="396"/>
    </row>
    <row r="17" spans="1:53" x14ac:dyDescent="0.25">
      <c r="A17" s="327" t="s">
        <v>30</v>
      </c>
      <c r="B17" s="327" t="s">
        <v>49</v>
      </c>
      <c r="C17" s="341" t="s">
        <v>360</v>
      </c>
      <c r="D17" s="328">
        <f>V17*' Demand-Supply Gap'!D$35</f>
        <v>7.3708832175440016</v>
      </c>
      <c r="E17" s="328">
        <f>W17*' Demand-Supply Gap'!E$35</f>
        <v>7.6185473544179994</v>
      </c>
      <c r="F17" s="328">
        <f>X17*' Demand-Supply Gap'!F$35</f>
        <v>7.4977075837439999</v>
      </c>
      <c r="G17" s="328">
        <f>Y17*' Demand-Supply Gap'!G$35</f>
        <v>8.0047233972999994</v>
      </c>
      <c r="H17" s="328">
        <f>Z17*' Demand-Supply Gap'!H$35</f>
        <v>7.7781892557599992</v>
      </c>
      <c r="I17" s="328">
        <f>AA17*' Demand-Supply Gap'!I$35</f>
        <v>6.9340345824000007</v>
      </c>
      <c r="J17" s="328">
        <f>AB17*' Demand-Supply Gap'!J$35</f>
        <v>7.0393577497807218</v>
      </c>
      <c r="K17" s="328">
        <f>AC17*' Demand-Supply Gap'!K$35</f>
        <v>7.2182322943280264</v>
      </c>
      <c r="L17" s="328">
        <f>AD17*' Demand-Supply Gap'!L$35</f>
        <v>7.4797707084457903</v>
      </c>
      <c r="M17" s="328">
        <f>AE17*' Demand-Supply Gap'!M$35</f>
        <v>7.8174817390206837</v>
      </c>
      <c r="N17" s="328">
        <f>AF17*' Demand-Supply Gap'!N$35</f>
        <v>8.2683696362789103</v>
      </c>
      <c r="O17" s="328">
        <f>AG17*' Demand-Supply Gap'!O$35</f>
        <v>8.8239646527436015</v>
      </c>
      <c r="P17" s="328">
        <f>AH17*' Demand-Supply Gap'!P$35</f>
        <v>9.3734600476357475</v>
      </c>
      <c r="Q17" s="328">
        <f>AI17*' Demand-Supply Gap'!Q$35</f>
        <v>10.039813523080232</v>
      </c>
      <c r="R17" s="328">
        <f>AJ17*' Demand-Supply Gap'!R$35</f>
        <v>10.776609908878083</v>
      </c>
      <c r="S17" s="328">
        <f>AK17*' Demand-Supply Gap'!S$35</f>
        <v>11.558743020867604</v>
      </c>
      <c r="T17" s="384"/>
      <c r="U17" s="469">
        <f>(S17/J17)^(1/9)-1</f>
        <v>5.6649230852396038E-2</v>
      </c>
      <c r="V17" s="407">
        <v>0.58520000000000005</v>
      </c>
      <c r="W17" s="407">
        <v>0.58589999999999998</v>
      </c>
      <c r="X17" s="407">
        <v>0.58660000000000001</v>
      </c>
      <c r="Y17" s="407">
        <v>0.58730000000000004</v>
      </c>
      <c r="Z17" s="407">
        <v>0.58799999999999997</v>
      </c>
      <c r="AA17" s="407">
        <v>0.58720000000000006</v>
      </c>
      <c r="AB17" s="435">
        <v>0.58940000000000015</v>
      </c>
      <c r="AC17" s="435">
        <v>0.59107777777777792</v>
      </c>
      <c r="AD17" s="435">
        <v>0.5927555555555557</v>
      </c>
      <c r="AE17" s="435">
        <v>0.59443333333333348</v>
      </c>
      <c r="AF17" s="435">
        <v>0.59611111111111126</v>
      </c>
      <c r="AG17" s="435">
        <v>0.59778888888888904</v>
      </c>
      <c r="AH17" s="435">
        <v>0.59946666666666681</v>
      </c>
      <c r="AI17" s="435">
        <v>0.60114444444444459</v>
      </c>
      <c r="AJ17" s="435">
        <v>0.60282222222222237</v>
      </c>
      <c r="AK17" s="435">
        <v>0.60450000000000015</v>
      </c>
      <c r="AL17" s="396"/>
      <c r="AM17" s="396"/>
      <c r="AN17" s="396"/>
      <c r="AO17" s="396"/>
      <c r="AP17" s="396"/>
      <c r="AQ17" s="396"/>
      <c r="AR17" s="396"/>
      <c r="AS17" s="396"/>
      <c r="AT17" s="396"/>
      <c r="AU17" s="396"/>
      <c r="AV17" s="396"/>
      <c r="AW17" s="396"/>
      <c r="AX17" s="396"/>
      <c r="AY17" s="396"/>
      <c r="AZ17" s="396"/>
      <c r="BA17" s="396"/>
    </row>
    <row r="18" spans="1:53" x14ac:dyDescent="0.25">
      <c r="A18" s="327" t="s">
        <v>30</v>
      </c>
      <c r="B18" s="327" t="s">
        <v>49</v>
      </c>
      <c r="C18" s="341" t="s">
        <v>383</v>
      </c>
      <c r="D18" s="328">
        <f>V18*' Demand-Supply Gap'!D$35</f>
        <v>2.1601272587300002</v>
      </c>
      <c r="E18" s="328">
        <f>W18*' Demand-Supply Gap'!E$35</f>
        <v>2.2235391664200002</v>
      </c>
      <c r="F18" s="328">
        <f>X18*' Demand-Supply Gap'!F$35</f>
        <v>2.1792689107200003</v>
      </c>
      <c r="G18" s="328">
        <f>Y18*' Demand-Supply Gap'!G$35</f>
        <v>2.3170491699999998</v>
      </c>
      <c r="H18" s="328">
        <f>Z18*' Demand-Supply Gap'!H$35</f>
        <v>2.2421821068900001</v>
      </c>
      <c r="I18" s="328">
        <f>AA18*' Demand-Supply Gap'!I$35</f>
        <v>1.9968413622000001</v>
      </c>
      <c r="J18" s="328">
        <f>AB18*' Demand-Supply Gap'!J$35</f>
        <v>2.0136337234696802</v>
      </c>
      <c r="K18" s="328">
        <f>AC18*' Demand-Supply Gap'!K$35</f>
        <v>2.0528344903075113</v>
      </c>
      <c r="L18" s="328">
        <f>AD18*' Demand-Supply Gap'!L$35</f>
        <v>2.1148845573629051</v>
      </c>
      <c r="M18" s="328">
        <f>AE18*' Demand-Supply Gap'!M$35</f>
        <v>2.1975571108456613</v>
      </c>
      <c r="N18" s="328">
        <f>AF18*' Demand-Supply Gap'!N$35</f>
        <v>2.3108282260273243</v>
      </c>
      <c r="O18" s="328">
        <f>AG18*' Demand-Supply Gap'!O$35</f>
        <v>2.4518028957429059</v>
      </c>
      <c r="P18" s="328">
        <f>AH18*' Demand-Supply Gap'!P$35</f>
        <v>2.5893766412730415</v>
      </c>
      <c r="Q18" s="328">
        <f>AI18*' Demand-Supply Gap'!Q$35</f>
        <v>2.7573626072389539</v>
      </c>
      <c r="R18" s="328">
        <f>AJ18*' Demand-Supply Gap'!R$35</f>
        <v>2.9443301632930257</v>
      </c>
      <c r="S18" s="328">
        <f>AK18*' Demand-Supply Gap'!S$35</f>
        <v>3.1396949611686686</v>
      </c>
      <c r="T18" s="384"/>
      <c r="U18" s="469">
        <f t="shared" ref="U18:U20" si="9">(S18/J18)^(1/9)-1</f>
        <v>5.0592047068511947E-2</v>
      </c>
      <c r="V18" s="408">
        <v>0.17150000000000001</v>
      </c>
      <c r="W18" s="408">
        <v>0.17100000000000001</v>
      </c>
      <c r="X18" s="408">
        <v>0.17050000000000001</v>
      </c>
      <c r="Y18" s="408">
        <v>0.17</v>
      </c>
      <c r="Z18" s="408">
        <v>0.16950000000000001</v>
      </c>
      <c r="AA18" s="408">
        <v>0.1691</v>
      </c>
      <c r="AB18" s="408">
        <v>0.1686</v>
      </c>
      <c r="AC18" s="408">
        <v>0.1681</v>
      </c>
      <c r="AD18" s="408">
        <v>0.1676</v>
      </c>
      <c r="AE18" s="408">
        <v>0.1671</v>
      </c>
      <c r="AF18" s="408">
        <v>0.1666</v>
      </c>
      <c r="AG18" s="408">
        <v>0.1661</v>
      </c>
      <c r="AH18" s="408">
        <v>0.1656</v>
      </c>
      <c r="AI18" s="408">
        <v>0.1651</v>
      </c>
      <c r="AJ18" s="408">
        <v>0.16470000000000001</v>
      </c>
      <c r="AK18" s="408">
        <v>0.16420000000000001</v>
      </c>
      <c r="AL18" s="396"/>
      <c r="AM18" s="396"/>
      <c r="AN18" s="396"/>
      <c r="AO18" s="396"/>
      <c r="AP18" s="396"/>
      <c r="AQ18" s="396"/>
      <c r="AR18" s="396"/>
      <c r="AS18" s="396"/>
      <c r="AT18" s="396"/>
      <c r="AU18" s="396"/>
      <c r="AV18" s="396"/>
      <c r="AW18" s="396"/>
      <c r="AX18" s="396"/>
      <c r="AY18" s="396"/>
      <c r="AZ18" s="396"/>
      <c r="BA18" s="396"/>
    </row>
    <row r="19" spans="1:53" x14ac:dyDescent="0.25">
      <c r="A19" s="327" t="s">
        <v>30</v>
      </c>
      <c r="B19" s="327" t="s">
        <v>49</v>
      </c>
      <c r="C19" s="341" t="s">
        <v>386</v>
      </c>
      <c r="D19" s="328">
        <f>V19*' Demand-Supply Gap'!D$35</f>
        <v>0.6927521821</v>
      </c>
      <c r="E19" s="328">
        <f>W19*' Demand-Supply Gap'!E$35</f>
        <v>0.73467814563</v>
      </c>
      <c r="F19" s="328">
        <f>X19*' Demand-Supply Gap'!F$35</f>
        <v>0.74133487872000003</v>
      </c>
      <c r="G19" s="328">
        <f>Y19*' Demand-Supply Gap'!G$35</f>
        <v>0.8109672094999999</v>
      </c>
      <c r="H19" s="328">
        <f>Z19*' Demand-Supply Gap'!H$35</f>
        <v>0.80692099421999997</v>
      </c>
      <c r="I19" s="328">
        <f>AA19*' Demand-Supply Gap'!I$35</f>
        <v>0.71206111260000005</v>
      </c>
      <c r="J19" s="328">
        <f>AB19*' Demand-Supply Gap'!J$35</f>
        <v>0.7643686732031999</v>
      </c>
      <c r="K19" s="328">
        <f>AC19*' Demand-Supply Gap'!K$35</f>
        <v>0.78373798770680048</v>
      </c>
      <c r="L19" s="328">
        <f>AD19*' Demand-Supply Gap'!L$35</f>
        <v>0.81207977699853784</v>
      </c>
      <c r="M19" s="328">
        <f>AE19*' Demand-Supply Gap'!M$35</f>
        <v>0.84868752575248341</v>
      </c>
      <c r="N19" s="328">
        <f>AF19*' Demand-Supply Gap'!N$35</f>
        <v>0.89757660320015586</v>
      </c>
      <c r="O19" s="328">
        <f>AG19*' Demand-Supply Gap'!O$35</f>
        <v>0.95782519975507185</v>
      </c>
      <c r="P19" s="328">
        <f>AH19*' Demand-Supply Gap'!P$35</f>
        <v>1.0174040265227409</v>
      </c>
      <c r="Q19" s="328">
        <f>AI19*' Demand-Supply Gap'!Q$35</f>
        <v>1.0896583370150841</v>
      </c>
      <c r="R19" s="328">
        <f>AJ19*' Demand-Supply Gap'!R$35</f>
        <v>1.1695484046056353</v>
      </c>
      <c r="S19" s="328">
        <f>AK19*' Demand-Supply Gap'!S$35</f>
        <v>1.2543482914291391</v>
      </c>
      <c r="T19" s="384"/>
      <c r="U19" s="469">
        <f t="shared" si="9"/>
        <v>5.6578321835209167E-2</v>
      </c>
      <c r="V19" s="409">
        <v>5.5E-2</v>
      </c>
      <c r="W19" s="409">
        <v>5.6500000000000002E-2</v>
      </c>
      <c r="X19" s="409">
        <v>5.8000000000000003E-2</v>
      </c>
      <c r="Y19" s="409">
        <v>5.9499999999999997E-2</v>
      </c>
      <c r="Z19" s="409">
        <v>6.0999999999999999E-2</v>
      </c>
      <c r="AA19" s="409">
        <v>6.0299999999999999E-2</v>
      </c>
      <c r="AB19" s="463">
        <v>6.3999999999999987E-2</v>
      </c>
      <c r="AC19" s="463">
        <v>6.4177777777777764E-2</v>
      </c>
      <c r="AD19" s="463">
        <v>6.4355555555555541E-2</v>
      </c>
      <c r="AE19" s="463">
        <v>6.4533333333333318E-2</v>
      </c>
      <c r="AF19" s="463">
        <v>6.4711111111111108E-2</v>
      </c>
      <c r="AG19" s="463">
        <v>6.4888888888888885E-2</v>
      </c>
      <c r="AH19" s="463">
        <v>6.5066666666666662E-2</v>
      </c>
      <c r="AI19" s="463">
        <v>6.5244444444444438E-2</v>
      </c>
      <c r="AJ19" s="463">
        <v>6.5422222222222215E-2</v>
      </c>
      <c r="AK19" s="463">
        <v>6.5599999999999992E-2</v>
      </c>
      <c r="AL19" s="396"/>
      <c r="AM19" s="396"/>
      <c r="AN19" s="396"/>
      <c r="AO19" s="396"/>
      <c r="AP19" s="396"/>
      <c r="AQ19" s="396"/>
      <c r="AR19" s="396"/>
      <c r="AS19" s="396"/>
      <c r="AT19" s="396"/>
      <c r="AU19" s="396"/>
      <c r="AV19" s="396"/>
      <c r="AW19" s="396"/>
      <c r="AX19" s="396"/>
      <c r="AY19" s="396"/>
      <c r="AZ19" s="396"/>
      <c r="BA19" s="396"/>
    </row>
    <row r="20" spans="1:53" x14ac:dyDescent="0.25">
      <c r="A20" s="327" t="s">
        <v>30</v>
      </c>
      <c r="B20" s="327" t="s">
        <v>49</v>
      </c>
      <c r="C20" s="341" t="s">
        <v>12</v>
      </c>
      <c r="D20" s="328">
        <f>V20*' Demand-Supply Gap'!D$35</f>
        <v>2.3717315616259991</v>
      </c>
      <c r="E20" s="328">
        <f>W20*' Demand-Supply Gap'!E$35</f>
        <v>2.4263883535319999</v>
      </c>
      <c r="F20" s="328">
        <f>X20*' Demand-Supply Gap'!F$35</f>
        <v>2.3633244668159992</v>
      </c>
      <c r="G20" s="328">
        <f>Y20*' Demand-Supply Gap'!G$35</f>
        <v>2.4969612231999987</v>
      </c>
      <c r="H20" s="328">
        <f>Z20*' Demand-Supply Gap'!H$35</f>
        <v>2.40092066313</v>
      </c>
      <c r="I20" s="328">
        <f>AA20*' Demand-Supply Gap'!I$35</f>
        <v>2.1657049427999988</v>
      </c>
      <c r="J20" s="328">
        <f>AB20*' Demand-Supply Gap'!J$35</f>
        <v>2.1259003723463992</v>
      </c>
      <c r="K20" s="328">
        <f>AC20*' Demand-Supply Gap'!K$35</f>
        <v>2.1571791081306619</v>
      </c>
      <c r="L20" s="328">
        <f>AD20*' Demand-Supply Gap'!L$35</f>
        <v>2.21190790088552</v>
      </c>
      <c r="M20" s="328">
        <f>AE20*' Demand-Supply Gap'!M$35</f>
        <v>2.287423300297756</v>
      </c>
      <c r="N20" s="328">
        <f>AF20*' Demand-Supply Gap'!N$35</f>
        <v>2.3937430976828327</v>
      </c>
      <c r="O20" s="328">
        <f>AG20*' Demand-Supply Gap'!O$35</f>
        <v>2.5274120425043911</v>
      </c>
      <c r="P20" s="328">
        <f>AH20*' Demand-Supply Gap'!P$35</f>
        <v>2.6560916594056794</v>
      </c>
      <c r="Q20" s="328">
        <f>AI20*' Demand-Supply Gap'!Q$35</f>
        <v>2.8143321422293517</v>
      </c>
      <c r="R20" s="328">
        <f>AJ20*' Demand-Supply Gap'!R$35</f>
        <v>2.9864402621001527</v>
      </c>
      <c r="S20" s="328">
        <f>AK20*' Demand-Supply Gap'!S$35</f>
        <v>3.1683767056373195</v>
      </c>
      <c r="T20" s="384"/>
      <c r="U20" s="469">
        <f t="shared" si="9"/>
        <v>4.5333523216727567E-2</v>
      </c>
      <c r="V20" s="410">
        <f>V21-SUM(V17:V19)</f>
        <v>0.18829999999999991</v>
      </c>
      <c r="W20" s="465">
        <f t="shared" ref="W20:AK20" si="10">W21-SUM(W17:W19)</f>
        <v>0.18659999999999999</v>
      </c>
      <c r="X20" s="465">
        <f t="shared" si="10"/>
        <v>0.18489999999999995</v>
      </c>
      <c r="Y20" s="465">
        <f t="shared" si="10"/>
        <v>0.18319999999999992</v>
      </c>
      <c r="Z20" s="465">
        <f t="shared" si="10"/>
        <v>0.18149999999999999</v>
      </c>
      <c r="AA20" s="465">
        <f t="shared" si="10"/>
        <v>0.1833999999999999</v>
      </c>
      <c r="AB20" s="465">
        <f t="shared" si="10"/>
        <v>0.17799999999999994</v>
      </c>
      <c r="AC20" s="465">
        <f t="shared" si="10"/>
        <v>0.17664444444444427</v>
      </c>
      <c r="AD20" s="465">
        <f t="shared" si="10"/>
        <v>0.17528888888888883</v>
      </c>
      <c r="AE20" s="465">
        <f t="shared" si="10"/>
        <v>0.17393333333333316</v>
      </c>
      <c r="AF20" s="465">
        <f t="shared" si="10"/>
        <v>0.17257777777777772</v>
      </c>
      <c r="AG20" s="465">
        <f t="shared" si="10"/>
        <v>0.17122222222222205</v>
      </c>
      <c r="AH20" s="465">
        <f t="shared" si="10"/>
        <v>0.16986666666666661</v>
      </c>
      <c r="AI20" s="465">
        <f t="shared" si="10"/>
        <v>0.16851111111111094</v>
      </c>
      <c r="AJ20" s="465">
        <f t="shared" si="10"/>
        <v>0.16705555555555529</v>
      </c>
      <c r="AK20" s="465">
        <f t="shared" si="10"/>
        <v>0.16569999999999985</v>
      </c>
      <c r="AL20" s="396"/>
      <c r="AM20" s="396"/>
      <c r="AN20" s="396"/>
      <c r="AO20" s="396"/>
      <c r="AP20" s="396"/>
      <c r="AQ20" s="396"/>
      <c r="AR20" s="396"/>
      <c r="AS20" s="396"/>
      <c r="AT20" s="396"/>
      <c r="AU20" s="396"/>
      <c r="AV20" s="396"/>
      <c r="AW20" s="396"/>
      <c r="AX20" s="396"/>
      <c r="AY20" s="396"/>
      <c r="AZ20" s="396"/>
      <c r="BA20" s="396"/>
    </row>
    <row r="21" spans="1:53" ht="15.75" thickBot="1" x14ac:dyDescent="0.3">
      <c r="A21" s="227" t="s">
        <v>30</v>
      </c>
      <c r="B21" s="227" t="s">
        <v>49</v>
      </c>
      <c r="C21" s="475" t="s">
        <v>58</v>
      </c>
      <c r="D21" s="229">
        <f t="shared" ref="D21:S21" si="11">SUM(D17:D20)</f>
        <v>12.595494220000001</v>
      </c>
      <c r="E21" s="229">
        <f t="shared" si="11"/>
        <v>13.003153019999997</v>
      </c>
      <c r="F21" s="229">
        <f t="shared" si="11"/>
        <v>12.78163584</v>
      </c>
      <c r="G21" s="229">
        <f t="shared" si="11"/>
        <v>13.629700999999997</v>
      </c>
      <c r="H21" s="229">
        <f t="shared" si="11"/>
        <v>13.22821302</v>
      </c>
      <c r="I21" s="229">
        <f t="shared" si="11"/>
        <v>11.808641999999999</v>
      </c>
      <c r="J21" s="229">
        <f t="shared" si="11"/>
        <v>11.943260518799999</v>
      </c>
      <c r="K21" s="229">
        <f t="shared" si="11"/>
        <v>12.211983880472999</v>
      </c>
      <c r="L21" s="229">
        <f t="shared" si="11"/>
        <v>12.618642943692752</v>
      </c>
      <c r="M21" s="229">
        <f t="shared" si="11"/>
        <v>13.151149675916585</v>
      </c>
      <c r="N21" s="229">
        <f t="shared" si="11"/>
        <v>13.870517563189223</v>
      </c>
      <c r="O21" s="229">
        <f t="shared" si="11"/>
        <v>14.761004790745972</v>
      </c>
      <c r="P21" s="229">
        <f t="shared" si="11"/>
        <v>15.63633237483721</v>
      </c>
      <c r="Q21" s="229">
        <f t="shared" si="11"/>
        <v>16.701166609563622</v>
      </c>
      <c r="R21" s="229">
        <f t="shared" si="11"/>
        <v>17.876928738876895</v>
      </c>
      <c r="S21" s="229">
        <f t="shared" si="11"/>
        <v>19.121162979102731</v>
      </c>
      <c r="T21" s="484"/>
      <c r="U21" s="481"/>
      <c r="V21" s="477">
        <v>1</v>
      </c>
      <c r="W21" s="477">
        <v>1</v>
      </c>
      <c r="X21" s="478">
        <v>1</v>
      </c>
      <c r="Y21" s="479">
        <v>1</v>
      </c>
      <c r="Z21" s="479">
        <v>1</v>
      </c>
      <c r="AA21" s="479">
        <v>1</v>
      </c>
      <c r="AB21" s="479">
        <v>1</v>
      </c>
      <c r="AC21" s="479">
        <v>1</v>
      </c>
      <c r="AD21" s="479">
        <v>1</v>
      </c>
      <c r="AE21" s="479">
        <v>1</v>
      </c>
      <c r="AF21" s="479">
        <v>1</v>
      </c>
      <c r="AG21" s="479">
        <v>1</v>
      </c>
      <c r="AH21" s="479">
        <v>1</v>
      </c>
      <c r="AI21" s="479">
        <v>1</v>
      </c>
      <c r="AJ21" s="479">
        <v>1</v>
      </c>
      <c r="AK21" s="479">
        <v>1</v>
      </c>
      <c r="AL21" s="396"/>
      <c r="AM21" s="396"/>
      <c r="AN21" s="396"/>
      <c r="AO21" s="396"/>
      <c r="AP21" s="396"/>
      <c r="AQ21" s="396"/>
      <c r="AR21" s="396"/>
      <c r="AS21" s="396"/>
      <c r="AT21" s="396"/>
      <c r="AU21" s="396"/>
      <c r="AV21" s="396"/>
      <c r="AW21" s="396"/>
      <c r="AX21" s="396"/>
      <c r="AY21" s="396"/>
      <c r="AZ21" s="396"/>
      <c r="BA21" s="396"/>
    </row>
    <row r="22" spans="1:53" x14ac:dyDescent="0.25">
      <c r="A22" s="327" t="s">
        <v>30</v>
      </c>
      <c r="B22" s="327" t="s">
        <v>104</v>
      </c>
      <c r="C22" s="341" t="s">
        <v>360</v>
      </c>
      <c r="D22" s="328">
        <f>V22*' Demand-Supply Gap'!D$44</f>
        <v>8.7461693293760003</v>
      </c>
      <c r="E22" s="328">
        <f>W22*' Demand-Supply Gap'!E$44</f>
        <v>9.3713975749799978</v>
      </c>
      <c r="F22" s="328">
        <f>X22*' Demand-Supply Gap'!F$44</f>
        <v>9.6706282240000014</v>
      </c>
      <c r="G22" s="328">
        <f>Y22*' Demand-Supply Gap'!G$44</f>
        <v>9.8142478416060008</v>
      </c>
      <c r="H22" s="328">
        <f>Z22*' Demand-Supply Gap'!H$44</f>
        <v>9.9832732342359982</v>
      </c>
      <c r="I22" s="328">
        <f>AA22*' Demand-Supply Gap'!I$44</f>
        <v>7.8487686160000001</v>
      </c>
      <c r="J22" s="328">
        <f>AB22*' Demand-Supply Gap'!J$44</f>
        <v>7.9880852903999999</v>
      </c>
      <c r="K22" s="328">
        <f>AC22*' Demand-Supply Gap'!K$44</f>
        <v>8.250488021803374</v>
      </c>
      <c r="L22" s="328">
        <f>AD22*' Demand-Supply Gap'!L$44</f>
        <v>8.5636370387717893</v>
      </c>
      <c r="M22" s="328">
        <f>AE22*' Demand-Supply Gap'!M$44</f>
        <v>8.9581362772300128</v>
      </c>
      <c r="N22" s="328">
        <f>AF22*' Demand-Supply Gap'!N$44</f>
        <v>9.3959056431132559</v>
      </c>
      <c r="O22" s="328">
        <f>AG22*' Demand-Supply Gap'!O$44</f>
        <v>9.89268752304997</v>
      </c>
      <c r="P22" s="328">
        <f>AH22*' Demand-Supply Gap'!P$44</f>
        <v>10.546526867100932</v>
      </c>
      <c r="Q22" s="328">
        <f>AI22*' Demand-Supply Gap'!Q$44</f>
        <v>11.327014576670951</v>
      </c>
      <c r="R22" s="328">
        <f>AJ22*' Demand-Supply Gap'!R$44</f>
        <v>12.128905233614207</v>
      </c>
      <c r="S22" s="328">
        <f>AK22*' Demand-Supply Gap'!S$44</f>
        <v>12.963217306499693</v>
      </c>
      <c r="T22" s="384"/>
      <c r="U22" s="469">
        <f>(S22/J22)^(1/9)-1</f>
        <v>5.5269400965654247E-2</v>
      </c>
      <c r="V22" s="411">
        <v>0.57040000000000002</v>
      </c>
      <c r="W22" s="411">
        <v>0.57350000000000001</v>
      </c>
      <c r="X22" s="411">
        <v>0.57279999999999998</v>
      </c>
      <c r="Y22" s="411">
        <v>0.57210000000000005</v>
      </c>
      <c r="Z22" s="411">
        <v>0.57140000000000002</v>
      </c>
      <c r="AA22" s="411">
        <v>0.57069999999999999</v>
      </c>
      <c r="AB22" s="435">
        <v>0.56999999999999995</v>
      </c>
      <c r="AC22" s="435">
        <v>0.5710777777777778</v>
      </c>
      <c r="AD22" s="435">
        <v>0.57215555555555553</v>
      </c>
      <c r="AE22" s="435">
        <v>0.57323333333333337</v>
      </c>
      <c r="AF22" s="435">
        <v>0.57431111111111111</v>
      </c>
      <c r="AG22" s="435">
        <v>0.57538888888888895</v>
      </c>
      <c r="AH22" s="435">
        <v>0.57646666666666668</v>
      </c>
      <c r="AI22" s="435">
        <v>0.57754444444444453</v>
      </c>
      <c r="AJ22" s="435">
        <v>0.57862222222222226</v>
      </c>
      <c r="AK22" s="435">
        <v>0.57969999999999999</v>
      </c>
      <c r="AL22" s="396"/>
      <c r="AM22" s="396"/>
      <c r="AN22" s="396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</row>
    <row r="23" spans="1:53" x14ac:dyDescent="0.25">
      <c r="A23" s="327" t="s">
        <v>30</v>
      </c>
      <c r="B23" s="327" t="s">
        <v>104</v>
      </c>
      <c r="C23" s="341" t="s">
        <v>383</v>
      </c>
      <c r="D23" s="328">
        <f>V23*' Demand-Supply Gap'!D$44</f>
        <v>2.8949452478719997</v>
      </c>
      <c r="E23" s="328">
        <f>W23*' Demand-Supply Gap'!E$44</f>
        <v>3.1129053845399994</v>
      </c>
      <c r="F23" s="328">
        <f>X23*' Demand-Supply Gap'!F$44</f>
        <v>3.2449279760000009</v>
      </c>
      <c r="G23" s="328">
        <f>Y23*' Demand-Supply Gap'!G$44</f>
        <v>3.3263112331539997</v>
      </c>
      <c r="H23" s="328">
        <f>Z23*' Demand-Supply Gap'!H$44</f>
        <v>3.4174453003439993</v>
      </c>
      <c r="I23" s="328">
        <f>AA23*' Demand-Supply Gap'!I$44</f>
        <v>2.7134432240000002</v>
      </c>
      <c r="J23" s="328">
        <f>AB23*' Demand-Supply Gap'!J$44</f>
        <v>2.7888227592800003</v>
      </c>
      <c r="K23" s="328">
        <f>AC23*' Demand-Supply Gap'!K$44</f>
        <v>2.8767631542451557</v>
      </c>
      <c r="L23" s="328">
        <f>AD23*' Demand-Supply Gap'!L$44</f>
        <v>2.9821559672827074</v>
      </c>
      <c r="M23" s="328">
        <f>AE23*' Demand-Supply Gap'!M$44</f>
        <v>3.1155790587958774</v>
      </c>
      <c r="N23" s="328">
        <f>AF23*' Demand-Supply Gap'!N$44</f>
        <v>3.2636993096358036</v>
      </c>
      <c r="O23" s="328">
        <f>AG23*' Demand-Supply Gap'!O$44</f>
        <v>3.4319229767614696</v>
      </c>
      <c r="P23" s="328">
        <f>AH23*' Demand-Supply Gap'!P$44</f>
        <v>3.6541453097992824</v>
      </c>
      <c r="Q23" s="328">
        <f>AI23*' Demand-Supply Gap'!Q$44</f>
        <v>3.9196408393886064</v>
      </c>
      <c r="R23" s="328">
        <f>AJ23*' Demand-Supply Gap'!R$44</f>
        <v>4.1918741146514424</v>
      </c>
      <c r="S23" s="328">
        <f>AK23*' Demand-Supply Gap'!S$44</f>
        <v>4.4746244316553199</v>
      </c>
      <c r="T23" s="384"/>
      <c r="U23" s="469">
        <f t="shared" ref="U23:U25" si="12">(S23/J23)^(1/9)-1</f>
        <v>5.3938028324354903E-2</v>
      </c>
      <c r="V23" s="412">
        <v>0.1888</v>
      </c>
      <c r="W23" s="412">
        <v>0.1905</v>
      </c>
      <c r="X23" s="412">
        <v>0.19220000000000001</v>
      </c>
      <c r="Y23" s="412">
        <v>0.19389999999999999</v>
      </c>
      <c r="Z23" s="412">
        <v>0.1956</v>
      </c>
      <c r="AA23" s="412">
        <v>0.1973</v>
      </c>
      <c r="AB23" s="436">
        <v>0.19900000000000001</v>
      </c>
      <c r="AC23" s="436">
        <v>0.19912222222222223</v>
      </c>
      <c r="AD23" s="436">
        <v>0.19924444444444445</v>
      </c>
      <c r="AE23" s="436">
        <v>0.19936666666666666</v>
      </c>
      <c r="AF23" s="436">
        <v>0.19948888888888891</v>
      </c>
      <c r="AG23" s="436">
        <v>0.19961111111111113</v>
      </c>
      <c r="AH23" s="436">
        <v>0.19973333333333335</v>
      </c>
      <c r="AI23" s="436">
        <v>0.19985555555555556</v>
      </c>
      <c r="AJ23" s="436">
        <v>0.19997777777777778</v>
      </c>
      <c r="AK23" s="436">
        <v>0.2001</v>
      </c>
      <c r="AL23" s="396"/>
      <c r="AM23" s="396"/>
      <c r="AN23" s="396"/>
      <c r="AO23" s="396"/>
      <c r="AP23" s="396"/>
      <c r="AQ23" s="396"/>
      <c r="AR23" s="396"/>
      <c r="AS23" s="396"/>
      <c r="AT23" s="396"/>
      <c r="AU23" s="396"/>
      <c r="AV23" s="396"/>
      <c r="AW23" s="396"/>
      <c r="AX23" s="396"/>
      <c r="AY23" s="396"/>
      <c r="AZ23" s="396"/>
      <c r="BA23" s="396"/>
    </row>
    <row r="24" spans="1:53" x14ac:dyDescent="0.25">
      <c r="A24" s="327" t="s">
        <v>30</v>
      </c>
      <c r="B24" s="327" t="s">
        <v>104</v>
      </c>
      <c r="C24" s="341" t="s">
        <v>386</v>
      </c>
      <c r="D24" s="328">
        <f>V24*' Demand-Supply Gap'!D$44</f>
        <v>0.91693710711199994</v>
      </c>
      <c r="E24" s="328">
        <f>W24*' Demand-Supply Gap'!E$44</f>
        <v>0.92161608235199988</v>
      </c>
      <c r="F24" s="328">
        <f>X24*' Demand-Supply Gap'!F$44</f>
        <v>0.97584202400000009</v>
      </c>
      <c r="G24" s="328">
        <f>Y24*' Demand-Supply Gap'!G$44</f>
        <v>1.0155627901119999</v>
      </c>
      <c r="H24" s="328">
        <f>Z24*' Demand-Supply Gap'!H$44</f>
        <v>1.0587790654439999</v>
      </c>
      <c r="I24" s="328">
        <f>AA24*' Demand-Supply Gap'!I$44</f>
        <v>0.851303272</v>
      </c>
      <c r="J24" s="328">
        <f>AB24*' Demand-Supply Gap'!J$44</f>
        <v>0.88709789277600015</v>
      </c>
      <c r="K24" s="328">
        <f>AC24*' Demand-Supply Gap'!K$44</f>
        <v>0.91563289056494446</v>
      </c>
      <c r="L24" s="328">
        <f>AD24*' Demand-Supply Gap'!L$44</f>
        <v>0.94975979975192648</v>
      </c>
      <c r="M24" s="328">
        <f>AE24*' Demand-Supply Gap'!M$44</f>
        <v>0.9928596699657154</v>
      </c>
      <c r="N24" s="328">
        <f>AF24*' Demand-Supply Gap'!N$44</f>
        <v>1.0406972567486341</v>
      </c>
      <c r="O24" s="328">
        <f>AG24*' Demand-Supply Gap'!O$44</f>
        <v>1.0950059840131781</v>
      </c>
      <c r="P24" s="328">
        <f>AH24*' Demand-Supply Gap'!P$44</f>
        <v>1.1666188213694972</v>
      </c>
      <c r="Q24" s="328">
        <f>AI24*' Demand-Supply Gap'!Q$44</f>
        <v>1.2521407829614131</v>
      </c>
      <c r="R24" s="328">
        <f>AJ24*' Demand-Supply Gap'!R$44</f>
        <v>1.3399184232464578</v>
      </c>
      <c r="S24" s="328">
        <f>AK24*' Demand-Supply Gap'!S$44</f>
        <v>1.4311642360116965</v>
      </c>
      <c r="T24" s="384"/>
      <c r="U24" s="469">
        <f t="shared" si="12"/>
        <v>5.4580580296970993E-2</v>
      </c>
      <c r="V24" s="413">
        <v>5.9799999999999999E-2</v>
      </c>
      <c r="W24" s="413">
        <v>5.6399999999999999E-2</v>
      </c>
      <c r="X24" s="413">
        <v>5.7799999999999997E-2</v>
      </c>
      <c r="Y24" s="413">
        <v>5.9200000000000003E-2</v>
      </c>
      <c r="Z24" s="413">
        <v>6.0600000000000001E-2</v>
      </c>
      <c r="AA24" s="413">
        <v>6.1899999999999997E-2</v>
      </c>
      <c r="AB24" s="463">
        <v>6.3300000000000009E-2</v>
      </c>
      <c r="AC24" s="463">
        <v>6.3377777777777783E-2</v>
      </c>
      <c r="AD24" s="463">
        <v>6.3455555555555571E-2</v>
      </c>
      <c r="AE24" s="463">
        <v>6.3533333333333344E-2</v>
      </c>
      <c r="AF24" s="463">
        <v>6.3611111111111118E-2</v>
      </c>
      <c r="AG24" s="463">
        <v>6.3688888888888892E-2</v>
      </c>
      <c r="AH24" s="463">
        <v>6.376666666666668E-2</v>
      </c>
      <c r="AI24" s="463">
        <v>6.3844444444444454E-2</v>
      </c>
      <c r="AJ24" s="463">
        <v>6.3922222222222227E-2</v>
      </c>
      <c r="AK24" s="463">
        <v>6.4000000000000001E-2</v>
      </c>
      <c r="AL24" s="396"/>
      <c r="AM24" s="396"/>
      <c r="AN24" s="396"/>
      <c r="AO24" s="396"/>
      <c r="AP24" s="396"/>
      <c r="AQ24" s="396"/>
      <c r="AR24" s="396"/>
      <c r="AS24" s="396"/>
      <c r="AT24" s="396"/>
      <c r="AU24" s="396"/>
      <c r="AV24" s="396"/>
      <c r="AW24" s="396"/>
      <c r="AX24" s="396"/>
      <c r="AY24" s="396"/>
      <c r="AZ24" s="396"/>
      <c r="BA24" s="396"/>
    </row>
    <row r="25" spans="1:53" x14ac:dyDescent="0.25">
      <c r="A25" s="327" t="s">
        <v>30</v>
      </c>
      <c r="B25" s="327" t="s">
        <v>104</v>
      </c>
      <c r="C25" s="341" t="s">
        <v>12</v>
      </c>
      <c r="D25" s="328">
        <f>V25*' Demand-Supply Gap'!D$44</f>
        <v>2.7753447556400008</v>
      </c>
      <c r="E25" s="328">
        <f>W25*' Demand-Supply Gap'!E$44</f>
        <v>2.934791638127999</v>
      </c>
      <c r="F25" s="328">
        <f>X25*' Demand-Supply Gap'!F$44</f>
        <v>2.991681776000001</v>
      </c>
      <c r="G25" s="328">
        <f>Y25*' Demand-Supply Gap'!G$44</f>
        <v>2.9986549951279988</v>
      </c>
      <c r="H25" s="328">
        <f>Z25*' Demand-Supply Gap'!H$44</f>
        <v>3.0121041399759996</v>
      </c>
      <c r="I25" s="328">
        <f>AA25*' Demand-Supply Gap'!I$44</f>
        <v>2.3393648880000004</v>
      </c>
      <c r="J25" s="328">
        <f>AB25*' Demand-Supply Gap'!J$44</f>
        <v>2.3501787775440013</v>
      </c>
      <c r="K25" s="328">
        <f>AC25*' Demand-Supply Gap'!K$44</f>
        <v>2.4043389612345267</v>
      </c>
      <c r="L25" s="328">
        <f>AD25*' Demand-Supply Gap'!L$44</f>
        <v>2.4717702510441044</v>
      </c>
      <c r="M25" s="328">
        <f>AE25*' Demand-Supply Gap'!M$44</f>
        <v>2.5608069976660306</v>
      </c>
      <c r="N25" s="328">
        <f>AF25*' Demand-Supply Gap'!N$44</f>
        <v>2.6600040101314866</v>
      </c>
      <c r="O25" s="328">
        <f>AG25*' Demand-Supply Gap'!O$44</f>
        <v>2.7734293223836883</v>
      </c>
      <c r="P25" s="328">
        <f>AH25*' Demand-Supply Gap'!P$44</f>
        <v>2.9278290441165482</v>
      </c>
      <c r="Q25" s="328">
        <f>AI25*' Demand-Supply Gap'!Q$44</f>
        <v>3.1135724864170991</v>
      </c>
      <c r="R25" s="328">
        <f>AJ25*' Demand-Supply Gap'!R$44</f>
        <v>3.3010018794841018</v>
      </c>
      <c r="S25" s="328">
        <f>AK25*' Demand-Supply Gap'!S$44</f>
        <v>3.4929352135160441</v>
      </c>
      <c r="T25" s="384"/>
      <c r="U25" s="469">
        <f t="shared" si="12"/>
        <v>4.5011500702753171E-2</v>
      </c>
      <c r="V25" s="465">
        <f>V26-SUM(V22:V24)</f>
        <v>0.18100000000000005</v>
      </c>
      <c r="W25" s="465">
        <f t="shared" ref="W25" si="13">W26-SUM(W22:W24)</f>
        <v>0.17959999999999998</v>
      </c>
      <c r="X25" s="465">
        <f t="shared" ref="X25" si="14">X26-SUM(X22:X24)</f>
        <v>0.17720000000000002</v>
      </c>
      <c r="Y25" s="465">
        <f t="shared" ref="Y25" si="15">Y26-SUM(Y22:Y24)</f>
        <v>0.17479999999999996</v>
      </c>
      <c r="Z25" s="465">
        <f t="shared" ref="Z25" si="16">Z26-SUM(Z22:Z24)</f>
        <v>0.1724</v>
      </c>
      <c r="AA25" s="465">
        <f t="shared" ref="AA25" si="17">AA26-SUM(AA22:AA24)</f>
        <v>0.17010000000000003</v>
      </c>
      <c r="AB25" s="465">
        <f t="shared" ref="AB25" si="18">AB26-SUM(AB22:AB24)</f>
        <v>0.16770000000000007</v>
      </c>
      <c r="AC25" s="465">
        <f t="shared" ref="AC25" si="19">AC26-SUM(AC22:AC24)</f>
        <v>0.16642222222222225</v>
      </c>
      <c r="AD25" s="465">
        <f t="shared" ref="AD25" si="20">AD26-SUM(AD22:AD24)</f>
        <v>0.16514444444444443</v>
      </c>
      <c r="AE25" s="465">
        <f t="shared" ref="AE25" si="21">AE26-SUM(AE22:AE24)</f>
        <v>0.1638666666666666</v>
      </c>
      <c r="AF25" s="465">
        <f t="shared" ref="AF25" si="22">AF26-SUM(AF22:AF24)</f>
        <v>0.16258888888888889</v>
      </c>
      <c r="AG25" s="465">
        <f t="shared" ref="AG25" si="23">AG26-SUM(AG22:AG24)</f>
        <v>0.16131111111111096</v>
      </c>
      <c r="AH25" s="465">
        <f t="shared" ref="AH25" si="24">AH26-SUM(AH22:AH24)</f>
        <v>0.16003333333333336</v>
      </c>
      <c r="AI25" s="465">
        <f t="shared" ref="AI25" si="25">AI26-SUM(AI22:AI24)</f>
        <v>0.15875555555555543</v>
      </c>
      <c r="AJ25" s="465">
        <f t="shared" ref="AJ25" si="26">AJ26-SUM(AJ22:AJ24)</f>
        <v>0.15747777777777772</v>
      </c>
      <c r="AK25" s="465">
        <f t="shared" ref="AK25" si="27">AK26-SUM(AK22:AK24)</f>
        <v>0.15619999999999989</v>
      </c>
      <c r="AL25" s="396"/>
      <c r="AM25" s="396"/>
      <c r="AN25" s="396"/>
      <c r="AO25" s="396"/>
      <c r="AP25" s="396"/>
      <c r="AQ25" s="396"/>
      <c r="AR25" s="396"/>
      <c r="AS25" s="396"/>
      <c r="AT25" s="396"/>
      <c r="AU25" s="396"/>
      <c r="AV25" s="396"/>
      <c r="AW25" s="396"/>
      <c r="AX25" s="396"/>
      <c r="AY25" s="396"/>
      <c r="AZ25" s="396"/>
      <c r="BA25" s="396"/>
    </row>
    <row r="26" spans="1:53" ht="15.75" thickBot="1" x14ac:dyDescent="0.3">
      <c r="A26" s="227" t="s">
        <v>30</v>
      </c>
      <c r="B26" s="227" t="s">
        <v>104</v>
      </c>
      <c r="C26" s="475" t="s">
        <v>58</v>
      </c>
      <c r="D26" s="229">
        <f t="shared" ref="D26:S26" si="28">SUM(D22:D25)</f>
        <v>15.333396440000001</v>
      </c>
      <c r="E26" s="229">
        <f t="shared" si="28"/>
        <v>16.340710679999994</v>
      </c>
      <c r="F26" s="229">
        <f t="shared" si="28"/>
        <v>16.883080000000003</v>
      </c>
      <c r="G26" s="229">
        <f t="shared" si="28"/>
        <v>17.154776859999998</v>
      </c>
      <c r="H26" s="229">
        <f t="shared" si="28"/>
        <v>17.471601739999997</v>
      </c>
      <c r="I26" s="229">
        <f t="shared" si="28"/>
        <v>13.752879999999999</v>
      </c>
      <c r="J26" s="229">
        <f t="shared" si="28"/>
        <v>14.014184719999999</v>
      </c>
      <c r="K26" s="229">
        <f t="shared" si="28"/>
        <v>14.447223027848</v>
      </c>
      <c r="L26" s="229">
        <f t="shared" si="28"/>
        <v>14.967323056850528</v>
      </c>
      <c r="M26" s="229">
        <f t="shared" si="28"/>
        <v>15.627382003657637</v>
      </c>
      <c r="N26" s="229">
        <f t="shared" si="28"/>
        <v>16.36030621962918</v>
      </c>
      <c r="O26" s="229">
        <f t="shared" si="28"/>
        <v>17.193045806208307</v>
      </c>
      <c r="P26" s="229">
        <f t="shared" si="28"/>
        <v>18.295120042386259</v>
      </c>
      <c r="Q26" s="229">
        <f t="shared" si="28"/>
        <v>19.612368685438067</v>
      </c>
      <c r="R26" s="229">
        <f t="shared" si="28"/>
        <v>20.961699650996209</v>
      </c>
      <c r="S26" s="229">
        <f t="shared" si="28"/>
        <v>22.361941187682756</v>
      </c>
      <c r="T26" s="484"/>
      <c r="U26" s="480"/>
      <c r="V26" s="477">
        <v>1</v>
      </c>
      <c r="W26" s="477">
        <v>1</v>
      </c>
      <c r="X26" s="478">
        <v>1</v>
      </c>
      <c r="Y26" s="479">
        <v>1</v>
      </c>
      <c r="Z26" s="479">
        <v>1</v>
      </c>
      <c r="AA26" s="479">
        <v>1</v>
      </c>
      <c r="AB26" s="479">
        <v>1</v>
      </c>
      <c r="AC26" s="479">
        <v>1</v>
      </c>
      <c r="AD26" s="479">
        <v>1</v>
      </c>
      <c r="AE26" s="479">
        <v>1</v>
      </c>
      <c r="AF26" s="479">
        <v>1</v>
      </c>
      <c r="AG26" s="479">
        <v>1</v>
      </c>
      <c r="AH26" s="479">
        <v>1</v>
      </c>
      <c r="AI26" s="479">
        <v>1</v>
      </c>
      <c r="AJ26" s="479">
        <v>1</v>
      </c>
      <c r="AK26" s="479">
        <v>1</v>
      </c>
      <c r="AL26" s="396"/>
      <c r="AM26" s="396"/>
      <c r="AN26" s="396"/>
      <c r="AO26" s="396"/>
      <c r="AP26" s="396"/>
      <c r="AQ26" s="396"/>
      <c r="AR26" s="396"/>
      <c r="AS26" s="396"/>
      <c r="AT26" s="396"/>
      <c r="AU26" s="396"/>
      <c r="AV26" s="396"/>
      <c r="AW26" s="396"/>
      <c r="AX26" s="396"/>
      <c r="AY26" s="396"/>
      <c r="AZ26" s="396"/>
      <c r="BA26" s="396"/>
    </row>
    <row r="27" spans="1:53" x14ac:dyDescent="0.25">
      <c r="A27" s="327" t="s">
        <v>30</v>
      </c>
      <c r="B27" s="327" t="s">
        <v>51</v>
      </c>
      <c r="C27" s="341" t="s">
        <v>360</v>
      </c>
      <c r="D27" s="328">
        <f>V27*' Demand-Supply Gap'!D$53</f>
        <v>44.692651000366389</v>
      </c>
      <c r="E27" s="328">
        <f>W27*' Demand-Supply Gap'!E$53</f>
        <v>46.91987122507242</v>
      </c>
      <c r="F27" s="328">
        <f>X27*' Demand-Supply Gap'!F$53</f>
        <v>49.695615807529258</v>
      </c>
      <c r="G27" s="328">
        <f>Y27*' Demand-Supply Gap'!G$53</f>
        <v>50.472532248933298</v>
      </c>
      <c r="H27" s="328">
        <f>Z27*' Demand-Supply Gap'!H$53</f>
        <v>55.935963751124824</v>
      </c>
      <c r="I27" s="328">
        <f>AA27*' Demand-Supply Gap'!I$53</f>
        <v>51.404388539999999</v>
      </c>
      <c r="J27" s="328">
        <f>AB27*' Demand-Supply Gap'!J$53</f>
        <v>52.056539273879999</v>
      </c>
      <c r="K27" s="328">
        <f>AC27*' Demand-Supply Gap'!K$53</f>
        <v>53.342133806390677</v>
      </c>
      <c r="L27" s="328">
        <f>AD27*' Demand-Supply Gap'!L$53</f>
        <v>55.188182698150776</v>
      </c>
      <c r="M27" s="328">
        <f>AE27*' Demand-Supply Gap'!M$53</f>
        <v>57.766699003002209</v>
      </c>
      <c r="N27" s="328">
        <f>AF27*' Demand-Supply Gap'!N$53</f>
        <v>60.939908330419463</v>
      </c>
      <c r="O27" s="328">
        <f>AG27*' Demand-Supply Gap'!O$53</f>
        <v>65.068397592192085</v>
      </c>
      <c r="P27" s="328">
        <f>AH27*' Demand-Supply Gap'!P$53</f>
        <v>69.737077868153449</v>
      </c>
      <c r="Q27" s="328">
        <f>AI27*' Demand-Supply Gap'!Q$53</f>
        <v>74.887246758424695</v>
      </c>
      <c r="R27" s="328">
        <f>AJ27*' Demand-Supply Gap'!R$53</f>
        <v>80.897541166471711</v>
      </c>
      <c r="S27" s="328">
        <f>AK27*' Demand-Supply Gap'!S$53</f>
        <v>87.754580350100099</v>
      </c>
      <c r="T27" s="384"/>
      <c r="U27" s="469">
        <f>(S27/J27)^(1/9)-1</f>
        <v>5.9740150943100812E-2</v>
      </c>
      <c r="V27" s="414">
        <v>0.60650000000000004</v>
      </c>
      <c r="W27" s="414">
        <v>0.60580000000000001</v>
      </c>
      <c r="X27" s="414">
        <v>0.60509999999999997</v>
      </c>
      <c r="Y27" s="414">
        <v>0.60440000000000005</v>
      </c>
      <c r="Z27" s="414">
        <v>0.60099999999999998</v>
      </c>
      <c r="AA27" s="414">
        <v>0.61309999999999998</v>
      </c>
      <c r="AB27" s="435">
        <v>0.6107999999999999</v>
      </c>
      <c r="AC27" s="435">
        <v>0.61163333333333325</v>
      </c>
      <c r="AD27" s="435">
        <v>0.6124666666666666</v>
      </c>
      <c r="AE27" s="435">
        <v>0.61329999999999996</v>
      </c>
      <c r="AF27" s="435">
        <v>0.6141333333333332</v>
      </c>
      <c r="AG27" s="435">
        <v>0.61496666666666655</v>
      </c>
      <c r="AH27" s="435">
        <v>0.6157999999999999</v>
      </c>
      <c r="AI27" s="435">
        <v>0.61663333333333326</v>
      </c>
      <c r="AJ27" s="435">
        <v>0.61746666666666661</v>
      </c>
      <c r="AK27" s="435">
        <v>0.61829999999999996</v>
      </c>
      <c r="AL27" s="396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</row>
    <row r="28" spans="1:53" x14ac:dyDescent="0.25">
      <c r="A28" s="327" t="s">
        <v>30</v>
      </c>
      <c r="B28" s="327" t="s">
        <v>51</v>
      </c>
      <c r="C28" s="341" t="s">
        <v>383</v>
      </c>
      <c r="D28" s="328">
        <f>V28*' Demand-Supply Gap'!D$53</f>
        <v>12.040856015597472</v>
      </c>
      <c r="E28" s="328">
        <f>W28*' Demand-Supply Gap'!E$53</f>
        <v>12.787175205116302</v>
      </c>
      <c r="F28" s="328">
        <f>X28*' Demand-Supply Gap'!F$53</f>
        <v>13.698940202769593</v>
      </c>
      <c r="G28" s="328">
        <f>Y28*' Demand-Supply Gap'!G$53</f>
        <v>14.071180813939876</v>
      </c>
      <c r="H28" s="328">
        <f>Z28*' Demand-Supply Gap'!H$53</f>
        <v>17.0413892892362</v>
      </c>
      <c r="I28" s="328">
        <f>AA28*' Demand-Supply Gap'!I$53</f>
        <v>14.362374420000002</v>
      </c>
      <c r="J28" s="328">
        <f>AB28*' Demand-Supply Gap'!J$53</f>
        <v>17.10502199127</v>
      </c>
      <c r="K28" s="328">
        <f>AC28*' Demand-Supply Gap'!K$53</f>
        <v>17.459962703209026</v>
      </c>
      <c r="L28" s="328">
        <f>AD28*' Demand-Supply Gap'!L$53</f>
        <v>17.985568629396258</v>
      </c>
      <c r="M28" s="328">
        <f>AE28*' Demand-Supply Gap'!M$53</f>
        <v>18.743800915697769</v>
      </c>
      <c r="N28" s="328">
        <f>AF28*' Demand-Supply Gap'!N$53</f>
        <v>15.539279707789333</v>
      </c>
      <c r="O28" s="328">
        <f>AG28*' Demand-Supply Gap'!O$53</f>
        <v>16.749407564926027</v>
      </c>
      <c r="P28" s="328">
        <f>AH28*' Demand-Supply Gap'!P$53</f>
        <v>18.119409644210059</v>
      </c>
      <c r="Q28" s="328">
        <f>AI28*' Demand-Supply Gap'!Q$53</f>
        <v>19.637711985789409</v>
      </c>
      <c r="R28" s="328">
        <f>AJ28*' Demand-Supply Gap'!R$53</f>
        <v>21.407889591775231</v>
      </c>
      <c r="S28" s="328">
        <f>AK28*' Demand-Supply Gap'!S$53</f>
        <v>27.761274327154421</v>
      </c>
      <c r="T28" s="384"/>
      <c r="U28" s="469">
        <f t="shared" ref="U28:U30" si="29">(S28/J28)^(1/9)-1</f>
        <v>5.528172651255403E-2</v>
      </c>
      <c r="V28" s="415">
        <v>0.16339999999999999</v>
      </c>
      <c r="W28" s="415">
        <v>0.1651</v>
      </c>
      <c r="X28" s="415">
        <v>0.1668</v>
      </c>
      <c r="Y28" s="415">
        <v>0.16850000000000001</v>
      </c>
      <c r="Z28" s="415">
        <v>0.18310000000000001</v>
      </c>
      <c r="AA28" s="415">
        <v>0.17130000000000001</v>
      </c>
      <c r="AB28" s="415">
        <v>0.20069999999999999</v>
      </c>
      <c r="AC28" s="415">
        <v>0.20019999999999999</v>
      </c>
      <c r="AD28" s="415">
        <v>0.1996</v>
      </c>
      <c r="AE28" s="415">
        <v>0.19900000000000001</v>
      </c>
      <c r="AF28" s="415">
        <v>0.15659999999999999</v>
      </c>
      <c r="AG28" s="415">
        <v>0.1583</v>
      </c>
      <c r="AH28" s="415">
        <v>0.16</v>
      </c>
      <c r="AI28" s="415">
        <v>0.16170000000000001</v>
      </c>
      <c r="AJ28" s="415">
        <v>0.16339999999999999</v>
      </c>
      <c r="AK28" s="415">
        <v>0.1956</v>
      </c>
      <c r="AL28" s="396"/>
      <c r="AM28" s="396"/>
      <c r="AN28" s="396"/>
      <c r="AO28" s="396"/>
      <c r="AP28" s="396"/>
      <c r="AQ28" s="396"/>
      <c r="AR28" s="396"/>
      <c r="AS28" s="396"/>
      <c r="AT28" s="396"/>
      <c r="AU28" s="396"/>
      <c r="AV28" s="396"/>
      <c r="AW28" s="396"/>
      <c r="AX28" s="396"/>
      <c r="AY28" s="396"/>
      <c r="AZ28" s="396"/>
      <c r="BA28" s="396"/>
    </row>
    <row r="29" spans="1:53" x14ac:dyDescent="0.25">
      <c r="A29" s="327" t="s">
        <v>30</v>
      </c>
      <c r="B29" s="327" t="s">
        <v>51</v>
      </c>
      <c r="C29" s="341" t="s">
        <v>386</v>
      </c>
      <c r="D29" s="328">
        <f>V29*' Demand-Supply Gap'!D$53</f>
        <v>4.6645421406812728</v>
      </c>
      <c r="E29" s="328">
        <f>W29*' Demand-Supply Gap'!E$53</f>
        <v>5.011085619448969</v>
      </c>
      <c r="F29" s="328">
        <f>X29*' Demand-Supply Gap'!F$53</f>
        <v>5.4286567590112123</v>
      </c>
      <c r="G29" s="328">
        <f>Y29*' Demand-Supply Gap'!G$53</f>
        <v>5.6368231747236885</v>
      </c>
      <c r="H29" s="328">
        <f>Z29*' Demand-Supply Gap'!H$53</f>
        <v>5.8355822415898944</v>
      </c>
      <c r="I29" s="328">
        <f>AA29*' Demand-Supply Gap'!I$53</f>
        <v>5.6594295000000008</v>
      </c>
      <c r="J29" s="328">
        <f>AB29*' Demand-Supply Gap'!J$53</f>
        <v>5.2244038269300006</v>
      </c>
      <c r="K29" s="328">
        <f>AC29*' Demand-Supply Gap'!K$53</f>
        <v>5.3529156383908685</v>
      </c>
      <c r="L29" s="328">
        <f>AD29*' Demand-Supply Gap'!L$53</f>
        <v>5.5376408421949854</v>
      </c>
      <c r="M29" s="328">
        <f>AE29*' Demand-Supply Gap'!M$53</f>
        <v>5.7958218576847695</v>
      </c>
      <c r="N29" s="328">
        <f>AF29*' Demand-Supply Gap'!N$53</f>
        <v>6.1136161472748585</v>
      </c>
      <c r="O29" s="328">
        <f>AG29*' Demand-Supply Gap'!O$53</f>
        <v>6.5271784095226568</v>
      </c>
      <c r="P29" s="328">
        <f>AH29*' Demand-Supply Gap'!P$53</f>
        <v>6.9948470980669244</v>
      </c>
      <c r="Q29" s="328">
        <f>AI29*' Demand-Supply Gap'!Q$53</f>
        <v>7.5107197768778828</v>
      </c>
      <c r="R29" s="328">
        <f>AJ29*' Demand-Supply Gap'!R$53</f>
        <v>8.1127545692209537</v>
      </c>
      <c r="S29" s="328">
        <f>AK29*' Demand-Supply Gap'!S$53</f>
        <v>8.7995859319201131</v>
      </c>
      <c r="T29" s="384"/>
      <c r="U29" s="469">
        <f t="shared" si="29"/>
        <v>5.9640108998771479E-2</v>
      </c>
      <c r="V29" s="416">
        <v>6.3299999999999995E-2</v>
      </c>
      <c r="W29" s="416">
        <v>6.4699999999999994E-2</v>
      </c>
      <c r="X29" s="416">
        <v>6.6100000000000006E-2</v>
      </c>
      <c r="Y29" s="416">
        <v>6.7500000000000004E-2</v>
      </c>
      <c r="Z29" s="416">
        <v>6.2700000000000006E-2</v>
      </c>
      <c r="AA29" s="416">
        <v>6.7500000000000004E-2</v>
      </c>
      <c r="AB29" s="463">
        <v>6.13E-2</v>
      </c>
      <c r="AC29" s="463">
        <v>6.1377777777777774E-2</v>
      </c>
      <c r="AD29" s="463">
        <v>6.1455555555555555E-2</v>
      </c>
      <c r="AE29" s="463">
        <v>6.1533333333333329E-2</v>
      </c>
      <c r="AF29" s="463">
        <v>6.161111111111111E-2</v>
      </c>
      <c r="AG29" s="463">
        <v>6.1688888888888883E-2</v>
      </c>
      <c r="AH29" s="463">
        <v>6.1766666666666664E-2</v>
      </c>
      <c r="AI29" s="463">
        <v>6.1844444444444438E-2</v>
      </c>
      <c r="AJ29" s="463">
        <v>6.1922222222222219E-2</v>
      </c>
      <c r="AK29" s="463">
        <v>6.2E-2</v>
      </c>
      <c r="AL29" s="396"/>
      <c r="AM29" s="396"/>
      <c r="AN29" s="396"/>
      <c r="AO29" s="396"/>
      <c r="AP29" s="396"/>
      <c r="AQ29" s="396"/>
      <c r="AR29" s="396"/>
      <c r="AS29" s="396"/>
      <c r="AT29" s="396"/>
      <c r="AU29" s="396"/>
      <c r="AV29" s="396"/>
      <c r="AW29" s="396"/>
      <c r="AX29" s="396"/>
      <c r="AY29" s="396"/>
      <c r="AZ29" s="396"/>
      <c r="BA29" s="396"/>
    </row>
    <row r="30" spans="1:53" x14ac:dyDescent="0.25">
      <c r="A30" s="327" t="s">
        <v>30</v>
      </c>
      <c r="B30" s="327" t="s">
        <v>51</v>
      </c>
      <c r="C30" s="341" t="s">
        <v>12</v>
      </c>
      <c r="D30" s="328">
        <f>V30*' Demand-Supply Gap'!D$53</f>
        <v>12.291400143217</v>
      </c>
      <c r="E30" s="328">
        <f>W30*' Demand-Supply Gap'!E$53</f>
        <v>12.732959441072804</v>
      </c>
      <c r="F30" s="328">
        <f>X30*' Demand-Supply Gap'!F$53</f>
        <v>13.304726096215067</v>
      </c>
      <c r="G30" s="328">
        <f>Y30*' Demand-Supply Gap'!G$53</f>
        <v>13.327955239791118</v>
      </c>
      <c r="H30" s="328">
        <f>Z30*' Demand-Supply Gap'!H$53</f>
        <v>14.258551824745963</v>
      </c>
      <c r="I30" s="328">
        <f>AA30*' Demand-Supply Gap'!I$53</f>
        <v>12.417207540000001</v>
      </c>
      <c r="J30" s="328">
        <f>AB30*' Demand-Supply Gap'!J$53</f>
        <v>10.840851007920008</v>
      </c>
      <c r="K30" s="328">
        <f>AC30*' Demand-Supply Gap'!K$53</f>
        <v>11.057588767139443</v>
      </c>
      <c r="L30" s="328">
        <f>AD30*' Demand-Supply Gap'!L$53</f>
        <v>11.396667095770299</v>
      </c>
      <c r="M30" s="328">
        <f>AE30*' Demand-Supply Gap'!M$53</f>
        <v>11.883632573855282</v>
      </c>
      <c r="N30" s="328">
        <f>AF30*' Demand-Supply Gap'!N$53</f>
        <v>16.636312722494221</v>
      </c>
      <c r="O30" s="328">
        <f>AG30*' Demand-Supply Gap'!O$53</f>
        <v>17.463023792336024</v>
      </c>
      <c r="P30" s="328">
        <f>AH30*' Demand-Supply Gap'!P$53</f>
        <v>18.394975665882431</v>
      </c>
      <c r="Q30" s="328">
        <f>AI30*' Demand-Supply Gap'!Q$53</f>
        <v>19.409664619225918</v>
      </c>
      <c r="R30" s="328">
        <f>AJ30*' Demand-Supply Gap'!R$53</f>
        <v>20.597050852307078</v>
      </c>
      <c r="S30" s="328">
        <f>AK30*' Demand-Supply Gap'!S$53</f>
        <v>17.613364744375595</v>
      </c>
      <c r="T30" s="384"/>
      <c r="U30" s="469">
        <f t="shared" si="29"/>
        <v>5.5406789439483628E-2</v>
      </c>
      <c r="V30" s="465">
        <f>V31-SUM(V27:V29)</f>
        <v>0.16679999999999995</v>
      </c>
      <c r="W30" s="465">
        <f t="shared" ref="W30" si="30">W31-SUM(W27:W29)</f>
        <v>0.16439999999999999</v>
      </c>
      <c r="X30" s="465">
        <f t="shared" ref="X30" si="31">X31-SUM(X27:X29)</f>
        <v>0.16199999999999992</v>
      </c>
      <c r="Y30" s="465">
        <f t="shared" ref="Y30" si="32">Y31-SUM(Y27:Y29)</f>
        <v>0.15959999999999996</v>
      </c>
      <c r="Z30" s="465">
        <f t="shared" ref="Z30" si="33">Z31-SUM(Z27:Z29)</f>
        <v>0.1532</v>
      </c>
      <c r="AA30" s="465">
        <f t="shared" ref="AA30" si="34">AA31-SUM(AA27:AA29)</f>
        <v>0.14810000000000001</v>
      </c>
      <c r="AB30" s="465">
        <f t="shared" ref="AB30" si="35">AB31-SUM(AB27:AB29)</f>
        <v>0.12720000000000009</v>
      </c>
      <c r="AC30" s="465">
        <f t="shared" ref="AC30" si="36">AC31-SUM(AC27:AC29)</f>
        <v>0.12678888888888906</v>
      </c>
      <c r="AD30" s="465">
        <f t="shared" ref="AD30" si="37">AD31-SUM(AD27:AD29)</f>
        <v>0.1264777777777778</v>
      </c>
      <c r="AE30" s="465">
        <f t="shared" ref="AE30" si="38">AE31-SUM(AE27:AE29)</f>
        <v>0.12616666666666665</v>
      </c>
      <c r="AF30" s="465">
        <f t="shared" ref="AF30" si="39">AF31-SUM(AF27:AF29)</f>
        <v>0.16765555555555578</v>
      </c>
      <c r="AG30" s="465">
        <f t="shared" ref="AG30" si="40">AG31-SUM(AG27:AG29)</f>
        <v>0.16504444444444455</v>
      </c>
      <c r="AH30" s="465">
        <f t="shared" ref="AH30" si="41">AH31-SUM(AH27:AH29)</f>
        <v>0.16243333333333343</v>
      </c>
      <c r="AI30" s="465">
        <f t="shared" ref="AI30" si="42">AI31-SUM(AI27:AI29)</f>
        <v>0.1598222222222222</v>
      </c>
      <c r="AJ30" s="465">
        <f t="shared" ref="AJ30" si="43">AJ31-SUM(AJ27:AJ29)</f>
        <v>0.15721111111111119</v>
      </c>
      <c r="AK30" s="465">
        <f t="shared" ref="AK30" si="44">AK31-SUM(AK27:AK29)</f>
        <v>0.1241000000000001</v>
      </c>
      <c r="AL30" s="396"/>
      <c r="AM30" s="396"/>
      <c r="AN30" s="396"/>
      <c r="AO30" s="396"/>
      <c r="AP30" s="396"/>
      <c r="AQ30" s="396"/>
      <c r="AR30" s="396"/>
      <c r="AS30" s="396"/>
      <c r="AT30" s="396"/>
      <c r="AU30" s="396"/>
      <c r="AV30" s="396"/>
      <c r="AW30" s="396"/>
      <c r="AX30" s="396"/>
      <c r="AY30" s="396"/>
      <c r="AZ30" s="396"/>
      <c r="BA30" s="396"/>
    </row>
    <row r="31" spans="1:53" ht="15.75" thickBot="1" x14ac:dyDescent="0.3">
      <c r="A31" s="227" t="s">
        <v>30</v>
      </c>
      <c r="B31" s="227" t="s">
        <v>51</v>
      </c>
      <c r="C31" s="475" t="s">
        <v>58</v>
      </c>
      <c r="D31" s="229">
        <f t="shared" ref="D31:S31" si="45">SUM(D27:D30)</f>
        <v>73.689449299862133</v>
      </c>
      <c r="E31" s="229">
        <f t="shared" si="45"/>
        <v>77.451091490710496</v>
      </c>
      <c r="F31" s="229">
        <f t="shared" si="45"/>
        <v>82.127938865525124</v>
      </c>
      <c r="G31" s="229">
        <f t="shared" si="45"/>
        <v>83.508491477387977</v>
      </c>
      <c r="H31" s="229">
        <f t="shared" si="45"/>
        <v>93.071487106696878</v>
      </c>
      <c r="I31" s="229">
        <f t="shared" si="45"/>
        <v>83.843400000000003</v>
      </c>
      <c r="J31" s="229">
        <f t="shared" si="45"/>
        <v>85.226816100000008</v>
      </c>
      <c r="K31" s="229">
        <f t="shared" si="45"/>
        <v>87.212600915130025</v>
      </c>
      <c r="L31" s="229">
        <f t="shared" si="45"/>
        <v>90.108059265512324</v>
      </c>
      <c r="M31" s="229">
        <f t="shared" si="45"/>
        <v>94.189954350240029</v>
      </c>
      <c r="N31" s="229">
        <f t="shared" si="45"/>
        <v>99.229116907977883</v>
      </c>
      <c r="O31" s="229">
        <f t="shared" si="45"/>
        <v>105.80800735897679</v>
      </c>
      <c r="P31" s="229">
        <f t="shared" si="45"/>
        <v>113.24631027631287</v>
      </c>
      <c r="Q31" s="229">
        <f t="shared" si="45"/>
        <v>121.4453431403179</v>
      </c>
      <c r="R31" s="229">
        <f t="shared" si="45"/>
        <v>131.01523617977497</v>
      </c>
      <c r="S31" s="229">
        <f t="shared" si="45"/>
        <v>141.92880535355022</v>
      </c>
      <c r="T31" s="484"/>
      <c r="U31" s="480"/>
      <c r="V31" s="477">
        <v>1</v>
      </c>
      <c r="W31" s="477">
        <v>1</v>
      </c>
      <c r="X31" s="478">
        <v>1</v>
      </c>
      <c r="Y31" s="479">
        <v>1</v>
      </c>
      <c r="Z31" s="479">
        <v>1</v>
      </c>
      <c r="AA31" s="479">
        <v>1</v>
      </c>
      <c r="AB31" s="479">
        <v>1</v>
      </c>
      <c r="AC31" s="479">
        <v>1</v>
      </c>
      <c r="AD31" s="479">
        <v>1</v>
      </c>
      <c r="AE31" s="479">
        <v>1</v>
      </c>
      <c r="AF31" s="479">
        <v>1</v>
      </c>
      <c r="AG31" s="479">
        <v>1</v>
      </c>
      <c r="AH31" s="479">
        <v>1</v>
      </c>
      <c r="AI31" s="479">
        <v>1</v>
      </c>
      <c r="AJ31" s="479">
        <v>1</v>
      </c>
      <c r="AK31" s="479">
        <v>1</v>
      </c>
      <c r="AL31" s="396"/>
      <c r="AM31" s="396"/>
      <c r="AN31" s="396"/>
      <c r="AO31" s="396"/>
      <c r="AP31" s="396"/>
      <c r="AQ31" s="396"/>
      <c r="AR31" s="396"/>
      <c r="AS31" s="396"/>
      <c r="AT31" s="396"/>
      <c r="AU31" s="396"/>
      <c r="AV31" s="396"/>
      <c r="AW31" s="396"/>
      <c r="AX31" s="396"/>
      <c r="AY31" s="396"/>
      <c r="AZ31" s="396"/>
      <c r="BA31" s="396"/>
    </row>
    <row r="32" spans="1:53" x14ac:dyDescent="0.25">
      <c r="A32" s="327" t="s">
        <v>30</v>
      </c>
      <c r="B32" s="327" t="s">
        <v>188</v>
      </c>
      <c r="C32" s="341" t="s">
        <v>360</v>
      </c>
      <c r="D32" s="328">
        <f>V32*' Demand-Supply Gap'!D$62</f>
        <v>4.6774751759999997</v>
      </c>
      <c r="E32" s="328">
        <f>W32*' Demand-Supply Gap'!E$62</f>
        <v>4.7300347999999994</v>
      </c>
      <c r="F32" s="328">
        <f>X32*' Demand-Supply Gap'!F$62</f>
        <v>4.8107722080000004</v>
      </c>
      <c r="G32" s="328">
        <f>Y32*' Demand-Supply Gap'!G$62</f>
        <v>4.8766384799999996</v>
      </c>
      <c r="H32" s="328">
        <f>Z32*' Demand-Supply Gap'!H$62</f>
        <v>7.3887258000000005</v>
      </c>
      <c r="I32" s="328">
        <f>AA32*' Demand-Supply Gap'!I$62</f>
        <v>6.9657898430000014</v>
      </c>
      <c r="J32" s="328">
        <f>AB32*' Demand-Supply Gap'!J$62</f>
        <v>7.0623305650501997</v>
      </c>
      <c r="K32" s="328">
        <f>AC32*' Demand-Supply Gap'!K$62</f>
        <v>7.2363281854762009</v>
      </c>
      <c r="L32" s="328">
        <f>AD32*' Demand-Supply Gap'!L$62</f>
        <v>7.5073459272214214</v>
      </c>
      <c r="M32" s="328">
        <f>AE32*' Demand-Supply Gap'!M$62</f>
        <v>7.8591617375478791</v>
      </c>
      <c r="N32" s="328">
        <f>AF32*' Demand-Supply Gap'!N$62</f>
        <v>8.2479111263095</v>
      </c>
      <c r="O32" s="328">
        <f>AG32*' Demand-Supply Gap'!O$62</f>
        <v>8.6971683452598523</v>
      </c>
      <c r="P32" s="328">
        <f>AH32*' Demand-Supply Gap'!P$62</f>
        <v>9.2013604033637915</v>
      </c>
      <c r="Q32" s="328">
        <f>AI32*' Demand-Supply Gap'!Q$62</f>
        <v>9.7762249191200237</v>
      </c>
      <c r="R32" s="328">
        <f>AJ32*' Demand-Supply Gap'!R$62</f>
        <v>10.405586152027261</v>
      </c>
      <c r="S32" s="328">
        <f>AK32*' Demand-Supply Gap'!S$62</f>
        <v>11.08794791783486</v>
      </c>
      <c r="T32" s="384"/>
      <c r="U32" s="469">
        <f>(S32/J32)^(1/9)-1</f>
        <v>5.1397681694437924E-2</v>
      </c>
      <c r="V32" s="417">
        <v>0.59619999999999995</v>
      </c>
      <c r="W32" s="417">
        <v>0.59599999999999997</v>
      </c>
      <c r="X32" s="417">
        <v>0.59589999999999999</v>
      </c>
      <c r="Y32" s="417">
        <v>0.59570000000000001</v>
      </c>
      <c r="Z32" s="417">
        <v>0.59550000000000003</v>
      </c>
      <c r="AA32" s="417">
        <v>0.59530000000000005</v>
      </c>
      <c r="AB32" s="435">
        <v>0.59509999999999996</v>
      </c>
      <c r="AC32" s="435">
        <v>0.59587777777777773</v>
      </c>
      <c r="AD32" s="435">
        <v>0.59665555555555549</v>
      </c>
      <c r="AE32" s="435">
        <v>0.59743333333333326</v>
      </c>
      <c r="AF32" s="435">
        <v>0.59821111111111114</v>
      </c>
      <c r="AG32" s="435">
        <v>0.5989888888888889</v>
      </c>
      <c r="AH32" s="435">
        <v>0.59976666666666667</v>
      </c>
      <c r="AI32" s="435">
        <v>0.60054444444444444</v>
      </c>
      <c r="AJ32" s="435">
        <v>0.6013222222222222</v>
      </c>
      <c r="AK32" s="435">
        <v>0.60209999999999997</v>
      </c>
      <c r="AL32" s="396"/>
      <c r="AM32" s="396"/>
      <c r="AN32" s="396"/>
      <c r="AO32" s="396"/>
      <c r="AP32" s="396"/>
      <c r="AQ32" s="396"/>
      <c r="AR32" s="396"/>
      <c r="AS32" s="396"/>
      <c r="AT32" s="396"/>
      <c r="AU32" s="396"/>
      <c r="AV32" s="396"/>
      <c r="AW32" s="396"/>
      <c r="AX32" s="396"/>
      <c r="AY32" s="396"/>
      <c r="AZ32" s="396"/>
      <c r="BA32" s="396"/>
    </row>
    <row r="33" spans="1:53" x14ac:dyDescent="0.25">
      <c r="A33" s="327" t="s">
        <v>30</v>
      </c>
      <c r="B33" s="327" t="s">
        <v>188</v>
      </c>
      <c r="C33" s="341" t="s">
        <v>383</v>
      </c>
      <c r="D33" s="328">
        <f>V33*' Demand-Supply Gap'!D$62</f>
        <v>1.241939484</v>
      </c>
      <c r="E33" s="328">
        <f>W33*' Demand-Supply Gap'!E$62</f>
        <v>1.26028444</v>
      </c>
      <c r="F33" s="328">
        <f>X33*' Demand-Supply Gap'!F$62</f>
        <v>1.2852407040000002</v>
      </c>
      <c r="G33" s="328">
        <f>Y33*' Demand-Supply Gap'!G$62</f>
        <v>1.3073680799999998</v>
      </c>
      <c r="H33" s="328">
        <f>Z33*' Demand-Supply Gap'!H$62</f>
        <v>1.98645676</v>
      </c>
      <c r="I33" s="328">
        <f>AA33*' Demand-Supply Gap'!I$62</f>
        <v>1.8792303860000001</v>
      </c>
      <c r="J33" s="328">
        <f>AB33*' Demand-Supply Gap'!J$62</f>
        <v>1.9106624449220002</v>
      </c>
      <c r="K33" s="328">
        <f>AC33*' Demand-Supply Gap'!K$62</f>
        <v>1.9570699435407488</v>
      </c>
      <c r="L33" s="328">
        <f>AD33*' Demand-Supply Gap'!L$62</f>
        <v>2.029677427352476</v>
      </c>
      <c r="M33" s="328">
        <f>AE33*' Demand-Supply Gap'!M$62</f>
        <v>2.1240740644245903</v>
      </c>
      <c r="N33" s="328">
        <f>AF33*' Demand-Supply Gap'!N$62</f>
        <v>2.2283867687605263</v>
      </c>
      <c r="O33" s="328">
        <f>AG33*' Demand-Supply Gap'!O$62</f>
        <v>2.3489727338103741</v>
      </c>
      <c r="P33" s="328">
        <f>AH33*' Demand-Supply Gap'!P$62</f>
        <v>2.4843110564964874</v>
      </c>
      <c r="Q33" s="328">
        <f>AI33*' Demand-Supply Gap'!Q$62</f>
        <v>2.6386347410705637</v>
      </c>
      <c r="R33" s="328">
        <f>AJ33*' Demand-Supply Gap'!R$62</f>
        <v>2.8075605423585444</v>
      </c>
      <c r="S33" s="328">
        <f>AK33*' Demand-Supply Gap'!S$62</f>
        <v>2.9906705561474527</v>
      </c>
      <c r="T33" s="384"/>
      <c r="U33" s="469">
        <f t="shared" ref="U33:U35" si="46">(S33/J33)^(1/9)-1</f>
        <v>5.104306732941355E-2</v>
      </c>
      <c r="V33" s="418">
        <v>0.1583</v>
      </c>
      <c r="W33" s="418">
        <v>0.1588</v>
      </c>
      <c r="X33" s="418">
        <v>0.15920000000000001</v>
      </c>
      <c r="Y33" s="418">
        <v>0.15970000000000001</v>
      </c>
      <c r="Z33" s="418">
        <v>0.16009999999999999</v>
      </c>
      <c r="AA33" s="418">
        <v>0.16059999999999999</v>
      </c>
      <c r="AB33" s="436">
        <v>0.161</v>
      </c>
      <c r="AC33" s="436">
        <v>0.16115555555555555</v>
      </c>
      <c r="AD33" s="436">
        <v>0.16131111111111113</v>
      </c>
      <c r="AE33" s="436">
        <v>0.16146666666666668</v>
      </c>
      <c r="AF33" s="436">
        <v>0.16162222222222222</v>
      </c>
      <c r="AG33" s="436">
        <v>0.16177777777777777</v>
      </c>
      <c r="AH33" s="436">
        <v>0.16193333333333335</v>
      </c>
      <c r="AI33" s="436">
        <v>0.16208888888888889</v>
      </c>
      <c r="AJ33" s="436">
        <v>0.16224444444444444</v>
      </c>
      <c r="AK33" s="436">
        <v>0.16239999999999999</v>
      </c>
      <c r="AL33" s="396"/>
      <c r="AM33" s="396"/>
      <c r="AN33" s="396"/>
      <c r="AO33" s="396"/>
      <c r="AP33" s="396"/>
      <c r="AQ33" s="396"/>
      <c r="AR33" s="396"/>
      <c r="AS33" s="396"/>
      <c r="AT33" s="396"/>
      <c r="AU33" s="396"/>
      <c r="AV33" s="396"/>
      <c r="AW33" s="396"/>
      <c r="AX33" s="396"/>
      <c r="AY33" s="396"/>
      <c r="AZ33" s="396"/>
      <c r="BA33" s="396"/>
    </row>
    <row r="34" spans="1:53" x14ac:dyDescent="0.25">
      <c r="A34" s="327" t="s">
        <v>30</v>
      </c>
      <c r="B34" s="327" t="s">
        <v>188</v>
      </c>
      <c r="C34" s="341" t="s">
        <v>386</v>
      </c>
      <c r="D34" s="328">
        <f>V34*' Demand-Supply Gap'!D$62</f>
        <v>0.46445241600000003</v>
      </c>
      <c r="E34" s="328">
        <f>W34*' Demand-Supply Gap'!E$62</f>
        <v>0.47220984999999993</v>
      </c>
      <c r="F34" s="328">
        <f>X34*' Demand-Supply Gap'!F$62</f>
        <v>0.48357988800000007</v>
      </c>
      <c r="G34" s="328">
        <f>Y34*' Demand-Supply Gap'!G$62</f>
        <v>0.49363991999999995</v>
      </c>
      <c r="H34" s="328">
        <f>Z34*' Demand-Supply Gap'!H$62</f>
        <v>0.75190056000000005</v>
      </c>
      <c r="I34" s="328">
        <f>AA34*' Demand-Supply Gap'!I$62</f>
        <v>0.71377991000000007</v>
      </c>
      <c r="J34" s="328">
        <f>AB34*' Demand-Supply Gap'!J$62</f>
        <v>0.72866257216279995</v>
      </c>
      <c r="K34" s="328">
        <f>AC34*' Demand-Supply Gap'!K$62</f>
        <v>0.74388627956013165</v>
      </c>
      <c r="L34" s="328">
        <f>AD34*' Demand-Supply Gap'!L$62</f>
        <v>0.76892311960591109</v>
      </c>
      <c r="M34" s="328">
        <f>AE34*' Demand-Supply Gap'!M$62</f>
        <v>0.8020089727152302</v>
      </c>
      <c r="N34" s="328">
        <f>AF34*' Demand-Supply Gap'!N$62</f>
        <v>0.83859405831122791</v>
      </c>
      <c r="O34" s="328">
        <f>AG34*' Demand-Supply Gap'!O$62</f>
        <v>0.88102610572379481</v>
      </c>
      <c r="P34" s="328">
        <f>AH34*' Demand-Supply Gap'!P$62</f>
        <v>0.92867617920906154</v>
      </c>
      <c r="Q34" s="328">
        <f>AI34*' Demand-Supply Gap'!Q$62</f>
        <v>0.98306689180960471</v>
      </c>
      <c r="R34" s="328">
        <f>AJ34*' Demand-Supply Gap'!R$62</f>
        <v>1.0425005657216839</v>
      </c>
      <c r="S34" s="328">
        <f>AK34*' Demand-Supply Gap'!S$62</f>
        <v>1.1067690912836323</v>
      </c>
      <c r="T34" s="384"/>
      <c r="U34" s="469">
        <f t="shared" si="46"/>
        <v>4.7538665698076965E-2</v>
      </c>
      <c r="V34" s="419">
        <v>5.9200000000000003E-2</v>
      </c>
      <c r="W34" s="419">
        <v>5.9499999999999997E-2</v>
      </c>
      <c r="X34" s="419">
        <v>5.9900000000000002E-2</v>
      </c>
      <c r="Y34" s="419">
        <v>6.0299999999999999E-2</v>
      </c>
      <c r="Z34" s="419">
        <v>6.0600000000000001E-2</v>
      </c>
      <c r="AA34" s="419">
        <v>6.0999999999999999E-2</v>
      </c>
      <c r="AB34" s="463">
        <v>6.1399999999999996E-2</v>
      </c>
      <c r="AC34" s="463">
        <v>6.1255555555555556E-2</v>
      </c>
      <c r="AD34" s="463">
        <v>6.1111111111111109E-2</v>
      </c>
      <c r="AE34" s="463">
        <v>6.0966666666666662E-2</v>
      </c>
      <c r="AF34" s="463">
        <v>6.0822222222222222E-2</v>
      </c>
      <c r="AG34" s="463">
        <v>6.0677777777777775E-2</v>
      </c>
      <c r="AH34" s="463">
        <v>6.0533333333333328E-2</v>
      </c>
      <c r="AI34" s="463">
        <v>6.0388888888888888E-2</v>
      </c>
      <c r="AJ34" s="463">
        <v>6.0244444444444441E-2</v>
      </c>
      <c r="AK34" s="463">
        <v>6.0099999999999994E-2</v>
      </c>
      <c r="AL34" s="396"/>
      <c r="AM34" s="396"/>
      <c r="AN34" s="396"/>
      <c r="AO34" s="396"/>
      <c r="AP34" s="396"/>
      <c r="AQ34" s="396"/>
      <c r="AR34" s="396"/>
      <c r="AS34" s="396"/>
      <c r="AT34" s="396"/>
      <c r="AU34" s="396"/>
      <c r="AV34" s="396"/>
      <c r="AW34" s="396"/>
      <c r="AX34" s="396"/>
      <c r="AY34" s="396"/>
      <c r="AZ34" s="396"/>
      <c r="BA34" s="396"/>
    </row>
    <row r="35" spans="1:53" x14ac:dyDescent="0.25">
      <c r="A35" s="327" t="s">
        <v>30</v>
      </c>
      <c r="B35" s="327" t="s">
        <v>188</v>
      </c>
      <c r="C35" s="341" t="s">
        <v>12</v>
      </c>
      <c r="D35" s="328">
        <f>V35*' Demand-Supply Gap'!D$62</f>
        <v>1.4616129240000002</v>
      </c>
      <c r="E35" s="328">
        <f>W35*' Demand-Supply Gap'!E$62</f>
        <v>1.4737709100000005</v>
      </c>
      <c r="F35" s="328">
        <f>X35*' Demand-Supply Gap'!F$62</f>
        <v>1.4935272000000006</v>
      </c>
      <c r="G35" s="328">
        <f>Y35*' Demand-Supply Gap'!G$62</f>
        <v>1.5087535199999991</v>
      </c>
      <c r="H35" s="328">
        <f>Z35*' Demand-Supply Gap'!H$62</f>
        <v>2.2805168799999995</v>
      </c>
      <c r="I35" s="328">
        <f>AA35*' Demand-Supply Gap'!I$62</f>
        <v>2.1425098610000006</v>
      </c>
      <c r="J35" s="328">
        <f>AB35*' Demand-Supply Gap'!J$62</f>
        <v>2.1658130198649999</v>
      </c>
      <c r="K35" s="328">
        <f>AC35*' Demand-Supply Gap'!K$62</f>
        <v>2.2066962118495197</v>
      </c>
      <c r="L35" s="328">
        <f>AD35*' Demand-Supply Gap'!L$62</f>
        <v>2.2764318466441908</v>
      </c>
      <c r="M35" s="328">
        <f>AE35*' Demand-Supply Gap'!M$62</f>
        <v>2.3696317597337933</v>
      </c>
      <c r="N35" s="328">
        <f>AF35*' Demand-Supply Gap'!N$62</f>
        <v>2.4727341423459128</v>
      </c>
      <c r="O35" s="328">
        <f>AG35*' Demand-Supply Gap'!O$62</f>
        <v>2.592581856616258</v>
      </c>
      <c r="P35" s="328">
        <f>AH35*' Demand-Supply Gap'!P$62</f>
        <v>2.72721919808476</v>
      </c>
      <c r="Q35" s="328">
        <f>AI35*' Demand-Supply Gap'!Q$62</f>
        <v>2.8810100189040266</v>
      </c>
      <c r="R35" s="328">
        <f>AJ35*' Demand-Supply Gap'!R$62</f>
        <v>3.048862314763694</v>
      </c>
      <c r="S35" s="328">
        <f>AK35*' Demand-Supply Gap'!S$62</f>
        <v>3.2300715243119655</v>
      </c>
      <c r="T35" s="384"/>
      <c r="U35" s="469">
        <f t="shared" si="46"/>
        <v>4.541302986571405E-2</v>
      </c>
      <c r="V35" s="465">
        <f>V36-SUM(V32:V34)</f>
        <v>0.18630000000000002</v>
      </c>
      <c r="W35" s="465">
        <f t="shared" ref="W35" si="47">W36-SUM(W32:W34)</f>
        <v>0.18570000000000009</v>
      </c>
      <c r="X35" s="465">
        <f t="shared" ref="X35" si="48">X36-SUM(X32:X34)</f>
        <v>0.18500000000000005</v>
      </c>
      <c r="Y35" s="465">
        <f t="shared" ref="Y35" si="49">Y36-SUM(Y32:Y34)</f>
        <v>0.18429999999999991</v>
      </c>
      <c r="Z35" s="465">
        <f t="shared" ref="Z35" si="50">Z36-SUM(Z32:Z34)</f>
        <v>0.18379999999999996</v>
      </c>
      <c r="AA35" s="465">
        <f t="shared" ref="AA35" si="51">AA36-SUM(AA32:AA34)</f>
        <v>0.18310000000000004</v>
      </c>
      <c r="AB35" s="465">
        <f t="shared" ref="AB35" si="52">AB36-SUM(AB32:AB34)</f>
        <v>0.1825</v>
      </c>
      <c r="AC35" s="465">
        <f t="shared" ref="AC35" si="53">AC36-SUM(AC32:AC34)</f>
        <v>0.18171111111111127</v>
      </c>
      <c r="AD35" s="465">
        <f t="shared" ref="AD35" si="54">AD36-SUM(AD32:AD34)</f>
        <v>0.18092222222222221</v>
      </c>
      <c r="AE35" s="465">
        <f t="shared" ref="AE35" si="55">AE36-SUM(AE32:AE34)</f>
        <v>0.18013333333333348</v>
      </c>
      <c r="AF35" s="465">
        <f t="shared" ref="AF35" si="56">AF36-SUM(AF32:AF34)</f>
        <v>0.17934444444444442</v>
      </c>
      <c r="AG35" s="465">
        <f t="shared" ref="AG35" si="57">AG36-SUM(AG32:AG34)</f>
        <v>0.17855555555555558</v>
      </c>
      <c r="AH35" s="465">
        <f t="shared" ref="AH35" si="58">AH36-SUM(AH32:AH34)</f>
        <v>0.17776666666666663</v>
      </c>
      <c r="AI35" s="465">
        <f t="shared" ref="AI35" si="59">AI36-SUM(AI32:AI34)</f>
        <v>0.17697777777777779</v>
      </c>
      <c r="AJ35" s="465">
        <f t="shared" ref="AJ35" si="60">AJ36-SUM(AJ32:AJ34)</f>
        <v>0.17618888888888895</v>
      </c>
      <c r="AK35" s="465">
        <f t="shared" ref="AK35" si="61">AK36-SUM(AK32:AK34)</f>
        <v>0.1754</v>
      </c>
      <c r="AL35" s="396"/>
      <c r="AM35" s="396"/>
      <c r="AN35" s="396"/>
      <c r="AO35" s="396"/>
      <c r="AP35" s="396"/>
      <c r="AQ35" s="396"/>
      <c r="AR35" s="396"/>
      <c r="AS35" s="396"/>
      <c r="AT35" s="396"/>
      <c r="AU35" s="396"/>
      <c r="AV35" s="396"/>
      <c r="AW35" s="396"/>
      <c r="AX35" s="396"/>
      <c r="AY35" s="396"/>
      <c r="AZ35" s="396"/>
      <c r="BA35" s="396"/>
    </row>
    <row r="36" spans="1:53" ht="15.75" thickBot="1" x14ac:dyDescent="0.3">
      <c r="A36" s="227" t="s">
        <v>30</v>
      </c>
      <c r="B36" s="227" t="s">
        <v>188</v>
      </c>
      <c r="C36" s="475" t="s">
        <v>58</v>
      </c>
      <c r="D36" s="229">
        <f t="shared" ref="D36:S36" si="62">SUM(D32:D35)</f>
        <v>7.8454800000000002</v>
      </c>
      <c r="E36" s="229">
        <f t="shared" si="62"/>
        <v>7.9363000000000001</v>
      </c>
      <c r="F36" s="229">
        <f t="shared" si="62"/>
        <v>8.0731200000000012</v>
      </c>
      <c r="G36" s="229">
        <f t="shared" si="62"/>
        <v>8.186399999999999</v>
      </c>
      <c r="H36" s="229">
        <f t="shared" si="62"/>
        <v>12.407599999999999</v>
      </c>
      <c r="I36" s="229">
        <f t="shared" si="62"/>
        <v>11.701310000000001</v>
      </c>
      <c r="J36" s="229">
        <f t="shared" si="62"/>
        <v>11.867468602000001</v>
      </c>
      <c r="K36" s="229">
        <f t="shared" si="62"/>
        <v>12.143980620426602</v>
      </c>
      <c r="L36" s="229">
        <f t="shared" si="62"/>
        <v>12.582378320823999</v>
      </c>
      <c r="M36" s="229">
        <f t="shared" si="62"/>
        <v>13.154876534421494</v>
      </c>
      <c r="N36" s="229">
        <f t="shared" si="62"/>
        <v>13.787626095727166</v>
      </c>
      <c r="O36" s="229">
        <f t="shared" si="62"/>
        <v>14.519749041410279</v>
      </c>
      <c r="P36" s="229">
        <f t="shared" si="62"/>
        <v>15.341566837154101</v>
      </c>
      <c r="Q36" s="229">
        <f t="shared" si="62"/>
        <v>16.278936570904218</v>
      </c>
      <c r="R36" s="229">
        <f t="shared" si="62"/>
        <v>17.304509574871183</v>
      </c>
      <c r="S36" s="229">
        <f t="shared" si="62"/>
        <v>18.415459089577912</v>
      </c>
      <c r="T36" s="484"/>
      <c r="U36" s="340"/>
      <c r="V36" s="477">
        <v>1</v>
      </c>
      <c r="W36" s="477">
        <v>1</v>
      </c>
      <c r="X36" s="478">
        <v>1</v>
      </c>
      <c r="Y36" s="479">
        <v>1</v>
      </c>
      <c r="Z36" s="479">
        <v>1</v>
      </c>
      <c r="AA36" s="479">
        <v>1</v>
      </c>
      <c r="AB36" s="479">
        <v>1</v>
      </c>
      <c r="AC36" s="479">
        <v>1</v>
      </c>
      <c r="AD36" s="479">
        <v>1</v>
      </c>
      <c r="AE36" s="479">
        <v>1</v>
      </c>
      <c r="AF36" s="479">
        <v>1</v>
      </c>
      <c r="AG36" s="479">
        <v>1</v>
      </c>
      <c r="AH36" s="479">
        <v>1</v>
      </c>
      <c r="AI36" s="479">
        <v>1</v>
      </c>
      <c r="AJ36" s="479">
        <v>1</v>
      </c>
      <c r="AK36" s="479">
        <v>1</v>
      </c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</row>
    <row r="37" spans="1:53" x14ac:dyDescent="0.25">
      <c r="A37" s="327" t="s">
        <v>30</v>
      </c>
      <c r="B37" s="327" t="s">
        <v>52</v>
      </c>
      <c r="C37" s="341" t="s">
        <v>360</v>
      </c>
      <c r="D37" s="328">
        <f>V37*' Demand-Supply Gap'!D$71</f>
        <v>15.957105928062672</v>
      </c>
      <c r="E37" s="328">
        <f>W37*' Demand-Supply Gap'!E$71</f>
        <v>16.476580682432587</v>
      </c>
      <c r="F37" s="328">
        <f>X37*' Demand-Supply Gap'!F$71</f>
        <v>16.809900178875363</v>
      </c>
      <c r="G37" s="328">
        <f>Y37*' Demand-Supply Gap'!G$71</f>
        <v>17.108765828510155</v>
      </c>
      <c r="H37" s="328">
        <f>Z37*' Demand-Supply Gap'!H$71</f>
        <v>17.352361673556111</v>
      </c>
      <c r="I37" s="328">
        <f>AA37*' Demand-Supply Gap'!I$71</f>
        <v>4.3605252060000002</v>
      </c>
      <c r="J37" s="328">
        <f>AB37*' Demand-Supply Gap'!J$71</f>
        <v>8.255652104000001</v>
      </c>
      <c r="K37" s="328">
        <f>AC37*' Demand-Supply Gap'!K$71</f>
        <v>8.2832344000000013</v>
      </c>
      <c r="L37" s="328">
        <f>AD37*' Demand-Supply Gap'!L$71</f>
        <v>8.6326240000000016</v>
      </c>
      <c r="M37" s="328">
        <f>AE37*' Demand-Supply Gap'!M$71</f>
        <v>8.9830720000000017</v>
      </c>
      <c r="N37" s="328">
        <f>AF37*' Demand-Supply Gap'!N$71</f>
        <v>8.997183999999999</v>
      </c>
      <c r="O37" s="328">
        <f>AG37*' Demand-Supply Gap'!O$71</f>
        <v>9.2365783999999991</v>
      </c>
      <c r="P37" s="328">
        <f>AH37*' Demand-Supply Gap'!P$71</f>
        <v>9.2510431999999998</v>
      </c>
      <c r="Q37" s="328">
        <f>AI37*' Demand-Supply Gap'!Q$71</f>
        <v>9.4914960000000015</v>
      </c>
      <c r="R37" s="328">
        <f>AJ37*' Demand-Supply Gap'!R$71</f>
        <v>9.5063136000000021</v>
      </c>
      <c r="S37" s="328">
        <f>AK37*' Demand-Supply Gap'!S$71</f>
        <v>9.8611716000000005</v>
      </c>
      <c r="T37" s="384"/>
      <c r="U37" s="469">
        <f>(S37/J37)^(1/9)-1</f>
        <v>1.9941438962984614E-2</v>
      </c>
      <c r="V37" s="420">
        <v>0.57069999999999999</v>
      </c>
      <c r="W37" s="420">
        <v>0.5706</v>
      </c>
      <c r="X37" s="420">
        <v>0.5706</v>
      </c>
      <c r="Y37" s="420">
        <v>0.57050000000000001</v>
      </c>
      <c r="Z37" s="420">
        <v>0.57040000000000002</v>
      </c>
      <c r="AA37" s="420">
        <v>0.57030000000000003</v>
      </c>
      <c r="AB37" s="435">
        <v>0.57020000000000004</v>
      </c>
      <c r="AC37" s="435">
        <v>0.57110000000000005</v>
      </c>
      <c r="AD37" s="435">
        <v>0.57200000000000006</v>
      </c>
      <c r="AE37" s="435">
        <v>0.57290000000000008</v>
      </c>
      <c r="AF37" s="435">
        <v>0.57379999999999998</v>
      </c>
      <c r="AG37" s="435">
        <v>0.57469999999999999</v>
      </c>
      <c r="AH37" s="435">
        <v>0.5756</v>
      </c>
      <c r="AI37" s="435">
        <v>0.57650000000000001</v>
      </c>
      <c r="AJ37" s="435">
        <v>0.57740000000000002</v>
      </c>
      <c r="AK37" s="435">
        <v>0.57830000000000004</v>
      </c>
      <c r="AL37" s="396"/>
      <c r="AM37" s="396"/>
      <c r="AN37" s="396"/>
      <c r="AO37" s="396"/>
      <c r="AP37" s="396"/>
      <c r="AQ37" s="396"/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</row>
    <row r="38" spans="1:53" x14ac:dyDescent="0.25">
      <c r="A38" s="327" t="s">
        <v>30</v>
      </c>
      <c r="B38" s="327" t="s">
        <v>52</v>
      </c>
      <c r="C38" s="341" t="s">
        <v>383</v>
      </c>
      <c r="D38" s="328">
        <f>V38*' Demand-Supply Gap'!D$71</f>
        <v>4.3422788691574086</v>
      </c>
      <c r="E38" s="328">
        <f>W38*' Demand-Supply Gap'!E$71</f>
        <v>4.4902003086545168</v>
      </c>
      <c r="F38" s="328">
        <f>X38*' Demand-Supply Gap'!F$71</f>
        <v>4.5869285977057386</v>
      </c>
      <c r="G38" s="328">
        <f>Y38*' Demand-Supply Gap'!G$71</f>
        <v>4.6752963938032135</v>
      </c>
      <c r="H38" s="328">
        <f>Z38*' Demand-Supply Gap'!H$71</f>
        <v>4.7487792027386195</v>
      </c>
      <c r="I38" s="328">
        <f>AA38*' Demand-Supply Gap'!I$71</f>
        <v>1.1950729259999999</v>
      </c>
      <c r="J38" s="328">
        <f>AB38*' Demand-Supply Gap'!J$71</f>
        <v>2.2658883799999998</v>
      </c>
      <c r="K38" s="328">
        <f>AC38*' Demand-Supply Gap'!K$71</f>
        <v>2.2710040888888887</v>
      </c>
      <c r="L38" s="328">
        <f>AD38*' Demand-Supply Gap'!L$71</f>
        <v>2.3642456444444444</v>
      </c>
      <c r="M38" s="328">
        <f>AE38*' Demand-Supply Gap'!M$71</f>
        <v>2.4575786666666666</v>
      </c>
      <c r="N38" s="328">
        <f>AF38*' Demand-Supply Gap'!N$71</f>
        <v>2.4587982222222218</v>
      </c>
      <c r="O38" s="328">
        <f>AG38*' Demand-Supply Gap'!O$71</f>
        <v>2.5215182222222219</v>
      </c>
      <c r="P38" s="328">
        <f>AH38*' Demand-Supply Gap'!P$71</f>
        <v>2.5227682666666666</v>
      </c>
      <c r="Q38" s="328">
        <f>AI38*' Demand-Supply Gap'!Q$71</f>
        <v>2.5855797333333332</v>
      </c>
      <c r="R38" s="328">
        <f>AJ38*' Demand-Supply Gap'!R$71</f>
        <v>2.5868602666666671</v>
      </c>
      <c r="S38" s="328">
        <f>AK38*' Demand-Supply Gap'!S$71</f>
        <v>2.6805744000000002</v>
      </c>
      <c r="T38" s="384"/>
      <c r="U38" s="469">
        <f t="shared" ref="U38:U40" si="63">(S38/J38)^(1/9)-1</f>
        <v>1.8849245456447505E-2</v>
      </c>
      <c r="V38" s="421">
        <v>0.15529999999999999</v>
      </c>
      <c r="W38" s="421">
        <v>0.1555</v>
      </c>
      <c r="X38" s="421">
        <v>0.15570000000000001</v>
      </c>
      <c r="Y38" s="421">
        <v>0.15590000000000001</v>
      </c>
      <c r="Z38" s="421">
        <v>0.15609999999999999</v>
      </c>
      <c r="AA38" s="421">
        <v>0.15629999999999999</v>
      </c>
      <c r="AB38" s="436">
        <v>0.1565</v>
      </c>
      <c r="AC38" s="436">
        <v>0.15657777777777776</v>
      </c>
      <c r="AD38" s="436">
        <v>0.15665555555555555</v>
      </c>
      <c r="AE38" s="436">
        <v>0.15673333333333334</v>
      </c>
      <c r="AF38" s="436">
        <v>0.1568111111111111</v>
      </c>
      <c r="AG38" s="436">
        <v>0.15688888888888888</v>
      </c>
      <c r="AH38" s="436">
        <v>0.15696666666666667</v>
      </c>
      <c r="AI38" s="436">
        <v>0.15704444444444443</v>
      </c>
      <c r="AJ38" s="436">
        <v>0.15712222222222222</v>
      </c>
      <c r="AK38" s="436">
        <v>0.15720000000000001</v>
      </c>
      <c r="AL38" s="396"/>
      <c r="AM38" s="396"/>
      <c r="AN38" s="396"/>
      <c r="AO38" s="396"/>
      <c r="AP38" s="396"/>
      <c r="AQ38" s="396"/>
      <c r="AR38" s="396"/>
      <c r="AS38" s="396"/>
      <c r="AT38" s="396"/>
      <c r="AU38" s="396"/>
      <c r="AV38" s="396"/>
      <c r="AW38" s="396"/>
      <c r="AX38" s="396"/>
      <c r="AY38" s="396"/>
      <c r="AZ38" s="396"/>
      <c r="BA38" s="396"/>
    </row>
    <row r="39" spans="1:53" x14ac:dyDescent="0.25">
      <c r="A39" s="327" t="s">
        <v>30</v>
      </c>
      <c r="B39" s="327" t="s">
        <v>52</v>
      </c>
      <c r="C39" s="341" t="s">
        <v>386</v>
      </c>
      <c r="D39" s="328">
        <f>V39*' Demand-Supply Gap'!D$71</f>
        <v>1.6189178784559817</v>
      </c>
      <c r="E39" s="328">
        <f>W39*' Demand-Supply Gap'!E$71</f>
        <v>1.6748014012987911</v>
      </c>
      <c r="F39" s="328">
        <f>X39*' Demand-Supply Gap'!F$71</f>
        <v>1.7116284619569904</v>
      </c>
      <c r="G39" s="328">
        <f>Y39*' Demand-Supply Gap'!G$71</f>
        <v>1.7453640161600192</v>
      </c>
      <c r="H39" s="328">
        <f>Z39*' Demand-Supply Gap'!H$71</f>
        <v>1.7735671205615726</v>
      </c>
      <c r="I39" s="328">
        <f>AA39*' Demand-Supply Gap'!I$71</f>
        <v>0.44652756799999999</v>
      </c>
      <c r="J39" s="328">
        <f>AB39*' Demand-Supply Gap'!J$71</f>
        <v>0.84699341999999989</v>
      </c>
      <c r="K39" s="328">
        <f>AC39*' Demand-Supply Gap'!K$71</f>
        <v>0.84638897777777788</v>
      </c>
      <c r="L39" s="328">
        <f>AD39*' Demand-Supply Gap'!L$71</f>
        <v>0.87852208888888894</v>
      </c>
      <c r="M39" s="328">
        <f>AE39*' Demand-Supply Gap'!M$71</f>
        <v>0.91048533333333326</v>
      </c>
      <c r="N39" s="328">
        <f>AF39*' Demand-Supply Gap'!N$71</f>
        <v>0.90822044444444439</v>
      </c>
      <c r="O39" s="328">
        <f>AG39*' Demand-Supply Gap'!O$71</f>
        <v>0.92860444444444434</v>
      </c>
      <c r="P39" s="328">
        <f>AH39*' Demand-Supply Gap'!P$71</f>
        <v>0.92628293333333322</v>
      </c>
      <c r="Q39" s="328">
        <f>AI39*' Demand-Supply Gap'!Q$71</f>
        <v>0.94649706666666678</v>
      </c>
      <c r="R39" s="328">
        <f>AJ39*' Demand-Supply Gap'!R$71</f>
        <v>0.94411893333333341</v>
      </c>
      <c r="S39" s="328">
        <f>AK39*' Demand-Supply Gap'!S$71</f>
        <v>0.97537439999999986</v>
      </c>
      <c r="T39" s="384"/>
      <c r="U39" s="469">
        <f t="shared" si="63"/>
        <v>1.5804532373911329E-2</v>
      </c>
      <c r="V39" s="422">
        <v>5.79E-2</v>
      </c>
      <c r="W39" s="422">
        <v>5.8000000000000003E-2</v>
      </c>
      <c r="X39" s="422">
        <v>5.8099999999999999E-2</v>
      </c>
      <c r="Y39" s="422">
        <v>5.8200000000000002E-2</v>
      </c>
      <c r="Z39" s="422">
        <v>5.8299999999999998E-2</v>
      </c>
      <c r="AA39" s="422">
        <v>5.8400000000000001E-2</v>
      </c>
      <c r="AB39" s="463">
        <v>5.8499999999999996E-2</v>
      </c>
      <c r="AC39" s="463">
        <v>5.8355555555555556E-2</v>
      </c>
      <c r="AD39" s="463">
        <v>5.8211111111111109E-2</v>
      </c>
      <c r="AE39" s="463">
        <v>5.8066666666666662E-2</v>
      </c>
      <c r="AF39" s="463">
        <v>5.7922222222222222E-2</v>
      </c>
      <c r="AG39" s="463">
        <v>5.7777777777777775E-2</v>
      </c>
      <c r="AH39" s="463">
        <v>5.7633333333333328E-2</v>
      </c>
      <c r="AI39" s="463">
        <v>5.7488888888888888E-2</v>
      </c>
      <c r="AJ39" s="463">
        <v>5.7344444444444441E-2</v>
      </c>
      <c r="AK39" s="463">
        <v>5.7199999999999994E-2</v>
      </c>
      <c r="AL39" s="396"/>
      <c r="AM39" s="396"/>
      <c r="AN39" s="396"/>
      <c r="AO39" s="396"/>
      <c r="AP39" s="396"/>
      <c r="AQ39" s="396"/>
      <c r="AR39" s="396"/>
      <c r="AS39" s="396"/>
      <c r="AT39" s="396"/>
      <c r="AU39" s="396"/>
      <c r="AV39" s="396"/>
      <c r="AW39" s="396"/>
      <c r="AX39" s="396"/>
      <c r="AY39" s="396"/>
      <c r="AZ39" s="396"/>
      <c r="BA39" s="396"/>
    </row>
    <row r="40" spans="1:53" x14ac:dyDescent="0.25">
      <c r="A40" s="327" t="s">
        <v>30</v>
      </c>
      <c r="B40" s="327" t="s">
        <v>52</v>
      </c>
      <c r="C40" s="341" t="s">
        <v>12</v>
      </c>
      <c r="D40" s="328">
        <f>V40*' Demand-Supply Gap'!D$71</f>
        <v>6.042282444461792</v>
      </c>
      <c r="E40" s="328">
        <f>W40*' Demand-Supply Gap'!E$71</f>
        <v>6.2343038369036021</v>
      </c>
      <c r="F40" s="328">
        <f>X40*' Demand-Supply Gap'!F$71</f>
        <v>6.3515851359367836</v>
      </c>
      <c r="G40" s="328">
        <f>Y40*' Demand-Supply Gap'!G$71</f>
        <v>6.4596462041386253</v>
      </c>
      <c r="H40" s="328">
        <f>Z40*' Demand-Supply Gap'!H$71</f>
        <v>6.5466834364468331</v>
      </c>
      <c r="I40" s="328">
        <f>AA40*' Demand-Supply Gap'!I$71</f>
        <v>1.6438942999999997</v>
      </c>
      <c r="J40" s="328">
        <f>AB40*' Demand-Supply Gap'!J$71</f>
        <v>3.1099860959999996</v>
      </c>
      <c r="K40" s="328">
        <f>AC40*' Demand-Supply Gap'!K$71</f>
        <v>3.1033725333333315</v>
      </c>
      <c r="L40" s="328">
        <f>AD40*' Demand-Supply Gap'!L$71</f>
        <v>3.216608266666666</v>
      </c>
      <c r="M40" s="328">
        <f>AE40*' Demand-Supply Gap'!M$71</f>
        <v>3.3288639999999989</v>
      </c>
      <c r="N40" s="328">
        <f>AF40*' Demand-Supply Gap'!N$71</f>
        <v>3.3157973333333337</v>
      </c>
      <c r="O40" s="328">
        <f>AG40*' Demand-Supply Gap'!O$71</f>
        <v>3.3852989333333334</v>
      </c>
      <c r="P40" s="328">
        <f>AH40*' Demand-Supply Gap'!P$71</f>
        <v>3.3719055999999994</v>
      </c>
      <c r="Q40" s="328">
        <f>AI40*' Demand-Supply Gap'!Q$71</f>
        <v>3.4404271999999998</v>
      </c>
      <c r="R40" s="328">
        <f>AJ40*' Demand-Supply Gap'!R$71</f>
        <v>3.4267071999999996</v>
      </c>
      <c r="S40" s="328">
        <f>AK40*' Demand-Supply Gap'!S$71</f>
        <v>3.5348795999999987</v>
      </c>
      <c r="T40" s="384"/>
      <c r="U40" s="469">
        <f t="shared" si="63"/>
        <v>1.4330712265625101E-2</v>
      </c>
      <c r="V40" s="465">
        <f>V41-SUM(V37:V39)</f>
        <v>0.21610000000000007</v>
      </c>
      <c r="W40" s="465">
        <f t="shared" ref="W40" si="64">W41-SUM(W37:W39)</f>
        <v>0.21589999999999998</v>
      </c>
      <c r="X40" s="465">
        <f t="shared" ref="X40" si="65">X41-SUM(X37:X39)</f>
        <v>0.21560000000000001</v>
      </c>
      <c r="Y40" s="465">
        <f t="shared" ref="Y40" si="66">Y41-SUM(Y37:Y39)</f>
        <v>0.21539999999999992</v>
      </c>
      <c r="Z40" s="465">
        <f t="shared" ref="Z40" si="67">Z41-SUM(Z37:Z39)</f>
        <v>0.21519999999999995</v>
      </c>
      <c r="AA40" s="465">
        <f t="shared" ref="AA40" si="68">AA41-SUM(AA37:AA39)</f>
        <v>0.21499999999999997</v>
      </c>
      <c r="AB40" s="465">
        <f t="shared" ref="AB40" si="69">AB41-SUM(AB37:AB39)</f>
        <v>0.21479999999999999</v>
      </c>
      <c r="AC40" s="465">
        <f t="shared" ref="AC40" si="70">AC41-SUM(AC37:AC39)</f>
        <v>0.21396666666666653</v>
      </c>
      <c r="AD40" s="465">
        <f t="shared" ref="AD40" si="71">AD41-SUM(AD37:AD39)</f>
        <v>0.21313333333333329</v>
      </c>
      <c r="AE40" s="465">
        <f t="shared" ref="AE40" si="72">AE41-SUM(AE37:AE39)</f>
        <v>0.21229999999999993</v>
      </c>
      <c r="AF40" s="465">
        <f t="shared" ref="AF40" si="73">AF41-SUM(AF37:AF39)</f>
        <v>0.21146666666666669</v>
      </c>
      <c r="AG40" s="465">
        <f t="shared" ref="AG40" si="74">AG41-SUM(AG37:AG39)</f>
        <v>0.21063333333333334</v>
      </c>
      <c r="AH40" s="465">
        <f t="shared" ref="AH40" si="75">AH41-SUM(AH37:AH39)</f>
        <v>0.20979999999999999</v>
      </c>
      <c r="AI40" s="465">
        <f t="shared" ref="AI40" si="76">AI41-SUM(AI37:AI39)</f>
        <v>0.20896666666666663</v>
      </c>
      <c r="AJ40" s="465">
        <f t="shared" ref="AJ40" si="77">AJ41-SUM(AJ37:AJ39)</f>
        <v>0.20813333333333328</v>
      </c>
      <c r="AK40" s="465">
        <f t="shared" ref="AK40" si="78">AK41-SUM(AK37:AK39)</f>
        <v>0.20729999999999993</v>
      </c>
      <c r="AL40" s="396"/>
      <c r="AM40" s="396"/>
      <c r="AN40" s="396"/>
      <c r="AO40" s="396"/>
      <c r="AP40" s="396"/>
      <c r="AQ40" s="396"/>
      <c r="AR40" s="396"/>
      <c r="AS40" s="396"/>
      <c r="AT40" s="396"/>
      <c r="AU40" s="396"/>
      <c r="AV40" s="396"/>
      <c r="AW40" s="396"/>
      <c r="AX40" s="396"/>
      <c r="AY40" s="396"/>
      <c r="AZ40" s="396"/>
      <c r="BA40" s="396"/>
    </row>
    <row r="41" spans="1:53" ht="15.75" thickBot="1" x14ac:dyDescent="0.3">
      <c r="A41" s="227" t="s">
        <v>30</v>
      </c>
      <c r="B41" s="227" t="s">
        <v>52</v>
      </c>
      <c r="C41" s="475" t="s">
        <v>58</v>
      </c>
      <c r="D41" s="229">
        <f t="shared" ref="D41:S41" si="79">SUM(D37:D40)</f>
        <v>27.960585120137857</v>
      </c>
      <c r="E41" s="229">
        <f t="shared" si="79"/>
        <v>28.875886229289499</v>
      </c>
      <c r="F41" s="229">
        <f t="shared" si="79"/>
        <v>29.460042374474877</v>
      </c>
      <c r="G41" s="229">
        <f t="shared" si="79"/>
        <v>29.989072442612009</v>
      </c>
      <c r="H41" s="229">
        <f t="shared" si="79"/>
        <v>30.421391433303135</v>
      </c>
      <c r="I41" s="229">
        <f t="shared" si="79"/>
        <v>7.6460199999999992</v>
      </c>
      <c r="J41" s="229">
        <f t="shared" si="79"/>
        <v>14.478520000000001</v>
      </c>
      <c r="K41" s="229">
        <f t="shared" si="79"/>
        <v>14.504</v>
      </c>
      <c r="L41" s="229">
        <f t="shared" si="79"/>
        <v>15.092000000000002</v>
      </c>
      <c r="M41" s="229">
        <f t="shared" si="79"/>
        <v>15.680000000000001</v>
      </c>
      <c r="N41" s="229">
        <f t="shared" si="79"/>
        <v>15.68</v>
      </c>
      <c r="O41" s="229">
        <f t="shared" si="79"/>
        <v>16.071999999999999</v>
      </c>
      <c r="P41" s="229">
        <f t="shared" si="79"/>
        <v>16.071999999999999</v>
      </c>
      <c r="Q41" s="229">
        <f t="shared" si="79"/>
        <v>16.463999999999999</v>
      </c>
      <c r="R41" s="229">
        <f t="shared" si="79"/>
        <v>16.464000000000002</v>
      </c>
      <c r="S41" s="229">
        <f t="shared" si="79"/>
        <v>17.052</v>
      </c>
      <c r="T41" s="484"/>
      <c r="U41" s="340"/>
      <c r="V41" s="477">
        <v>1</v>
      </c>
      <c r="W41" s="477">
        <v>1</v>
      </c>
      <c r="X41" s="478">
        <v>1</v>
      </c>
      <c r="Y41" s="479">
        <v>1</v>
      </c>
      <c r="Z41" s="479">
        <v>1</v>
      </c>
      <c r="AA41" s="479">
        <v>1</v>
      </c>
      <c r="AB41" s="479">
        <v>1</v>
      </c>
      <c r="AC41" s="479">
        <v>1</v>
      </c>
      <c r="AD41" s="479">
        <v>1</v>
      </c>
      <c r="AE41" s="479">
        <v>1</v>
      </c>
      <c r="AF41" s="479">
        <v>1</v>
      </c>
      <c r="AG41" s="479">
        <v>1</v>
      </c>
      <c r="AH41" s="479">
        <v>1</v>
      </c>
      <c r="AI41" s="479">
        <v>1</v>
      </c>
      <c r="AJ41" s="479">
        <v>1</v>
      </c>
      <c r="AK41" s="479">
        <v>1</v>
      </c>
      <c r="AL41" s="396"/>
      <c r="AM41" s="396"/>
      <c r="AN41" s="396"/>
      <c r="AO41" s="396"/>
      <c r="AP41" s="396"/>
      <c r="AQ41" s="396"/>
      <c r="AR41" s="396"/>
      <c r="AS41" s="396"/>
      <c r="AT41" s="396"/>
      <c r="AU41" s="396"/>
      <c r="AV41" s="396"/>
      <c r="AW41" s="396"/>
      <c r="AX41" s="396"/>
      <c r="AY41" s="396"/>
      <c r="AZ41" s="396"/>
      <c r="BA41" s="396"/>
    </row>
    <row r="42" spans="1:53" x14ac:dyDescent="0.25">
      <c r="A42" s="359" t="s">
        <v>30</v>
      </c>
      <c r="B42" s="359" t="s">
        <v>30</v>
      </c>
      <c r="C42" s="189" t="s">
        <v>360</v>
      </c>
      <c r="D42" s="188">
        <f t="shared" ref="D42:S42" si="80">D37+D32+D27+D22+D17+D12+D7+D2</f>
        <v>188.36986904971306</v>
      </c>
      <c r="E42" s="188">
        <f t="shared" si="80"/>
        <v>194.95360431264098</v>
      </c>
      <c r="F42" s="188">
        <f t="shared" si="80"/>
        <v>201.48177103902864</v>
      </c>
      <c r="G42" s="188">
        <f t="shared" si="80"/>
        <v>203.65116677246544</v>
      </c>
      <c r="H42" s="188">
        <f t="shared" si="80"/>
        <v>212.96864249278229</v>
      </c>
      <c r="I42" s="188">
        <f t="shared" si="80"/>
        <v>181.8335703230311</v>
      </c>
      <c r="J42" s="188">
        <f t="shared" si="80"/>
        <v>190.34460311234733</v>
      </c>
      <c r="K42" s="188">
        <f t="shared" si="80"/>
        <v>197.58322929213051</v>
      </c>
      <c r="L42" s="188">
        <f t="shared" si="80"/>
        <v>207.50332512371779</v>
      </c>
      <c r="M42" s="188">
        <f t="shared" si="80"/>
        <v>219.71272830286122</v>
      </c>
      <c r="N42" s="188">
        <f t="shared" si="80"/>
        <v>233.73077326808789</v>
      </c>
      <c r="O42" s="188">
        <f t="shared" si="80"/>
        <v>250.78779296124728</v>
      </c>
      <c r="P42" s="188">
        <f t="shared" si="80"/>
        <v>269.92393743224073</v>
      </c>
      <c r="Q42" s="188">
        <f t="shared" si="80"/>
        <v>290.91271945838815</v>
      </c>
      <c r="R42" s="188">
        <f t="shared" si="80"/>
        <v>313.62350927428616</v>
      </c>
      <c r="S42" s="188">
        <f t="shared" si="80"/>
        <v>338.72524687953006</v>
      </c>
      <c r="T42" s="484"/>
      <c r="U42" s="469">
        <f>(S42/J42)^(1/9)-1</f>
        <v>6.6134233948162757E-2</v>
      </c>
      <c r="V42" s="369">
        <f>D42/D$46</f>
        <v>0.59011182782392613</v>
      </c>
      <c r="W42" s="369">
        <f t="shared" ref="W42:AK42" si="81">E42/E$46</f>
        <v>0.59012403869036989</v>
      </c>
      <c r="X42" s="369">
        <f t="shared" si="81"/>
        <v>0.58998013002287786</v>
      </c>
      <c r="Y42" s="369">
        <f t="shared" si="81"/>
        <v>0.58971213379615472</v>
      </c>
      <c r="Z42" s="369">
        <f t="shared" si="81"/>
        <v>0.58915538399817502</v>
      </c>
      <c r="AA42" s="369">
        <f t="shared" si="81"/>
        <v>0.59372542823705421</v>
      </c>
      <c r="AB42" s="369">
        <f t="shared" si="81"/>
        <v>0.59253389171440396</v>
      </c>
      <c r="AC42" s="369">
        <f t="shared" si="81"/>
        <v>0.59352311350034648</v>
      </c>
      <c r="AD42" s="369">
        <f t="shared" si="81"/>
        <v>0.59440383753925319</v>
      </c>
      <c r="AE42" s="369">
        <f t="shared" si="81"/>
        <v>0.59533234589030515</v>
      </c>
      <c r="AF42" s="369">
        <f t="shared" si="81"/>
        <v>0.5963129330551229</v>
      </c>
      <c r="AG42" s="369">
        <f t="shared" si="81"/>
        <v>0.59732374984497039</v>
      </c>
      <c r="AH42" s="369">
        <f t="shared" si="81"/>
        <v>0.59834667776395989</v>
      </c>
      <c r="AI42" s="369">
        <f t="shared" si="81"/>
        <v>0.59936432225152281</v>
      </c>
      <c r="AJ42" s="369">
        <f t="shared" si="81"/>
        <v>0.60043054682339081</v>
      </c>
      <c r="AK42" s="369">
        <f t="shared" si="81"/>
        <v>0.60150539910268341</v>
      </c>
      <c r="AL42" s="396"/>
      <c r="AM42" s="396"/>
      <c r="AN42" s="396"/>
      <c r="AO42" s="396"/>
      <c r="AP42" s="396"/>
      <c r="AQ42" s="396"/>
      <c r="AR42" s="396"/>
      <c r="AS42" s="396"/>
      <c r="AT42" s="396"/>
      <c r="AU42" s="396"/>
      <c r="AV42" s="396"/>
      <c r="AW42" s="396"/>
      <c r="AX42" s="396"/>
      <c r="AY42" s="396"/>
      <c r="AZ42" s="396"/>
      <c r="BA42" s="396"/>
    </row>
    <row r="43" spans="1:53" x14ac:dyDescent="0.25">
      <c r="A43" s="359" t="s">
        <v>30</v>
      </c>
      <c r="B43" s="359" t="s">
        <v>30</v>
      </c>
      <c r="C43" s="189" t="s">
        <v>383</v>
      </c>
      <c r="D43" s="188">
        <f t="shared" ref="D43:S43" si="82">D38+D33+D28+D23+D18+D13+D8+D3</f>
        <v>64.293760192266873</v>
      </c>
      <c r="E43" s="188">
        <f t="shared" si="82"/>
        <v>66.593523153506808</v>
      </c>
      <c r="F43" s="188">
        <f t="shared" si="82"/>
        <v>68.959070617971349</v>
      </c>
      <c r="G43" s="188">
        <f t="shared" si="82"/>
        <v>69.818380507233101</v>
      </c>
      <c r="H43" s="188">
        <f t="shared" si="82"/>
        <v>74.016057856523872</v>
      </c>
      <c r="I43" s="188">
        <f t="shared" si="82"/>
        <v>62.637653992392423</v>
      </c>
      <c r="J43" s="188">
        <f t="shared" si="82"/>
        <v>68.09057606555146</v>
      </c>
      <c r="K43" s="188">
        <f t="shared" si="82"/>
        <v>70.542938834686609</v>
      </c>
      <c r="L43" s="188">
        <f t="shared" si="82"/>
        <v>73.927280587862626</v>
      </c>
      <c r="M43" s="188">
        <f t="shared" si="82"/>
        <v>78.092562173555152</v>
      </c>
      <c r="N43" s="188">
        <f t="shared" si="82"/>
        <v>78.758334744065664</v>
      </c>
      <c r="O43" s="188">
        <f t="shared" si="82"/>
        <v>84.545517936339593</v>
      </c>
      <c r="P43" s="188">
        <f t="shared" si="82"/>
        <v>91.061695098235091</v>
      </c>
      <c r="Q43" s="188">
        <f t="shared" si="82"/>
        <v>98.149753100532507</v>
      </c>
      <c r="R43" s="188">
        <f t="shared" si="82"/>
        <v>105.78566666389153</v>
      </c>
      <c r="S43" s="188">
        <f t="shared" si="82"/>
        <v>118.49116993063231</v>
      </c>
      <c r="T43" s="484"/>
      <c r="U43" s="469">
        <f t="shared" ref="U43:U45" si="83">(S43/J43)^(1/9)-1</f>
        <v>6.3489533050037128E-2</v>
      </c>
      <c r="V43" s="369">
        <f t="shared" ref="V43:V45" si="84">D43/D$46</f>
        <v>0.20141495312458293</v>
      </c>
      <c r="W43" s="369">
        <f t="shared" ref="W43:W45" si="85">E43/E$46</f>
        <v>0.20157841642643559</v>
      </c>
      <c r="X43" s="369">
        <f t="shared" ref="X43:X45" si="86">F43/F$46</f>
        <v>0.20192636405586609</v>
      </c>
      <c r="Y43" s="369">
        <f t="shared" ref="Y43:Y45" si="87">G43/G$46</f>
        <v>0.20217289593589025</v>
      </c>
      <c r="Z43" s="369">
        <f t="shared" ref="Z43:Z45" si="88">H43/H$46</f>
        <v>0.20475765107048255</v>
      </c>
      <c r="AA43" s="369">
        <f t="shared" ref="AA43:AA45" si="89">I43/I$46</f>
        <v>0.20452531330892082</v>
      </c>
      <c r="AB43" s="369">
        <f t="shared" ref="AB43:AB45" si="90">J43/J$46</f>
        <v>0.21196279466554352</v>
      </c>
      <c r="AC43" s="369">
        <f t="shared" ref="AC43:AC45" si="91">K43/K$46</f>
        <v>0.21190495186574665</v>
      </c>
      <c r="AD43" s="369">
        <f t="shared" ref="AD43:AD45" si="92">L43/L$46</f>
        <v>0.21176845842864042</v>
      </c>
      <c r="AE43" s="369">
        <f t="shared" ref="AE43:AE45" si="93">M43/M$46</f>
        <v>0.21159915765681955</v>
      </c>
      <c r="AF43" s="369">
        <f t="shared" ref="AF43:AF45" si="94">N43/N$46</f>
        <v>0.20093466058020029</v>
      </c>
      <c r="AG43" s="369">
        <f t="shared" ref="AG43:AG45" si="95">O43/O$46</f>
        <v>0.201369632907624</v>
      </c>
      <c r="AH43" s="369">
        <f t="shared" ref="AH43:AH45" si="96">P43/P$46</f>
        <v>0.20185858005743351</v>
      </c>
      <c r="AI43" s="369">
        <f t="shared" ref="AI43:AI45" si="97">Q43/Q$46</f>
        <v>0.20221687231750479</v>
      </c>
      <c r="AJ43" s="369">
        <f t="shared" ref="AJ43:AJ45" si="98">R43/R$46</f>
        <v>0.2025260983401829</v>
      </c>
      <c r="AK43" s="369">
        <f t="shared" ref="AK43:AK45" si="99">S43/S$46</f>
        <v>0.21041560709118806</v>
      </c>
      <c r="AL43" s="396"/>
      <c r="AM43" s="396"/>
      <c r="AN43" s="396"/>
      <c r="AO43" s="396"/>
      <c r="AP43" s="396"/>
      <c r="AQ43" s="396"/>
      <c r="AR43" s="396"/>
      <c r="AS43" s="396"/>
      <c r="AT43" s="396"/>
      <c r="AU43" s="396"/>
      <c r="AV43" s="396"/>
      <c r="AW43" s="396"/>
      <c r="AX43" s="396"/>
      <c r="AY43" s="396"/>
      <c r="AZ43" s="396"/>
      <c r="BA43" s="396"/>
    </row>
    <row r="44" spans="1:53" x14ac:dyDescent="0.25">
      <c r="A44" s="359" t="s">
        <v>30</v>
      </c>
      <c r="B44" s="359" t="s">
        <v>30</v>
      </c>
      <c r="C44" s="189" t="s">
        <v>386</v>
      </c>
      <c r="D44" s="188">
        <f t="shared" ref="D44:S44" si="100">D39+D34+D29+D24+D19+D14+D9+D4</f>
        <v>21.072649568279253</v>
      </c>
      <c r="E44" s="188">
        <f t="shared" si="100"/>
        <v>21.954744235821224</v>
      </c>
      <c r="F44" s="188">
        <f t="shared" si="100"/>
        <v>22.956032112500207</v>
      </c>
      <c r="G44" s="188">
        <f t="shared" si="100"/>
        <v>23.462967847374905</v>
      </c>
      <c r="H44" s="188">
        <f t="shared" si="100"/>
        <v>24.233755364738663</v>
      </c>
      <c r="I44" s="188">
        <f t="shared" si="100"/>
        <v>21.049720282493158</v>
      </c>
      <c r="J44" s="188">
        <f t="shared" si="100"/>
        <v>21.620924330679433</v>
      </c>
      <c r="K44" s="188">
        <f t="shared" si="100"/>
        <v>22.463658342428925</v>
      </c>
      <c r="L44" s="188">
        <f t="shared" si="100"/>
        <v>23.615440605700126</v>
      </c>
      <c r="M44" s="188">
        <f t="shared" si="100"/>
        <v>25.022814302956093</v>
      </c>
      <c r="N44" s="188">
        <f t="shared" si="100"/>
        <v>26.64293576011838</v>
      </c>
      <c r="O44" s="188">
        <f t="shared" si="100"/>
        <v>28.598054087181119</v>
      </c>
      <c r="P44" s="188">
        <f t="shared" si="100"/>
        <v>30.797377899189051</v>
      </c>
      <c r="Q44" s="188">
        <f t="shared" si="100"/>
        <v>33.197923211363111</v>
      </c>
      <c r="R44" s="188">
        <f t="shared" si="100"/>
        <v>35.791117856691443</v>
      </c>
      <c r="S44" s="188">
        <f t="shared" si="100"/>
        <v>38.64551222219734</v>
      </c>
      <c r="T44" s="484"/>
      <c r="U44" s="469">
        <f t="shared" si="83"/>
        <v>6.6657469667877223E-2</v>
      </c>
      <c r="V44" s="369">
        <f t="shared" si="84"/>
        <v>6.6014908947823997E-2</v>
      </c>
      <c r="W44" s="369">
        <f t="shared" si="85"/>
        <v>6.645695206578367E-2</v>
      </c>
      <c r="X44" s="369">
        <f t="shared" si="86"/>
        <v>6.7219990874106059E-2</v>
      </c>
      <c r="Y44" s="369">
        <f t="shared" si="87"/>
        <v>6.7941652649233769E-2</v>
      </c>
      <c r="Z44" s="369">
        <f t="shared" si="88"/>
        <v>6.7040139245449326E-2</v>
      </c>
      <c r="AA44" s="369">
        <f t="shared" si="89"/>
        <v>6.8731830798850493E-2</v>
      </c>
      <c r="AB44" s="369">
        <f t="shared" si="90"/>
        <v>6.7304931301669729E-2</v>
      </c>
      <c r="AC44" s="369">
        <f t="shared" si="91"/>
        <v>6.747890743446551E-2</v>
      </c>
      <c r="AD44" s="369">
        <f t="shared" si="92"/>
        <v>6.7647631732355357E-2</v>
      </c>
      <c r="AE44" s="369">
        <f t="shared" si="93"/>
        <v>6.7801673825750475E-2</v>
      </c>
      <c r="AF44" s="369">
        <f t="shared" si="94"/>
        <v>6.7973621727989181E-2</v>
      </c>
      <c r="AG44" s="369">
        <f t="shared" si="95"/>
        <v>6.8114546979820237E-2</v>
      </c>
      <c r="AH44" s="369">
        <f t="shared" si="96"/>
        <v>6.8269264760732265E-2</v>
      </c>
      <c r="AI44" s="369">
        <f t="shared" si="97"/>
        <v>6.8397321309228251E-2</v>
      </c>
      <c r="AJ44" s="369">
        <f t="shared" si="98"/>
        <v>6.8521905503324571E-2</v>
      </c>
      <c r="AK44" s="369">
        <f t="shared" si="99"/>
        <v>6.8626370389827648E-2</v>
      </c>
      <c r="AL44" s="396"/>
      <c r="AM44" s="396"/>
      <c r="AN44" s="396"/>
      <c r="AO44" s="396"/>
      <c r="AP44" s="396"/>
      <c r="AQ44" s="396"/>
      <c r="AR44" s="396"/>
      <c r="AS44" s="396"/>
      <c r="AT44" s="396"/>
      <c r="AU44" s="396"/>
      <c r="AV44" s="396"/>
      <c r="AW44" s="396"/>
      <c r="AX44" s="396"/>
      <c r="AY44" s="396"/>
      <c r="AZ44" s="396"/>
      <c r="BA44" s="396"/>
    </row>
    <row r="45" spans="1:53" x14ac:dyDescent="0.25">
      <c r="A45" s="359" t="s">
        <v>30</v>
      </c>
      <c r="B45" s="359" t="s">
        <v>30</v>
      </c>
      <c r="C45" s="189" t="s">
        <v>12</v>
      </c>
      <c r="D45" s="188">
        <f t="shared" ref="D45:S45" si="101">D40+D35+D30+D25+D20+D15+D10+D5</f>
        <v>45.474182949740786</v>
      </c>
      <c r="E45" s="188">
        <f t="shared" si="101"/>
        <v>46.858512778030935</v>
      </c>
      <c r="F45" s="188">
        <f t="shared" si="101"/>
        <v>48.109154630499837</v>
      </c>
      <c r="G45" s="188">
        <f t="shared" si="101"/>
        <v>48.407448392926554</v>
      </c>
      <c r="H45" s="188">
        <f t="shared" si="101"/>
        <v>50.262824568105714</v>
      </c>
      <c r="I45" s="188">
        <f t="shared" si="101"/>
        <v>40.737742793911224</v>
      </c>
      <c r="J45" s="188">
        <f t="shared" si="101"/>
        <v>41.182235384771886</v>
      </c>
      <c r="K45" s="188">
        <f t="shared" si="101"/>
        <v>42.30913702160904</v>
      </c>
      <c r="L45" s="188">
        <f t="shared" si="101"/>
        <v>44.048814817452055</v>
      </c>
      <c r="M45" s="188">
        <f t="shared" si="101"/>
        <v>46.230841571486614</v>
      </c>
      <c r="N45" s="188">
        <f t="shared" si="101"/>
        <v>52.827882487589854</v>
      </c>
      <c r="O45" s="188">
        <f t="shared" si="101"/>
        <v>55.921006574770395</v>
      </c>
      <c r="P45" s="188">
        <f t="shared" si="101"/>
        <v>59.333286298103133</v>
      </c>
      <c r="Q45" s="188">
        <f t="shared" si="101"/>
        <v>63.108366864050588</v>
      </c>
      <c r="R45" s="188">
        <f t="shared" si="101"/>
        <v>67.130741715445325</v>
      </c>
      <c r="S45" s="188">
        <f t="shared" si="101"/>
        <v>67.267258810068938</v>
      </c>
      <c r="T45" s="484"/>
      <c r="U45" s="469">
        <f t="shared" si="83"/>
        <v>5.6032029105504977E-2</v>
      </c>
      <c r="V45" s="369">
        <f t="shared" si="84"/>
        <v>0.14245831010366691</v>
      </c>
      <c r="W45" s="369">
        <f t="shared" si="85"/>
        <v>0.14184059281741074</v>
      </c>
      <c r="X45" s="369">
        <f t="shared" si="86"/>
        <v>0.14087351504714998</v>
      </c>
      <c r="Y45" s="369">
        <f t="shared" si="87"/>
        <v>0.1401733176187212</v>
      </c>
      <c r="Z45" s="369">
        <f t="shared" si="88"/>
        <v>0.1390468256858933</v>
      </c>
      <c r="AA45" s="369">
        <f t="shared" si="89"/>
        <v>0.13301742765517471</v>
      </c>
      <c r="AB45" s="369">
        <f t="shared" si="90"/>
        <v>0.12819838231838268</v>
      </c>
      <c r="AC45" s="369">
        <f t="shared" si="91"/>
        <v>0.12709302719944121</v>
      </c>
      <c r="AD45" s="369">
        <f t="shared" si="92"/>
        <v>0.12618007229975087</v>
      </c>
      <c r="AE45" s="369">
        <f t="shared" si="93"/>
        <v>0.12526682262712474</v>
      </c>
      <c r="AF45" s="369">
        <f t="shared" si="94"/>
        <v>0.13477878463668758</v>
      </c>
      <c r="AG45" s="369">
        <f t="shared" si="95"/>
        <v>0.13319207026758537</v>
      </c>
      <c r="AH45" s="369">
        <f t="shared" si="96"/>
        <v>0.13152547741787429</v>
      </c>
      <c r="AI45" s="369">
        <f t="shared" si="97"/>
        <v>0.13002148412174386</v>
      </c>
      <c r="AJ45" s="369">
        <f t="shared" si="98"/>
        <v>0.12852144933310147</v>
      </c>
      <c r="AK45" s="369">
        <f t="shared" si="99"/>
        <v>0.11945262341630078</v>
      </c>
      <c r="AL45" s="396"/>
      <c r="AM45" s="396"/>
      <c r="AN45" s="396"/>
      <c r="AO45" s="396"/>
      <c r="AP45" s="396"/>
      <c r="AQ45" s="396"/>
      <c r="AR45" s="396"/>
      <c r="AS45" s="396"/>
      <c r="AT45" s="396"/>
      <c r="AU45" s="396"/>
      <c r="AV45" s="396"/>
      <c r="AW45" s="396"/>
      <c r="AX45" s="396"/>
      <c r="AY45" s="396"/>
      <c r="AZ45" s="396"/>
      <c r="BA45" s="396"/>
    </row>
    <row r="46" spans="1:53" ht="15.75" thickBot="1" x14ac:dyDescent="0.3">
      <c r="A46" s="360" t="s">
        <v>30</v>
      </c>
      <c r="B46" s="360" t="s">
        <v>30</v>
      </c>
      <c r="C46" s="364" t="s">
        <v>58</v>
      </c>
      <c r="D46" s="188">
        <f t="shared" ref="D46:S46" si="102">D41+D36+D31+D26+D21+D16+D11+D6</f>
        <v>319.21046175999999</v>
      </c>
      <c r="E46" s="188">
        <f t="shared" si="102"/>
        <v>330.36038447999999</v>
      </c>
      <c r="F46" s="188">
        <f t="shared" si="102"/>
        <v>341.50602840000005</v>
      </c>
      <c r="G46" s="188">
        <f t="shared" si="102"/>
        <v>345.33996352000003</v>
      </c>
      <c r="H46" s="188">
        <f t="shared" si="102"/>
        <v>361.48128028215046</v>
      </c>
      <c r="I46" s="188">
        <f t="shared" si="102"/>
        <v>306.25868739182783</v>
      </c>
      <c r="J46" s="188">
        <f t="shared" si="102"/>
        <v>321.23833889335015</v>
      </c>
      <c r="K46" s="188">
        <f t="shared" si="102"/>
        <v>332.89896349085512</v>
      </c>
      <c r="L46" s="188">
        <f t="shared" si="102"/>
        <v>349.09486113473264</v>
      </c>
      <c r="M46" s="188">
        <f t="shared" si="102"/>
        <v>369.05894635085912</v>
      </c>
      <c r="N46" s="188">
        <f t="shared" si="102"/>
        <v>391.95992625986179</v>
      </c>
      <c r="O46" s="188">
        <f t="shared" si="102"/>
        <v>419.85237155953837</v>
      </c>
      <c r="P46" s="188">
        <f t="shared" si="102"/>
        <v>451.11629672776803</v>
      </c>
      <c r="Q46" s="188">
        <f t="shared" si="102"/>
        <v>485.36876263433447</v>
      </c>
      <c r="R46" s="188">
        <f t="shared" si="102"/>
        <v>522.33103551031456</v>
      </c>
      <c r="S46" s="188">
        <f t="shared" si="102"/>
        <v>563.12918784242868</v>
      </c>
      <c r="T46" s="484"/>
      <c r="U46" s="333"/>
      <c r="V46" s="306">
        <v>1</v>
      </c>
      <c r="W46" s="306">
        <v>1</v>
      </c>
      <c r="X46" s="306">
        <v>1</v>
      </c>
      <c r="Y46" s="306">
        <v>1</v>
      </c>
      <c r="Z46" s="306">
        <v>1</v>
      </c>
      <c r="AA46" s="306">
        <v>1</v>
      </c>
      <c r="AB46" s="306">
        <v>1</v>
      </c>
      <c r="AC46" s="306">
        <v>1</v>
      </c>
      <c r="AD46" s="306">
        <v>1</v>
      </c>
      <c r="AE46" s="306">
        <v>1</v>
      </c>
      <c r="AF46" s="306">
        <v>1</v>
      </c>
      <c r="AG46" s="306">
        <v>1</v>
      </c>
      <c r="AH46" s="306">
        <v>1</v>
      </c>
      <c r="AI46" s="306">
        <v>1</v>
      </c>
      <c r="AJ46" s="306">
        <v>1</v>
      </c>
      <c r="AK46" s="306">
        <v>1</v>
      </c>
      <c r="AL46" s="396"/>
      <c r="AM46" s="396"/>
      <c r="AN46" s="396"/>
      <c r="AO46" s="396"/>
      <c r="AP46" s="396"/>
      <c r="AQ46" s="396"/>
      <c r="AR46" s="396"/>
      <c r="AS46" s="396"/>
      <c r="AT46" s="396"/>
      <c r="AU46" s="396"/>
      <c r="AV46" s="396"/>
      <c r="AW46" s="396"/>
      <c r="AX46" s="396"/>
      <c r="AY46" s="396"/>
      <c r="AZ46" s="396"/>
      <c r="BA46" s="396"/>
    </row>
    <row r="47" spans="1:53" x14ac:dyDescent="0.25">
      <c r="A47" s="327" t="s">
        <v>39</v>
      </c>
      <c r="B47" s="327" t="s">
        <v>36</v>
      </c>
      <c r="C47" s="341" t="s">
        <v>360</v>
      </c>
      <c r="D47" s="328">
        <f>V47*' Demand-Supply Gap'!D$93</f>
        <v>31.313188281072005</v>
      </c>
      <c r="E47" s="328">
        <f>W47*' Demand-Supply Gap'!E$93</f>
        <v>32.069745071850008</v>
      </c>
      <c r="F47" s="328">
        <f>X47*' Demand-Supply Gap'!F$93</f>
        <v>31.970061960816007</v>
      </c>
      <c r="G47" s="328">
        <f>Y47*' Demand-Supply Gap'!G$93</f>
        <v>32.038073378808001</v>
      </c>
      <c r="H47" s="328">
        <f>Z47*' Demand-Supply Gap'!H$93</f>
        <v>32.372599540400003</v>
      </c>
      <c r="I47" s="328">
        <f>AA47*' Demand-Supply Gap'!I$93</f>
        <v>32.979856300000002</v>
      </c>
      <c r="J47" s="328">
        <f>AB47*' Demand-Supply Gap'!J$93</f>
        <v>33.735994257419989</v>
      </c>
      <c r="K47" s="328">
        <f>AC47*' Demand-Supply Gap'!K$93</f>
        <v>34.900239129539948</v>
      </c>
      <c r="L47" s="328">
        <f>AD47*' Demand-Supply Gap'!L$93</f>
        <v>36.310632589278207</v>
      </c>
      <c r="M47" s="328">
        <f>AE47*' Demand-Supply Gap'!M$93</f>
        <v>38.115809867042039</v>
      </c>
      <c r="N47" s="328">
        <f>AF47*' Demand-Supply Gap'!N$93</f>
        <v>40.155611163703973</v>
      </c>
      <c r="O47" s="328">
        <f>AG47*' Demand-Supply Gap'!O$93</f>
        <v>42.465241034114399</v>
      </c>
      <c r="P47" s="328">
        <f>AH47*' Demand-Supply Gap'!P$93</f>
        <v>44.954435593810494</v>
      </c>
      <c r="Q47" s="328">
        <f>AI47*' Demand-Supply Gap'!Q$93</f>
        <v>47.405167139003709</v>
      </c>
      <c r="R47" s="328">
        <f>AJ47*' Demand-Supply Gap'!R$93</f>
        <v>50.274014245168146</v>
      </c>
      <c r="S47" s="328">
        <f>AK47*' Demand-Supply Gap'!S$93</f>
        <v>53.517628602154609</v>
      </c>
      <c r="T47" s="384"/>
      <c r="U47" s="469">
        <f>(S47/J47)^(1/9)-1</f>
        <v>5.2608902056882068E-2</v>
      </c>
      <c r="V47" s="423">
        <v>0.59260000000000002</v>
      </c>
      <c r="W47" s="423">
        <v>0.59250000000000003</v>
      </c>
      <c r="X47" s="423">
        <v>0.59240000000000004</v>
      </c>
      <c r="Y47" s="423">
        <v>0.59240000000000004</v>
      </c>
      <c r="Z47" s="423">
        <v>0.59230000000000005</v>
      </c>
      <c r="AA47" s="423">
        <v>0.59230000000000005</v>
      </c>
      <c r="AB47" s="435">
        <v>0.59219999999999995</v>
      </c>
      <c r="AC47" s="435">
        <v>0.59237777777777767</v>
      </c>
      <c r="AD47" s="435">
        <v>0.5925555555555555</v>
      </c>
      <c r="AE47" s="435">
        <v>0.59273333333333322</v>
      </c>
      <c r="AF47" s="435">
        <v>0.59291111111111106</v>
      </c>
      <c r="AG47" s="435">
        <v>0.59308888888888878</v>
      </c>
      <c r="AH47" s="435">
        <v>0.59326666666666661</v>
      </c>
      <c r="AI47" s="435">
        <v>0.59344444444444433</v>
      </c>
      <c r="AJ47" s="435">
        <v>0.59362222222222216</v>
      </c>
      <c r="AK47" s="435">
        <v>0.59379999999999999</v>
      </c>
      <c r="AL47" s="396"/>
      <c r="AM47" s="396"/>
      <c r="AN47" s="396"/>
      <c r="AO47" s="396"/>
      <c r="AP47" s="396"/>
      <c r="AQ47" s="396"/>
      <c r="AR47" s="396"/>
      <c r="AS47" s="396"/>
      <c r="AT47" s="396"/>
      <c r="AU47" s="396"/>
      <c r="AV47" s="396"/>
      <c r="AW47" s="396"/>
      <c r="AX47" s="396"/>
      <c r="AY47" s="396"/>
      <c r="AZ47" s="396"/>
      <c r="BA47" s="396"/>
    </row>
    <row r="48" spans="1:53" x14ac:dyDescent="0.25">
      <c r="A48" s="327" t="s">
        <v>39</v>
      </c>
      <c r="B48" s="327" t="s">
        <v>36</v>
      </c>
      <c r="C48" s="341" t="s">
        <v>383</v>
      </c>
      <c r="D48" s="328">
        <f>V48*' Demand-Supply Gap'!D$93</f>
        <v>9.3527410154399995</v>
      </c>
      <c r="E48" s="328">
        <f>W48*' Demand-Supply Gap'!E$93</f>
        <v>9.5857415227420013</v>
      </c>
      <c r="F48" s="328">
        <f>X48*' Demand-Supply Gap'!F$93</f>
        <v>9.562955738448002</v>
      </c>
      <c r="G48" s="328">
        <f>Y48*' Demand-Supply Gap'!G$93</f>
        <v>9.5887076469660002</v>
      </c>
      <c r="H48" s="328">
        <f>Z48*' Demand-Supply Gap'!H$93</f>
        <v>9.6959296951999985</v>
      </c>
      <c r="I48" s="328">
        <f>AA48*' Demand-Supply Gap'!I$93</f>
        <v>9.8833774999999999</v>
      </c>
      <c r="J48" s="328">
        <f>AB48*' Demand-Supply Gap'!J$93</f>
        <v>10.123076966469998</v>
      </c>
      <c r="K48" s="328">
        <f>AC48*' Demand-Supply Gap'!K$93</f>
        <v>10.475177749763635</v>
      </c>
      <c r="L48" s="328">
        <f>AD48*' Demand-Supply Gap'!L$93</f>
        <v>10.901360179766238</v>
      </c>
      <c r="M48" s="328">
        <f>AE48*' Demand-Supply Gap'!M$93</f>
        <v>11.446317888314278</v>
      </c>
      <c r="N48" s="328">
        <f>AF48*' Demand-Supply Gap'!N$93</f>
        <v>12.062034619073707</v>
      </c>
      <c r="O48" s="328">
        <f>AG48*' Demand-Supply Gap'!O$93</f>
        <v>12.759143012198413</v>
      </c>
      <c r="P48" s="328">
        <f>AH48*' Demand-Supply Gap'!P$93</f>
        <v>13.510578491476139</v>
      </c>
      <c r="Q48" s="328">
        <f>AI48*' Demand-Supply Gap'!Q$93</f>
        <v>14.250839984719034</v>
      </c>
      <c r="R48" s="328">
        <f>AJ48*' Demand-Supply Gap'!R$93</f>
        <v>15.117209576772103</v>
      </c>
      <c r="S48" s="328">
        <f>AK48*' Demand-Supply Gap'!S$93</f>
        <v>16.096747167977121</v>
      </c>
      <c r="T48" s="384"/>
      <c r="U48" s="469">
        <f t="shared" ref="U48:U50" si="103">(S48/J48)^(1/9)-1</f>
        <v>5.2884228808598444E-2</v>
      </c>
      <c r="V48" s="424">
        <v>0.17699999999999999</v>
      </c>
      <c r="W48" s="424">
        <v>0.17710000000000001</v>
      </c>
      <c r="X48" s="424">
        <v>0.1772</v>
      </c>
      <c r="Y48" s="424">
        <v>0.17730000000000001</v>
      </c>
      <c r="Z48" s="424">
        <v>0.1774</v>
      </c>
      <c r="AA48" s="424">
        <v>0.17749999999999999</v>
      </c>
      <c r="AB48" s="424">
        <v>0.1777</v>
      </c>
      <c r="AC48" s="424">
        <v>0.17780000000000001</v>
      </c>
      <c r="AD48" s="424">
        <v>0.1779</v>
      </c>
      <c r="AE48" s="424">
        <v>0.17799999999999999</v>
      </c>
      <c r="AF48" s="424">
        <v>0.17810000000000001</v>
      </c>
      <c r="AG48" s="424">
        <v>0.1782</v>
      </c>
      <c r="AH48" s="424">
        <v>0.17829999999999999</v>
      </c>
      <c r="AI48" s="424">
        <v>0.1784</v>
      </c>
      <c r="AJ48" s="424">
        <v>0.17849999999999999</v>
      </c>
      <c r="AK48" s="424">
        <v>0.17860000000000001</v>
      </c>
      <c r="AL48" s="396"/>
      <c r="AM48" s="396"/>
      <c r="AN48" s="396"/>
      <c r="AO48" s="396"/>
      <c r="AP48" s="396"/>
      <c r="AQ48" s="396"/>
      <c r="AR48" s="396"/>
      <c r="AS48" s="396"/>
      <c r="AT48" s="396"/>
      <c r="AU48" s="396"/>
      <c r="AV48" s="396"/>
      <c r="AW48" s="396"/>
      <c r="AX48" s="396"/>
      <c r="AY48" s="396"/>
      <c r="AZ48" s="396"/>
      <c r="BA48" s="396"/>
    </row>
    <row r="49" spans="1:53" x14ac:dyDescent="0.25">
      <c r="A49" s="327" t="s">
        <v>39</v>
      </c>
      <c r="B49" s="327" t="s">
        <v>36</v>
      </c>
      <c r="C49" s="341" t="s">
        <v>386</v>
      </c>
      <c r="D49" s="328">
        <f>V49*' Demand-Supply Gap'!D$93</f>
        <v>3.0700240282320004</v>
      </c>
      <c r="E49" s="328">
        <f>W49*' Demand-Supply Gap'!E$93</f>
        <v>3.1447294323620003</v>
      </c>
      <c r="F49" s="328">
        <f>X49*' Demand-Supply Gap'!F$93</f>
        <v>3.1408804964880006</v>
      </c>
      <c r="G49" s="328">
        <f>Y49*' Demand-Supply Gap'!G$93</f>
        <v>3.1475622394440004</v>
      </c>
      <c r="H49" s="328">
        <f>Z49*' Demand-Supply Gap'!H$93</f>
        <v>3.1864301083999997</v>
      </c>
      <c r="I49" s="328">
        <f>AA49*' Demand-Supply Gap'!I$93</f>
        <v>3.2517703999999998</v>
      </c>
      <c r="J49" s="328">
        <f>AB49*' Demand-Supply Gap'!J$93</f>
        <v>3.3268862962399997</v>
      </c>
      <c r="K49" s="328">
        <f>AC49*' Demand-Supply Gap'!K$93</f>
        <v>3.4465573586117695</v>
      </c>
      <c r="L49" s="328">
        <f>AD49*' Demand-Supply Gap'!L$93</f>
        <v>3.5847643086921015</v>
      </c>
      <c r="M49" s="328">
        <f>AE49*' Demand-Supply Gap'!M$93</f>
        <v>3.768282181209083</v>
      </c>
      <c r="N49" s="328">
        <f>AF49*' Demand-Supply Gap'!N$93</f>
        <v>3.9687547932494058</v>
      </c>
      <c r="O49" s="328">
        <f>AG49*' Demand-Supply Gap'!O$93</f>
        <v>4.2029275803369632</v>
      </c>
      <c r="P49" s="328">
        <f>AH49*' Demand-Supply Gap'!P$93</f>
        <v>4.4479582582706083</v>
      </c>
      <c r="Q49" s="328">
        <f>AI49*' Demand-Supply Gap'!Q$93</f>
        <v>4.6970257348737627</v>
      </c>
      <c r="R49" s="328">
        <f>AJ49*' Demand-Supply Gap'!R$93</f>
        <v>4.988255709086145</v>
      </c>
      <c r="S49" s="328">
        <f>AK49*' Demand-Supply Gap'!S$93</f>
        <v>5.3085017256094753</v>
      </c>
      <c r="T49" s="384"/>
      <c r="U49" s="469">
        <f t="shared" si="103"/>
        <v>5.329063484748775E-2</v>
      </c>
      <c r="V49" s="425">
        <v>5.8099999999999999E-2</v>
      </c>
      <c r="W49" s="425">
        <v>5.8099999999999999E-2</v>
      </c>
      <c r="X49" s="425">
        <v>5.8200000000000002E-2</v>
      </c>
      <c r="Y49" s="425">
        <v>5.8200000000000002E-2</v>
      </c>
      <c r="Z49" s="425">
        <v>5.8299999999999998E-2</v>
      </c>
      <c r="AA49" s="425">
        <v>5.8400000000000001E-2</v>
      </c>
      <c r="AB49" s="425">
        <v>5.8400000000000001E-2</v>
      </c>
      <c r="AC49" s="425">
        <v>5.8500000000000003E-2</v>
      </c>
      <c r="AD49" s="425">
        <v>5.8500000000000003E-2</v>
      </c>
      <c r="AE49" s="425">
        <v>5.8599999999999999E-2</v>
      </c>
      <c r="AF49" s="425">
        <v>5.8599999999999999E-2</v>
      </c>
      <c r="AG49" s="425">
        <v>5.8700000000000002E-2</v>
      </c>
      <c r="AH49" s="425">
        <v>5.8700000000000002E-2</v>
      </c>
      <c r="AI49" s="425">
        <v>5.8799999999999998E-2</v>
      </c>
      <c r="AJ49" s="425">
        <v>5.8900000000000001E-2</v>
      </c>
      <c r="AK49" s="425">
        <v>5.8900000000000001E-2</v>
      </c>
      <c r="AL49" s="396"/>
      <c r="AM49" s="396"/>
      <c r="AN49" s="396"/>
      <c r="AO49" s="396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396"/>
    </row>
    <row r="50" spans="1:53" x14ac:dyDescent="0.25">
      <c r="A50" s="327" t="s">
        <v>39</v>
      </c>
      <c r="B50" s="327" t="s">
        <v>36</v>
      </c>
      <c r="C50" s="341" t="s">
        <v>12</v>
      </c>
      <c r="D50" s="328">
        <f>V50*' Demand-Supply Gap'!D$93</f>
        <v>9.1043913952559947</v>
      </c>
      <c r="E50" s="328">
        <f>W50*' Demand-Supply Gap'!E$93</f>
        <v>9.3259359930459951</v>
      </c>
      <c r="F50" s="328">
        <f>X50*' Demand-Supply Gap'!F$93</f>
        <v>9.2931206442479972</v>
      </c>
      <c r="G50" s="328">
        <f>Y50*' Demand-Supply Gap'!G$93</f>
        <v>9.3074821547819955</v>
      </c>
      <c r="H50" s="328">
        <f>Z50*' Demand-Supply Gap'!H$93</f>
        <v>9.400788655999996</v>
      </c>
      <c r="I50" s="328">
        <f>AA50*' Demand-Supply Gap'!I$93</f>
        <v>9.5659957999999961</v>
      </c>
      <c r="J50" s="328">
        <f>AB50*' Demand-Supply Gap'!J$93</f>
        <v>9.7812735798700032</v>
      </c>
      <c r="K50" s="328">
        <f>AC50*' Demand-Supply Gap'!K$93</f>
        <v>10.093536165704638</v>
      </c>
      <c r="L50" s="328">
        <f>AD50*' Demand-Supply Gap'!L$93</f>
        <v>10.481265293068613</v>
      </c>
      <c r="M50" s="328">
        <f>AE50*' Demand-Supply Gap'!M$93</f>
        <v>10.974746739357515</v>
      </c>
      <c r="N50" s="328">
        <f>AF50*' Demand-Supply Gap'!N$93</f>
        <v>11.53979043505492</v>
      </c>
      <c r="O50" s="328">
        <f>AG50*' Demand-Supply Gap'!O$93</f>
        <v>12.172817510266121</v>
      </c>
      <c r="P50" s="328">
        <f>AH50*' Demand-Supply Gap'!P$93</f>
        <v>12.861444322040855</v>
      </c>
      <c r="Q50" s="328">
        <f>AI50*' Demand-Supply Gap'!Q$93</f>
        <v>13.528357190277013</v>
      </c>
      <c r="R50" s="328">
        <f>AJ50*' Demand-Supply Gap'!R$93</f>
        <v>14.310770198789312</v>
      </c>
      <c r="S50" s="328">
        <f>AK50*' Demand-Supply Gap'!S$93</f>
        <v>15.204486266728674</v>
      </c>
      <c r="T50" s="384"/>
      <c r="U50" s="469">
        <f t="shared" si="103"/>
        <v>5.0234451206552899E-2</v>
      </c>
      <c r="V50" s="465">
        <f>V51-SUM(V47:V49)</f>
        <v>0.1722999999999999</v>
      </c>
      <c r="W50" s="465">
        <f t="shared" ref="W50" si="104">W51-SUM(W47:W49)</f>
        <v>0.1722999999999999</v>
      </c>
      <c r="X50" s="465">
        <f t="shared" ref="X50" si="105">X51-SUM(X47:X49)</f>
        <v>0.17219999999999991</v>
      </c>
      <c r="Y50" s="465">
        <f t="shared" ref="Y50" si="106">Y51-SUM(Y47:Y49)</f>
        <v>0.17209999999999992</v>
      </c>
      <c r="Z50" s="465">
        <f t="shared" ref="Z50" si="107">Z51-SUM(Z47:Z49)</f>
        <v>0.17199999999999993</v>
      </c>
      <c r="AA50" s="465">
        <f t="shared" ref="AA50" si="108">AA51-SUM(AA47:AA49)</f>
        <v>0.17179999999999995</v>
      </c>
      <c r="AB50" s="465">
        <f t="shared" ref="AB50" si="109">AB51-SUM(AB47:AB49)</f>
        <v>0.17170000000000007</v>
      </c>
      <c r="AC50" s="465">
        <f t="shared" ref="AC50" si="110">AC51-SUM(AC47:AC49)</f>
        <v>0.17132222222222238</v>
      </c>
      <c r="AD50" s="465">
        <f t="shared" ref="AD50" si="111">AD51-SUM(AD47:AD49)</f>
        <v>0.17104444444444455</v>
      </c>
      <c r="AE50" s="465">
        <f t="shared" ref="AE50" si="112">AE51-SUM(AE47:AE49)</f>
        <v>0.17066666666666674</v>
      </c>
      <c r="AF50" s="465">
        <f t="shared" ref="AF50" si="113">AF51-SUM(AF47:AF49)</f>
        <v>0.17038888888888892</v>
      </c>
      <c r="AG50" s="465">
        <f t="shared" ref="AG50" si="114">AG51-SUM(AG47:AG49)</f>
        <v>0.17001111111111122</v>
      </c>
      <c r="AH50" s="465">
        <f t="shared" ref="AH50" si="115">AH51-SUM(AH47:AH49)</f>
        <v>0.1697333333333334</v>
      </c>
      <c r="AI50" s="465">
        <f t="shared" ref="AI50" si="116">AI51-SUM(AI47:AI49)</f>
        <v>0.1693555555555557</v>
      </c>
      <c r="AJ50" s="465">
        <f t="shared" ref="AJ50" si="117">AJ51-SUM(AJ47:AJ49)</f>
        <v>0.16897777777777789</v>
      </c>
      <c r="AK50" s="465">
        <f t="shared" ref="AK50" si="118">AK51-SUM(AK47:AK49)</f>
        <v>0.16870000000000007</v>
      </c>
      <c r="AL50" s="396"/>
      <c r="AM50" s="396"/>
      <c r="AN50" s="396"/>
      <c r="AO50" s="396"/>
      <c r="AP50" s="396"/>
      <c r="AQ50" s="396"/>
      <c r="AR50" s="396"/>
      <c r="AS50" s="396"/>
      <c r="AT50" s="396"/>
      <c r="AU50" s="396"/>
      <c r="AV50" s="396"/>
      <c r="AW50" s="396"/>
      <c r="AX50" s="396"/>
      <c r="AY50" s="396"/>
      <c r="AZ50" s="396"/>
      <c r="BA50" s="396"/>
    </row>
    <row r="51" spans="1:53" ht="15.75" thickBot="1" x14ac:dyDescent="0.3">
      <c r="A51" s="227" t="s">
        <v>39</v>
      </c>
      <c r="B51" s="227" t="s">
        <v>36</v>
      </c>
      <c r="C51" s="475" t="s">
        <v>58</v>
      </c>
      <c r="D51" s="229">
        <f t="shared" ref="D51:S51" si="119">SUM(D47:D50)</f>
        <v>52.840344719999997</v>
      </c>
      <c r="E51" s="229">
        <f t="shared" si="119"/>
        <v>54.126152019999999</v>
      </c>
      <c r="F51" s="229">
        <f t="shared" si="119"/>
        <v>53.967018840000009</v>
      </c>
      <c r="G51" s="229">
        <f t="shared" si="119"/>
        <v>54.081825419999994</v>
      </c>
      <c r="H51" s="229">
        <f t="shared" si="119"/>
        <v>54.655747999999996</v>
      </c>
      <c r="I51" s="229">
        <f t="shared" si="119"/>
        <v>55.680999999999997</v>
      </c>
      <c r="J51" s="229">
        <f t="shared" si="119"/>
        <v>56.967231099999985</v>
      </c>
      <c r="K51" s="229">
        <f t="shared" si="119"/>
        <v>58.91551040361999</v>
      </c>
      <c r="L51" s="229">
        <f t="shared" si="119"/>
        <v>61.278022370805161</v>
      </c>
      <c r="M51" s="229">
        <f t="shared" si="119"/>
        <v>64.305156675922916</v>
      </c>
      <c r="N51" s="229">
        <f t="shared" si="119"/>
        <v>67.726191011082008</v>
      </c>
      <c r="O51" s="229">
        <f t="shared" si="119"/>
        <v>71.600129136915896</v>
      </c>
      <c r="P51" s="229">
        <f t="shared" si="119"/>
        <v>75.774416665598096</v>
      </c>
      <c r="Q51" s="229">
        <f t="shared" si="119"/>
        <v>79.881390048873527</v>
      </c>
      <c r="R51" s="229">
        <f t="shared" si="119"/>
        <v>84.690249729815704</v>
      </c>
      <c r="S51" s="229">
        <f t="shared" si="119"/>
        <v>90.127363762469884</v>
      </c>
      <c r="T51" s="484"/>
      <c r="U51" s="340"/>
      <c r="V51" s="477">
        <v>1</v>
      </c>
      <c r="W51" s="477">
        <v>1</v>
      </c>
      <c r="X51" s="478">
        <v>1</v>
      </c>
      <c r="Y51" s="479">
        <v>1</v>
      </c>
      <c r="Z51" s="479">
        <v>1</v>
      </c>
      <c r="AA51" s="479">
        <v>1</v>
      </c>
      <c r="AB51" s="479">
        <v>1</v>
      </c>
      <c r="AC51" s="479">
        <v>1</v>
      </c>
      <c r="AD51" s="479">
        <v>1</v>
      </c>
      <c r="AE51" s="479">
        <v>1</v>
      </c>
      <c r="AF51" s="479">
        <v>1</v>
      </c>
      <c r="AG51" s="479">
        <v>1</v>
      </c>
      <c r="AH51" s="479">
        <v>1</v>
      </c>
      <c r="AI51" s="479">
        <v>1</v>
      </c>
      <c r="AJ51" s="479">
        <v>1</v>
      </c>
      <c r="AK51" s="479">
        <v>1</v>
      </c>
      <c r="AL51" s="396"/>
      <c r="AM51" s="396"/>
      <c r="AN51" s="396"/>
      <c r="AO51" s="396"/>
      <c r="AP51" s="396"/>
      <c r="AQ51" s="396"/>
      <c r="AR51" s="396"/>
      <c r="AS51" s="396"/>
      <c r="AT51" s="396"/>
      <c r="AU51" s="396"/>
      <c r="AV51" s="396"/>
      <c r="AW51" s="396"/>
      <c r="AX51" s="396"/>
      <c r="AY51" s="396"/>
      <c r="AZ51" s="396"/>
      <c r="BA51" s="396"/>
    </row>
    <row r="52" spans="1:53" x14ac:dyDescent="0.25">
      <c r="A52" s="327" t="s">
        <v>39</v>
      </c>
      <c r="B52" s="327" t="s">
        <v>53</v>
      </c>
      <c r="C52" s="341" t="s">
        <v>360</v>
      </c>
      <c r="D52" s="328">
        <f>V52*' Demand-Supply Gap'!D$102</f>
        <v>9.7439746410000012</v>
      </c>
      <c r="E52" s="328">
        <f>W52*' Demand-Supply Gap'!E$102</f>
        <v>9.9194943870000003</v>
      </c>
      <c r="F52" s="328">
        <f>X52*' Demand-Supply Gap'!F$102</f>
        <v>10.000073875999998</v>
      </c>
      <c r="G52" s="328">
        <f>Y52*' Demand-Supply Gap'!G$102</f>
        <v>9.9134929399999994</v>
      </c>
      <c r="H52" s="328">
        <f>Z52*' Demand-Supply Gap'!H$102</f>
        <v>10.131369020999998</v>
      </c>
      <c r="I52" s="328">
        <f>AA52*' Demand-Supply Gap'!I$102</f>
        <v>9.6519930590000005</v>
      </c>
      <c r="J52" s="328">
        <f>AB52*' Demand-Supply Gap'!J$102</f>
        <v>9.776503769461101</v>
      </c>
      <c r="K52" s="328">
        <f>AC52*' Demand-Supply Gap'!K$102</f>
        <v>10.012792135858177</v>
      </c>
      <c r="L52" s="328">
        <f>AD52*' Demand-Supply Gap'!L$102</f>
        <v>10.312174620720336</v>
      </c>
      <c r="M52" s="328">
        <f>AE52*' Demand-Supply Gap'!M$102</f>
        <v>10.718180250648917</v>
      </c>
      <c r="N52" s="328">
        <f>AF52*' Demand-Supply Gap'!N$102</f>
        <v>11.17906200142682</v>
      </c>
      <c r="O52" s="328">
        <f>AG52*' Demand-Supply Gap'!O$102</f>
        <v>11.706409028827569</v>
      </c>
      <c r="P52" s="328">
        <f>AH52*' Demand-Supply Gap'!P$102</f>
        <v>12.269487303114175</v>
      </c>
      <c r="Q52" s="328">
        <f>AI52*' Demand-Supply Gap'!Q$102</f>
        <v>12.811457800331182</v>
      </c>
      <c r="R52" s="328">
        <f>AJ52*' Demand-Supply Gap'!R$102</f>
        <v>13.452030690347742</v>
      </c>
      <c r="S52" s="328">
        <f>AK52*' Demand-Supply Gap'!S$102</f>
        <v>14.180778866568899</v>
      </c>
      <c r="T52" s="384"/>
      <c r="U52" s="469">
        <f>(S52/J52)^(1/9)-1</f>
        <v>4.218850609487057E-2</v>
      </c>
      <c r="V52" s="426">
        <v>0.60570000000000002</v>
      </c>
      <c r="W52" s="426">
        <v>0.60570000000000002</v>
      </c>
      <c r="X52" s="426">
        <v>0.60580000000000001</v>
      </c>
      <c r="Y52" s="426">
        <v>0.60580000000000001</v>
      </c>
      <c r="Z52" s="426">
        <v>0.60589999999999999</v>
      </c>
      <c r="AA52" s="426">
        <v>0.60589999999999999</v>
      </c>
      <c r="AB52" s="426">
        <v>0.60589999999999999</v>
      </c>
      <c r="AC52" s="426">
        <v>0.60599999999999998</v>
      </c>
      <c r="AD52" s="426">
        <v>0.60599999999999998</v>
      </c>
      <c r="AE52" s="426">
        <v>0.60609999999999997</v>
      </c>
      <c r="AF52" s="426">
        <v>0.60609999999999997</v>
      </c>
      <c r="AG52" s="426">
        <v>0.60619999999999996</v>
      </c>
      <c r="AH52" s="426">
        <v>0.60619999999999996</v>
      </c>
      <c r="AI52" s="426">
        <v>0.60629999999999995</v>
      </c>
      <c r="AJ52" s="426">
        <v>0.60629999999999995</v>
      </c>
      <c r="AK52" s="426">
        <v>0.60640000000000005</v>
      </c>
      <c r="AL52" s="396"/>
      <c r="AM52" s="396"/>
      <c r="AN52" s="396"/>
      <c r="AO52" s="396"/>
      <c r="AP52" s="396"/>
      <c r="AQ52" s="396"/>
      <c r="AR52" s="396"/>
      <c r="AS52" s="396"/>
      <c r="AT52" s="396"/>
      <c r="AU52" s="396"/>
      <c r="AV52" s="396"/>
      <c r="AW52" s="396"/>
      <c r="AX52" s="396"/>
      <c r="AY52" s="396"/>
      <c r="AZ52" s="396"/>
      <c r="BA52" s="396"/>
    </row>
    <row r="53" spans="1:53" x14ac:dyDescent="0.25">
      <c r="A53" s="327" t="s">
        <v>39</v>
      </c>
      <c r="B53" s="327" t="s">
        <v>53</v>
      </c>
      <c r="C53" s="341" t="s">
        <v>383</v>
      </c>
      <c r="D53" s="328">
        <f>V53*' Demand-Supply Gap'!D$102</f>
        <v>2.5433752530000002</v>
      </c>
      <c r="E53" s="328">
        <f>W53*' Demand-Supply Gap'!E$102</f>
        <v>2.5875517799999996</v>
      </c>
      <c r="F53" s="328">
        <f>X53*' Demand-Supply Gap'!F$102</f>
        <v>2.6064900379999996</v>
      </c>
      <c r="G53" s="328">
        <f>Y53*' Demand-Supply Gap'!G$102</f>
        <v>2.5839229700000002</v>
      </c>
      <c r="H53" s="328">
        <f>Z53*' Demand-Supply Gap'!H$102</f>
        <v>2.6386037819999992</v>
      </c>
      <c r="I53" s="328">
        <f>AA53*' Demand-Supply Gap'!I$102</f>
        <v>2.5121625770000002</v>
      </c>
      <c r="J53" s="328">
        <f>AB53*' Demand-Supply Gap'!J$102</f>
        <v>2.5429559235303998</v>
      </c>
      <c r="K53" s="328">
        <f>AC53*' Demand-Supply Gap'!K$102</f>
        <v>2.6023345897651202</v>
      </c>
      <c r="L53" s="328">
        <f>AD53*' Demand-Supply Gap'!L$102</f>
        <v>2.6784427150187806</v>
      </c>
      <c r="M53" s="328">
        <f>AE53*' Demand-Supply Gap'!M$102</f>
        <v>2.781669284651171</v>
      </c>
      <c r="N53" s="328">
        <f>AF53*' Demand-Supply Gap'!N$102</f>
        <v>2.899436638548583</v>
      </c>
      <c r="O53" s="328">
        <f>AG53*' Demand-Supply Gap'!O$102</f>
        <v>3.0337790472266759</v>
      </c>
      <c r="P53" s="328">
        <f>AH53*' Demand-Supply Gap'!P$102</f>
        <v>3.1776798195132394</v>
      </c>
      <c r="Q53" s="328">
        <f>AI53*' Demand-Supply Gap'!Q$102</f>
        <v>3.3153846756918401</v>
      </c>
      <c r="R53" s="328">
        <f>AJ53*' Demand-Supply Gap'!R$102</f>
        <v>3.478935200802451</v>
      </c>
      <c r="S53" s="328">
        <f>AK53*' Demand-Supply Gap'!S$102</f>
        <v>3.6644591827034074</v>
      </c>
      <c r="T53" s="384"/>
      <c r="U53" s="469">
        <f t="shared" ref="U53:U55" si="120">(S53/J53)^(1/9)-1</f>
        <v>4.1430079793401964E-2</v>
      </c>
      <c r="V53" s="427">
        <v>0.15809999999999999</v>
      </c>
      <c r="W53" s="427">
        <v>0.158</v>
      </c>
      <c r="X53" s="427">
        <v>0.15790000000000001</v>
      </c>
      <c r="Y53" s="427">
        <v>0.15790000000000001</v>
      </c>
      <c r="Z53" s="427">
        <v>0.1578</v>
      </c>
      <c r="AA53" s="427">
        <v>0.15770000000000001</v>
      </c>
      <c r="AB53" s="427">
        <v>0.15759999999999999</v>
      </c>
      <c r="AC53" s="427">
        <v>0.1575</v>
      </c>
      <c r="AD53" s="427">
        <v>0.15740000000000001</v>
      </c>
      <c r="AE53" s="427">
        <v>0.1573</v>
      </c>
      <c r="AF53" s="427">
        <v>0.15720000000000001</v>
      </c>
      <c r="AG53" s="427">
        <v>0.15709999999999999</v>
      </c>
      <c r="AH53" s="427">
        <v>0.157</v>
      </c>
      <c r="AI53" s="427">
        <v>0.15690000000000001</v>
      </c>
      <c r="AJ53" s="427">
        <v>0.15679999999999999</v>
      </c>
      <c r="AK53" s="427">
        <v>0.15670000000000001</v>
      </c>
      <c r="AL53" s="396"/>
      <c r="AM53" s="396"/>
      <c r="AN53" s="396"/>
      <c r="AO53" s="396"/>
      <c r="AP53" s="396"/>
      <c r="AQ53" s="396"/>
      <c r="AR53" s="396"/>
      <c r="AS53" s="396"/>
      <c r="AT53" s="396"/>
      <c r="AU53" s="396"/>
      <c r="AV53" s="396"/>
      <c r="AW53" s="396"/>
      <c r="AX53" s="396"/>
      <c r="AY53" s="396"/>
      <c r="AZ53" s="396"/>
      <c r="BA53" s="396"/>
    </row>
    <row r="54" spans="1:53" x14ac:dyDescent="0.25">
      <c r="A54" s="327" t="s">
        <v>39</v>
      </c>
      <c r="B54" s="327" t="s">
        <v>53</v>
      </c>
      <c r="C54" s="341" t="s">
        <v>386</v>
      </c>
      <c r="D54" s="328">
        <f>V54*' Demand-Supply Gap'!D$102</f>
        <v>0.95396680900000008</v>
      </c>
      <c r="E54" s="328">
        <f>W54*' Demand-Supply Gap'!E$102</f>
        <v>0.97115076299999992</v>
      </c>
      <c r="F54" s="328">
        <f>X54*' Demand-Supply Gap'!F$102</f>
        <v>0.97722742399999984</v>
      </c>
      <c r="G54" s="328">
        <f>Y54*' Demand-Supply Gap'!G$102</f>
        <v>0.96876656000000005</v>
      </c>
      <c r="H54" s="328">
        <f>Z54*' Demand-Supply Gap'!H$102</f>
        <v>0.98822232899999973</v>
      </c>
      <c r="I54" s="328">
        <f>AA54*' Demand-Supply Gap'!I$102</f>
        <v>0.9414635910000001</v>
      </c>
      <c r="J54" s="328">
        <f>AB54*' Demand-Supply Gap'!J$102</f>
        <v>0.951994920611</v>
      </c>
      <c r="K54" s="328">
        <f>AC54*' Demand-Supply Gap'!K$102</f>
        <v>0.97484279870566404</v>
      </c>
      <c r="L54" s="328">
        <f>AD54*' Demand-Supply Gap'!L$102</f>
        <v>1.0022889194066467</v>
      </c>
      <c r="M54" s="328">
        <f>AE54*' Demand-Supply Gap'!M$102</f>
        <v>1.041578645047387</v>
      </c>
      <c r="N54" s="328">
        <f>AF54*' Demand-Supply Gap'!N$102</f>
        <v>1.0845221014418363</v>
      </c>
      <c r="O54" s="328">
        <f>AG54*' Demand-Supply Gap'!O$102</f>
        <v>1.1354946402096024</v>
      </c>
      <c r="P54" s="328">
        <f>AH54*' Demand-Supply Gap'!P$102</f>
        <v>1.1880879325186444</v>
      </c>
      <c r="Q54" s="328">
        <f>AI54*' Demand-Supply Gap'!Q$102</f>
        <v>1.2403638015494647</v>
      </c>
      <c r="R54" s="328">
        <f>AJ54*' Demand-Supply Gap'!R$102</f>
        <v>1.3001632829529568</v>
      </c>
      <c r="S54" s="328">
        <f>AK54*' Demand-Supply Gap'!S$102</f>
        <v>1.3703721002324165</v>
      </c>
      <c r="T54" s="384"/>
      <c r="U54" s="469">
        <f t="shared" si="120"/>
        <v>4.13056109658827E-2</v>
      </c>
      <c r="V54" s="428">
        <v>5.9299999999999999E-2</v>
      </c>
      <c r="W54" s="428">
        <v>5.9299999999999999E-2</v>
      </c>
      <c r="X54" s="428">
        <v>5.9200000000000003E-2</v>
      </c>
      <c r="Y54" s="428">
        <v>5.9200000000000003E-2</v>
      </c>
      <c r="Z54" s="428">
        <v>5.91E-2</v>
      </c>
      <c r="AA54" s="428">
        <v>5.91E-2</v>
      </c>
      <c r="AB54" s="428">
        <v>5.8999999999999997E-2</v>
      </c>
      <c r="AC54" s="428">
        <v>5.8999999999999997E-2</v>
      </c>
      <c r="AD54" s="428">
        <v>5.8900000000000001E-2</v>
      </c>
      <c r="AE54" s="428">
        <v>5.8900000000000001E-2</v>
      </c>
      <c r="AF54" s="428">
        <v>5.8799999999999998E-2</v>
      </c>
      <c r="AG54" s="428">
        <v>5.8799999999999998E-2</v>
      </c>
      <c r="AH54" s="428">
        <v>5.8700000000000002E-2</v>
      </c>
      <c r="AI54" s="428">
        <v>5.8700000000000002E-2</v>
      </c>
      <c r="AJ54" s="428">
        <v>5.8599999999999999E-2</v>
      </c>
      <c r="AK54" s="428">
        <v>5.8599999999999999E-2</v>
      </c>
      <c r="AL54" s="396"/>
      <c r="AM54" s="396"/>
      <c r="AN54" s="396"/>
      <c r="AO54" s="396"/>
      <c r="AP54" s="396"/>
      <c r="AQ54" s="396"/>
      <c r="AR54" s="396"/>
      <c r="AS54" s="396"/>
      <c r="AT54" s="396"/>
      <c r="AU54" s="396"/>
      <c r="AV54" s="396"/>
      <c r="AW54" s="396"/>
      <c r="AX54" s="396"/>
      <c r="AY54" s="396"/>
      <c r="AZ54" s="396"/>
      <c r="BA54" s="396"/>
    </row>
    <row r="55" spans="1:53" x14ac:dyDescent="0.25">
      <c r="A55" s="327" t="s">
        <v>39</v>
      </c>
      <c r="B55" s="327" t="s">
        <v>53</v>
      </c>
      <c r="C55" s="341" t="s">
        <v>12</v>
      </c>
      <c r="D55" s="328">
        <f>V55*' Demand-Supply Gap'!D$102</f>
        <v>2.8458132969999994</v>
      </c>
      <c r="E55" s="328">
        <f>W55*' Demand-Supply Gap'!E$102</f>
        <v>2.8987130699999986</v>
      </c>
      <c r="F55" s="328">
        <f>X55*' Demand-Supply Gap'!F$102</f>
        <v>2.9234286619999983</v>
      </c>
      <c r="G55" s="328">
        <f>Y55*' Demand-Supply Gap'!G$102</f>
        <v>2.8981175299999986</v>
      </c>
      <c r="H55" s="328">
        <f>Z55*' Demand-Supply Gap'!H$102</f>
        <v>2.9629948679999978</v>
      </c>
      <c r="I55" s="328">
        <f>AA55*' Demand-Supply Gap'!I$102</f>
        <v>2.8243907729999989</v>
      </c>
      <c r="J55" s="328">
        <f>AB55*' Demand-Supply Gap'!J$102</f>
        <v>2.8640525153974998</v>
      </c>
      <c r="K55" s="328">
        <f>AC55*' Demand-Supply Gap'!K$102</f>
        <v>2.93278977576704</v>
      </c>
      <c r="L55" s="328">
        <f>AD55*' Demand-Supply Gap'!L$102</f>
        <v>3.0238835480231101</v>
      </c>
      <c r="M55" s="328">
        <f>AE55*' Demand-Supply Gap'!M$102</f>
        <v>3.1424197831056153</v>
      </c>
      <c r="N55" s="328">
        <f>AF55*' Demand-Supply Gap'!N$102</f>
        <v>3.2812326844643325</v>
      </c>
      <c r="O55" s="328">
        <f>AG55*' Demand-Supply Gap'!O$102</f>
        <v>3.435450620634156</v>
      </c>
      <c r="P55" s="328">
        <f>AH55*' Demand-Supply Gap'!P$102</f>
        <v>3.6047437952567392</v>
      </c>
      <c r="Q55" s="328">
        <f>AI55*' Demand-Supply Gap'!Q$102</f>
        <v>3.7633525222480362</v>
      </c>
      <c r="R55" s="328">
        <f>AJ55*' Demand-Supply Gap'!R$102</f>
        <v>3.9559575657084025</v>
      </c>
      <c r="S55" s="328">
        <f>AK55*' Demand-Supply Gap'!S$102</f>
        <v>4.1695792742566509</v>
      </c>
      <c r="T55" s="384"/>
      <c r="U55" s="469">
        <f t="shared" si="120"/>
        <v>4.261381011366483E-2</v>
      </c>
      <c r="V55" s="465">
        <f>V56-SUM(V52:V54)</f>
        <v>0.17689999999999995</v>
      </c>
      <c r="W55" s="465">
        <f t="shared" ref="W55" si="121">W56-SUM(W52:W54)</f>
        <v>0.17699999999999994</v>
      </c>
      <c r="X55" s="465">
        <f t="shared" ref="X55" si="122">X56-SUM(X52:X54)</f>
        <v>0.17709999999999992</v>
      </c>
      <c r="Y55" s="465">
        <f t="shared" ref="Y55" si="123">Y56-SUM(Y52:Y54)</f>
        <v>0.17709999999999992</v>
      </c>
      <c r="Z55" s="465">
        <f t="shared" ref="Z55" si="124">Z56-SUM(Z52:Z54)</f>
        <v>0.17719999999999991</v>
      </c>
      <c r="AA55" s="465">
        <f t="shared" ref="AA55" si="125">AA56-SUM(AA52:AA54)</f>
        <v>0.1772999999999999</v>
      </c>
      <c r="AB55" s="465">
        <f t="shared" ref="AB55" si="126">AB56-SUM(AB52:AB54)</f>
        <v>0.17749999999999999</v>
      </c>
      <c r="AC55" s="465">
        <f t="shared" ref="AC55" si="127">AC56-SUM(AC52:AC54)</f>
        <v>0.17749999999999999</v>
      </c>
      <c r="AD55" s="465">
        <f t="shared" ref="AD55" si="128">AD56-SUM(AD52:AD54)</f>
        <v>0.17770000000000008</v>
      </c>
      <c r="AE55" s="465">
        <f t="shared" ref="AE55" si="129">AE56-SUM(AE52:AE54)</f>
        <v>0.17770000000000008</v>
      </c>
      <c r="AF55" s="465">
        <f t="shared" ref="AF55" si="130">AF56-SUM(AF52:AF54)</f>
        <v>0.17790000000000006</v>
      </c>
      <c r="AG55" s="465">
        <f t="shared" ref="AG55" si="131">AG56-SUM(AG52:AG54)</f>
        <v>0.17790000000000006</v>
      </c>
      <c r="AH55" s="465">
        <f t="shared" ref="AH55" si="132">AH56-SUM(AH52:AH54)</f>
        <v>0.17810000000000004</v>
      </c>
      <c r="AI55" s="465">
        <f t="shared" ref="AI55" si="133">AI56-SUM(AI52:AI54)</f>
        <v>0.17810000000000004</v>
      </c>
      <c r="AJ55" s="465">
        <f t="shared" ref="AJ55" si="134">AJ56-SUM(AJ52:AJ54)</f>
        <v>0.17830000000000013</v>
      </c>
      <c r="AK55" s="465">
        <f t="shared" ref="AK55" si="135">AK56-SUM(AK52:AK54)</f>
        <v>0.1782999999999999</v>
      </c>
      <c r="AL55" s="396"/>
      <c r="AM55" s="396"/>
      <c r="AN55" s="396"/>
      <c r="AO55" s="396"/>
      <c r="AP55" s="396"/>
      <c r="AQ55" s="396"/>
      <c r="AR55" s="396"/>
      <c r="AS55" s="396"/>
      <c r="AT55" s="396"/>
      <c r="AU55" s="396"/>
      <c r="AV55" s="396"/>
      <c r="AW55" s="396"/>
      <c r="AX55" s="396"/>
      <c r="AY55" s="396"/>
      <c r="AZ55" s="396"/>
      <c r="BA55" s="396"/>
    </row>
    <row r="56" spans="1:53" ht="15.75" thickBot="1" x14ac:dyDescent="0.3">
      <c r="A56" s="227" t="s">
        <v>39</v>
      </c>
      <c r="B56" s="227" t="s">
        <v>53</v>
      </c>
      <c r="C56" s="475" t="s">
        <v>58</v>
      </c>
      <c r="D56" s="229">
        <f t="shared" ref="D56:S56" si="136">SUM(D52:D55)</f>
        <v>16.087130000000002</v>
      </c>
      <c r="E56" s="229">
        <f t="shared" si="136"/>
        <v>16.376909999999999</v>
      </c>
      <c r="F56" s="229">
        <f t="shared" si="136"/>
        <v>16.507219999999997</v>
      </c>
      <c r="G56" s="229">
        <f t="shared" si="136"/>
        <v>16.3643</v>
      </c>
      <c r="H56" s="229">
        <f t="shared" si="136"/>
        <v>16.721189999999993</v>
      </c>
      <c r="I56" s="229">
        <f t="shared" si="136"/>
        <v>15.930009999999999</v>
      </c>
      <c r="J56" s="229">
        <f t="shared" si="136"/>
        <v>16.135507129000001</v>
      </c>
      <c r="K56" s="229">
        <f t="shared" si="136"/>
        <v>16.522759300096002</v>
      </c>
      <c r="L56" s="229">
        <f t="shared" si="136"/>
        <v>17.016789803168873</v>
      </c>
      <c r="M56" s="229">
        <f t="shared" si="136"/>
        <v>17.68384796345309</v>
      </c>
      <c r="N56" s="229">
        <f t="shared" si="136"/>
        <v>18.44425342588157</v>
      </c>
      <c r="O56" s="229">
        <f t="shared" si="136"/>
        <v>19.311133336898003</v>
      </c>
      <c r="P56" s="229">
        <f t="shared" si="136"/>
        <v>20.239998850402795</v>
      </c>
      <c r="Q56" s="229">
        <f t="shared" si="136"/>
        <v>21.13055879982052</v>
      </c>
      <c r="R56" s="229">
        <f t="shared" si="136"/>
        <v>22.187086739811555</v>
      </c>
      <c r="S56" s="229">
        <f t="shared" si="136"/>
        <v>23.385189423761375</v>
      </c>
      <c r="T56" s="484"/>
      <c r="U56" s="340"/>
      <c r="V56" s="477">
        <v>1</v>
      </c>
      <c r="W56" s="477">
        <v>1</v>
      </c>
      <c r="X56" s="478">
        <v>1</v>
      </c>
      <c r="Y56" s="479">
        <v>1</v>
      </c>
      <c r="Z56" s="479">
        <v>1</v>
      </c>
      <c r="AA56" s="479">
        <v>1</v>
      </c>
      <c r="AB56" s="479">
        <v>1</v>
      </c>
      <c r="AC56" s="479">
        <v>1</v>
      </c>
      <c r="AD56" s="479">
        <v>1</v>
      </c>
      <c r="AE56" s="479">
        <v>1</v>
      </c>
      <c r="AF56" s="479">
        <v>1</v>
      </c>
      <c r="AG56" s="479">
        <v>1</v>
      </c>
      <c r="AH56" s="479">
        <v>1</v>
      </c>
      <c r="AI56" s="479">
        <v>1</v>
      </c>
      <c r="AJ56" s="479">
        <v>1</v>
      </c>
      <c r="AK56" s="479">
        <v>1</v>
      </c>
      <c r="AL56" s="396"/>
      <c r="AM56" s="396"/>
      <c r="AN56" s="396"/>
      <c r="AO56" s="396"/>
      <c r="AP56" s="396"/>
      <c r="AQ56" s="396"/>
      <c r="AR56" s="396"/>
      <c r="AS56" s="396"/>
      <c r="AT56" s="396"/>
      <c r="AU56" s="396"/>
      <c r="AV56" s="396"/>
      <c r="AW56" s="396"/>
      <c r="AX56" s="396"/>
      <c r="AY56" s="396"/>
      <c r="AZ56" s="396"/>
      <c r="BA56" s="396"/>
    </row>
    <row r="57" spans="1:53" x14ac:dyDescent="0.25">
      <c r="A57" s="327" t="s">
        <v>39</v>
      </c>
      <c r="B57" s="327" t="s">
        <v>42</v>
      </c>
      <c r="C57" s="341" t="s">
        <v>360</v>
      </c>
      <c r="D57" s="328">
        <f>V57*' Demand-Supply Gap'!D$111</f>
        <v>11.004971248175998</v>
      </c>
      <c r="E57" s="328">
        <f>W57*' Demand-Supply Gap'!E$111</f>
        <v>11.169931205179999</v>
      </c>
      <c r="F57" s="328">
        <f>X57*' Demand-Supply Gap'!F$111</f>
        <v>11.231044386876</v>
      </c>
      <c r="G57" s="328">
        <f>Y57*' Demand-Supply Gap'!G$111</f>
        <v>11.094066496904002</v>
      </c>
      <c r="H57" s="328">
        <f>Z57*' Demand-Supply Gap'!H$111</f>
        <v>11.29286430999</v>
      </c>
      <c r="I57" s="328">
        <f>AA57*' Demand-Supply Gap'!I$111</f>
        <v>10.478442993200002</v>
      </c>
      <c r="J57" s="328">
        <f>AB57*' Demand-Supply Gap'!J$111</f>
        <v>10.646481022937763</v>
      </c>
      <c r="K57" s="328">
        <f>AC57*' Demand-Supply Gap'!K$111</f>
        <v>10.953607531252386</v>
      </c>
      <c r="L57" s="328">
        <f>AD57*' Demand-Supply Gap'!L$111</f>
        <v>11.334285535538195</v>
      </c>
      <c r="M57" s="328">
        <f>AE57*' Demand-Supply Gap'!M$111</f>
        <v>11.833720175441735</v>
      </c>
      <c r="N57" s="328">
        <f>AF57*' Demand-Supply Gap'!N$111</f>
        <v>12.400167731246261</v>
      </c>
      <c r="O57" s="328">
        <f>AG57*' Demand-Supply Gap'!O$111</f>
        <v>13.043372837486832</v>
      </c>
      <c r="P57" s="328">
        <f>AH57*' Demand-Supply Gap'!P$111</f>
        <v>13.73428453812172</v>
      </c>
      <c r="Q57" s="328">
        <f>AI57*' Demand-Supply Gap'!Q$111</f>
        <v>14.405385714858543</v>
      </c>
      <c r="R57" s="328">
        <f>AJ57*' Demand-Supply Gap'!R$111</f>
        <v>15.195798174152436</v>
      </c>
      <c r="S57" s="328">
        <f>AK57*' Demand-Supply Gap'!S$111</f>
        <v>16.090415041319229</v>
      </c>
      <c r="T57" s="384"/>
      <c r="U57" s="469">
        <f>(S57/J57)^(1/9)-1</f>
        <v>4.6957417222466491E-2</v>
      </c>
      <c r="V57" s="429">
        <v>0.56010000000000004</v>
      </c>
      <c r="W57" s="429">
        <v>0.55989999999999995</v>
      </c>
      <c r="X57" s="429">
        <v>0.55979999999999996</v>
      </c>
      <c r="Y57" s="429">
        <v>0.55959999999999999</v>
      </c>
      <c r="Z57" s="429">
        <v>0.5595</v>
      </c>
      <c r="AA57" s="429">
        <v>0.55930000000000002</v>
      </c>
      <c r="AB57" s="435">
        <v>0.55910000000000004</v>
      </c>
      <c r="AC57" s="435">
        <v>0.55983333333333329</v>
      </c>
      <c r="AD57" s="435">
        <v>0.56056666666666666</v>
      </c>
      <c r="AE57" s="435">
        <v>0.56130000000000002</v>
      </c>
      <c r="AF57" s="435">
        <v>0.56203333333333327</v>
      </c>
      <c r="AG57" s="435">
        <v>0.56276666666666664</v>
      </c>
      <c r="AH57" s="435">
        <v>0.5635</v>
      </c>
      <c r="AI57" s="435">
        <v>0.56423333333333325</v>
      </c>
      <c r="AJ57" s="435">
        <v>0.56496666666666662</v>
      </c>
      <c r="AK57" s="435">
        <v>0.56569999999999998</v>
      </c>
      <c r="AL57" s="396"/>
      <c r="AM57" s="396"/>
      <c r="AN57" s="396"/>
      <c r="AO57" s="396"/>
      <c r="AP57" s="396"/>
      <c r="AQ57" s="396"/>
      <c r="AR57" s="396"/>
      <c r="AS57" s="396"/>
      <c r="AT57" s="396"/>
      <c r="AU57" s="396"/>
      <c r="AV57" s="396"/>
      <c r="AW57" s="396"/>
      <c r="AX57" s="396"/>
      <c r="AY57" s="396"/>
      <c r="AZ57" s="396"/>
      <c r="BA57" s="396"/>
    </row>
    <row r="58" spans="1:53" x14ac:dyDescent="0.25">
      <c r="A58" s="327" t="s">
        <v>39</v>
      </c>
      <c r="B58" s="327" t="s">
        <v>42</v>
      </c>
      <c r="C58" s="341" t="s">
        <v>383</v>
      </c>
      <c r="D58" s="328">
        <f>V58*' Demand-Supply Gap'!D$111</f>
        <v>3.898207990783999</v>
      </c>
      <c r="E58" s="328">
        <f>W58*' Demand-Supply Gap'!E$111</f>
        <v>3.9600488377000005</v>
      </c>
      <c r="F58" s="328">
        <f>X58*' Demand-Supply Gap'!F$111</f>
        <v>3.9824264215700005</v>
      </c>
      <c r="G58" s="328">
        <f>Y58*' Demand-Supply Gap'!G$111</f>
        <v>3.935261257390001</v>
      </c>
      <c r="H58" s="328">
        <f>Z58*' Demand-Supply Gap'!H$111</f>
        <v>4.0085126934119995</v>
      </c>
      <c r="I58" s="328">
        <f>AA58*' Demand-Supply Gap'!I$111</f>
        <v>3.7207559064000004</v>
      </c>
      <c r="J58" s="328">
        <f>AB58*' Demand-Supply Gap'!J$111</f>
        <v>3.7836805209403206</v>
      </c>
      <c r="K58" s="328">
        <f>AC58*' Demand-Supply Gap'!K$111</f>
        <v>3.8877317352661791</v>
      </c>
      <c r="L58" s="328">
        <f>AD58*' Demand-Supply Gap'!L$111</f>
        <v>4.0175819752240693</v>
      </c>
      <c r="M58" s="328">
        <f>AE58*' Demand-Supply Gap'!M$111</f>
        <v>4.1912409956846908</v>
      </c>
      <c r="N58" s="328">
        <f>AF58*' Demand-Supply Gap'!N$111</f>
        <v>4.3861337019840283</v>
      </c>
      <c r="O58" s="328">
        <f>AG58*' Demand-Supply Gap'!O$111</f>
        <v>4.6099511769995809</v>
      </c>
      <c r="P58" s="328">
        <f>AH58*' Demand-Supply Gap'!P$111</f>
        <v>4.8478246577327599</v>
      </c>
      <c r="Q58" s="328">
        <f>AI58*' Demand-Supply Gap'!Q$111</f>
        <v>5.0780963289750654</v>
      </c>
      <c r="R58" s="328">
        <f>AJ58*' Demand-Supply Gap'!R$111</f>
        <v>5.3524641630591807</v>
      </c>
      <c r="S58" s="328">
        <f>AK58*' Demand-Supply Gap'!S$111</f>
        <v>5.6602308524350837</v>
      </c>
      <c r="T58" s="384"/>
      <c r="U58" s="469">
        <f t="shared" ref="U58:U60" si="137">(S58/J58)^(1/9)-1</f>
        <v>4.5768414340792152E-2</v>
      </c>
      <c r="V58" s="430">
        <v>0.19839999999999999</v>
      </c>
      <c r="W58" s="430">
        <v>0.19850000000000001</v>
      </c>
      <c r="X58" s="430">
        <v>0.19850000000000001</v>
      </c>
      <c r="Y58" s="430">
        <v>0.19850000000000001</v>
      </c>
      <c r="Z58" s="430">
        <v>0.1986</v>
      </c>
      <c r="AA58" s="430">
        <v>0.1986</v>
      </c>
      <c r="AB58" s="430">
        <v>0.19869999999999999</v>
      </c>
      <c r="AC58" s="430">
        <v>0.19869999999999999</v>
      </c>
      <c r="AD58" s="430">
        <v>0.19869999999999999</v>
      </c>
      <c r="AE58" s="430">
        <v>0.1988</v>
      </c>
      <c r="AF58" s="430">
        <v>0.1988</v>
      </c>
      <c r="AG58" s="430">
        <v>0.19889999999999999</v>
      </c>
      <c r="AH58" s="430">
        <v>0.19889999999999999</v>
      </c>
      <c r="AI58" s="430">
        <v>0.19889999999999999</v>
      </c>
      <c r="AJ58" s="430">
        <v>0.19900000000000001</v>
      </c>
      <c r="AK58" s="430">
        <v>0.19900000000000001</v>
      </c>
      <c r="AL58" s="396"/>
      <c r="AM58" s="396"/>
      <c r="AN58" s="396"/>
      <c r="AO58" s="396"/>
      <c r="AP58" s="396"/>
      <c r="AQ58" s="396"/>
      <c r="AR58" s="396"/>
      <c r="AS58" s="396"/>
      <c r="AT58" s="396"/>
      <c r="AU58" s="396"/>
      <c r="AV58" s="396"/>
      <c r="AW58" s="396"/>
      <c r="AX58" s="396"/>
      <c r="AY58" s="396"/>
      <c r="AZ58" s="396"/>
      <c r="BA58" s="396"/>
    </row>
    <row r="59" spans="1:53" x14ac:dyDescent="0.25">
      <c r="A59" s="327" t="s">
        <v>39</v>
      </c>
      <c r="B59" s="327" t="s">
        <v>42</v>
      </c>
      <c r="C59" s="341" t="s">
        <v>386</v>
      </c>
      <c r="D59" s="328">
        <f>V59*' Demand-Supply Gap'!D$111</f>
        <v>1.0767227716479997</v>
      </c>
      <c r="E59" s="328">
        <f>W59*' Demand-Supply Gap'!E$111</f>
        <v>1.09923773782</v>
      </c>
      <c r="F59" s="328">
        <f>X59*' Demand-Supply Gap'!F$111</f>
        <v>1.1094618695860001</v>
      </c>
      <c r="G59" s="328">
        <f>Y59*' Demand-Supply Gap'!G$111</f>
        <v>1.1022696519440001</v>
      </c>
      <c r="H59" s="328">
        <f>Z59*' Demand-Supply Gap'!H$111</f>
        <v>1.1262588534360001</v>
      </c>
      <c r="I59" s="328">
        <f>AA59*' Demand-Supply Gap'!I$111</f>
        <v>1.0510292364</v>
      </c>
      <c r="J59" s="328">
        <f>AB59*' Demand-Supply Gap'!J$111</f>
        <v>1.0739787689030402</v>
      </c>
      <c r="K59" s="328">
        <f>AC59*' Demand-Supply Gap'!K$111</f>
        <v>1.1013392032018376</v>
      </c>
      <c r="L59" s="328">
        <f>AD59*' Demand-Supply Gap'!L$111</f>
        <v>1.1358773397490856</v>
      </c>
      <c r="M59" s="328">
        <f>AE59*' Demand-Supply Gap'!M$111</f>
        <v>1.1820367798024229</v>
      </c>
      <c r="N59" s="328">
        <f>AF59*' Demand-Supply Gap'!N$111</f>
        <v>1.2345500404198282</v>
      </c>
      <c r="O59" s="328">
        <f>AG59*' Demand-Supply Gap'!O$111</f>
        <v>1.2943195696106302</v>
      </c>
      <c r="P59" s="328">
        <f>AH59*' Demand-Supply Gap'!P$111</f>
        <v>1.358398328763059</v>
      </c>
      <c r="Q59" s="328">
        <f>AI59*' Demand-Supply Gap'!Q$111</f>
        <v>1.4200854825344493</v>
      </c>
      <c r="R59" s="328">
        <f>AJ59*' Demand-Supply Gap'!R$111</f>
        <v>1.4930715219789874</v>
      </c>
      <c r="S59" s="328">
        <f>AK59*' Demand-Supply Gap'!S$111</f>
        <v>1.5757627599241388</v>
      </c>
      <c r="T59" s="384"/>
      <c r="U59" s="469">
        <f t="shared" si="137"/>
        <v>4.3516834295275642E-2</v>
      </c>
      <c r="V59" s="431">
        <v>5.4800000000000001E-2</v>
      </c>
      <c r="W59" s="431">
        <v>5.5100000000000003E-2</v>
      </c>
      <c r="X59" s="431">
        <v>5.5300000000000002E-2</v>
      </c>
      <c r="Y59" s="431">
        <v>5.5599999999999997E-2</v>
      </c>
      <c r="Z59" s="431">
        <v>5.5800000000000002E-2</v>
      </c>
      <c r="AA59" s="431">
        <v>5.6099999999999997E-2</v>
      </c>
      <c r="AB59" s="463">
        <v>5.6399999999999999E-2</v>
      </c>
      <c r="AC59" s="463">
        <v>5.6288888888888888E-2</v>
      </c>
      <c r="AD59" s="463">
        <v>5.6177777777777778E-2</v>
      </c>
      <c r="AE59" s="463">
        <v>5.6066666666666667E-2</v>
      </c>
      <c r="AF59" s="463">
        <v>5.595555555555555E-2</v>
      </c>
      <c r="AG59" s="463">
        <v>5.584444444444444E-2</v>
      </c>
      <c r="AH59" s="463">
        <v>5.5733333333333329E-2</v>
      </c>
      <c r="AI59" s="463">
        <v>5.5622222222222219E-2</v>
      </c>
      <c r="AJ59" s="463">
        <v>5.5511111111111108E-2</v>
      </c>
      <c r="AK59" s="463">
        <v>5.5399999999999998E-2</v>
      </c>
      <c r="AL59" s="396"/>
      <c r="AM59" s="396"/>
      <c r="AN59" s="396"/>
      <c r="AO59" s="396"/>
      <c r="AP59" s="396"/>
      <c r="AQ59" s="396"/>
      <c r="AR59" s="396"/>
      <c r="AS59" s="396"/>
      <c r="AT59" s="396"/>
      <c r="AU59" s="396"/>
      <c r="AV59" s="396"/>
      <c r="AW59" s="396"/>
      <c r="AX59" s="396"/>
      <c r="AY59" s="396"/>
      <c r="AZ59" s="396"/>
      <c r="BA59" s="396"/>
    </row>
    <row r="60" spans="1:53" x14ac:dyDescent="0.25">
      <c r="A60" s="327" t="s">
        <v>39</v>
      </c>
      <c r="B60" s="327" t="s">
        <v>42</v>
      </c>
      <c r="C60" s="341" t="s">
        <v>12</v>
      </c>
      <c r="D60" s="328">
        <f>V60*' Demand-Supply Gap'!D$111</f>
        <v>3.6683237493919987</v>
      </c>
      <c r="E60" s="328">
        <f>W60*' Demand-Supply Gap'!E$111</f>
        <v>3.7206504193000001</v>
      </c>
      <c r="F60" s="328">
        <f>X60*' Demand-Supply Gap'!F$111</f>
        <v>3.7396689419680005</v>
      </c>
      <c r="G60" s="328">
        <f>Y60*' Demand-Supply Gap'!G$111</f>
        <v>3.693396333762001</v>
      </c>
      <c r="H60" s="328">
        <f>Z60*' Demand-Supply Gap'!H$111</f>
        <v>3.7562145631620005</v>
      </c>
      <c r="I60" s="328">
        <f>AA60*' Demand-Supply Gap'!I$111</f>
        <v>3.4846958639999994</v>
      </c>
      <c r="J60" s="328">
        <f>AB60*' Demand-Supply Gap'!J$111</f>
        <v>3.53803644081888</v>
      </c>
      <c r="K60" s="328">
        <f>AC60*' Demand-Supply Gap'!K$111</f>
        <v>3.6231581446036003</v>
      </c>
      <c r="L60" s="328">
        <f>AD60*' Demand-Supply Gap'!L$111</f>
        <v>3.7315907067310747</v>
      </c>
      <c r="M60" s="328">
        <f>AE60*' Demand-Supply Gap'!M$111</f>
        <v>3.8757032346078244</v>
      </c>
      <c r="N60" s="328">
        <f>AF60*' Demand-Supply Gap'!N$111</f>
        <v>4.042195317014011</v>
      </c>
      <c r="O60" s="328">
        <f>AG60*' Demand-Supply Gap'!O$111</f>
        <v>4.2295870694956221</v>
      </c>
      <c r="P60" s="328">
        <f>AH60*' Demand-Supply Gap'!P$111</f>
        <v>4.4326682307005107</v>
      </c>
      <c r="Q60" s="328">
        <f>AI60*' Demand-Supply Gap'!Q$111</f>
        <v>4.6273340773275971</v>
      </c>
      <c r="R60" s="328">
        <f>AJ60*' Demand-Supply Gap'!R$111</f>
        <v>4.8554709803027647</v>
      </c>
      <c r="S60" s="328">
        <f>AK60*' Demand-Supply Gap'!S$111</f>
        <v>5.1169624640857885</v>
      </c>
      <c r="T60" s="384"/>
      <c r="U60" s="469">
        <f t="shared" si="137"/>
        <v>4.1850843602226018E-2</v>
      </c>
      <c r="V60" s="465">
        <f>V61-SUM(V57:V59)</f>
        <v>0.18669999999999998</v>
      </c>
      <c r="W60" s="465">
        <f t="shared" ref="W60" si="138">W61-SUM(W57:W59)</f>
        <v>0.1865</v>
      </c>
      <c r="X60" s="465">
        <f t="shared" ref="X60" si="139">X61-SUM(X57:X59)</f>
        <v>0.18640000000000001</v>
      </c>
      <c r="Y60" s="465">
        <f t="shared" ref="Y60" si="140">Y61-SUM(Y57:Y59)</f>
        <v>0.18630000000000002</v>
      </c>
      <c r="Z60" s="465">
        <f t="shared" ref="Z60" si="141">Z61-SUM(Z57:Z59)</f>
        <v>0.18610000000000004</v>
      </c>
      <c r="AA60" s="465">
        <f t="shared" ref="AA60" si="142">AA61-SUM(AA57:AA59)</f>
        <v>0.18599999999999994</v>
      </c>
      <c r="AB60" s="465">
        <f t="shared" ref="AB60" si="143">AB61-SUM(AB57:AB59)</f>
        <v>0.18579999999999997</v>
      </c>
      <c r="AC60" s="465">
        <f t="shared" ref="AC60" si="144">AC61-SUM(AC57:AC59)</f>
        <v>0.18517777777777789</v>
      </c>
      <c r="AD60" s="465">
        <f t="shared" ref="AD60" si="145">AD61-SUM(AD57:AD59)</f>
        <v>0.18455555555555558</v>
      </c>
      <c r="AE60" s="465">
        <f t="shared" ref="AE60" si="146">AE61-SUM(AE57:AE59)</f>
        <v>0.18383333333333329</v>
      </c>
      <c r="AF60" s="465">
        <f t="shared" ref="AF60" si="147">AF61-SUM(AF57:AF59)</f>
        <v>0.18321111111111121</v>
      </c>
      <c r="AG60" s="465">
        <f t="shared" ref="AG60" si="148">AG61-SUM(AG57:AG59)</f>
        <v>0.18248888888888892</v>
      </c>
      <c r="AH60" s="465">
        <f t="shared" ref="AH60" si="149">AH61-SUM(AH57:AH59)</f>
        <v>0.18186666666666673</v>
      </c>
      <c r="AI60" s="465">
        <f t="shared" ref="AI60" si="150">AI61-SUM(AI57:AI59)</f>
        <v>0.18124444444444454</v>
      </c>
      <c r="AJ60" s="465">
        <f t="shared" ref="AJ60" si="151">AJ61-SUM(AJ57:AJ59)</f>
        <v>0.18052222222222225</v>
      </c>
      <c r="AK60" s="465">
        <f t="shared" ref="AK60" si="152">AK61-SUM(AK57:AK59)</f>
        <v>0.17990000000000006</v>
      </c>
      <c r="AL60" s="396"/>
      <c r="AM60" s="396"/>
      <c r="AN60" s="396"/>
      <c r="AO60" s="396"/>
      <c r="AP60" s="396"/>
      <c r="AQ60" s="396"/>
      <c r="AR60" s="396"/>
      <c r="AS60" s="396"/>
      <c r="AT60" s="396"/>
      <c r="AU60" s="396"/>
      <c r="AV60" s="396"/>
      <c r="AW60" s="396"/>
      <c r="AX60" s="396"/>
      <c r="AY60" s="396"/>
      <c r="AZ60" s="396"/>
      <c r="BA60" s="396"/>
    </row>
    <row r="61" spans="1:53" ht="15.75" thickBot="1" x14ac:dyDescent="0.3">
      <c r="A61" s="227" t="s">
        <v>39</v>
      </c>
      <c r="B61" s="227" t="s">
        <v>42</v>
      </c>
      <c r="C61" s="475" t="s">
        <v>58</v>
      </c>
      <c r="D61" s="229">
        <f t="shared" ref="D61:S61" si="153">SUM(D57:D60)</f>
        <v>19.648225759999995</v>
      </c>
      <c r="E61" s="229">
        <f t="shared" si="153"/>
        <v>19.949868200000001</v>
      </c>
      <c r="F61" s="229">
        <f t="shared" si="153"/>
        <v>20.062601620000002</v>
      </c>
      <c r="G61" s="229">
        <f t="shared" si="153"/>
        <v>19.824993740000004</v>
      </c>
      <c r="H61" s="229">
        <f t="shared" si="153"/>
        <v>20.183850419999999</v>
      </c>
      <c r="I61" s="229">
        <f t="shared" si="153"/>
        <v>18.734924000000003</v>
      </c>
      <c r="J61" s="229">
        <f t="shared" si="153"/>
        <v>19.042176753600003</v>
      </c>
      <c r="K61" s="229">
        <f t="shared" si="153"/>
        <v>19.565836614324002</v>
      </c>
      <c r="L61" s="229">
        <f t="shared" si="153"/>
        <v>20.219335557242427</v>
      </c>
      <c r="M61" s="229">
        <f t="shared" si="153"/>
        <v>21.082701185536678</v>
      </c>
      <c r="N61" s="229">
        <f t="shared" si="153"/>
        <v>22.063046790664131</v>
      </c>
      <c r="O61" s="229">
        <f t="shared" si="153"/>
        <v>23.177230653592662</v>
      </c>
      <c r="P61" s="229">
        <f t="shared" si="153"/>
        <v>24.373175755318048</v>
      </c>
      <c r="Q61" s="229">
        <f t="shared" si="153"/>
        <v>25.530901603695654</v>
      </c>
      <c r="R61" s="229">
        <f t="shared" si="153"/>
        <v>26.89680483949337</v>
      </c>
      <c r="S61" s="229">
        <f t="shared" si="153"/>
        <v>28.44337111776424</v>
      </c>
      <c r="T61" s="484"/>
      <c r="U61" s="340"/>
      <c r="V61" s="477">
        <v>1</v>
      </c>
      <c r="W61" s="477">
        <v>1</v>
      </c>
      <c r="X61" s="478">
        <v>1</v>
      </c>
      <c r="Y61" s="479">
        <v>1</v>
      </c>
      <c r="Z61" s="479">
        <v>1</v>
      </c>
      <c r="AA61" s="479">
        <v>1</v>
      </c>
      <c r="AB61" s="479">
        <v>1</v>
      </c>
      <c r="AC61" s="479">
        <v>1</v>
      </c>
      <c r="AD61" s="479">
        <v>1</v>
      </c>
      <c r="AE61" s="479">
        <v>1</v>
      </c>
      <c r="AF61" s="479">
        <v>1</v>
      </c>
      <c r="AG61" s="479">
        <v>1</v>
      </c>
      <c r="AH61" s="479">
        <v>1</v>
      </c>
      <c r="AI61" s="479">
        <v>1</v>
      </c>
      <c r="AJ61" s="479">
        <v>1</v>
      </c>
      <c r="AK61" s="479">
        <v>1</v>
      </c>
      <c r="AL61" s="396"/>
      <c r="AM61" s="396"/>
      <c r="AN61" s="396"/>
      <c r="AO61" s="396"/>
      <c r="AP61" s="396"/>
      <c r="AQ61" s="396"/>
      <c r="AR61" s="396"/>
      <c r="AS61" s="396"/>
      <c r="AT61" s="396"/>
      <c r="AU61" s="396"/>
      <c r="AV61" s="396"/>
      <c r="AW61" s="396"/>
      <c r="AX61" s="396"/>
      <c r="AY61" s="396"/>
      <c r="AZ61" s="396"/>
      <c r="BA61" s="396"/>
    </row>
    <row r="62" spans="1:53" x14ac:dyDescent="0.25">
      <c r="A62" s="327" t="s">
        <v>39</v>
      </c>
      <c r="B62" s="327" t="s">
        <v>109</v>
      </c>
      <c r="C62" s="341" t="s">
        <v>360</v>
      </c>
      <c r="D62" s="328">
        <f>V62*' Demand-Supply Gap'!D$120</f>
        <v>1.773862756894</v>
      </c>
      <c r="E62" s="328">
        <f>W62*' Demand-Supply Gap'!E$120</f>
        <v>1.8598138141700002</v>
      </c>
      <c r="F62" s="328">
        <f>X62*' Demand-Supply Gap'!F$120</f>
        <v>1.8377899162920002</v>
      </c>
      <c r="G62" s="328">
        <f>Y62*' Demand-Supply Gap'!G$120</f>
        <v>1.7837437802420002</v>
      </c>
      <c r="H62" s="328">
        <f>Z62*' Demand-Supply Gap'!H$120</f>
        <v>1.9278940825899993</v>
      </c>
      <c r="I62" s="328">
        <f>AA62*' Demand-Supply Gap'!I$120</f>
        <v>1.9042995703999996</v>
      </c>
      <c r="J62" s="328">
        <f>AB62*' Demand-Supply Gap'!J$120</f>
        <v>1.9346528756638797</v>
      </c>
      <c r="K62" s="328">
        <f>AC62*' Demand-Supply Gap'!K$120</f>
        <v>1.9889951558504264</v>
      </c>
      <c r="L62" s="328">
        <f>AD62*' Demand-Supply Gap'!L$120</f>
        <v>2.0566058678870012</v>
      </c>
      <c r="M62" s="328">
        <f>AE62*' Demand-Supply Gap'!M$120</f>
        <v>2.1456531187903143</v>
      </c>
      <c r="N62" s="328">
        <f>AF62*' Demand-Supply Gap'!N$120</f>
        <v>2.2467138874527253</v>
      </c>
      <c r="O62" s="328">
        <f>AG62*' Demand-Supply Gap'!O$120</f>
        <v>2.361526455513991</v>
      </c>
      <c r="P62" s="328">
        <f>AH62*' Demand-Supply Gap'!P$120</f>
        <v>2.4848045327954922</v>
      </c>
      <c r="Q62" s="328">
        <f>AI62*' Demand-Supply Gap'!Q$120</f>
        <v>2.604322391105117</v>
      </c>
      <c r="R62" s="328">
        <f>AJ62*' Demand-Supply Gap'!R$120</f>
        <v>2.7452241460377529</v>
      </c>
      <c r="S62" s="328">
        <f>AK62*' Demand-Supply Gap'!S$120</f>
        <v>2.9047360471807555</v>
      </c>
      <c r="T62" s="384"/>
      <c r="U62" s="469">
        <f>(S62/J62)^(1/9)-1</f>
        <v>4.6192285938236433E-2</v>
      </c>
      <c r="V62" s="432">
        <v>0.56469999999999998</v>
      </c>
      <c r="W62" s="432">
        <v>0.5645</v>
      </c>
      <c r="X62" s="432">
        <v>0.56430000000000002</v>
      </c>
      <c r="Y62" s="432">
        <v>0.56410000000000005</v>
      </c>
      <c r="Z62" s="432">
        <v>0.56389999999999996</v>
      </c>
      <c r="AA62" s="432">
        <v>0.56359999999999999</v>
      </c>
      <c r="AB62" s="435">
        <v>0.56340000000000001</v>
      </c>
      <c r="AC62" s="435">
        <v>0.56377777777777771</v>
      </c>
      <c r="AD62" s="435">
        <v>0.56415555555555552</v>
      </c>
      <c r="AE62" s="435">
        <v>0.56453333333333333</v>
      </c>
      <c r="AF62" s="435">
        <v>0.56491111111111103</v>
      </c>
      <c r="AG62" s="435">
        <v>0.56528888888888884</v>
      </c>
      <c r="AH62" s="435">
        <v>0.56566666666666665</v>
      </c>
      <c r="AI62" s="435">
        <v>0.56604444444444435</v>
      </c>
      <c r="AJ62" s="435">
        <v>0.56642222222222216</v>
      </c>
      <c r="AK62" s="435">
        <v>0.56679999999999997</v>
      </c>
      <c r="AL62" s="396"/>
      <c r="AM62" s="396"/>
      <c r="AN62" s="396"/>
      <c r="AO62" s="396"/>
      <c r="AP62" s="396"/>
      <c r="AQ62" s="396"/>
      <c r="AR62" s="396"/>
      <c r="AS62" s="396"/>
      <c r="AT62" s="396"/>
      <c r="AU62" s="396"/>
      <c r="AV62" s="396"/>
      <c r="AW62" s="396"/>
      <c r="AX62" s="396"/>
      <c r="AY62" s="396"/>
      <c r="AZ62" s="396"/>
      <c r="BA62" s="396"/>
    </row>
    <row r="63" spans="1:53" x14ac:dyDescent="0.25">
      <c r="A63" s="327" t="s">
        <v>39</v>
      </c>
      <c r="B63" s="327" t="s">
        <v>109</v>
      </c>
      <c r="C63" s="341" t="s">
        <v>383</v>
      </c>
      <c r="D63" s="328">
        <f>V63*' Demand-Supply Gap'!D$120</f>
        <v>0.57924613488800003</v>
      </c>
      <c r="E63" s="328">
        <f>W63*' Demand-Supply Gap'!E$120</f>
        <v>0.60752819722400009</v>
      </c>
      <c r="F63" s="328">
        <f>X63*' Demand-Supply Gap'!F$120</f>
        <v>0.60087230118000001</v>
      </c>
      <c r="G63" s="328">
        <f>Y63*' Demand-Supply Gap'!G$120</f>
        <v>0.58340848689000002</v>
      </c>
      <c r="H63" s="328">
        <f>Z63*' Demand-Supply Gap'!H$120</f>
        <v>0.63112120525999982</v>
      </c>
      <c r="I63" s="328">
        <f>AA63*' Demand-Supply Gap'!I$120</f>
        <v>0.62372906439999987</v>
      </c>
      <c r="J63" s="328">
        <f>AB63*' Demand-Supply Gap'!J$120</f>
        <v>0.63423923701653984</v>
      </c>
      <c r="K63" s="328">
        <f>AC63*' Demand-Supply Gap'!K$120</f>
        <v>0.65110779540156838</v>
      </c>
      <c r="L63" s="328">
        <f>AD63*' Demand-Supply Gap'!L$120</f>
        <v>0.67226311870879885</v>
      </c>
      <c r="M63" s="328">
        <f>AE63*' Demand-Supply Gap'!M$120</f>
        <v>0.70035252956263916</v>
      </c>
      <c r="N63" s="328">
        <f>AF63*' Demand-Supply Gap'!N$120</f>
        <v>0.73227441542384486</v>
      </c>
      <c r="O63" s="328">
        <f>AG63*' Demand-Supply Gap'!O$120</f>
        <v>0.76857762108657635</v>
      </c>
      <c r="P63" s="328">
        <f>AH63*' Demand-Supply Gap'!P$120</f>
        <v>0.80752486731686146</v>
      </c>
      <c r="Q63" s="328">
        <f>AI63*' Demand-Supply Gap'!Q$120</f>
        <v>0.84513696941248817</v>
      </c>
      <c r="R63" s="328">
        <f>AJ63*' Demand-Supply Gap'!R$120</f>
        <v>0.88956721857267129</v>
      </c>
      <c r="S63" s="328">
        <f>AK63*' Demand-Supply Gap'!S$120</f>
        <v>0.93988812818092904</v>
      </c>
      <c r="T63" s="384"/>
      <c r="U63" s="469">
        <f t="shared" ref="U63:U65" si="154">(S63/J63)^(1/9)-1</f>
        <v>4.4672926502692167E-2</v>
      </c>
      <c r="V63" s="433">
        <v>0.18440000000000001</v>
      </c>
      <c r="W63" s="433">
        <v>0.18440000000000001</v>
      </c>
      <c r="X63" s="433">
        <v>0.1845</v>
      </c>
      <c r="Y63" s="433">
        <v>0.1845</v>
      </c>
      <c r="Z63" s="433">
        <v>0.18459999999999999</v>
      </c>
      <c r="AA63" s="433">
        <v>0.18459999999999999</v>
      </c>
      <c r="AB63" s="436">
        <v>0.18469999999999998</v>
      </c>
      <c r="AC63" s="436">
        <v>0.18455555555555553</v>
      </c>
      <c r="AD63" s="436">
        <v>0.18441111111111108</v>
      </c>
      <c r="AE63" s="436">
        <v>0.18426666666666663</v>
      </c>
      <c r="AF63" s="436">
        <v>0.18412222222222221</v>
      </c>
      <c r="AG63" s="436">
        <v>0.18397777777777777</v>
      </c>
      <c r="AH63" s="436">
        <v>0.18383333333333332</v>
      </c>
      <c r="AI63" s="436">
        <v>0.18368888888888887</v>
      </c>
      <c r="AJ63" s="436">
        <v>0.18354444444444443</v>
      </c>
      <c r="AK63" s="436">
        <v>0.18339999999999998</v>
      </c>
      <c r="AL63" s="396"/>
      <c r="AM63" s="396"/>
      <c r="AN63" s="396"/>
      <c r="AO63" s="396"/>
      <c r="AP63" s="396"/>
      <c r="AQ63" s="396"/>
      <c r="AR63" s="396"/>
      <c r="AS63" s="396"/>
      <c r="AT63" s="396"/>
      <c r="AU63" s="396"/>
      <c r="AV63" s="396"/>
      <c r="AW63" s="396"/>
      <c r="AX63" s="396"/>
      <c r="AY63" s="396"/>
      <c r="AZ63" s="396"/>
      <c r="BA63" s="396"/>
    </row>
    <row r="64" spans="1:53" x14ac:dyDescent="0.25">
      <c r="A64" s="327" t="s">
        <v>39</v>
      </c>
      <c r="B64" s="327" t="s">
        <v>109</v>
      </c>
      <c r="C64" s="341" t="s">
        <v>386</v>
      </c>
      <c r="D64" s="328">
        <f>V64*' Demand-Supply Gap'!D$120</f>
        <v>0.16868501867399999</v>
      </c>
      <c r="E64" s="328">
        <f>W64*' Demand-Supply Gap'!E$120</f>
        <v>0.17823902098600003</v>
      </c>
      <c r="F64" s="328">
        <f>X64*' Demand-Supply Gap'!F$120</f>
        <v>0.177167767936</v>
      </c>
      <c r="G64" s="328">
        <f>Y64*' Demand-Supply Gap'!G$120</f>
        <v>0.17328338797600001</v>
      </c>
      <c r="H64" s="328">
        <f>Z64*' Demand-Supply Gap'!H$120</f>
        <v>0.18872096711999994</v>
      </c>
      <c r="I64" s="328">
        <f>AA64*' Demand-Supply Gap'!I$120</f>
        <v>0.18752417699999996</v>
      </c>
      <c r="J64" s="328">
        <f>AB64*' Demand-Supply Gap'!J$120</f>
        <v>0.19195437655237998</v>
      </c>
      <c r="K64" s="328">
        <f>AC64*' Demand-Supply Gap'!K$120</f>
        <v>0.19733152571050547</v>
      </c>
      <c r="L64" s="328">
        <f>AD64*' Demand-Supply Gap'!L$120</f>
        <v>0.20402418081196724</v>
      </c>
      <c r="M64" s="328">
        <f>AE64*' Demand-Supply Gap'!M$120</f>
        <v>0.21284230276143884</v>
      </c>
      <c r="N64" s="328">
        <f>AF64*' Demand-Supply Gap'!N$120</f>
        <v>0.22285075595814674</v>
      </c>
      <c r="O64" s="328">
        <f>AG64*' Demand-Supply Gap'!O$120</f>
        <v>0.23422168595258272</v>
      </c>
      <c r="P64" s="328">
        <f>AH64*' Demand-Supply Gap'!P$120</f>
        <v>0.24643052614583463</v>
      </c>
      <c r="Q64" s="328">
        <f>AI64*' Demand-Supply Gap'!Q$120</f>
        <v>0.25826469691942239</v>
      </c>
      <c r="R64" s="328">
        <f>AJ64*' Demand-Supply Gap'!R$120</f>
        <v>0.27221758519794503</v>
      </c>
      <c r="S64" s="328">
        <f>AK64*' Demand-Supply Gap'!S$120</f>
        <v>0.28801370122011027</v>
      </c>
      <c r="T64" s="384"/>
      <c r="U64" s="469">
        <f t="shared" si="154"/>
        <v>4.6115071004964037E-2</v>
      </c>
      <c r="V64" s="434">
        <v>5.3699999999999998E-2</v>
      </c>
      <c r="W64" s="434">
        <v>5.4100000000000002E-2</v>
      </c>
      <c r="X64" s="434">
        <v>5.4399999999999997E-2</v>
      </c>
      <c r="Y64" s="434">
        <v>5.4800000000000001E-2</v>
      </c>
      <c r="Z64" s="434">
        <v>5.5199999999999999E-2</v>
      </c>
      <c r="AA64" s="434">
        <v>5.5500000000000001E-2</v>
      </c>
      <c r="AB64" s="463">
        <v>5.5900000000000005E-2</v>
      </c>
      <c r="AC64" s="463">
        <v>5.5933333333333335E-2</v>
      </c>
      <c r="AD64" s="463">
        <v>5.5966666666666672E-2</v>
      </c>
      <c r="AE64" s="463">
        <v>5.6000000000000001E-2</v>
      </c>
      <c r="AF64" s="463">
        <v>5.6033333333333338E-2</v>
      </c>
      <c r="AG64" s="463">
        <v>5.6066666666666667E-2</v>
      </c>
      <c r="AH64" s="463">
        <v>5.6100000000000004E-2</v>
      </c>
      <c r="AI64" s="463">
        <v>5.6133333333333334E-2</v>
      </c>
      <c r="AJ64" s="463">
        <v>5.616666666666667E-2</v>
      </c>
      <c r="AK64" s="463">
        <v>5.6200000000000007E-2</v>
      </c>
      <c r="AL64" s="396"/>
      <c r="AM64" s="396"/>
      <c r="AN64" s="396"/>
      <c r="AO64" s="396"/>
      <c r="AP64" s="396"/>
      <c r="AQ64" s="396"/>
      <c r="AR64" s="396"/>
      <c r="AS64" s="396"/>
      <c r="AT64" s="396"/>
      <c r="AU64" s="396"/>
      <c r="AV64" s="396"/>
      <c r="AW64" s="396"/>
      <c r="AX64" s="396"/>
      <c r="AY64" s="396"/>
      <c r="AZ64" s="396"/>
      <c r="BA64" s="396"/>
    </row>
    <row r="65" spans="1:53" x14ac:dyDescent="0.25">
      <c r="A65" s="327" t="s">
        <v>39</v>
      </c>
      <c r="B65" s="327" t="s">
        <v>109</v>
      </c>
      <c r="C65" s="341" t="s">
        <v>12</v>
      </c>
      <c r="D65" s="328">
        <f>V65*' Demand-Supply Gap'!D$120</f>
        <v>0.61945410954400015</v>
      </c>
      <c r="E65" s="328">
        <f>W65*' Demand-Supply Gap'!E$120</f>
        <v>0.64904042761999992</v>
      </c>
      <c r="F65" s="328">
        <f>X65*' Demand-Supply Gap'!F$120</f>
        <v>0.64093045459199993</v>
      </c>
      <c r="G65" s="328">
        <f>Y65*' Demand-Supply Gap'!G$120</f>
        <v>0.62166996489199999</v>
      </c>
      <c r="H65" s="328">
        <f>Z65*' Demand-Supply Gap'!H$120</f>
        <v>0.67112184502999994</v>
      </c>
      <c r="I65" s="328">
        <f>AA65*' Demand-Supply Gap'!I$120</f>
        <v>0.66326118820000002</v>
      </c>
      <c r="J65" s="328">
        <f>AB65*' Demand-Supply Gap'!J$120</f>
        <v>0.67304217896719976</v>
      </c>
      <c r="K65" s="328">
        <f>AC65*' Demand-Supply Gap'!K$120</f>
        <v>0.69054274074617883</v>
      </c>
      <c r="L65" s="328">
        <f>AD65*' Demand-Supply Gap'!L$120</f>
        <v>0.71256569165061101</v>
      </c>
      <c r="M65" s="328">
        <f>AE65*' Demand-Supply Gap'!M$120</f>
        <v>0.74190745533987268</v>
      </c>
      <c r="N65" s="328">
        <f>AF65*' Demand-Supply Gap'!N$120</f>
        <v>0.77527139847902593</v>
      </c>
      <c r="O65" s="328">
        <f>AG65*' Demand-Supply Gap'!O$120</f>
        <v>0.81323106180920512</v>
      </c>
      <c r="P65" s="328">
        <f>AH65*' Demand-Supply Gap'!P$120</f>
        <v>0.85394107455882806</v>
      </c>
      <c r="Q65" s="328">
        <f>AI65*' Demand-Supply Gap'!Q$120</f>
        <v>0.89319097081871512</v>
      </c>
      <c r="R65" s="328">
        <f>AJ65*' Demand-Supply Gap'!R$120</f>
        <v>0.93959494095623075</v>
      </c>
      <c r="S65" s="328">
        <f>AK65*' Demand-Supply Gap'!S$120</f>
        <v>0.99216107751269289</v>
      </c>
      <c r="T65" s="384"/>
      <c r="U65" s="469">
        <f t="shared" si="154"/>
        <v>4.4062881404228538E-2</v>
      </c>
      <c r="V65" s="465">
        <f>V66-SUM(V62:V64)</f>
        <v>0.19720000000000004</v>
      </c>
      <c r="W65" s="465">
        <f t="shared" ref="W65" si="155">W66-SUM(W62:W64)</f>
        <v>0.19699999999999995</v>
      </c>
      <c r="X65" s="465">
        <f t="shared" ref="X65" si="156">X66-SUM(X62:X64)</f>
        <v>0.19679999999999997</v>
      </c>
      <c r="Y65" s="465">
        <f t="shared" ref="Y65" si="157">Y66-SUM(Y62:Y64)</f>
        <v>0.1966</v>
      </c>
      <c r="Z65" s="465">
        <f t="shared" ref="Z65" si="158">Z66-SUM(Z62:Z64)</f>
        <v>0.19630000000000003</v>
      </c>
      <c r="AA65" s="465">
        <f t="shared" ref="AA65" si="159">AA66-SUM(AA62:AA64)</f>
        <v>0.19630000000000003</v>
      </c>
      <c r="AB65" s="465">
        <f t="shared" ref="AB65" si="160">AB66-SUM(AB62:AB64)</f>
        <v>0.19599999999999995</v>
      </c>
      <c r="AC65" s="465">
        <f t="shared" ref="AC65" si="161">AC66-SUM(AC62:AC64)</f>
        <v>0.19573333333333331</v>
      </c>
      <c r="AD65" s="465">
        <f t="shared" ref="AD65" si="162">AD66-SUM(AD62:AD64)</f>
        <v>0.19546666666666668</v>
      </c>
      <c r="AE65" s="465">
        <f t="shared" ref="AE65" si="163">AE66-SUM(AE62:AE64)</f>
        <v>0.19520000000000004</v>
      </c>
      <c r="AF65" s="465">
        <f t="shared" ref="AF65" si="164">AF66-SUM(AF62:AF64)</f>
        <v>0.1949333333333334</v>
      </c>
      <c r="AG65" s="465">
        <f t="shared" ref="AG65" si="165">AG66-SUM(AG62:AG64)</f>
        <v>0.19466666666666665</v>
      </c>
      <c r="AH65" s="465">
        <f t="shared" ref="AH65" si="166">AH66-SUM(AH62:AH64)</f>
        <v>0.19440000000000002</v>
      </c>
      <c r="AI65" s="465">
        <f t="shared" ref="AI65" si="167">AI66-SUM(AI62:AI64)</f>
        <v>0.19413333333333338</v>
      </c>
      <c r="AJ65" s="465">
        <f t="shared" ref="AJ65" si="168">AJ66-SUM(AJ62:AJ64)</f>
        <v>0.19386666666666674</v>
      </c>
      <c r="AK65" s="465">
        <f t="shared" ref="AK65" si="169">AK66-SUM(AK62:AK64)</f>
        <v>0.19359999999999999</v>
      </c>
      <c r="AL65" s="396"/>
      <c r="AM65" s="396"/>
      <c r="AN65" s="396"/>
      <c r="AO65" s="396"/>
      <c r="AP65" s="396"/>
      <c r="AQ65" s="396"/>
      <c r="AR65" s="396"/>
      <c r="AS65" s="396"/>
      <c r="AT65" s="396"/>
      <c r="AU65" s="396"/>
      <c r="AV65" s="396"/>
      <c r="AW65" s="396"/>
      <c r="AX65" s="396"/>
      <c r="AY65" s="396"/>
      <c r="AZ65" s="396"/>
      <c r="BA65" s="396"/>
    </row>
    <row r="66" spans="1:53" ht="15.75" thickBot="1" x14ac:dyDescent="0.3">
      <c r="A66" s="227" t="s">
        <v>39</v>
      </c>
      <c r="B66" s="227" t="s">
        <v>109</v>
      </c>
      <c r="C66" s="475" t="s">
        <v>58</v>
      </c>
      <c r="D66" s="229">
        <f t="shared" ref="D66:S66" si="170">SUM(D62:D65)</f>
        <v>3.1412480200000004</v>
      </c>
      <c r="E66" s="229">
        <f t="shared" si="170"/>
        <v>3.2946214600000001</v>
      </c>
      <c r="F66" s="229">
        <f t="shared" si="170"/>
        <v>3.2567604400000003</v>
      </c>
      <c r="G66" s="229">
        <f t="shared" si="170"/>
        <v>3.1621056199999997</v>
      </c>
      <c r="H66" s="229">
        <f t="shared" si="170"/>
        <v>3.4188580999999991</v>
      </c>
      <c r="I66" s="229">
        <f t="shared" si="170"/>
        <v>3.3788139999999993</v>
      </c>
      <c r="J66" s="229">
        <f t="shared" si="170"/>
        <v>3.4338886681999994</v>
      </c>
      <c r="K66" s="229">
        <f t="shared" si="170"/>
        <v>3.527977217708679</v>
      </c>
      <c r="L66" s="229">
        <f t="shared" si="170"/>
        <v>3.6454588590583783</v>
      </c>
      <c r="M66" s="229">
        <f t="shared" si="170"/>
        <v>3.800755406454265</v>
      </c>
      <c r="N66" s="229">
        <f t="shared" si="170"/>
        <v>3.977110457313743</v>
      </c>
      <c r="O66" s="229">
        <f t="shared" si="170"/>
        <v>4.1775568243623553</v>
      </c>
      <c r="P66" s="229">
        <f t="shared" si="170"/>
        <v>4.3927010008170164</v>
      </c>
      <c r="Q66" s="229">
        <f t="shared" si="170"/>
        <v>4.6009150282557423</v>
      </c>
      <c r="R66" s="229">
        <f t="shared" si="170"/>
        <v>4.8466038907645999</v>
      </c>
      <c r="S66" s="229">
        <f t="shared" si="170"/>
        <v>5.1247989540944872</v>
      </c>
      <c r="T66" s="484"/>
      <c r="U66" s="340"/>
      <c r="V66" s="477">
        <v>1</v>
      </c>
      <c r="W66" s="477">
        <v>1</v>
      </c>
      <c r="X66" s="478">
        <v>1</v>
      </c>
      <c r="Y66" s="479">
        <v>1</v>
      </c>
      <c r="Z66" s="479">
        <v>1</v>
      </c>
      <c r="AA66" s="479">
        <v>1</v>
      </c>
      <c r="AB66" s="479">
        <v>1</v>
      </c>
      <c r="AC66" s="479">
        <v>1</v>
      </c>
      <c r="AD66" s="479">
        <v>1</v>
      </c>
      <c r="AE66" s="479">
        <v>1</v>
      </c>
      <c r="AF66" s="479">
        <v>1</v>
      </c>
      <c r="AG66" s="479">
        <v>1</v>
      </c>
      <c r="AH66" s="479">
        <v>1</v>
      </c>
      <c r="AI66" s="479">
        <v>1</v>
      </c>
      <c r="AJ66" s="479">
        <v>1</v>
      </c>
      <c r="AK66" s="479">
        <v>1</v>
      </c>
      <c r="AL66" s="396"/>
      <c r="AM66" s="396"/>
      <c r="AN66" s="396"/>
      <c r="AO66" s="396"/>
      <c r="AP66" s="396"/>
      <c r="AQ66" s="396"/>
      <c r="AR66" s="396"/>
      <c r="AS66" s="396"/>
      <c r="AT66" s="396"/>
      <c r="AU66" s="396"/>
      <c r="AV66" s="396"/>
      <c r="AW66" s="396"/>
      <c r="AX66" s="396"/>
      <c r="AY66" s="396"/>
      <c r="AZ66" s="396"/>
      <c r="BA66" s="396"/>
    </row>
    <row r="67" spans="1:53" x14ac:dyDescent="0.25">
      <c r="A67" s="327" t="s">
        <v>39</v>
      </c>
      <c r="B67" s="327" t="s">
        <v>106</v>
      </c>
      <c r="C67" s="341" t="s">
        <v>360</v>
      </c>
      <c r="D67" s="328">
        <f>V67*' Demand-Supply Gap'!D$129</f>
        <v>12.057770987812001</v>
      </c>
      <c r="E67" s="328">
        <f>W67*' Demand-Supply Gap'!E$129</f>
        <v>12.461025448844</v>
      </c>
      <c r="F67" s="328">
        <f>X67*' Demand-Supply Gap'!F$129</f>
        <v>12.531875940038001</v>
      </c>
      <c r="G67" s="328">
        <f>Y67*' Demand-Supply Gap'!G$129</f>
        <v>12.639663075900001</v>
      </c>
      <c r="H67" s="328">
        <f>Z67*' Demand-Supply Gap'!H$129</f>
        <v>12.913053833916003</v>
      </c>
      <c r="I67" s="328">
        <f>AA67*' Demand-Supply Gap'!I$129</f>
        <v>12.3979971312</v>
      </c>
      <c r="J67" s="328">
        <f>AB67*' Demand-Supply Gap'!J$129</f>
        <v>12.737971546185596</v>
      </c>
      <c r="K67" s="328">
        <f>AC67*' Demand-Supply Gap'!K$129</f>
        <v>13.263173116534883</v>
      </c>
      <c r="L67" s="328">
        <f>AD67*' Demand-Supply Gap'!L$129</f>
        <v>13.888318413769293</v>
      </c>
      <c r="M67" s="328">
        <f>AE67*' Demand-Supply Gap'!M$129</f>
        <v>14.672152695040095</v>
      </c>
      <c r="N67" s="328">
        <f>AF67*' Demand-Supply Gap'!N$129</f>
        <v>15.556003886606975</v>
      </c>
      <c r="O67" s="328">
        <f>AG67*' Demand-Supply Gap'!O$129</f>
        <v>16.555349747997191</v>
      </c>
      <c r="P67" s="328">
        <f>AH67*' Demand-Supply Gap'!P$129</f>
        <v>17.63711098669587</v>
      </c>
      <c r="Q67" s="328">
        <f>AI67*' Demand-Supply Gap'!Q$129</f>
        <v>18.717202955320992</v>
      </c>
      <c r="R67" s="328">
        <f>AJ67*' Demand-Supply Gap'!R$129</f>
        <v>19.975794663600158</v>
      </c>
      <c r="S67" s="328">
        <f>AK67*' Demand-Supply Gap'!S$129</f>
        <v>21.398955524446905</v>
      </c>
      <c r="T67" s="384"/>
      <c r="U67" s="469">
        <f>(S67/J67)^(1/9)-1</f>
        <v>5.9332942601546979E-2</v>
      </c>
      <c r="V67" s="435">
        <v>0.57310000000000005</v>
      </c>
      <c r="W67" s="435">
        <v>0.57189999999999996</v>
      </c>
      <c r="X67" s="435">
        <v>0.57069999999999999</v>
      </c>
      <c r="Y67" s="435">
        <v>0.56950000000000001</v>
      </c>
      <c r="Z67" s="435">
        <v>0.56830000000000003</v>
      </c>
      <c r="AA67" s="435">
        <v>0.56720000000000004</v>
      </c>
      <c r="AB67" s="435">
        <v>0.56599999999999995</v>
      </c>
      <c r="AC67" s="435">
        <v>0.56628888888888884</v>
      </c>
      <c r="AD67" s="435">
        <v>0.56657777777777774</v>
      </c>
      <c r="AE67" s="435">
        <v>0.56686666666666663</v>
      </c>
      <c r="AF67" s="435">
        <v>0.56715555555555552</v>
      </c>
      <c r="AG67" s="435">
        <v>0.56744444444444442</v>
      </c>
      <c r="AH67" s="435">
        <v>0.56773333333333331</v>
      </c>
      <c r="AI67" s="435">
        <v>0.56802222222222221</v>
      </c>
      <c r="AJ67" s="435">
        <v>0.5683111111111111</v>
      </c>
      <c r="AK67" s="435">
        <v>0.56859999999999999</v>
      </c>
      <c r="AL67" s="396"/>
      <c r="AM67" s="396"/>
      <c r="AN67" s="396"/>
      <c r="AO67" s="396"/>
      <c r="AP67" s="396"/>
      <c r="AQ67" s="396"/>
      <c r="AR67" s="396"/>
      <c r="AS67" s="396"/>
      <c r="AT67" s="396"/>
      <c r="AU67" s="396"/>
      <c r="AV67" s="396"/>
      <c r="AW67" s="396"/>
      <c r="AX67" s="396"/>
      <c r="AY67" s="396"/>
      <c r="AZ67" s="396"/>
      <c r="BA67" s="396"/>
    </row>
    <row r="68" spans="1:53" x14ac:dyDescent="0.25">
      <c r="A68" s="327" t="s">
        <v>39</v>
      </c>
      <c r="B68" s="327" t="s">
        <v>106</v>
      </c>
      <c r="C68" s="341" t="s">
        <v>383</v>
      </c>
      <c r="D68" s="328">
        <f>V68*' Demand-Supply Gap'!D$129</f>
        <v>3.7176899904839997</v>
      </c>
      <c r="E68" s="328">
        <f>W68*' Demand-Supply Gap'!E$129</f>
        <v>3.8500842748920001</v>
      </c>
      <c r="F68" s="328">
        <f>X68*' Demand-Supply Gap'!F$129</f>
        <v>3.8779206080440001</v>
      </c>
      <c r="G68" s="328">
        <f>Y68*' Demand-Supply Gap'!G$129</f>
        <v>3.9195162409200006</v>
      </c>
      <c r="H68" s="328">
        <f>Z68*' Demand-Supply Gap'!H$129</f>
        <v>4.0127490886320007</v>
      </c>
      <c r="I68" s="328">
        <f>AA68*' Demand-Supply Gap'!I$129</f>
        <v>3.8601662435999997</v>
      </c>
      <c r="J68" s="328">
        <f>AB68*' Demand-Supply Gap'!J$129</f>
        <v>3.9744271644105593</v>
      </c>
      <c r="K68" s="328">
        <f>AC68*' Demand-Supply Gap'!K$129</f>
        <v>4.1361863500020695</v>
      </c>
      <c r="L68" s="328">
        <f>AD68*' Demand-Supply Gap'!L$129</f>
        <v>4.3289326339121663</v>
      </c>
      <c r="M68" s="328">
        <f>AE68*' Demand-Supply Gap'!M$129</f>
        <v>4.5709199681478561</v>
      </c>
      <c r="N68" s="328">
        <f>AF68*' Demand-Supply Gap'!N$129</f>
        <v>4.8438038902462832</v>
      </c>
      <c r="O68" s="328">
        <f>AG68*' Demand-Supply Gap'!O$129</f>
        <v>5.1523541980549714</v>
      </c>
      <c r="P68" s="328">
        <f>AH68*' Demand-Supply Gap'!P$129</f>
        <v>5.4862267500889335</v>
      </c>
      <c r="Q68" s="328">
        <f>AI68*' Demand-Supply Gap'!Q$129</f>
        <v>5.8192407138193323</v>
      </c>
      <c r="R68" s="328">
        <f>AJ68*' Demand-Supply Gap'!R$129</f>
        <v>6.2073840694310807</v>
      </c>
      <c r="S68" s="328">
        <f>AK68*' Demand-Supply Gap'!S$129</f>
        <v>6.646246123139858</v>
      </c>
      <c r="T68" s="384"/>
      <c r="U68" s="469">
        <f t="shared" ref="U68:U70" si="171">(S68/J68)^(1/9)-1</f>
        <v>5.8793629812993409E-2</v>
      </c>
      <c r="V68" s="436">
        <v>0.1767</v>
      </c>
      <c r="W68" s="436">
        <v>0.1767</v>
      </c>
      <c r="X68" s="436">
        <v>0.17660000000000001</v>
      </c>
      <c r="Y68" s="436">
        <v>0.17660000000000001</v>
      </c>
      <c r="Z68" s="436">
        <v>0.17660000000000001</v>
      </c>
      <c r="AA68" s="436">
        <v>0.17660000000000001</v>
      </c>
      <c r="AB68" s="436">
        <v>0.17660000000000001</v>
      </c>
      <c r="AC68" s="436">
        <v>0.17660000000000001</v>
      </c>
      <c r="AD68" s="436">
        <v>0.17660000000000001</v>
      </c>
      <c r="AE68" s="436">
        <v>0.17660000000000001</v>
      </c>
      <c r="AF68" s="436">
        <v>0.17660000000000001</v>
      </c>
      <c r="AG68" s="436">
        <v>0.17660000000000001</v>
      </c>
      <c r="AH68" s="436">
        <v>0.17660000000000001</v>
      </c>
      <c r="AI68" s="436">
        <v>0.17660000000000001</v>
      </c>
      <c r="AJ68" s="436">
        <v>0.17660000000000001</v>
      </c>
      <c r="AK68" s="436">
        <v>0.17660000000000001</v>
      </c>
      <c r="AL68" s="396"/>
      <c r="AM68" s="396"/>
      <c r="AN68" s="396"/>
      <c r="AO68" s="396"/>
      <c r="AP68" s="396"/>
      <c r="AQ68" s="396"/>
      <c r="AR68" s="396"/>
      <c r="AS68" s="396"/>
      <c r="AT68" s="396"/>
      <c r="AU68" s="396"/>
      <c r="AV68" s="396"/>
      <c r="AW68" s="396"/>
      <c r="AX68" s="396"/>
      <c r="AY68" s="396"/>
      <c r="AZ68" s="396"/>
      <c r="BA68" s="396"/>
    </row>
    <row r="69" spans="1:53" x14ac:dyDescent="0.25">
      <c r="A69" s="327" t="s">
        <v>39</v>
      </c>
      <c r="B69" s="327" t="s">
        <v>106</v>
      </c>
      <c r="C69" s="341" t="s">
        <v>386</v>
      </c>
      <c r="D69" s="328">
        <f>V69*' Demand-Supply Gap'!D$129</f>
        <v>1.184527144676</v>
      </c>
      <c r="E69" s="328">
        <f>W69*' Demand-Supply Gap'!E$129</f>
        <v>1.2267104961880002</v>
      </c>
      <c r="F69" s="328">
        <f>X69*' Demand-Supply Gap'!F$129</f>
        <v>1.2362793331420001</v>
      </c>
      <c r="G69" s="328">
        <f>Y69*' Demand-Supply Gap'!G$129</f>
        <v>1.2473205704400001</v>
      </c>
      <c r="H69" s="328">
        <f>Z69*' Demand-Supply Gap'!H$129</f>
        <v>1.2769903668240004</v>
      </c>
      <c r="I69" s="328">
        <f>AA69*' Demand-Supply Gap'!I$129</f>
        <v>1.2284334251999998</v>
      </c>
      <c r="J69" s="328">
        <f>AB69*' Demand-Supply Gap'!J$129</f>
        <v>1.2647950545859199</v>
      </c>
      <c r="K69" s="328">
        <f>AC69*' Demand-Supply Gap'!K$129</f>
        <v>1.3162722133075668</v>
      </c>
      <c r="L69" s="328">
        <f>AD69*' Demand-Supply Gap'!L$129</f>
        <v>1.3776104984476993</v>
      </c>
      <c r="M69" s="328">
        <f>AE69*' Demand-Supply Gap'!M$129</f>
        <v>1.4546189253109258</v>
      </c>
      <c r="N69" s="328">
        <f>AF69*' Demand-Supply Gap'!N$129</f>
        <v>1.5414596751519882</v>
      </c>
      <c r="O69" s="328">
        <f>AG69*' Demand-Supply Gap'!O$129</f>
        <v>1.6367331286007014</v>
      </c>
      <c r="P69" s="328">
        <f>AH69*' Demand-Supply Gap'!P$129</f>
        <v>1.7427934353340269</v>
      </c>
      <c r="Q69" s="328">
        <f>AI69*' Demand-Supply Gap'!Q$129</f>
        <v>1.8485809968588023</v>
      </c>
      <c r="R69" s="328">
        <f>AJ69*' Demand-Supply Gap'!R$129</f>
        <v>1.9718813493492844</v>
      </c>
      <c r="S69" s="328">
        <f>AK69*' Demand-Supply Gap'!S$129</f>
        <v>2.1112933607482787</v>
      </c>
      <c r="T69" s="384"/>
      <c r="U69" s="469">
        <f t="shared" si="171"/>
        <v>5.8584133590954712E-2</v>
      </c>
      <c r="V69" s="437">
        <v>5.6300000000000003E-2</v>
      </c>
      <c r="W69" s="437">
        <v>5.6300000000000003E-2</v>
      </c>
      <c r="X69" s="437">
        <v>5.6300000000000003E-2</v>
      </c>
      <c r="Y69" s="437">
        <v>5.62E-2</v>
      </c>
      <c r="Z69" s="437">
        <v>5.62E-2</v>
      </c>
      <c r="AA69" s="437">
        <v>5.62E-2</v>
      </c>
      <c r="AB69" s="437">
        <v>5.62E-2</v>
      </c>
      <c r="AC69" s="437">
        <v>5.62E-2</v>
      </c>
      <c r="AD69" s="437">
        <v>5.62E-2</v>
      </c>
      <c r="AE69" s="437">
        <v>5.62E-2</v>
      </c>
      <c r="AF69" s="437">
        <v>5.62E-2</v>
      </c>
      <c r="AG69" s="437">
        <v>5.6099999999999997E-2</v>
      </c>
      <c r="AH69" s="437">
        <v>5.6099999999999997E-2</v>
      </c>
      <c r="AI69" s="437">
        <v>5.6099999999999997E-2</v>
      </c>
      <c r="AJ69" s="437">
        <v>5.6099999999999997E-2</v>
      </c>
      <c r="AK69" s="437">
        <v>5.6099999999999997E-2</v>
      </c>
      <c r="AL69" s="396"/>
      <c r="AM69" s="396"/>
      <c r="AN69" s="396"/>
      <c r="AO69" s="396"/>
      <c r="AP69" s="396"/>
      <c r="AQ69" s="396"/>
      <c r="AR69" s="396"/>
      <c r="AS69" s="396"/>
      <c r="AT69" s="396"/>
      <c r="AU69" s="396"/>
      <c r="AV69" s="396"/>
      <c r="AW69" s="396"/>
      <c r="AX69" s="396"/>
      <c r="AY69" s="396"/>
      <c r="AZ69" s="396"/>
      <c r="BA69" s="396"/>
    </row>
    <row r="70" spans="1:53" x14ac:dyDescent="0.25">
      <c r="A70" s="327" t="s">
        <v>39</v>
      </c>
      <c r="B70" s="327" t="s">
        <v>106</v>
      </c>
      <c r="C70" s="341" t="s">
        <v>12</v>
      </c>
      <c r="D70" s="328">
        <f>V70*' Demand-Supply Gap'!D$129</f>
        <v>4.0795703970279993</v>
      </c>
      <c r="E70" s="328">
        <f>W70*' Demand-Supply Gap'!E$129</f>
        <v>4.2509985400760018</v>
      </c>
      <c r="F70" s="328">
        <f>X70*' Demand-Supply Gap'!F$129</f>
        <v>4.3127044587760004</v>
      </c>
      <c r="G70" s="328">
        <f>Y70*' Demand-Supply Gap'!G$129</f>
        <v>4.3878163127400001</v>
      </c>
      <c r="H70" s="328">
        <f>Z70*' Demand-Supply Gap'!H$129</f>
        <v>4.519455230628</v>
      </c>
      <c r="I70" s="328">
        <f>AA70*' Demand-Supply Gap'!I$129</f>
        <v>4.3716491999999985</v>
      </c>
      <c r="J70" s="328">
        <f>AB70*' Demand-Supply Gap'!J$129</f>
        <v>4.5280563164179206</v>
      </c>
      <c r="K70" s="328">
        <f>AC70*' Demand-Supply Gap'!K$129</f>
        <v>4.7055820800765966</v>
      </c>
      <c r="L70" s="328">
        <f>AD70*' Demand-Supply Gap'!L$129</f>
        <v>4.9177807750042835</v>
      </c>
      <c r="M70" s="328">
        <f>AE70*' Demand-Supply Gap'!M$129</f>
        <v>5.1852074383859224</v>
      </c>
      <c r="N70" s="328">
        <f>AF70*' Demand-Supply Gap'!N$129</f>
        <v>5.4868406467845787</v>
      </c>
      <c r="O70" s="328">
        <f>AG70*' Demand-Supply Gap'!O$129</f>
        <v>5.8308415100298712</v>
      </c>
      <c r="P70" s="328">
        <f>AH70*' Demand-Supply Gap'!P$129</f>
        <v>6.1997054648513492</v>
      </c>
      <c r="Q70" s="328">
        <f>AI70*' Demand-Supply Gap'!Q$129</f>
        <v>6.5665082548351394</v>
      </c>
      <c r="R70" s="328">
        <f>AJ70*' Demand-Supply Gap'!R$129</f>
        <v>6.9943400842733876</v>
      </c>
      <c r="S70" s="328">
        <f>AK70*' Demand-Supply Gap'!S$129</f>
        <v>7.4779677501013007</v>
      </c>
      <c r="T70" s="384"/>
      <c r="U70" s="469">
        <f t="shared" si="171"/>
        <v>5.7323717491168269E-2</v>
      </c>
      <c r="V70" s="465">
        <f>V71-SUM(V67:V69)</f>
        <v>0.19389999999999996</v>
      </c>
      <c r="W70" s="465">
        <f t="shared" ref="W70" si="172">W71-SUM(W67:W69)</f>
        <v>0.19510000000000005</v>
      </c>
      <c r="X70" s="465">
        <f t="shared" ref="X70" si="173">X71-SUM(X67:X69)</f>
        <v>0.19640000000000002</v>
      </c>
      <c r="Y70" s="465">
        <f t="shared" ref="Y70" si="174">Y71-SUM(Y67:Y69)</f>
        <v>0.19769999999999999</v>
      </c>
      <c r="Z70" s="465">
        <f t="shared" ref="Z70" si="175">Z71-SUM(Z67:Z69)</f>
        <v>0.19889999999999997</v>
      </c>
      <c r="AA70" s="465">
        <f t="shared" ref="AA70" si="176">AA71-SUM(AA67:AA69)</f>
        <v>0.19999999999999996</v>
      </c>
      <c r="AB70" s="465">
        <f t="shared" ref="AB70" si="177">AB71-SUM(AB67:AB69)</f>
        <v>0.20120000000000005</v>
      </c>
      <c r="AC70" s="465">
        <f t="shared" ref="AC70" si="178">AC71-SUM(AC67:AC69)</f>
        <v>0.20091111111111115</v>
      </c>
      <c r="AD70" s="465">
        <f t="shared" ref="AD70" si="179">AD71-SUM(AD67:AD69)</f>
        <v>0.20062222222222226</v>
      </c>
      <c r="AE70" s="465">
        <f t="shared" ref="AE70" si="180">AE71-SUM(AE67:AE69)</f>
        <v>0.20033333333333336</v>
      </c>
      <c r="AF70" s="465">
        <f t="shared" ref="AF70" si="181">AF71-SUM(AF67:AF69)</f>
        <v>0.20004444444444447</v>
      </c>
      <c r="AG70" s="465">
        <f t="shared" ref="AG70" si="182">AG71-SUM(AG67:AG69)</f>
        <v>0.19985555555555556</v>
      </c>
      <c r="AH70" s="465">
        <f t="shared" ref="AH70" si="183">AH71-SUM(AH67:AH69)</f>
        <v>0.19956666666666667</v>
      </c>
      <c r="AI70" s="465">
        <f t="shared" ref="AI70" si="184">AI71-SUM(AI67:AI69)</f>
        <v>0.19927777777777778</v>
      </c>
      <c r="AJ70" s="465">
        <f t="shared" ref="AJ70" si="185">AJ71-SUM(AJ67:AJ69)</f>
        <v>0.19898888888888888</v>
      </c>
      <c r="AK70" s="465">
        <f t="shared" ref="AK70" si="186">AK71-SUM(AK67:AK69)</f>
        <v>0.19869999999999999</v>
      </c>
      <c r="AL70" s="396"/>
      <c r="AM70" s="396"/>
      <c r="AN70" s="396"/>
      <c r="AO70" s="396"/>
      <c r="AP70" s="396"/>
      <c r="AQ70" s="396"/>
      <c r="AR70" s="396"/>
      <c r="AS70" s="396"/>
      <c r="AT70" s="396"/>
      <c r="AU70" s="396"/>
      <c r="AV70" s="396"/>
      <c r="AW70" s="396"/>
      <c r="AX70" s="396"/>
      <c r="AY70" s="396"/>
      <c r="AZ70" s="396"/>
      <c r="BA70" s="396"/>
    </row>
    <row r="71" spans="1:53" ht="15.75" thickBot="1" x14ac:dyDescent="0.3">
      <c r="A71" s="227" t="s">
        <v>39</v>
      </c>
      <c r="B71" s="227" t="s">
        <v>106</v>
      </c>
      <c r="C71" s="475" t="s">
        <v>58</v>
      </c>
      <c r="D71" s="229">
        <f t="shared" ref="D71:S71" si="187">SUM(D67:D70)</f>
        <v>21.03955852</v>
      </c>
      <c r="E71" s="229">
        <f t="shared" si="187"/>
        <v>21.788818760000002</v>
      </c>
      <c r="F71" s="229">
        <f t="shared" si="187"/>
        <v>21.958780340000001</v>
      </c>
      <c r="G71" s="229">
        <f t="shared" si="187"/>
        <v>22.194316200000003</v>
      </c>
      <c r="H71" s="229">
        <f t="shared" si="187"/>
        <v>22.722248520000004</v>
      </c>
      <c r="I71" s="229">
        <f t="shared" si="187"/>
        <v>21.858245999999994</v>
      </c>
      <c r="J71" s="229">
        <f t="shared" si="187"/>
        <v>22.505250081599996</v>
      </c>
      <c r="K71" s="229">
        <f t="shared" si="187"/>
        <v>23.421213759921116</v>
      </c>
      <c r="L71" s="229">
        <f t="shared" si="187"/>
        <v>24.512642321133441</v>
      </c>
      <c r="M71" s="229">
        <f t="shared" si="187"/>
        <v>25.8828990268848</v>
      </c>
      <c r="N71" s="229">
        <f t="shared" si="187"/>
        <v>27.428108098789824</v>
      </c>
      <c r="O71" s="229">
        <f t="shared" si="187"/>
        <v>29.175278584682736</v>
      </c>
      <c r="P71" s="229">
        <f t="shared" si="187"/>
        <v>31.065836636970179</v>
      </c>
      <c r="Q71" s="229">
        <f t="shared" si="187"/>
        <v>32.951532920834268</v>
      </c>
      <c r="R71" s="229">
        <f t="shared" si="187"/>
        <v>35.149400166653912</v>
      </c>
      <c r="S71" s="229">
        <f t="shared" si="187"/>
        <v>37.634462758436342</v>
      </c>
      <c r="T71" s="484"/>
      <c r="U71" s="340"/>
      <c r="V71" s="477">
        <v>1</v>
      </c>
      <c r="W71" s="477">
        <v>1</v>
      </c>
      <c r="X71" s="478">
        <v>1</v>
      </c>
      <c r="Y71" s="479">
        <v>1</v>
      </c>
      <c r="Z71" s="479">
        <v>1</v>
      </c>
      <c r="AA71" s="479">
        <v>1</v>
      </c>
      <c r="AB71" s="479">
        <v>1</v>
      </c>
      <c r="AC71" s="479">
        <v>1</v>
      </c>
      <c r="AD71" s="479">
        <v>1</v>
      </c>
      <c r="AE71" s="479">
        <v>1</v>
      </c>
      <c r="AF71" s="479">
        <v>1</v>
      </c>
      <c r="AG71" s="479">
        <v>1</v>
      </c>
      <c r="AH71" s="479">
        <v>1</v>
      </c>
      <c r="AI71" s="479">
        <v>1</v>
      </c>
      <c r="AJ71" s="479">
        <v>1</v>
      </c>
      <c r="AK71" s="479">
        <v>1</v>
      </c>
      <c r="AL71" s="396"/>
      <c r="AM71" s="396"/>
      <c r="AN71" s="396"/>
      <c r="AO71" s="396"/>
      <c r="AP71" s="396"/>
      <c r="AQ71" s="396"/>
      <c r="AR71" s="396"/>
      <c r="AS71" s="396"/>
      <c r="AT71" s="396"/>
      <c r="AU71" s="396"/>
      <c r="AV71" s="396"/>
      <c r="AW71" s="396"/>
      <c r="AX71" s="396"/>
      <c r="AY71" s="396"/>
      <c r="AZ71" s="396"/>
      <c r="BA71" s="396"/>
    </row>
    <row r="72" spans="1:53" x14ac:dyDescent="0.25">
      <c r="A72" s="327" t="s">
        <v>39</v>
      </c>
      <c r="B72" s="327" t="s">
        <v>259</v>
      </c>
      <c r="C72" s="341" t="s">
        <v>360</v>
      </c>
      <c r="D72" s="328">
        <f>V72*' Demand-Supply Gap'!D$138</f>
        <v>8.1949209747999987</v>
      </c>
      <c r="E72" s="328">
        <f>W72*' Demand-Supply Gap'!E$138</f>
        <v>8.2072759780000002</v>
      </c>
      <c r="F72" s="328">
        <f>X72*' Demand-Supply Gap'!F$138</f>
        <v>8.2879033752000009</v>
      </c>
      <c r="G72" s="328">
        <f>Y72*' Demand-Supply Gap'!G$138</f>
        <v>8.2937105551999988</v>
      </c>
      <c r="H72" s="328">
        <f>Z72*' Demand-Supply Gap'!H$138</f>
        <v>8.4258689580000024</v>
      </c>
      <c r="I72" s="328">
        <f>AA72*' Demand-Supply Gap'!I$138</f>
        <v>8.0570230133999985</v>
      </c>
      <c r="J72" s="328">
        <f>AB72*' Demand-Supply Gap'!J$138</f>
        <v>8.2725868448823601</v>
      </c>
      <c r="K72" s="328">
        <f>AC72*' Demand-Supply Gap'!K$138</f>
        <v>8.5858143101894129</v>
      </c>
      <c r="L72" s="328">
        <f>AD72*' Demand-Supply Gap'!L$138</f>
        <v>8.9601042506638962</v>
      </c>
      <c r="M72" s="328">
        <f>AE72*' Demand-Supply Gap'!M$138</f>
        <v>9.435658618311269</v>
      </c>
      <c r="N72" s="328">
        <f>AF72*' Demand-Supply Gap'!N$138</f>
        <v>9.9723312945421299</v>
      </c>
      <c r="O72" s="328">
        <f>AG72*' Demand-Supply Gap'!O$138</f>
        <v>10.577689045192059</v>
      </c>
      <c r="P72" s="328">
        <f>AH72*' Demand-Supply Gap'!P$138</f>
        <v>11.233294177123701</v>
      </c>
      <c r="Q72" s="328">
        <f>AI72*' Demand-Supply Gap'!Q$138</f>
        <v>11.881463070142004</v>
      </c>
      <c r="R72" s="328">
        <f>AJ72*' Demand-Supply Gap'!R$138</f>
        <v>12.640454000801393</v>
      </c>
      <c r="S72" s="328">
        <f>AK72*' Demand-Supply Gap'!S$138</f>
        <v>13.498523912830642</v>
      </c>
      <c r="T72" s="384"/>
      <c r="U72" s="469">
        <f>(S72/J72)^(1/9)-1</f>
        <v>5.5910761602632197E-2</v>
      </c>
      <c r="V72" s="440">
        <v>0.5978</v>
      </c>
      <c r="W72" s="440">
        <v>0.59830000000000005</v>
      </c>
      <c r="X72" s="440">
        <v>0.5988</v>
      </c>
      <c r="Y72" s="440">
        <v>0.59919999999999995</v>
      </c>
      <c r="Z72" s="440">
        <v>0.59970000000000001</v>
      </c>
      <c r="AA72" s="440">
        <v>0.60009999999999997</v>
      </c>
      <c r="AB72" s="440">
        <v>0.60060000000000002</v>
      </c>
      <c r="AC72" s="440">
        <v>0.60109999999999997</v>
      </c>
      <c r="AD72" s="440">
        <v>0.60150000000000003</v>
      </c>
      <c r="AE72" s="440">
        <v>0.60199999999999998</v>
      </c>
      <c r="AF72" s="440">
        <v>0.60250000000000004</v>
      </c>
      <c r="AG72" s="440">
        <v>0.60289999999999999</v>
      </c>
      <c r="AH72" s="440">
        <v>0.60340000000000005</v>
      </c>
      <c r="AI72" s="440">
        <v>0.6038</v>
      </c>
      <c r="AJ72" s="440">
        <v>0.60429999999999995</v>
      </c>
      <c r="AK72" s="440">
        <v>0.6048</v>
      </c>
      <c r="AL72" s="396"/>
      <c r="AM72" s="396"/>
      <c r="AN72" s="396"/>
      <c r="AO72" s="396"/>
      <c r="AP72" s="396"/>
      <c r="AQ72" s="396"/>
      <c r="AR72" s="396"/>
      <c r="AS72" s="396"/>
      <c r="AT72" s="396"/>
      <c r="AU72" s="396"/>
      <c r="AV72" s="396"/>
      <c r="AW72" s="396"/>
      <c r="AX72" s="396"/>
      <c r="AY72" s="396"/>
      <c r="AZ72" s="396"/>
      <c r="BA72" s="396"/>
    </row>
    <row r="73" spans="1:53" x14ac:dyDescent="0.25">
      <c r="A73" s="327" t="s">
        <v>39</v>
      </c>
      <c r="B73" s="327" t="s">
        <v>259</v>
      </c>
      <c r="C73" s="341" t="s">
        <v>383</v>
      </c>
      <c r="D73" s="328">
        <f>V73*' Demand-Supply Gap'!D$138</f>
        <v>2.1028786843999998</v>
      </c>
      <c r="E73" s="328">
        <f>W73*' Demand-Supply Gap'!E$138</f>
        <v>2.1070325759999999</v>
      </c>
      <c r="F73" s="328">
        <f>X73*' Demand-Supply Gap'!F$138</f>
        <v>2.1301074306000003</v>
      </c>
      <c r="G73" s="328">
        <f>Y73*' Demand-Supply Gap'!G$138</f>
        <v>2.1343293852</v>
      </c>
      <c r="H73" s="328">
        <f>Z73*' Demand-Supply Gap'!H$138</f>
        <v>2.1693416160000005</v>
      </c>
      <c r="I73" s="328">
        <f>AA73*' Demand-Supply Gap'!I$138</f>
        <v>2.0770229298</v>
      </c>
      <c r="J73" s="328">
        <f>AB73*' Demand-Supply Gap'!J$138</f>
        <v>2.1349499849429998</v>
      </c>
      <c r="K73" s="328">
        <f>AC73*' Demand-Supply Gap'!K$138</f>
        <v>2.2153714847951722</v>
      </c>
      <c r="L73" s="328">
        <f>AD73*' Demand-Supply Gap'!L$138</f>
        <v>2.3119005481347243</v>
      </c>
      <c r="M73" s="328">
        <f>AE73*' Demand-Supply Gap'!M$138</f>
        <v>2.4341491418999008</v>
      </c>
      <c r="N73" s="328">
        <f>AF73*' Demand-Supply Gap'!N$138</f>
        <v>2.5721166525673809</v>
      </c>
      <c r="O73" s="328">
        <f>AG73*' Demand-Supply Gap'!O$138</f>
        <v>2.728198119965775</v>
      </c>
      <c r="P73" s="328">
        <f>AH73*' Demand-Supply Gap'!P$138</f>
        <v>2.8967526913497643</v>
      </c>
      <c r="Q73" s="328">
        <f>AI73*' Demand-Supply Gap'!Q$138</f>
        <v>3.0638353759872645</v>
      </c>
      <c r="R73" s="328">
        <f>AJ73*' Demand-Supply Gap'!R$138</f>
        <v>3.258948756122551</v>
      </c>
      <c r="S73" s="328">
        <f>AK73*' Demand-Supply Gap'!S$138</f>
        <v>3.4795302215778725</v>
      </c>
      <c r="T73" s="384"/>
      <c r="U73" s="469">
        <f t="shared" ref="U73:U75" si="188">(S73/J73)^(1/9)-1</f>
        <v>5.5772445159497419E-2</v>
      </c>
      <c r="V73" s="439">
        <v>0.15340000000000001</v>
      </c>
      <c r="W73" s="439">
        <v>0.15359999999999999</v>
      </c>
      <c r="X73" s="439">
        <v>0.15390000000000001</v>
      </c>
      <c r="Y73" s="439">
        <v>0.1542</v>
      </c>
      <c r="Z73" s="439">
        <v>0.15440000000000001</v>
      </c>
      <c r="AA73" s="439">
        <v>0.1547</v>
      </c>
      <c r="AB73" s="465">
        <v>0.155</v>
      </c>
      <c r="AC73" s="465">
        <v>0.15510000000000002</v>
      </c>
      <c r="AD73" s="465">
        <v>0.1552</v>
      </c>
      <c r="AE73" s="465">
        <v>0.15530000000000002</v>
      </c>
      <c r="AF73" s="465">
        <v>0.15540000000000001</v>
      </c>
      <c r="AG73" s="465">
        <v>0.15550000000000003</v>
      </c>
      <c r="AH73" s="465">
        <v>0.15560000000000002</v>
      </c>
      <c r="AI73" s="465">
        <v>0.15570000000000003</v>
      </c>
      <c r="AJ73" s="465">
        <v>0.15580000000000002</v>
      </c>
      <c r="AK73" s="465">
        <v>0.15590000000000001</v>
      </c>
      <c r="AL73" s="396"/>
      <c r="AM73" s="396"/>
      <c r="AN73" s="396"/>
      <c r="AO73" s="396"/>
      <c r="AP73" s="396"/>
      <c r="AQ73" s="396"/>
      <c r="AR73" s="396"/>
      <c r="AS73" s="396"/>
      <c r="AT73" s="396"/>
      <c r="AU73" s="396"/>
      <c r="AV73" s="396"/>
      <c r="AW73" s="396"/>
      <c r="AX73" s="396"/>
      <c r="AY73" s="396"/>
      <c r="AZ73" s="396"/>
      <c r="BA73" s="396"/>
    </row>
    <row r="74" spans="1:53" x14ac:dyDescent="0.25">
      <c r="A74" s="327" t="s">
        <v>39</v>
      </c>
      <c r="B74" s="327" t="s">
        <v>259</v>
      </c>
      <c r="C74" s="341" t="s">
        <v>386</v>
      </c>
      <c r="D74" s="328">
        <f>V74*' Demand-Supply Gap'!D$138</f>
        <v>0.83484557939999993</v>
      </c>
      <c r="E74" s="328">
        <f>W74*' Demand-Supply Gap'!E$138</f>
        <v>0.83540549400000008</v>
      </c>
      <c r="F74" s="328">
        <f>X74*' Demand-Supply Gap'!F$138</f>
        <v>0.84290800860000004</v>
      </c>
      <c r="G74" s="328">
        <f>Y74*' Demand-Supply Gap'!G$138</f>
        <v>0.84293553539999999</v>
      </c>
      <c r="H74" s="328">
        <f>Z74*' Demand-Supply Gap'!H$138</f>
        <v>0.85565352600000022</v>
      </c>
      <c r="I74" s="328">
        <f>AA74*' Demand-Supply Gap'!I$138</f>
        <v>0.81765156059999999</v>
      </c>
      <c r="J74" s="328">
        <f>AB74*' Demand-Supply Gap'!J$138</f>
        <v>0.83882873601954</v>
      </c>
      <c r="K74" s="328">
        <f>AC74*' Demand-Supply Gap'!K$138</f>
        <v>0.86986539925226303</v>
      </c>
      <c r="L74" s="328">
        <f>AD74*' Demand-Supply Gap'!L$138</f>
        <v>0.90718262488018508</v>
      </c>
      <c r="M74" s="328">
        <f>AE74*' Demand-Supply Gap'!M$138</f>
        <v>0.95453755789893069</v>
      </c>
      <c r="N74" s="328">
        <f>AF74*' Demand-Supply Gap'!N$138</f>
        <v>1.0079916611412707</v>
      </c>
      <c r="O74" s="328">
        <f>AG74*' Demand-Supply Gap'!O$138</f>
        <v>1.068471160809747</v>
      </c>
      <c r="P74" s="328">
        <f>AH74*' Demand-Supply Gap'!P$138</f>
        <v>1.1318930824811417</v>
      </c>
      <c r="Q74" s="328">
        <f>AI74*' Demand-Supply Gap'!Q$138</f>
        <v>1.1964109881825669</v>
      </c>
      <c r="R74" s="328">
        <f>AJ74*' Demand-Supply Gap'!R$138</f>
        <v>1.2717848804380685</v>
      </c>
      <c r="S74" s="328">
        <f>AK74*' Demand-Supply Gap'!S$138</f>
        <v>1.356994467427419</v>
      </c>
      <c r="T74" s="384"/>
      <c r="U74" s="469">
        <f t="shared" si="188"/>
        <v>5.4900849134549068E-2</v>
      </c>
      <c r="V74" s="438">
        <v>6.0900000000000003E-2</v>
      </c>
      <c r="W74" s="438">
        <v>6.0900000000000003E-2</v>
      </c>
      <c r="X74" s="438">
        <v>6.0900000000000003E-2</v>
      </c>
      <c r="Y74" s="438">
        <v>6.0900000000000003E-2</v>
      </c>
      <c r="Z74" s="438">
        <v>6.0900000000000003E-2</v>
      </c>
      <c r="AA74" s="438">
        <v>6.0900000000000003E-2</v>
      </c>
      <c r="AB74" s="438">
        <v>6.0900000000000003E-2</v>
      </c>
      <c r="AC74" s="438">
        <v>6.0900000000000003E-2</v>
      </c>
      <c r="AD74" s="438">
        <v>6.0900000000000003E-2</v>
      </c>
      <c r="AE74" s="438">
        <v>6.0900000000000003E-2</v>
      </c>
      <c r="AF74" s="438">
        <v>6.0900000000000003E-2</v>
      </c>
      <c r="AG74" s="438">
        <v>6.0900000000000003E-2</v>
      </c>
      <c r="AH74" s="438">
        <v>6.08E-2</v>
      </c>
      <c r="AI74" s="438">
        <v>6.08E-2</v>
      </c>
      <c r="AJ74" s="438">
        <v>6.08E-2</v>
      </c>
      <c r="AK74" s="438">
        <v>6.08E-2</v>
      </c>
      <c r="AL74" s="396"/>
      <c r="AM74" s="396"/>
      <c r="AN74" s="396"/>
      <c r="AO74" s="396"/>
      <c r="AP74" s="396"/>
      <c r="AQ74" s="396"/>
      <c r="AR74" s="396"/>
      <c r="AS74" s="396"/>
      <c r="AT74" s="396"/>
      <c r="AU74" s="396"/>
      <c r="AV74" s="396"/>
      <c r="AW74" s="396"/>
      <c r="AX74" s="396"/>
      <c r="AY74" s="396"/>
      <c r="AZ74" s="396"/>
      <c r="BA74" s="396"/>
    </row>
    <row r="75" spans="1:53" x14ac:dyDescent="0.25">
      <c r="A75" s="327" t="s">
        <v>39</v>
      </c>
      <c r="B75" s="327" t="s">
        <v>259</v>
      </c>
      <c r="C75" s="341" t="s">
        <v>12</v>
      </c>
      <c r="D75" s="328">
        <f>V75*' Demand-Supply Gap'!D$138</f>
        <v>2.5758207614000006</v>
      </c>
      <c r="E75" s="328">
        <f>W75*' Demand-Supply Gap'!E$138</f>
        <v>2.5679459520000005</v>
      </c>
      <c r="F75" s="328">
        <f>X75*' Demand-Supply Gap'!F$138</f>
        <v>2.5799351856000001</v>
      </c>
      <c r="G75" s="328">
        <f>Y75*' Demand-Supply Gap'!G$138</f>
        <v>2.570330524200001</v>
      </c>
      <c r="H75" s="328">
        <f>Z75*' Demand-Supply Gap'!H$138</f>
        <v>2.5992759000000012</v>
      </c>
      <c r="I75" s="328">
        <f>AA75*' Demand-Supply Gap'!I$138</f>
        <v>2.4744364962000018</v>
      </c>
      <c r="J75" s="328">
        <f>AB75*' Demand-Supply Gap'!J$138</f>
        <v>2.5275053047550999</v>
      </c>
      <c r="K75" s="328">
        <f>AC75*' Demand-Supply Gap'!K$138</f>
        <v>2.6124528985753521</v>
      </c>
      <c r="L75" s="328">
        <f>AD75*' Demand-Supply Gap'!L$138</f>
        <v>2.7170789947150369</v>
      </c>
      <c r="M75" s="328">
        <f>AE75*' Demand-Supply Gap'!M$138</f>
        <v>2.8495062073239024</v>
      </c>
      <c r="N75" s="328">
        <f>AF75*' Demand-Supply Gap'!N$138</f>
        <v>2.9991476026075254</v>
      </c>
      <c r="O75" s="328">
        <f>AG75*' Demand-Supply Gap'!O$138</f>
        <v>3.170324117542223</v>
      </c>
      <c r="P75" s="328">
        <f>AH75*' Demand-Supply Gap'!P$138</f>
        <v>3.3547225898536457</v>
      </c>
      <c r="Q75" s="328">
        <f>AI75*' Demand-Supply Gap'!Q$138</f>
        <v>3.5361028713224871</v>
      </c>
      <c r="R75" s="328">
        <f>AJ75*' Demand-Supply Gap'!R$138</f>
        <v>3.7463268435272719</v>
      </c>
      <c r="S75" s="328">
        <f>AK75*' Demand-Supply Gap'!S$138</f>
        <v>3.9839393492729323</v>
      </c>
      <c r="T75" s="384"/>
      <c r="U75" s="469">
        <f t="shared" si="188"/>
        <v>5.185977967038391E-2</v>
      </c>
      <c r="V75" s="465">
        <f>V76-SUM(V72:V74)</f>
        <v>0.18790000000000007</v>
      </c>
      <c r="W75" s="465">
        <f t="shared" ref="W75" si="189">W76-SUM(W72:W74)</f>
        <v>0.18720000000000003</v>
      </c>
      <c r="X75" s="465">
        <f t="shared" ref="X75" si="190">X76-SUM(X72:X74)</f>
        <v>0.18640000000000001</v>
      </c>
      <c r="Y75" s="465">
        <f t="shared" ref="Y75" si="191">Y76-SUM(Y72:Y74)</f>
        <v>0.18570000000000009</v>
      </c>
      <c r="Z75" s="465">
        <f t="shared" ref="Z75" si="192">Z76-SUM(Z72:Z74)</f>
        <v>0.18500000000000005</v>
      </c>
      <c r="AA75" s="465">
        <f t="shared" ref="AA75" si="193">AA76-SUM(AA72:AA74)</f>
        <v>0.18430000000000013</v>
      </c>
      <c r="AB75" s="465">
        <f t="shared" ref="AB75" si="194">AB76-SUM(AB72:AB74)</f>
        <v>0.1835</v>
      </c>
      <c r="AC75" s="465">
        <f t="shared" ref="AC75" si="195">AC76-SUM(AC72:AC74)</f>
        <v>0.18290000000000006</v>
      </c>
      <c r="AD75" s="465">
        <f t="shared" ref="AD75" si="196">AD76-SUM(AD72:AD74)</f>
        <v>0.18240000000000001</v>
      </c>
      <c r="AE75" s="465">
        <f t="shared" ref="AE75" si="197">AE76-SUM(AE72:AE74)</f>
        <v>0.18180000000000007</v>
      </c>
      <c r="AF75" s="465">
        <f t="shared" ref="AF75" si="198">AF76-SUM(AF72:AF74)</f>
        <v>0.18120000000000003</v>
      </c>
      <c r="AG75" s="465">
        <f t="shared" ref="AG75" si="199">AG76-SUM(AG72:AG74)</f>
        <v>0.18070000000000008</v>
      </c>
      <c r="AH75" s="465">
        <f t="shared" ref="AH75" si="200">AH76-SUM(AH72:AH74)</f>
        <v>0.18019999999999992</v>
      </c>
      <c r="AI75" s="465">
        <f t="shared" ref="AI75" si="201">AI76-SUM(AI72:AI74)</f>
        <v>0.17969999999999997</v>
      </c>
      <c r="AJ75" s="465">
        <f t="shared" ref="AJ75" si="202">AJ76-SUM(AJ72:AJ74)</f>
        <v>0.17910000000000004</v>
      </c>
      <c r="AK75" s="465">
        <f t="shared" ref="AK75" si="203">AK76-SUM(AK72:AK74)</f>
        <v>0.17849999999999999</v>
      </c>
      <c r="AL75" s="396"/>
      <c r="AM75" s="396"/>
      <c r="AN75" s="396"/>
      <c r="AO75" s="396"/>
      <c r="AP75" s="396"/>
      <c r="AQ75" s="396"/>
      <c r="AR75" s="396"/>
      <c r="AS75" s="396"/>
      <c r="AT75" s="396"/>
      <c r="AU75" s="396"/>
      <c r="AV75" s="396"/>
      <c r="AW75" s="396"/>
      <c r="AX75" s="396"/>
      <c r="AY75" s="396"/>
      <c r="AZ75" s="396"/>
      <c r="BA75" s="396"/>
    </row>
    <row r="76" spans="1:53" ht="15.75" thickBot="1" x14ac:dyDescent="0.3">
      <c r="A76" s="227" t="s">
        <v>39</v>
      </c>
      <c r="B76" s="227" t="s">
        <v>259</v>
      </c>
      <c r="C76" s="475" t="s">
        <v>58</v>
      </c>
      <c r="D76" s="229">
        <f t="shared" ref="D76:S76" si="204">SUM(D72:D75)</f>
        <v>13.708466</v>
      </c>
      <c r="E76" s="229">
        <f t="shared" si="204"/>
        <v>13.71766</v>
      </c>
      <c r="F76" s="229">
        <f t="shared" si="204"/>
        <v>13.840854000000002</v>
      </c>
      <c r="G76" s="229">
        <f t="shared" si="204"/>
        <v>13.841305999999999</v>
      </c>
      <c r="H76" s="229">
        <f t="shared" si="204"/>
        <v>14.050140000000006</v>
      </c>
      <c r="I76" s="229">
        <f t="shared" si="204"/>
        <v>13.426134000000001</v>
      </c>
      <c r="J76" s="229">
        <f t="shared" si="204"/>
        <v>13.7738708706</v>
      </c>
      <c r="K76" s="229">
        <f t="shared" si="204"/>
        <v>14.283504092812199</v>
      </c>
      <c r="L76" s="229">
        <f t="shared" si="204"/>
        <v>14.896266418393843</v>
      </c>
      <c r="M76" s="229">
        <f t="shared" si="204"/>
        <v>15.673851525434003</v>
      </c>
      <c r="N76" s="229">
        <f t="shared" si="204"/>
        <v>16.551587210858308</v>
      </c>
      <c r="O76" s="229">
        <f t="shared" si="204"/>
        <v>17.544682443509803</v>
      </c>
      <c r="P76" s="229">
        <f t="shared" si="204"/>
        <v>18.616662540808253</v>
      </c>
      <c r="Q76" s="229">
        <f t="shared" si="204"/>
        <v>19.677812305634323</v>
      </c>
      <c r="R76" s="229">
        <f t="shared" si="204"/>
        <v>20.917514480889285</v>
      </c>
      <c r="S76" s="229">
        <f t="shared" si="204"/>
        <v>22.318987951108866</v>
      </c>
      <c r="T76" s="484"/>
      <c r="U76" s="340"/>
      <c r="V76" s="477">
        <v>1</v>
      </c>
      <c r="W76" s="477">
        <v>1</v>
      </c>
      <c r="X76" s="478">
        <v>1</v>
      </c>
      <c r="Y76" s="479">
        <v>1</v>
      </c>
      <c r="Z76" s="479">
        <v>1</v>
      </c>
      <c r="AA76" s="479">
        <v>1</v>
      </c>
      <c r="AB76" s="479">
        <v>1</v>
      </c>
      <c r="AC76" s="479">
        <v>1</v>
      </c>
      <c r="AD76" s="479">
        <v>1</v>
      </c>
      <c r="AE76" s="479">
        <v>1</v>
      </c>
      <c r="AF76" s="479">
        <v>1</v>
      </c>
      <c r="AG76" s="479">
        <v>1</v>
      </c>
      <c r="AH76" s="479">
        <v>1</v>
      </c>
      <c r="AI76" s="479">
        <v>1</v>
      </c>
      <c r="AJ76" s="479">
        <v>1</v>
      </c>
      <c r="AK76" s="479">
        <v>1</v>
      </c>
      <c r="AL76" s="396"/>
      <c r="AM76" s="396"/>
      <c r="AN76" s="396"/>
      <c r="AO76" s="396"/>
      <c r="AP76" s="396"/>
      <c r="AQ76" s="396"/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</row>
    <row r="77" spans="1:53" x14ac:dyDescent="0.25">
      <c r="A77" s="327" t="s">
        <v>39</v>
      </c>
      <c r="B77" s="327" t="s">
        <v>107</v>
      </c>
      <c r="C77" s="341" t="s">
        <v>360</v>
      </c>
      <c r="D77" s="328">
        <f>V77*' Demand-Supply Gap'!D$147</f>
        <v>10.957782339630002</v>
      </c>
      <c r="E77" s="328">
        <f>W77*' Demand-Supply Gap'!E$147</f>
        <v>11.142889355308</v>
      </c>
      <c r="F77" s="328">
        <f>X77*' Demand-Supply Gap'!F$147</f>
        <v>11.096568031612001</v>
      </c>
      <c r="G77" s="328">
        <f>Y77*' Demand-Supply Gap'!G$147</f>
        <v>11.101673806299996</v>
      </c>
      <c r="H77" s="328">
        <f>Z77*' Demand-Supply Gap'!H$147</f>
        <v>11.286594300904</v>
      </c>
      <c r="I77" s="328">
        <f>AA77*' Demand-Supply Gap'!I$147</f>
        <v>10.4980448104</v>
      </c>
      <c r="J77" s="328">
        <f>AB77*' Demand-Supply Gap'!J$147</f>
        <v>10.612425906770518</v>
      </c>
      <c r="K77" s="328">
        <f>AC77*' Demand-Supply Gap'!K$147</f>
        <v>10.890674293277103</v>
      </c>
      <c r="L77" s="328">
        <f>AD77*' Demand-Supply Gap'!L$147</f>
        <v>11.323814408211911</v>
      </c>
      <c r="M77" s="328">
        <f>AE77*' Demand-Supply Gap'!M$147</f>
        <v>11.725653495194779</v>
      </c>
      <c r="N77" s="328">
        <f>AF77*' Demand-Supply Gap'!N$147</f>
        <v>12.120065681361075</v>
      </c>
      <c r="O77" s="328">
        <f>AG77*' Demand-Supply Gap'!O$147</f>
        <v>12.621067088606425</v>
      </c>
      <c r="P77" s="328">
        <f>AH77*' Demand-Supply Gap'!P$147</f>
        <v>13.344846872374349</v>
      </c>
      <c r="Q77" s="328">
        <f>AI77*' Demand-Supply Gap'!Q$147</f>
        <v>13.94839650647096</v>
      </c>
      <c r="R77" s="328">
        <f>AJ77*' Demand-Supply Gap'!R$147</f>
        <v>14.521547344397488</v>
      </c>
      <c r="S77" s="328">
        <f>AK77*' Demand-Supply Gap'!S$147</f>
        <v>15.412407700302118</v>
      </c>
      <c r="T77" s="384"/>
      <c r="U77" s="469">
        <f>(S77/J77)^(1/9)-1</f>
        <v>4.2332314355631118E-2</v>
      </c>
      <c r="V77" s="444">
        <v>0.60550000000000004</v>
      </c>
      <c r="W77" s="444">
        <v>0.61029999999999995</v>
      </c>
      <c r="X77" s="444">
        <v>0.60429999999999995</v>
      </c>
      <c r="Y77" s="444">
        <v>0.60499999999999998</v>
      </c>
      <c r="Z77" s="444">
        <v>0.60529999999999995</v>
      </c>
      <c r="AA77" s="444">
        <v>0.60440000000000005</v>
      </c>
      <c r="AB77" s="444">
        <v>0.6038</v>
      </c>
      <c r="AC77" s="444">
        <v>0.60570000000000002</v>
      </c>
      <c r="AD77" s="444">
        <v>0.61209999999999998</v>
      </c>
      <c r="AE77" s="444">
        <v>0.61050000000000004</v>
      </c>
      <c r="AF77" s="444">
        <v>0.60560000000000003</v>
      </c>
      <c r="AG77" s="444">
        <v>0.60289999999999999</v>
      </c>
      <c r="AH77" s="443">
        <v>0.60880000000000001</v>
      </c>
      <c r="AI77" s="444">
        <v>0.61009999999999998</v>
      </c>
      <c r="AJ77" s="444">
        <v>0.60550000000000004</v>
      </c>
      <c r="AK77" s="444">
        <v>0.61029999999999995</v>
      </c>
      <c r="AL77" s="396"/>
      <c r="AM77" s="396"/>
      <c r="AN77" s="396"/>
      <c r="AO77" s="396"/>
      <c r="AP77" s="396"/>
      <c r="AQ77" s="396"/>
      <c r="AR77" s="396"/>
      <c r="AS77" s="396"/>
      <c r="AT77" s="396"/>
      <c r="AU77" s="396"/>
      <c r="AV77" s="396"/>
      <c r="AW77" s="396"/>
      <c r="AX77" s="396"/>
      <c r="AY77" s="396"/>
      <c r="AZ77" s="396"/>
      <c r="BA77" s="396"/>
    </row>
    <row r="78" spans="1:53" x14ac:dyDescent="0.25">
      <c r="A78" s="327" t="s">
        <v>39</v>
      </c>
      <c r="B78" s="327" t="s">
        <v>107</v>
      </c>
      <c r="C78" s="341" t="s">
        <v>383</v>
      </c>
      <c r="D78" s="328">
        <f>V78*' Demand-Supply Gap'!D$147</f>
        <v>2.4087214358460005</v>
      </c>
      <c r="E78" s="328">
        <f>W78*' Demand-Supply Gap'!E$147</f>
        <v>2.4776177052519999</v>
      </c>
      <c r="F78" s="328">
        <f>X78*' Demand-Supply Gap'!F$147</f>
        <v>2.4202013347120004</v>
      </c>
      <c r="G78" s="328">
        <f>Y78*' Demand-Supply Gap'!G$147</f>
        <v>2.4056684892659992</v>
      </c>
      <c r="H78" s="328">
        <f>Z78*' Demand-Supply Gap'!H$147</f>
        <v>2.5843746408480004</v>
      </c>
      <c r="I78" s="328">
        <f>AA78*' Demand-Supply Gap'!I$147</f>
        <v>2.2701761361999999</v>
      </c>
      <c r="J78" s="328">
        <f>AB78*' Demand-Supply Gap'!J$147</f>
        <v>2.4641638160470793</v>
      </c>
      <c r="K78" s="328">
        <f>AC78*' Demand-Supply Gap'!K$147</f>
        <v>2.4399281849062286</v>
      </c>
      <c r="L78" s="328">
        <f>AD78*' Demand-Supply Gap'!L$147</f>
        <v>2.5233920687471079</v>
      </c>
      <c r="M78" s="328">
        <f>AE78*' Demand-Supply Gap'!M$147</f>
        <v>2.5832930304728872</v>
      </c>
      <c r="N78" s="328">
        <f>AF78*' Demand-Supply Gap'!N$147</f>
        <v>2.779849939136481</v>
      </c>
      <c r="O78" s="328">
        <f>AG78*' Demand-Supply Gap'!O$147</f>
        <v>2.8658551740424936</v>
      </c>
      <c r="P78" s="328">
        <f>AH78*' Demand-Supply Gap'!P$147</f>
        <v>3.3625156212585829</v>
      </c>
      <c r="Q78" s="328">
        <f>AI78*' Demand-Supply Gap'!Q$147</f>
        <v>3.0589992666215613</v>
      </c>
      <c r="R78" s="328">
        <f>AJ78*' Demand-Supply Gap'!R$147</f>
        <v>3.192102314680934</v>
      </c>
      <c r="S78" s="328">
        <f>AK78*' Demand-Supply Gap'!S$147</f>
        <v>3.4269436751286211</v>
      </c>
      <c r="T78" s="384"/>
      <c r="U78" s="469">
        <f t="shared" ref="U78:U80" si="205">(S78/J78)^(1/9)-1</f>
        <v>3.7326005297451115E-2</v>
      </c>
      <c r="V78" s="444">
        <v>0.1331</v>
      </c>
      <c r="W78" s="444">
        <v>0.13569999999999999</v>
      </c>
      <c r="X78" s="444">
        <v>0.1318</v>
      </c>
      <c r="Y78" s="444">
        <v>0.13109999999999999</v>
      </c>
      <c r="Z78" s="444">
        <v>0.1386</v>
      </c>
      <c r="AA78" s="444">
        <v>0.13070000000000001</v>
      </c>
      <c r="AB78" s="444">
        <v>0.14019999999999999</v>
      </c>
      <c r="AC78" s="444">
        <v>0.13569999999999999</v>
      </c>
      <c r="AD78" s="444">
        <v>0.13639999999999999</v>
      </c>
      <c r="AE78" s="444">
        <v>0.13450000000000001</v>
      </c>
      <c r="AF78" s="444">
        <v>0.1389</v>
      </c>
      <c r="AG78" s="444">
        <v>0.13689999999999999</v>
      </c>
      <c r="AH78" s="442">
        <v>0.15340000000000001</v>
      </c>
      <c r="AI78" s="444">
        <v>0.1338</v>
      </c>
      <c r="AJ78" s="444">
        <v>0.1331</v>
      </c>
      <c r="AK78" s="444">
        <v>0.13569999999999999</v>
      </c>
      <c r="AL78" s="396"/>
      <c r="AM78" s="396"/>
      <c r="AN78" s="396"/>
      <c r="AO78" s="396"/>
      <c r="AP78" s="396"/>
      <c r="AQ78" s="396"/>
      <c r="AR78" s="396"/>
      <c r="AS78" s="396"/>
      <c r="AT78" s="396"/>
      <c r="AU78" s="396"/>
      <c r="AV78" s="396"/>
      <c r="AW78" s="396"/>
      <c r="AX78" s="396"/>
      <c r="AY78" s="396"/>
      <c r="AZ78" s="396"/>
      <c r="BA78" s="396"/>
    </row>
    <row r="79" spans="1:53" x14ac:dyDescent="0.25">
      <c r="A79" s="327" t="s">
        <v>39</v>
      </c>
      <c r="B79" s="327" t="s">
        <v>107</v>
      </c>
      <c r="C79" s="341" t="s">
        <v>386</v>
      </c>
      <c r="D79" s="328">
        <f>V79*' Demand-Supply Gap'!D$147</f>
        <v>1.1310675412500002</v>
      </c>
      <c r="E79" s="328">
        <f>W79*' Demand-Supply Gap'!E$147</f>
        <v>1.1411282725</v>
      </c>
      <c r="F79" s="328">
        <f>X79*' Demand-Supply Gap'!F$147</f>
        <v>1.1476675525000002</v>
      </c>
      <c r="G79" s="328">
        <f>Y79*' Demand-Supply Gap'!G$147</f>
        <v>1.1468671287499996</v>
      </c>
      <c r="H79" s="328">
        <f>Z79*' Demand-Supply Gap'!H$147</f>
        <v>1.1653926050000001</v>
      </c>
      <c r="I79" s="328">
        <f>AA79*' Demand-Supply Gap'!I$147</f>
        <v>1.085585375</v>
      </c>
      <c r="J79" s="328">
        <f>AB79*' Demand-Supply Gap'!J$147</f>
        <v>1.0985038409624999</v>
      </c>
      <c r="K79" s="328">
        <f>AC79*' Demand-Supply Gap'!K$147</f>
        <v>1.1237694293046374</v>
      </c>
      <c r="L79" s="328">
        <f>AD79*' Demand-Supply Gap'!L$147</f>
        <v>1.1562463658115414</v>
      </c>
      <c r="M79" s="328">
        <f>AE79*' Demand-Supply Gap'!M$147</f>
        <v>1.1984943130223653</v>
      </c>
      <c r="N79" s="328">
        <f>AF79*' Demand-Supply Gap'!N$147</f>
        <v>1.2488310741693047</v>
      </c>
      <c r="O79" s="328">
        <f>AG79*' Demand-Supply Gap'!O$147</f>
        <v>1.3062773035810928</v>
      </c>
      <c r="P79" s="328">
        <f>AH79*' Demand-Supply Gap'!P$147</f>
        <v>1.3699949565101788</v>
      </c>
      <c r="Q79" s="328">
        <f>AI79*' Demand-Supply Gap'!Q$147</f>
        <v>1.4289047396401164</v>
      </c>
      <c r="R79" s="328">
        <f>AJ79*' Demand-Supply Gap'!R$147</f>
        <v>1.4989210718824821</v>
      </c>
      <c r="S79" s="328">
        <f>AK79*' Demand-Supply Gap'!S$147</f>
        <v>1.5783638886922537</v>
      </c>
      <c r="T79" s="384"/>
      <c r="U79" s="469">
        <f t="shared" si="205"/>
        <v>4.1092951680013146E-2</v>
      </c>
      <c r="V79" s="441">
        <v>6.25E-2</v>
      </c>
      <c r="W79" s="441">
        <v>6.25E-2</v>
      </c>
      <c r="X79" s="441">
        <v>6.25E-2</v>
      </c>
      <c r="Y79" s="441">
        <v>6.25E-2</v>
      </c>
      <c r="Z79" s="441">
        <v>6.25E-2</v>
      </c>
      <c r="AA79" s="441">
        <v>6.25E-2</v>
      </c>
      <c r="AB79" s="441">
        <v>6.25E-2</v>
      </c>
      <c r="AC79" s="441">
        <v>6.25E-2</v>
      </c>
      <c r="AD79" s="441">
        <v>6.25E-2</v>
      </c>
      <c r="AE79" s="441">
        <v>6.2399999999999997E-2</v>
      </c>
      <c r="AF79" s="441">
        <v>6.2399999999999997E-2</v>
      </c>
      <c r="AG79" s="441">
        <v>6.2399999999999997E-2</v>
      </c>
      <c r="AH79" s="441">
        <v>6.25E-2</v>
      </c>
      <c r="AI79" s="441">
        <v>6.25E-2</v>
      </c>
      <c r="AJ79" s="441">
        <v>6.25E-2</v>
      </c>
      <c r="AK79" s="441">
        <v>6.25E-2</v>
      </c>
      <c r="AL79" s="396"/>
      <c r="AM79" s="396"/>
      <c r="AN79" s="396"/>
      <c r="AO79" s="396"/>
      <c r="AP79" s="396"/>
      <c r="AQ79" s="396"/>
      <c r="AR79" s="396"/>
      <c r="AS79" s="396"/>
      <c r="AT79" s="396"/>
      <c r="AU79" s="396"/>
      <c r="AV79" s="396"/>
      <c r="AW79" s="396"/>
      <c r="AX79" s="396"/>
      <c r="AY79" s="396"/>
      <c r="AZ79" s="396"/>
      <c r="BA79" s="396"/>
    </row>
    <row r="80" spans="1:53" x14ac:dyDescent="0.25">
      <c r="A80" s="327" t="s">
        <v>39</v>
      </c>
      <c r="B80" s="327" t="s">
        <v>107</v>
      </c>
      <c r="C80" s="341" t="s">
        <v>12</v>
      </c>
      <c r="D80" s="328">
        <f>V80*' Demand-Supply Gap'!D$147</f>
        <v>3.5995093432740002</v>
      </c>
      <c r="E80" s="328">
        <f>W80*' Demand-Supply Gap'!E$147</f>
        <v>3.4964170269400001</v>
      </c>
      <c r="F80" s="328">
        <f>X80*' Demand-Supply Gap'!F$147</f>
        <v>3.698243921176001</v>
      </c>
      <c r="G80" s="328">
        <f>Y80*' Demand-Supply Gap'!G$147</f>
        <v>3.6956646356839991</v>
      </c>
      <c r="H80" s="328">
        <f>Z80*' Demand-Supply Gap'!H$147</f>
        <v>3.609920133248</v>
      </c>
      <c r="I80" s="328">
        <f>AA80*' Demand-Supply Gap'!I$147</f>
        <v>3.5155596783999985</v>
      </c>
      <c r="J80" s="328">
        <f>AB80*' Demand-Supply Gap'!J$147</f>
        <v>3.4009678916198998</v>
      </c>
      <c r="K80" s="328">
        <f>AC80*' Demand-Supply Gap'!K$147</f>
        <v>3.5259389613862293</v>
      </c>
      <c r="L80" s="328">
        <f>AD80*' Demand-Supply Gap'!L$147</f>
        <v>3.4964890102141024</v>
      </c>
      <c r="M80" s="328">
        <f>AE80*' Demand-Supply Gap'!M$147</f>
        <v>3.699198793078645</v>
      </c>
      <c r="N80" s="328">
        <f>AF80*' Demand-Supply Gap'!N$147</f>
        <v>3.8645718016361008</v>
      </c>
      <c r="O80" s="328">
        <f>AG80*' Demand-Supply Gap'!O$147</f>
        <v>4.1407315809028873</v>
      </c>
      <c r="P80" s="328">
        <f>AH80*' Demand-Supply Gap'!P$147</f>
        <v>3.8425618540197495</v>
      </c>
      <c r="Q80" s="328">
        <f>AI80*' Demand-Supply Gap'!Q$147</f>
        <v>4.4261753215092243</v>
      </c>
      <c r="R80" s="328">
        <f>AJ80*' Demand-Supply Gap'!R$147</f>
        <v>4.7701664191588105</v>
      </c>
      <c r="S80" s="328">
        <f>AK80*' Demand-Supply Gap'!S$147</f>
        <v>4.836106954953066</v>
      </c>
      <c r="T80" s="384"/>
      <c r="U80" s="469">
        <f t="shared" si="205"/>
        <v>3.989179541136112E-2</v>
      </c>
      <c r="V80" s="465">
        <f>V81-SUM(V77:V79)</f>
        <v>0.19889999999999997</v>
      </c>
      <c r="W80" s="465">
        <f t="shared" ref="W80" si="206">W81-SUM(W77:W79)</f>
        <v>0.1915</v>
      </c>
      <c r="X80" s="465">
        <f t="shared" ref="X80" si="207">X81-SUM(X77:X79)</f>
        <v>0.20140000000000002</v>
      </c>
      <c r="Y80" s="465">
        <f t="shared" ref="Y80" si="208">Y81-SUM(Y77:Y79)</f>
        <v>0.20140000000000002</v>
      </c>
      <c r="Z80" s="465">
        <f t="shared" ref="Z80" si="209">Z81-SUM(Z77:Z79)</f>
        <v>0.19359999999999999</v>
      </c>
      <c r="AA80" s="465">
        <f t="shared" ref="AA80" si="210">AA81-SUM(AA77:AA79)</f>
        <v>0.20239999999999991</v>
      </c>
      <c r="AB80" s="465">
        <f t="shared" ref="AB80" si="211">AB81-SUM(AB77:AB79)</f>
        <v>0.19350000000000001</v>
      </c>
      <c r="AC80" s="465">
        <f t="shared" ref="AC80" si="212">AC81-SUM(AC77:AC79)</f>
        <v>0.19609999999999994</v>
      </c>
      <c r="AD80" s="465">
        <f t="shared" ref="AD80" si="213">AD81-SUM(AD77:AD79)</f>
        <v>0.18900000000000006</v>
      </c>
      <c r="AE80" s="465">
        <f t="shared" ref="AE80" si="214">AE81-SUM(AE77:AE79)</f>
        <v>0.19259999999999988</v>
      </c>
      <c r="AF80" s="465">
        <f t="shared" ref="AF80" si="215">AF81-SUM(AF77:AF79)</f>
        <v>0.19309999999999994</v>
      </c>
      <c r="AG80" s="465">
        <f t="shared" ref="AG80" si="216">AG81-SUM(AG77:AG79)</f>
        <v>0.19779999999999998</v>
      </c>
      <c r="AH80" s="465">
        <f t="shared" ref="AH80" si="217">AH81-SUM(AH77:AH79)</f>
        <v>0.17530000000000001</v>
      </c>
      <c r="AI80" s="465">
        <f t="shared" ref="AI80" si="218">AI81-SUM(AI77:AI79)</f>
        <v>0.19359999999999999</v>
      </c>
      <c r="AJ80" s="465">
        <f t="shared" ref="AJ80" si="219">AJ81-SUM(AJ77:AJ79)</f>
        <v>0.19889999999999997</v>
      </c>
      <c r="AK80" s="465">
        <f t="shared" ref="AK80" si="220">AK81-SUM(AK77:AK79)</f>
        <v>0.1915</v>
      </c>
      <c r="AL80" s="396"/>
      <c r="AM80" s="396"/>
      <c r="AN80" s="396"/>
      <c r="AO80" s="396"/>
      <c r="AP80" s="396"/>
      <c r="AQ80" s="396"/>
      <c r="AR80" s="396"/>
      <c r="AS80" s="396"/>
      <c r="AT80" s="396"/>
      <c r="AU80" s="396"/>
      <c r="AV80" s="396"/>
      <c r="AW80" s="396"/>
      <c r="AX80" s="396"/>
      <c r="AY80" s="396"/>
      <c r="AZ80" s="396"/>
      <c r="BA80" s="396"/>
    </row>
    <row r="81" spans="1:53" ht="15.75" thickBot="1" x14ac:dyDescent="0.3">
      <c r="A81" s="227" t="s">
        <v>39</v>
      </c>
      <c r="B81" s="227" t="s">
        <v>107</v>
      </c>
      <c r="C81" s="475" t="s">
        <v>58</v>
      </c>
      <c r="D81" s="229">
        <f t="shared" ref="D81:S81" si="221">SUM(D77:D80)</f>
        <v>18.097080660000003</v>
      </c>
      <c r="E81" s="229">
        <f t="shared" si="221"/>
        <v>18.258052360000001</v>
      </c>
      <c r="F81" s="229">
        <f t="shared" si="221"/>
        <v>18.362680840000003</v>
      </c>
      <c r="G81" s="229">
        <f t="shared" si="221"/>
        <v>18.349874059999994</v>
      </c>
      <c r="H81" s="229">
        <f t="shared" si="221"/>
        <v>18.646281680000001</v>
      </c>
      <c r="I81" s="229">
        <f t="shared" si="221"/>
        <v>17.369365999999999</v>
      </c>
      <c r="J81" s="229">
        <f t="shared" si="221"/>
        <v>17.576061455399998</v>
      </c>
      <c r="K81" s="229">
        <f t="shared" si="221"/>
        <v>17.980310868874199</v>
      </c>
      <c r="L81" s="229">
        <f t="shared" si="221"/>
        <v>18.499941852984662</v>
      </c>
      <c r="M81" s="229">
        <f t="shared" si="221"/>
        <v>19.206639631768677</v>
      </c>
      <c r="N81" s="229">
        <f t="shared" si="221"/>
        <v>20.013318496302961</v>
      </c>
      <c r="O81" s="229">
        <f t="shared" si="221"/>
        <v>20.933931147132899</v>
      </c>
      <c r="P81" s="229">
        <f t="shared" si="221"/>
        <v>21.91991930416286</v>
      </c>
      <c r="Q81" s="229">
        <f t="shared" si="221"/>
        <v>22.862475834241863</v>
      </c>
      <c r="R81" s="229">
        <f t="shared" si="221"/>
        <v>23.982737150119711</v>
      </c>
      <c r="S81" s="229">
        <f t="shared" si="221"/>
        <v>25.25382221907606</v>
      </c>
      <c r="T81" s="484"/>
      <c r="U81" s="340"/>
      <c r="V81" s="477">
        <v>1</v>
      </c>
      <c r="W81" s="477">
        <v>1</v>
      </c>
      <c r="X81" s="478">
        <v>1</v>
      </c>
      <c r="Y81" s="479">
        <v>1</v>
      </c>
      <c r="Z81" s="479">
        <v>1</v>
      </c>
      <c r="AA81" s="479">
        <v>1</v>
      </c>
      <c r="AB81" s="479">
        <v>1</v>
      </c>
      <c r="AC81" s="479">
        <v>1</v>
      </c>
      <c r="AD81" s="479">
        <v>1</v>
      </c>
      <c r="AE81" s="479">
        <v>1</v>
      </c>
      <c r="AF81" s="479">
        <v>1</v>
      </c>
      <c r="AG81" s="479">
        <v>1</v>
      </c>
      <c r="AH81" s="479">
        <v>1</v>
      </c>
      <c r="AI81" s="479">
        <v>1</v>
      </c>
      <c r="AJ81" s="479">
        <v>1</v>
      </c>
      <c r="AK81" s="479">
        <v>1</v>
      </c>
      <c r="AL81" s="396"/>
      <c r="AM81" s="396"/>
      <c r="AN81" s="396"/>
      <c r="AO81" s="396"/>
      <c r="AP81" s="396"/>
      <c r="AQ81" s="396"/>
      <c r="AR81" s="396"/>
      <c r="AS81" s="396"/>
      <c r="AT81" s="396"/>
      <c r="AU81" s="396"/>
      <c r="AV81" s="396"/>
      <c r="AW81" s="396"/>
      <c r="AX81" s="396"/>
      <c r="AY81" s="396"/>
      <c r="AZ81" s="396"/>
      <c r="BA81" s="396"/>
    </row>
    <row r="82" spans="1:53" x14ac:dyDescent="0.25">
      <c r="A82" s="327" t="s">
        <v>39</v>
      </c>
      <c r="B82" s="327" t="s">
        <v>54</v>
      </c>
      <c r="C82" s="341" t="s">
        <v>360</v>
      </c>
      <c r="D82" s="328">
        <f>V82*' Demand-Supply Gap'!D$156</f>
        <v>20.565413390808001</v>
      </c>
      <c r="E82" s="328">
        <f>W82*' Demand-Supply Gap'!E$156</f>
        <v>20.675501494720002</v>
      </c>
      <c r="F82" s="328">
        <f>X82*' Demand-Supply Gap'!F$156</f>
        <v>20.694781789488001</v>
      </c>
      <c r="G82" s="328">
        <f>Y82*' Demand-Supply Gap'!G$156</f>
        <v>20.658034663656</v>
      </c>
      <c r="H82" s="328">
        <f>Z82*' Demand-Supply Gap'!H$156</f>
        <v>20.187951277823998</v>
      </c>
      <c r="I82" s="328">
        <f>AA82*' Demand-Supply Gap'!I$156</f>
        <v>19.332664335000004</v>
      </c>
      <c r="J82" s="328">
        <f>AB82*' Demand-Supply Gap'!J$156</f>
        <v>20.0991245644</v>
      </c>
      <c r="K82" s="328">
        <f>AC82*' Demand-Supply Gap'!K$156</f>
        <v>20.182240502977777</v>
      </c>
      <c r="L82" s="328">
        <f>AD82*' Demand-Supply Gap'!L$156</f>
        <v>20.265440897955557</v>
      </c>
      <c r="M82" s="328">
        <f>AE82*' Demand-Supply Gap'!M$156</f>
        <v>20.348725749333337</v>
      </c>
      <c r="N82" s="328">
        <f>AF82*' Demand-Supply Gap'!N$156</f>
        <v>20.432095057111113</v>
      </c>
      <c r="O82" s="328">
        <f>AG82*' Demand-Supply Gap'!O$156</f>
        <v>20.515548821288892</v>
      </c>
      <c r="P82" s="328">
        <f>AH82*' Demand-Supply Gap'!P$156</f>
        <v>20.599087041866667</v>
      </c>
      <c r="Q82" s="328">
        <f>AI82*' Demand-Supply Gap'!Q$156</f>
        <v>20.682709718844439</v>
      </c>
      <c r="R82" s="328">
        <f>AJ82*' Demand-Supply Gap'!R$156</f>
        <v>20.766416852222221</v>
      </c>
      <c r="S82" s="328">
        <f>AK82*' Demand-Supply Gap'!S$156</f>
        <v>20.850208442</v>
      </c>
      <c r="T82" s="384"/>
      <c r="U82" s="469">
        <f>(S82/J82)^(1/9)-1</f>
        <v>4.0847293368251325E-3</v>
      </c>
      <c r="V82" s="447">
        <v>0.58189999999999997</v>
      </c>
      <c r="W82" s="447">
        <v>0.58160000000000001</v>
      </c>
      <c r="X82" s="447">
        <v>0.58140000000000003</v>
      </c>
      <c r="Y82" s="447">
        <v>0.58109999999999995</v>
      </c>
      <c r="Z82" s="447">
        <v>0.58079999999999998</v>
      </c>
      <c r="AA82" s="447">
        <v>0.58050000000000002</v>
      </c>
      <c r="AB82" s="466">
        <v>0.58030000000000004</v>
      </c>
      <c r="AC82" s="466">
        <v>0.58064444444444441</v>
      </c>
      <c r="AD82" s="466">
        <v>0.58098888888888889</v>
      </c>
      <c r="AE82" s="466">
        <v>0.58133333333333337</v>
      </c>
      <c r="AF82" s="466">
        <v>0.58167777777777774</v>
      </c>
      <c r="AG82" s="466">
        <v>0.58202222222222222</v>
      </c>
      <c r="AH82" s="466">
        <v>0.5823666666666667</v>
      </c>
      <c r="AI82" s="466">
        <v>0.58271111111111107</v>
      </c>
      <c r="AJ82" s="466">
        <v>0.58305555555555555</v>
      </c>
      <c r="AK82" s="466">
        <v>0.58340000000000003</v>
      </c>
      <c r="AL82" s="396"/>
      <c r="AM82" s="396"/>
      <c r="AN82" s="396"/>
      <c r="AO82" s="396"/>
      <c r="AP82" s="396"/>
      <c r="AQ82" s="396"/>
      <c r="AR82" s="396"/>
      <c r="AS82" s="396"/>
      <c r="AT82" s="396"/>
      <c r="AU82" s="396"/>
      <c r="AV82" s="396"/>
      <c r="AW82" s="396"/>
      <c r="AX82" s="396"/>
      <c r="AY82" s="396"/>
      <c r="AZ82" s="396"/>
      <c r="BA82" s="396"/>
    </row>
    <row r="83" spans="1:53" x14ac:dyDescent="0.25">
      <c r="A83" s="327" t="s">
        <v>39</v>
      </c>
      <c r="B83" s="327" t="s">
        <v>54</v>
      </c>
      <c r="C83" s="341" t="s">
        <v>383</v>
      </c>
      <c r="D83" s="328">
        <f>V83*' Demand-Supply Gap'!D$156</f>
        <v>5.5274628876480012</v>
      </c>
      <c r="E83" s="328">
        <f>W83*' Demand-Supply Gap'!E$156</f>
        <v>5.5528083450400008</v>
      </c>
      <c r="F83" s="328">
        <f>X83*' Demand-Supply Gap'!F$156</f>
        <v>5.55277942752</v>
      </c>
      <c r="G83" s="328">
        <f>Y83*' Demand-Supply Gap'!G$156</f>
        <v>5.5422261298640008</v>
      </c>
      <c r="H83" s="328">
        <f>Z83*' Demand-Supply Gap'!H$156</f>
        <v>5.4119559468959997</v>
      </c>
      <c r="I83" s="328">
        <f>AA83*' Demand-Supply Gap'!I$156</f>
        <v>5.1786895850000008</v>
      </c>
      <c r="J83" s="328">
        <f>AB83*' Demand-Supply Gap'!J$156</f>
        <v>5.3823952392000001</v>
      </c>
      <c r="K83" s="328">
        <f>AC83*' Demand-Supply Gap'!K$156</f>
        <v>5.3944952992000008</v>
      </c>
      <c r="L83" s="328">
        <f>AD83*' Demand-Supply Gap'!L$156</f>
        <v>5.4065463199999995</v>
      </c>
      <c r="M83" s="328">
        <f>AE83*' Demand-Supply Gap'!M$156</f>
        <v>5.4220486558000012</v>
      </c>
      <c r="N83" s="328">
        <f>AF83*' Demand-Supply Gap'!N$156</f>
        <v>5.434013858000001</v>
      </c>
      <c r="O83" s="328">
        <f>AG83*' Demand-Supply Gap'!O$156</f>
        <v>5.4494548947999997</v>
      </c>
      <c r="P83" s="328">
        <f>AH83*' Demand-Supply Gap'!P$156</f>
        <v>5.4613342783999999</v>
      </c>
      <c r="Q83" s="328">
        <f>AI83*' Demand-Supply Gap'!Q$156</f>
        <v>5.4731646227999997</v>
      </c>
      <c r="R83" s="328">
        <f>AJ83*' Demand-Supply Gap'!R$156</f>
        <v>5.4885075811999995</v>
      </c>
      <c r="S83" s="328">
        <f>AK83*' Demand-Supply Gap'!S$156</f>
        <v>5.5002521069999997</v>
      </c>
      <c r="T83" s="384"/>
      <c r="U83" s="469">
        <f t="shared" ref="U83:U85" si="222">(S83/J83)^(1/9)-1</f>
        <v>2.4096142408416288E-3</v>
      </c>
      <c r="V83" s="446">
        <v>0.15640000000000001</v>
      </c>
      <c r="W83" s="446">
        <v>0.15620000000000001</v>
      </c>
      <c r="X83" s="446">
        <v>0.156</v>
      </c>
      <c r="Y83" s="446">
        <v>0.15590000000000001</v>
      </c>
      <c r="Z83" s="446">
        <v>0.15570000000000001</v>
      </c>
      <c r="AA83" s="446">
        <v>0.1555</v>
      </c>
      <c r="AB83" s="446">
        <v>0.15540000000000001</v>
      </c>
      <c r="AC83" s="446">
        <v>0.1552</v>
      </c>
      <c r="AD83" s="446">
        <v>0.155</v>
      </c>
      <c r="AE83" s="446">
        <v>0.15490000000000001</v>
      </c>
      <c r="AF83" s="446">
        <v>0.1547</v>
      </c>
      <c r="AG83" s="446">
        <v>0.15459999999999999</v>
      </c>
      <c r="AH83" s="446">
        <v>0.15440000000000001</v>
      </c>
      <c r="AI83" s="446">
        <v>0.1542</v>
      </c>
      <c r="AJ83" s="446">
        <v>0.15409999999999999</v>
      </c>
      <c r="AK83" s="446">
        <v>0.15390000000000001</v>
      </c>
      <c r="AL83" s="396"/>
      <c r="AM83" s="396"/>
      <c r="AN83" s="396"/>
      <c r="AO83" s="396"/>
      <c r="AP83" s="396"/>
      <c r="AQ83" s="396"/>
      <c r="AR83" s="396"/>
      <c r="AS83" s="396"/>
      <c r="AT83" s="396"/>
      <c r="AU83" s="396"/>
      <c r="AV83" s="396"/>
      <c r="AW83" s="396"/>
      <c r="AX83" s="396"/>
      <c r="AY83" s="396"/>
      <c r="AZ83" s="396"/>
      <c r="BA83" s="396"/>
    </row>
    <row r="84" spans="1:53" x14ac:dyDescent="0.25">
      <c r="A84" s="327" t="s">
        <v>39</v>
      </c>
      <c r="B84" s="327" t="s">
        <v>54</v>
      </c>
      <c r="C84" s="341" t="s">
        <v>386</v>
      </c>
      <c r="D84" s="328">
        <f>V84*' Demand-Supply Gap'!D$156</f>
        <v>1.9897452722160003</v>
      </c>
      <c r="E84" s="328">
        <f>W84*' Demand-Supply Gap'!E$156</f>
        <v>2.0014283599600002</v>
      </c>
      <c r="F84" s="328">
        <f>X84*' Demand-Supply Gap'!F$156</f>
        <v>2.0039838574960003</v>
      </c>
      <c r="G84" s="328">
        <f>Y84*' Demand-Supply Gap'!G$156</f>
        <v>2.001458185448</v>
      </c>
      <c r="H84" s="328">
        <f>Z84*' Demand-Supply Gap'!H$156</f>
        <v>1.956924340464</v>
      </c>
      <c r="I84" s="328">
        <f>AA84*' Demand-Supply Gap'!I$156</f>
        <v>1.8749853610000002</v>
      </c>
      <c r="J84" s="328">
        <f>AB84*' Demand-Supply Gap'!J$156</f>
        <v>1.9499926124</v>
      </c>
      <c r="K84" s="328">
        <f>AC84*' Demand-Supply Gap'!K$156</f>
        <v>1.9568948798000003</v>
      </c>
      <c r="L84" s="328">
        <f>AD84*' Demand-Supply Gap'!L$156</f>
        <v>1.9637971472</v>
      </c>
      <c r="M84" s="328">
        <f>AE84*' Demand-Supply Gap'!M$156</f>
        <v>1.9706994146000003</v>
      </c>
      <c r="N84" s="328">
        <f>AF84*' Demand-Supply Gap'!N$156</f>
        <v>1.9776016820000004</v>
      </c>
      <c r="O84" s="328">
        <f>AG84*' Demand-Supply Gap'!O$156</f>
        <v>1.9845039494000003</v>
      </c>
      <c r="P84" s="328">
        <f>AH84*' Demand-Supply Gap'!P$156</f>
        <v>1.9914062168</v>
      </c>
      <c r="Q84" s="328">
        <f>AI84*' Demand-Supply Gap'!Q$156</f>
        <v>1.9983084841999998</v>
      </c>
      <c r="R84" s="328">
        <f>AJ84*' Demand-Supply Gap'!R$156</f>
        <v>2.0052107516</v>
      </c>
      <c r="S84" s="328">
        <f>AK84*' Demand-Supply Gap'!S$156</f>
        <v>2.0121130190000001</v>
      </c>
      <c r="T84" s="384"/>
      <c r="U84" s="469">
        <f t="shared" si="222"/>
        <v>3.4905042345234616E-3</v>
      </c>
      <c r="V84" s="445">
        <v>5.6300000000000003E-2</v>
      </c>
      <c r="W84" s="445">
        <v>5.6300000000000003E-2</v>
      </c>
      <c r="X84" s="445">
        <v>5.6300000000000003E-2</v>
      </c>
      <c r="Y84" s="445">
        <v>5.6300000000000003E-2</v>
      </c>
      <c r="Z84" s="445">
        <v>5.6300000000000003E-2</v>
      </c>
      <c r="AA84" s="445">
        <v>5.6300000000000003E-2</v>
      </c>
      <c r="AB84" s="445">
        <v>5.6300000000000003E-2</v>
      </c>
      <c r="AC84" s="445">
        <v>5.6300000000000003E-2</v>
      </c>
      <c r="AD84" s="445">
        <v>5.6300000000000003E-2</v>
      </c>
      <c r="AE84" s="445">
        <v>5.6300000000000003E-2</v>
      </c>
      <c r="AF84" s="445">
        <v>5.6300000000000003E-2</v>
      </c>
      <c r="AG84" s="445">
        <v>5.6300000000000003E-2</v>
      </c>
      <c r="AH84" s="445">
        <v>5.6300000000000003E-2</v>
      </c>
      <c r="AI84" s="445">
        <v>5.6300000000000003E-2</v>
      </c>
      <c r="AJ84" s="445">
        <v>5.6300000000000003E-2</v>
      </c>
      <c r="AK84" s="445">
        <v>5.6300000000000003E-2</v>
      </c>
      <c r="AL84" s="396"/>
      <c r="AM84" s="396"/>
      <c r="AN84" s="396"/>
      <c r="AO84" s="396"/>
      <c r="AP84" s="396"/>
      <c r="AQ84" s="396"/>
      <c r="AR84" s="396"/>
      <c r="AS84" s="396"/>
      <c r="AT84" s="396"/>
      <c r="AU84" s="396"/>
      <c r="AV84" s="396"/>
      <c r="AW84" s="396"/>
      <c r="AX84" s="396"/>
      <c r="AY84" s="396"/>
      <c r="AZ84" s="396"/>
      <c r="BA84" s="396"/>
    </row>
    <row r="85" spans="1:53" x14ac:dyDescent="0.25">
      <c r="A85" s="327" t="s">
        <v>39</v>
      </c>
      <c r="B85" s="327" t="s">
        <v>54</v>
      </c>
      <c r="C85" s="341" t="s">
        <v>12</v>
      </c>
      <c r="D85" s="328">
        <f>V85*' Demand-Supply Gap'!D$156</f>
        <v>7.259212769328002</v>
      </c>
      <c r="E85" s="328">
        <f>W85*' Demand-Supply Gap'!E$156</f>
        <v>7.3196110002799992</v>
      </c>
      <c r="F85" s="328">
        <f>X85*' Demand-Supply Gap'!F$156</f>
        <v>7.3431948454959981</v>
      </c>
      <c r="G85" s="328">
        <f>Y85*' Demand-Supply Gap'!G$156</f>
        <v>7.3481599810320004</v>
      </c>
      <c r="H85" s="328">
        <f>Z85*' Demand-Supply Gap'!H$156</f>
        <v>7.2020377148160017</v>
      </c>
      <c r="I85" s="328">
        <f>AA85*' Demand-Supply Gap'!I$156</f>
        <v>6.9171307190000011</v>
      </c>
      <c r="J85" s="328">
        <f>AB85*' Demand-Supply Gap'!J$156</f>
        <v>7.2042355839999983</v>
      </c>
      <c r="K85" s="328">
        <f>AC85*' Demand-Supply Gap'!K$156</f>
        <v>7.2247153180222234</v>
      </c>
      <c r="L85" s="328">
        <f>AD85*' Demand-Supply Gap'!L$156</f>
        <v>7.2451596348444429</v>
      </c>
      <c r="M85" s="328">
        <f>AE85*' Demand-Supply Gap'!M$156</f>
        <v>7.262068180266664</v>
      </c>
      <c r="N85" s="328">
        <f>AF85*' Demand-Supply Gap'!N$156</f>
        <v>7.282429402888889</v>
      </c>
      <c r="O85" s="328">
        <f>AG85*' Demand-Supply Gap'!O$156</f>
        <v>7.2992303345111127</v>
      </c>
      <c r="P85" s="328">
        <f>AH85*' Demand-Supply Gap'!P$156</f>
        <v>7.3195084629333325</v>
      </c>
      <c r="Q85" s="328">
        <f>AI85*' Demand-Supply Gap'!Q$156</f>
        <v>7.3397511741555554</v>
      </c>
      <c r="R85" s="328">
        <f>AJ85*' Demand-Supply Gap'!R$156</f>
        <v>7.356396814977777</v>
      </c>
      <c r="S85" s="328">
        <f>AK85*' Demand-Supply Gap'!S$156</f>
        <v>7.3765564319999966</v>
      </c>
      <c r="T85" s="384"/>
      <c r="U85" s="469">
        <f t="shared" si="222"/>
        <v>2.629873508051217E-3</v>
      </c>
      <c r="V85" s="465">
        <f>V86-SUM(V82:V84)</f>
        <v>0.20540000000000003</v>
      </c>
      <c r="W85" s="465">
        <f t="shared" ref="W85" si="223">W86-SUM(W82:W84)</f>
        <v>0.20589999999999997</v>
      </c>
      <c r="X85" s="465">
        <f t="shared" ref="X85" si="224">X86-SUM(X82:X84)</f>
        <v>0.20629999999999993</v>
      </c>
      <c r="Y85" s="465">
        <f t="shared" ref="Y85" si="225">Y86-SUM(Y82:Y84)</f>
        <v>0.20669999999999999</v>
      </c>
      <c r="Z85" s="465">
        <f t="shared" ref="Z85" si="226">Z86-SUM(Z82:Z84)</f>
        <v>0.20720000000000005</v>
      </c>
      <c r="AA85" s="465">
        <f t="shared" ref="AA85" si="227">AA86-SUM(AA82:AA84)</f>
        <v>0.2077</v>
      </c>
      <c r="AB85" s="465">
        <f t="shared" ref="AB85" si="228">AB86-SUM(AB82:AB84)</f>
        <v>0.20799999999999996</v>
      </c>
      <c r="AC85" s="465">
        <f t="shared" ref="AC85" si="229">AC86-SUM(AC82:AC84)</f>
        <v>0.20785555555555557</v>
      </c>
      <c r="AD85" s="465">
        <f t="shared" ref="AD85" si="230">AD86-SUM(AD82:AD84)</f>
        <v>0.20771111111111107</v>
      </c>
      <c r="AE85" s="465">
        <f t="shared" ref="AE85" si="231">AE86-SUM(AE82:AE84)</f>
        <v>0.20746666666666658</v>
      </c>
      <c r="AF85" s="465">
        <f t="shared" ref="AF85" si="232">AF86-SUM(AF82:AF84)</f>
        <v>0.20732222222222219</v>
      </c>
      <c r="AG85" s="465">
        <f t="shared" ref="AG85" si="233">AG86-SUM(AG82:AG84)</f>
        <v>0.20707777777777781</v>
      </c>
      <c r="AH85" s="465">
        <f t="shared" ref="AH85" si="234">AH86-SUM(AH82:AH84)</f>
        <v>0.2069333333333333</v>
      </c>
      <c r="AI85" s="465">
        <f t="shared" ref="AI85" si="235">AI86-SUM(AI82:AI84)</f>
        <v>0.20678888888888891</v>
      </c>
      <c r="AJ85" s="465">
        <f t="shared" ref="AJ85" si="236">AJ86-SUM(AJ82:AJ84)</f>
        <v>0.20654444444444442</v>
      </c>
      <c r="AK85" s="465">
        <f t="shared" ref="AK85" si="237">AK86-SUM(AK82:AK84)</f>
        <v>0.20639999999999992</v>
      </c>
      <c r="AL85" s="396"/>
      <c r="AM85" s="396"/>
      <c r="AN85" s="396"/>
      <c r="AO85" s="396"/>
      <c r="AP85" s="396"/>
      <c r="AQ85" s="396"/>
      <c r="AR85" s="396"/>
      <c r="AS85" s="396"/>
      <c r="AT85" s="396"/>
      <c r="AU85" s="396"/>
      <c r="AV85" s="396"/>
      <c r="AW85" s="396"/>
      <c r="AX85" s="396"/>
      <c r="AY85" s="396"/>
      <c r="AZ85" s="396"/>
      <c r="BA85" s="396"/>
    </row>
    <row r="86" spans="1:53" ht="15.75" thickBot="1" x14ac:dyDescent="0.3">
      <c r="A86" s="227" t="s">
        <v>39</v>
      </c>
      <c r="B86" s="227" t="s">
        <v>54</v>
      </c>
      <c r="C86" s="475" t="s">
        <v>58</v>
      </c>
      <c r="D86" s="229">
        <f t="shared" ref="D86:S86" si="238">SUM(D82:D85)</f>
        <v>35.341834320000004</v>
      </c>
      <c r="E86" s="229">
        <f t="shared" si="238"/>
        <v>35.549349200000002</v>
      </c>
      <c r="F86" s="229">
        <f t="shared" si="238"/>
        <v>35.594739920000002</v>
      </c>
      <c r="G86" s="229">
        <f t="shared" si="238"/>
        <v>35.549878960000001</v>
      </c>
      <c r="H86" s="229">
        <f t="shared" si="238"/>
        <v>34.758869279999999</v>
      </c>
      <c r="I86" s="229">
        <f t="shared" si="238"/>
        <v>33.303470000000004</v>
      </c>
      <c r="J86" s="229">
        <f t="shared" si="238"/>
        <v>34.635748</v>
      </c>
      <c r="K86" s="229">
        <f t="shared" si="238"/>
        <v>34.758346000000003</v>
      </c>
      <c r="L86" s="229">
        <f t="shared" si="238"/>
        <v>34.880944</v>
      </c>
      <c r="M86" s="229">
        <f t="shared" si="238"/>
        <v>35.003542000000003</v>
      </c>
      <c r="N86" s="229">
        <f t="shared" si="238"/>
        <v>35.126139999999999</v>
      </c>
      <c r="O86" s="229">
        <f t="shared" si="238"/>
        <v>35.248738000000003</v>
      </c>
      <c r="P86" s="229">
        <f t="shared" si="238"/>
        <v>35.371335999999999</v>
      </c>
      <c r="Q86" s="229">
        <f t="shared" si="238"/>
        <v>35.493933999999996</v>
      </c>
      <c r="R86" s="229">
        <f t="shared" si="238"/>
        <v>35.616531999999999</v>
      </c>
      <c r="S86" s="229">
        <f t="shared" si="238"/>
        <v>35.739129999999996</v>
      </c>
      <c r="T86" s="484"/>
      <c r="U86" s="340"/>
      <c r="V86" s="477">
        <v>1</v>
      </c>
      <c r="W86" s="477">
        <v>1</v>
      </c>
      <c r="X86" s="478">
        <v>1</v>
      </c>
      <c r="Y86" s="479">
        <v>1</v>
      </c>
      <c r="Z86" s="479">
        <v>1</v>
      </c>
      <c r="AA86" s="479">
        <v>1</v>
      </c>
      <c r="AB86" s="479">
        <v>1</v>
      </c>
      <c r="AC86" s="479">
        <v>1</v>
      </c>
      <c r="AD86" s="479">
        <v>1</v>
      </c>
      <c r="AE86" s="479">
        <v>1</v>
      </c>
      <c r="AF86" s="479">
        <v>1</v>
      </c>
      <c r="AG86" s="479">
        <v>1</v>
      </c>
      <c r="AH86" s="479">
        <v>1</v>
      </c>
      <c r="AI86" s="479">
        <v>1</v>
      </c>
      <c r="AJ86" s="479">
        <v>1</v>
      </c>
      <c r="AK86" s="479">
        <v>1</v>
      </c>
      <c r="AL86" s="396"/>
      <c r="AM86" s="396"/>
      <c r="AN86" s="396"/>
      <c r="AO86" s="396"/>
      <c r="AP86" s="396"/>
      <c r="AQ86" s="396"/>
      <c r="AR86" s="396"/>
      <c r="AS86" s="396"/>
      <c r="AT86" s="396"/>
      <c r="AU86" s="396"/>
      <c r="AV86" s="396"/>
      <c r="AW86" s="396"/>
      <c r="AX86" s="396"/>
      <c r="AY86" s="396"/>
      <c r="AZ86" s="396"/>
      <c r="BA86" s="396"/>
    </row>
    <row r="87" spans="1:53" x14ac:dyDescent="0.25">
      <c r="A87" s="359" t="s">
        <v>39</v>
      </c>
      <c r="B87" s="359" t="s">
        <v>39</v>
      </c>
      <c r="C87" s="189" t="s">
        <v>360</v>
      </c>
      <c r="D87" s="188">
        <f t="shared" ref="D87:S87" si="239">D82+D77+D72+D67+D62+D57+D52+D47</f>
        <v>105.611884620192</v>
      </c>
      <c r="E87" s="188">
        <f t="shared" si="239"/>
        <v>107.505676755072</v>
      </c>
      <c r="F87" s="188">
        <f t="shared" si="239"/>
        <v>107.65009927632201</v>
      </c>
      <c r="G87" s="188">
        <f t="shared" si="239"/>
        <v>107.52245869700999</v>
      </c>
      <c r="H87" s="188">
        <f t="shared" si="239"/>
        <v>108.538195324624</v>
      </c>
      <c r="I87" s="188">
        <f t="shared" si="239"/>
        <v>105.30032121260001</v>
      </c>
      <c r="J87" s="188">
        <f t="shared" si="239"/>
        <v>107.81574078772121</v>
      </c>
      <c r="K87" s="188">
        <f t="shared" si="239"/>
        <v>110.77753617548009</v>
      </c>
      <c r="L87" s="188">
        <f t="shared" si="239"/>
        <v>114.45137658402439</v>
      </c>
      <c r="M87" s="188">
        <f t="shared" si="239"/>
        <v>118.99555396980247</v>
      </c>
      <c r="N87" s="188">
        <f t="shared" si="239"/>
        <v>124.06205070345106</v>
      </c>
      <c r="O87" s="188">
        <f t="shared" si="239"/>
        <v>129.84620405902734</v>
      </c>
      <c r="P87" s="188">
        <f t="shared" si="239"/>
        <v>136.25735104590248</v>
      </c>
      <c r="Q87" s="188">
        <f t="shared" si="239"/>
        <v>142.45610529607694</v>
      </c>
      <c r="R87" s="188">
        <f t="shared" si="239"/>
        <v>149.57128011672734</v>
      </c>
      <c r="S87" s="188">
        <f t="shared" si="239"/>
        <v>157.85365413680316</v>
      </c>
      <c r="T87" s="484"/>
      <c r="U87" s="469">
        <f>(S87/J87)^(1/9)-1</f>
        <v>4.3270532927112582E-2</v>
      </c>
      <c r="V87" s="369">
        <f>D87/D$91</f>
        <v>0.58704614888696571</v>
      </c>
      <c r="W87" s="369">
        <f t="shared" ref="W87:AK87" si="240">E87/E$91</f>
        <v>0.58726557298575055</v>
      </c>
      <c r="X87" s="369">
        <f t="shared" si="240"/>
        <v>0.586487139965994</v>
      </c>
      <c r="Y87" s="369">
        <f t="shared" si="240"/>
        <v>0.58637334143910136</v>
      </c>
      <c r="Z87" s="369">
        <f t="shared" si="240"/>
        <v>0.58619488484029991</v>
      </c>
      <c r="AA87" s="369">
        <f t="shared" si="240"/>
        <v>0.58603723416892317</v>
      </c>
      <c r="AB87" s="369">
        <f t="shared" si="240"/>
        <v>0.58573312630263497</v>
      </c>
      <c r="AC87" s="369">
        <f t="shared" si="240"/>
        <v>0.58620064847054232</v>
      </c>
      <c r="AD87" s="369">
        <f t="shared" si="240"/>
        <v>0.58708247314242057</v>
      </c>
      <c r="AE87" s="369">
        <f t="shared" si="240"/>
        <v>0.58722813942615759</v>
      </c>
      <c r="AF87" s="369">
        <f t="shared" si="240"/>
        <v>0.58705434270375445</v>
      </c>
      <c r="AG87" s="369">
        <f t="shared" si="240"/>
        <v>0.58709128247458608</v>
      </c>
      <c r="AH87" s="369">
        <f t="shared" si="240"/>
        <v>0.58793946839034128</v>
      </c>
      <c r="AI87" s="369">
        <f t="shared" si="240"/>
        <v>0.58834670377065956</v>
      </c>
      <c r="AJ87" s="369">
        <f t="shared" si="240"/>
        <v>0.58819885357996327</v>
      </c>
      <c r="AK87" s="369">
        <f t="shared" si="240"/>
        <v>0.58894656068072826</v>
      </c>
      <c r="AL87" s="396"/>
      <c r="AM87" s="396"/>
      <c r="AN87" s="396"/>
      <c r="AO87" s="396"/>
      <c r="AP87" s="396"/>
      <c r="AQ87" s="396"/>
      <c r="AR87" s="396"/>
      <c r="AS87" s="396"/>
      <c r="AT87" s="396"/>
      <c r="AU87" s="396"/>
      <c r="AV87" s="396"/>
      <c r="AW87" s="396"/>
      <c r="AX87" s="396"/>
      <c r="AY87" s="396"/>
      <c r="AZ87" s="396"/>
      <c r="BA87" s="396"/>
    </row>
    <row r="88" spans="1:53" x14ac:dyDescent="0.25">
      <c r="A88" s="359" t="s">
        <v>39</v>
      </c>
      <c r="B88" s="359" t="s">
        <v>39</v>
      </c>
      <c r="C88" s="189" t="s">
        <v>383</v>
      </c>
      <c r="D88" s="188">
        <f t="shared" ref="D88:S88" si="241">D83+D78+D73+D68+D63+D58+D53+D48</f>
        <v>30.130323392490002</v>
      </c>
      <c r="E88" s="188">
        <f t="shared" si="241"/>
        <v>30.728413238849999</v>
      </c>
      <c r="F88" s="188">
        <f t="shared" si="241"/>
        <v>30.733753300074007</v>
      </c>
      <c r="G88" s="188">
        <f t="shared" si="241"/>
        <v>30.693040606496002</v>
      </c>
      <c r="H88" s="188">
        <f t="shared" si="241"/>
        <v>31.152588668248001</v>
      </c>
      <c r="I88" s="188">
        <f t="shared" si="241"/>
        <v>30.126079942400004</v>
      </c>
      <c r="J88" s="188">
        <f t="shared" si="241"/>
        <v>31.039888852557898</v>
      </c>
      <c r="K88" s="188">
        <f t="shared" si="241"/>
        <v>31.802333189099976</v>
      </c>
      <c r="L88" s="188">
        <f t="shared" si="241"/>
        <v>32.840419559511879</v>
      </c>
      <c r="M88" s="188">
        <f t="shared" si="241"/>
        <v>34.129991494533421</v>
      </c>
      <c r="N88" s="188">
        <f t="shared" si="241"/>
        <v>35.709663714980309</v>
      </c>
      <c r="O88" s="188">
        <f t="shared" si="241"/>
        <v>37.367313244374486</v>
      </c>
      <c r="P88" s="188">
        <f t="shared" si="241"/>
        <v>39.550437177136288</v>
      </c>
      <c r="Q88" s="188">
        <f t="shared" si="241"/>
        <v>40.904697938026587</v>
      </c>
      <c r="R88" s="188">
        <f t="shared" si="241"/>
        <v>42.985118880640975</v>
      </c>
      <c r="S88" s="188">
        <f t="shared" si="241"/>
        <v>45.414297458142897</v>
      </c>
      <c r="T88" s="484"/>
      <c r="U88" s="469">
        <f t="shared" ref="U88:U90" si="242">(S88/J88)^(1/9)-1</f>
        <v>4.3190455136370653E-2</v>
      </c>
      <c r="V88" s="369">
        <f t="shared" ref="V88:V90" si="243">D88/D$91</f>
        <v>0.16748011245032127</v>
      </c>
      <c r="W88" s="369">
        <f t="shared" ref="W88:W90" si="244">E88/E$91</f>
        <v>0.16785847735993892</v>
      </c>
      <c r="X88" s="369">
        <f t="shared" ref="X88:X90" si="245">F88/F$91</f>
        <v>0.16744017139374323</v>
      </c>
      <c r="Y88" s="369">
        <f t="shared" ref="Y88:Y90" si="246">G88/G$91</f>
        <v>0.16738438645709247</v>
      </c>
      <c r="Z88" s="369">
        <f t="shared" ref="Z88:Z90" si="247">H88/H$91</f>
        <v>0.16824941738014965</v>
      </c>
      <c r="AA88" s="369">
        <f t="shared" ref="AA88:AA90" si="248">I88/I$91</f>
        <v>0.16766334957469636</v>
      </c>
      <c r="AB88" s="369">
        <f t="shared" ref="AB88:AB90" si="249">J88/J$91</f>
        <v>0.16863113868958948</v>
      </c>
      <c r="AC88" s="369">
        <f t="shared" ref="AC88:AC90" si="250">K88/K$91</f>
        <v>0.16828816547061881</v>
      </c>
      <c r="AD88" s="369">
        <f t="shared" ref="AD88:AD90" si="251">L88/L$91</f>
        <v>0.16845611917894701</v>
      </c>
      <c r="AE88" s="369">
        <f t="shared" ref="AE88:AE90" si="252">M88/M$91</f>
        <v>0.16842722887824471</v>
      </c>
      <c r="AF88" s="369">
        <f t="shared" ref="AF88:AF90" si="253">N88/N$91</f>
        <v>0.16897603289243976</v>
      </c>
      <c r="AG88" s="369">
        <f t="shared" ref="AG88:AG90" si="254">O88/O$91</f>
        <v>0.16895390985243205</v>
      </c>
      <c r="AH88" s="369">
        <f t="shared" ref="AH88:AH90" si="255">P88/P$91</f>
        <v>0.17065694313033813</v>
      </c>
      <c r="AI88" s="369">
        <f t="shared" ref="AI88:AI90" si="256">Q88/Q$91</f>
        <v>0.16893726071307377</v>
      </c>
      <c r="AJ88" s="369">
        <f t="shared" ref="AJ88:AJ90" si="257">R88/R$91</f>
        <v>0.16904179483427337</v>
      </c>
      <c r="AK88" s="369">
        <f t="shared" ref="AK88:AK90" si="258">S88/S$91</f>
        <v>0.16943918365377203</v>
      </c>
      <c r="AL88" s="396"/>
      <c r="AM88" s="396"/>
      <c r="AN88" s="396"/>
      <c r="AO88" s="396"/>
      <c r="AP88" s="396"/>
      <c r="AQ88" s="396"/>
      <c r="AR88" s="396"/>
      <c r="AS88" s="396"/>
      <c r="AT88" s="396"/>
      <c r="AU88" s="396"/>
      <c r="AV88" s="396"/>
      <c r="AW88" s="396"/>
      <c r="AX88" s="396"/>
      <c r="AY88" s="396"/>
      <c r="AZ88" s="396"/>
      <c r="BA88" s="396"/>
    </row>
    <row r="89" spans="1:53" x14ac:dyDescent="0.25">
      <c r="A89" s="359" t="s">
        <v>39</v>
      </c>
      <c r="B89" s="359" t="s">
        <v>39</v>
      </c>
      <c r="C89" s="189" t="s">
        <v>386</v>
      </c>
      <c r="D89" s="188">
        <f t="shared" ref="D89:S89" si="259">D84+D79+D74+D69+D64+D59+D54+D49</f>
        <v>10.409584165096</v>
      </c>
      <c r="E89" s="188">
        <f t="shared" si="259"/>
        <v>10.598029576816002</v>
      </c>
      <c r="F89" s="188">
        <f t="shared" si="259"/>
        <v>10.635576309748</v>
      </c>
      <c r="G89" s="188">
        <f t="shared" si="259"/>
        <v>10.630463259401999</v>
      </c>
      <c r="H89" s="188">
        <f t="shared" si="259"/>
        <v>10.744593096243999</v>
      </c>
      <c r="I89" s="188">
        <f t="shared" si="259"/>
        <v>10.438443126199999</v>
      </c>
      <c r="J89" s="188">
        <f t="shared" si="259"/>
        <v>10.696934606274379</v>
      </c>
      <c r="K89" s="188">
        <f t="shared" si="259"/>
        <v>10.986872807894244</v>
      </c>
      <c r="L89" s="188">
        <f t="shared" si="259"/>
        <v>11.331791384999228</v>
      </c>
      <c r="M89" s="188">
        <f t="shared" si="259"/>
        <v>11.783090119652554</v>
      </c>
      <c r="N89" s="188">
        <f t="shared" si="259"/>
        <v>12.286561783531782</v>
      </c>
      <c r="O89" s="188">
        <f t="shared" si="259"/>
        <v>12.86294901850132</v>
      </c>
      <c r="P89" s="188">
        <f t="shared" si="259"/>
        <v>13.476962736823493</v>
      </c>
      <c r="Q89" s="188">
        <f t="shared" si="259"/>
        <v>14.087944924758585</v>
      </c>
      <c r="R89" s="188">
        <f t="shared" si="259"/>
        <v>14.801506152485869</v>
      </c>
      <c r="S89" s="188">
        <f t="shared" si="259"/>
        <v>15.601415022854091</v>
      </c>
      <c r="T89" s="484"/>
      <c r="U89" s="469">
        <f t="shared" si="242"/>
        <v>4.2825464793112555E-2</v>
      </c>
      <c r="V89" s="369">
        <f t="shared" si="243"/>
        <v>5.7861918832437909E-2</v>
      </c>
      <c r="W89" s="369">
        <f t="shared" si="244"/>
        <v>5.7893295496650551E-2</v>
      </c>
      <c r="X89" s="369">
        <f t="shared" si="245"/>
        <v>5.7943548345302562E-2</v>
      </c>
      <c r="Y89" s="369">
        <f t="shared" si="246"/>
        <v>5.7973193117044033E-2</v>
      </c>
      <c r="Z89" s="369">
        <f t="shared" si="247"/>
        <v>5.8029576536359762E-2</v>
      </c>
      <c r="AA89" s="369">
        <f t="shared" si="248"/>
        <v>5.8093995044488714E-2</v>
      </c>
      <c r="AB89" s="369">
        <f t="shared" si="249"/>
        <v>5.811348976513734E-2</v>
      </c>
      <c r="AC89" s="369">
        <f t="shared" si="250"/>
        <v>5.8139151555498668E-2</v>
      </c>
      <c r="AD89" s="369">
        <f t="shared" si="251"/>
        <v>5.812683350781063E-2</v>
      </c>
      <c r="AE89" s="369">
        <f t="shared" si="252"/>
        <v>5.8148072401177593E-2</v>
      </c>
      <c r="AF89" s="369">
        <f t="shared" si="253"/>
        <v>5.8139289259061699E-2</v>
      </c>
      <c r="AG89" s="369">
        <f t="shared" si="254"/>
        <v>5.8158998874115624E-2</v>
      </c>
      <c r="AH89" s="369">
        <f t="shared" si="255"/>
        <v>5.8152006083951553E-2</v>
      </c>
      <c r="AI89" s="369">
        <f t="shared" si="256"/>
        <v>5.8183508121027953E-2</v>
      </c>
      <c r="AJ89" s="369">
        <f t="shared" si="257"/>
        <v>5.8207892206007118E-2</v>
      </c>
      <c r="AK89" s="369">
        <f t="shared" si="258"/>
        <v>5.8208343479331036E-2</v>
      </c>
      <c r="AL89" s="396"/>
      <c r="AM89" s="396"/>
      <c r="AN89" s="396"/>
      <c r="AO89" s="396"/>
      <c r="AP89" s="396"/>
      <c r="AQ89" s="396"/>
      <c r="AR89" s="396"/>
      <c r="AS89" s="396"/>
      <c r="AT89" s="396"/>
      <c r="AU89" s="396"/>
      <c r="AV89" s="396"/>
      <c r="AW89" s="396"/>
      <c r="AX89" s="396"/>
      <c r="AY89" s="396"/>
      <c r="AZ89" s="396"/>
      <c r="BA89" s="396"/>
    </row>
    <row r="90" spans="1:53" x14ac:dyDescent="0.25">
      <c r="A90" s="359" t="s">
        <v>39</v>
      </c>
      <c r="B90" s="359" t="s">
        <v>39</v>
      </c>
      <c r="C90" s="189" t="s">
        <v>12</v>
      </c>
      <c r="D90" s="188">
        <f t="shared" ref="D90:S90" si="260">D85+D80+D75+D70+D65+D60+D55+D50</f>
        <v>33.752095822221996</v>
      </c>
      <c r="E90" s="188">
        <f t="shared" si="260"/>
        <v>34.229312429261995</v>
      </c>
      <c r="F90" s="188">
        <f t="shared" si="260"/>
        <v>34.531227113855998</v>
      </c>
      <c r="G90" s="188">
        <f t="shared" si="260"/>
        <v>34.522637437091994</v>
      </c>
      <c r="H90" s="188">
        <f t="shared" si="260"/>
        <v>34.721808910884</v>
      </c>
      <c r="I90" s="188">
        <f t="shared" si="260"/>
        <v>33.817119718799994</v>
      </c>
      <c r="J90" s="188">
        <f t="shared" si="260"/>
        <v>34.5171698118465</v>
      </c>
      <c r="K90" s="188">
        <f t="shared" si="260"/>
        <v>35.40871608488186</v>
      </c>
      <c r="L90" s="188">
        <f t="shared" si="260"/>
        <v>36.325813654251277</v>
      </c>
      <c r="M90" s="188">
        <f t="shared" si="260"/>
        <v>37.730757831465958</v>
      </c>
      <c r="N90" s="188">
        <f t="shared" si="260"/>
        <v>39.271479288929385</v>
      </c>
      <c r="O90" s="188">
        <f t="shared" si="260"/>
        <v>41.092213805191193</v>
      </c>
      <c r="P90" s="188">
        <f t="shared" si="260"/>
        <v>42.469295794215007</v>
      </c>
      <c r="Q90" s="188">
        <f t="shared" si="260"/>
        <v>44.680772382493764</v>
      </c>
      <c r="R90" s="188">
        <f t="shared" si="260"/>
        <v>46.929023847693955</v>
      </c>
      <c r="S90" s="188">
        <f t="shared" si="260"/>
        <v>49.157759568911096</v>
      </c>
      <c r="T90" s="484"/>
      <c r="U90" s="469">
        <f t="shared" si="242"/>
        <v>4.0068343542097429E-2</v>
      </c>
      <c r="V90" s="369">
        <f t="shared" si="243"/>
        <v>0.18761181983027514</v>
      </c>
      <c r="W90" s="369">
        <f t="shared" si="244"/>
        <v>0.18698265415766002</v>
      </c>
      <c r="X90" s="369">
        <f t="shared" si="245"/>
        <v>0.18812914029496031</v>
      </c>
      <c r="Y90" s="369">
        <f t="shared" si="246"/>
        <v>0.18826907898676218</v>
      </c>
      <c r="Z90" s="369">
        <f t="shared" si="247"/>
        <v>0.18752612124319065</v>
      </c>
      <c r="AA90" s="369">
        <f t="shared" si="248"/>
        <v>0.18820542121189188</v>
      </c>
      <c r="AB90" s="369">
        <f t="shared" si="249"/>
        <v>0.18752224524263836</v>
      </c>
      <c r="AC90" s="369">
        <f t="shared" si="250"/>
        <v>0.18737203450334014</v>
      </c>
      <c r="AD90" s="369">
        <f t="shared" si="251"/>
        <v>0.1863345741708218</v>
      </c>
      <c r="AE90" s="369">
        <f t="shared" si="252"/>
        <v>0.18619655929441997</v>
      </c>
      <c r="AF90" s="369">
        <f t="shared" si="253"/>
        <v>0.18583033514474412</v>
      </c>
      <c r="AG90" s="369">
        <f t="shared" si="254"/>
        <v>0.18579580879886606</v>
      </c>
      <c r="AH90" s="369">
        <f t="shared" si="255"/>
        <v>0.18325158239536909</v>
      </c>
      <c r="AI90" s="369">
        <f t="shared" si="256"/>
        <v>0.1845325273952387</v>
      </c>
      <c r="AJ90" s="369">
        <f t="shared" si="257"/>
        <v>0.1845514593797562</v>
      </c>
      <c r="AK90" s="369">
        <f t="shared" si="258"/>
        <v>0.18340591218616861</v>
      </c>
      <c r="AL90" s="396"/>
      <c r="AM90" s="396"/>
      <c r="AN90" s="396"/>
      <c r="AO90" s="396"/>
      <c r="AP90" s="396"/>
      <c r="AQ90" s="396"/>
      <c r="AR90" s="396"/>
      <c r="AS90" s="396"/>
      <c r="AT90" s="396"/>
      <c r="AU90" s="396"/>
      <c r="AV90" s="396"/>
      <c r="AW90" s="396"/>
      <c r="AX90" s="396"/>
      <c r="AY90" s="396"/>
      <c r="AZ90" s="396"/>
      <c r="BA90" s="396"/>
    </row>
    <row r="91" spans="1:53" ht="15.75" thickBot="1" x14ac:dyDescent="0.3">
      <c r="A91" s="360" t="s">
        <v>39</v>
      </c>
      <c r="B91" s="360" t="s">
        <v>39</v>
      </c>
      <c r="C91" s="364" t="s">
        <v>58</v>
      </c>
      <c r="D91" s="188">
        <f t="shared" ref="D91:S91" si="261">D86+D81+D76+D71+D66+D61+D56+D51</f>
        <v>179.90388799999999</v>
      </c>
      <c r="E91" s="188">
        <f t="shared" si="261"/>
        <v>183.061432</v>
      </c>
      <c r="F91" s="188">
        <f t="shared" si="261"/>
        <v>183.550656</v>
      </c>
      <c r="G91" s="188">
        <f t="shared" si="261"/>
        <v>183.36859999999999</v>
      </c>
      <c r="H91" s="188">
        <f t="shared" si="261"/>
        <v>185.157186</v>
      </c>
      <c r="I91" s="188">
        <f t="shared" si="261"/>
        <v>179.68196399999999</v>
      </c>
      <c r="J91" s="188">
        <f t="shared" si="261"/>
        <v>184.06973405839997</v>
      </c>
      <c r="K91" s="188">
        <f t="shared" si="261"/>
        <v>188.97545825735619</v>
      </c>
      <c r="L91" s="188">
        <f t="shared" si="261"/>
        <v>194.94940118278677</v>
      </c>
      <c r="M91" s="188">
        <f t="shared" si="261"/>
        <v>202.63939341545444</v>
      </c>
      <c r="N91" s="188">
        <f t="shared" si="261"/>
        <v>211.32975549089252</v>
      </c>
      <c r="O91" s="188">
        <f t="shared" si="261"/>
        <v>221.16868012709438</v>
      </c>
      <c r="P91" s="188">
        <f t="shared" si="261"/>
        <v>231.75404675407725</v>
      </c>
      <c r="Q91" s="188">
        <f t="shared" si="261"/>
        <v>242.12952054135587</v>
      </c>
      <c r="R91" s="188">
        <f t="shared" si="261"/>
        <v>254.28692899754816</v>
      </c>
      <c r="S91" s="188">
        <f t="shared" si="261"/>
        <v>268.02712618671126</v>
      </c>
      <c r="T91" s="484"/>
      <c r="U91" s="333"/>
      <c r="V91" s="369">
        <v>1</v>
      </c>
      <c r="W91" s="369">
        <v>1</v>
      </c>
      <c r="X91" s="369">
        <v>1</v>
      </c>
      <c r="Y91" s="369">
        <v>1</v>
      </c>
      <c r="Z91" s="369">
        <v>1</v>
      </c>
      <c r="AA91" s="369">
        <v>1</v>
      </c>
      <c r="AB91" s="369">
        <v>1</v>
      </c>
      <c r="AC91" s="369">
        <v>1</v>
      </c>
      <c r="AD91" s="369">
        <v>1</v>
      </c>
      <c r="AE91" s="369">
        <v>1</v>
      </c>
      <c r="AF91" s="369">
        <v>1</v>
      </c>
      <c r="AG91" s="369">
        <v>1</v>
      </c>
      <c r="AH91" s="369">
        <v>1</v>
      </c>
      <c r="AI91" s="369">
        <v>1</v>
      </c>
      <c r="AJ91" s="369">
        <v>1</v>
      </c>
      <c r="AK91" s="369">
        <v>1</v>
      </c>
      <c r="AL91" s="396"/>
      <c r="AM91" s="396"/>
      <c r="AN91" s="396"/>
      <c r="AO91" s="396"/>
      <c r="AP91" s="396"/>
      <c r="AQ91" s="396"/>
      <c r="AR91" s="396"/>
      <c r="AS91" s="396"/>
      <c r="AT91" s="396"/>
      <c r="AU91" s="396"/>
      <c r="AV91" s="396"/>
      <c r="AW91" s="396"/>
      <c r="AX91" s="396"/>
      <c r="AY91" s="396"/>
      <c r="AZ91" s="396"/>
      <c r="BA91" s="396"/>
    </row>
    <row r="92" spans="1:53" x14ac:dyDescent="0.25">
      <c r="A92" s="327" t="s">
        <v>38</v>
      </c>
      <c r="B92" s="327" t="s">
        <v>34</v>
      </c>
      <c r="C92" s="341" t="s">
        <v>360</v>
      </c>
      <c r="D92" s="328">
        <f>V92*' Demand-Supply Gap'!D$178</f>
        <v>90.584017476984002</v>
      </c>
      <c r="E92" s="328">
        <f>W92*' Demand-Supply Gap'!E$178</f>
        <v>90.817585679743999</v>
      </c>
      <c r="F92" s="328">
        <f>X92*' Demand-Supply Gap'!F$178</f>
        <v>98.165627716311974</v>
      </c>
      <c r="G92" s="328">
        <f>Y92*' Demand-Supply Gap'!G$178</f>
        <v>104.16042495524</v>
      </c>
      <c r="H92" s="328">
        <f>Z92*' Demand-Supply Gap'!H$178</f>
        <v>104.9544143753</v>
      </c>
      <c r="I92" s="328">
        <f>AA92*' Demand-Supply Gap'!I$178</f>
        <v>97.728320112799992</v>
      </c>
      <c r="J92" s="328">
        <f>AB92*' Demand-Supply Gap'!J$178</f>
        <v>99.883969837870538</v>
      </c>
      <c r="K92" s="328">
        <f>AC92*' Demand-Supply Gap'!K$178</f>
        <v>103.32939689377405</v>
      </c>
      <c r="L92" s="328">
        <f>AD92*' Demand-Supply Gap'!L$178</f>
        <v>107.50412716376788</v>
      </c>
      <c r="M92" s="328">
        <f>AE92*' Demand-Supply Gap'!M$178</f>
        <v>112.84892900985946</v>
      </c>
      <c r="N92" s="328">
        <f>AF92*' Demand-Supply Gap'!N$178</f>
        <v>118.88866252671605</v>
      </c>
      <c r="O92" s="328">
        <f>AG92*' Demand-Supply Gap'!O$178</f>
        <v>125.72764628835762</v>
      </c>
      <c r="P92" s="328">
        <f>AH92*' Demand-Supply Gap'!P$178</f>
        <v>133.09804071976396</v>
      </c>
      <c r="Q92" s="328">
        <f>AI92*' Demand-Supply Gap'!Q$178</f>
        <v>140.35303370610339</v>
      </c>
      <c r="R92" s="328">
        <f>AJ92*' Demand-Supply Gap'!R$178</f>
        <v>148.84671921399038</v>
      </c>
      <c r="S92" s="328">
        <f>AK92*' Demand-Supply Gap'!S$178</f>
        <v>158.45035522079093</v>
      </c>
      <c r="T92" s="384"/>
      <c r="U92" s="469">
        <f>(S92/J92)^(1/9)-1</f>
        <v>5.2607306455126457E-2</v>
      </c>
      <c r="V92" s="449">
        <v>0.59309999999999996</v>
      </c>
      <c r="W92" s="449">
        <v>0.59360000000000002</v>
      </c>
      <c r="X92" s="449">
        <v>0.59409999999999996</v>
      </c>
      <c r="Y92" s="449">
        <v>0.59450000000000003</v>
      </c>
      <c r="Z92" s="449">
        <v>0.59499999999999997</v>
      </c>
      <c r="AA92" s="449">
        <v>0.59540000000000004</v>
      </c>
      <c r="AB92" s="466">
        <v>0.59589999999999987</v>
      </c>
      <c r="AC92" s="466">
        <v>0.59716666666666651</v>
      </c>
      <c r="AD92" s="466">
        <v>0.59843333333333326</v>
      </c>
      <c r="AE92" s="466">
        <v>0.5996999999999999</v>
      </c>
      <c r="AF92" s="466">
        <v>0.60096666666666654</v>
      </c>
      <c r="AG92" s="466">
        <v>0.60223333333333318</v>
      </c>
      <c r="AH92" s="466">
        <v>0.60349999999999993</v>
      </c>
      <c r="AI92" s="466">
        <v>0.60476666666666656</v>
      </c>
      <c r="AJ92" s="466">
        <v>0.6060333333333332</v>
      </c>
      <c r="AK92" s="466">
        <v>0.60729999999999984</v>
      </c>
      <c r="AL92" s="396"/>
      <c r="AM92" s="396"/>
      <c r="AN92" s="396"/>
      <c r="AO92" s="396"/>
      <c r="AP92" s="396"/>
      <c r="AQ92" s="396"/>
      <c r="AR92" s="396"/>
      <c r="AS92" s="396"/>
      <c r="AT92" s="396"/>
      <c r="AU92" s="396"/>
      <c r="AV92" s="396"/>
      <c r="AW92" s="396"/>
      <c r="AX92" s="396"/>
      <c r="AY92" s="396"/>
      <c r="AZ92" s="396"/>
      <c r="BA92" s="396"/>
    </row>
    <row r="93" spans="1:53" x14ac:dyDescent="0.25">
      <c r="A93" s="327" t="s">
        <v>38</v>
      </c>
      <c r="B93" s="327" t="s">
        <v>34</v>
      </c>
      <c r="C93" s="341" t="s">
        <v>383</v>
      </c>
      <c r="D93" s="328">
        <f>V93*' Demand-Supply Gap'!D$178</f>
        <v>30.958321265527999</v>
      </c>
      <c r="E93" s="328">
        <f>W93*' Demand-Supply Gap'!E$178</f>
        <v>31.027301846112003</v>
      </c>
      <c r="F93" s="328">
        <f>X93*' Demand-Supply Gap'!F$178</f>
        <v>33.526015592727994</v>
      </c>
      <c r="G93" s="328">
        <f>Y93*' Demand-Supply Gap'!G$178</f>
        <v>35.566974374960004</v>
      </c>
      <c r="H93" s="328">
        <f>Z93*' Demand-Supply Gap'!H$178</f>
        <v>35.843255463967999</v>
      </c>
      <c r="I93" s="328">
        <f>AA93*' Demand-Supply Gap'!I$178</f>
        <v>33.369444875599996</v>
      </c>
      <c r="J93" s="328">
        <f>AB93*' Demand-Supply Gap'!J$178</f>
        <v>34.093638974698557</v>
      </c>
      <c r="K93" s="328">
        <f>AC93*' Demand-Supply Gap'!K$178</f>
        <v>35.229470065708739</v>
      </c>
      <c r="L93" s="328">
        <f>AD93*' Demand-Supply Gap'!L$178</f>
        <v>36.593200083428151</v>
      </c>
      <c r="M93" s="328">
        <f>AE93*' Demand-Supply Gap'!M$178</f>
        <v>38.350194651007776</v>
      </c>
      <c r="N93" s="328">
        <f>AF93*' Demand-Supply Gap'!N$178</f>
        <v>40.337342541234797</v>
      </c>
      <c r="O93" s="328">
        <f>AG93*' Demand-Supply Gap'!O$178</f>
        <v>42.60975138227785</v>
      </c>
      <c r="P93" s="328">
        <f>AH93*' Demand-Supply Gap'!P$178</f>
        <v>45.034995716612762</v>
      </c>
      <c r="Q93" s="328">
        <f>AI93*' Demand-Supply Gap'!Q$178</f>
        <v>47.41353379180444</v>
      </c>
      <c r="R93" s="328">
        <f>AJ93*' Demand-Supply Gap'!R$178</f>
        <v>50.226864439680497</v>
      </c>
      <c r="S93" s="328">
        <f>AK93*' Demand-Supply Gap'!S$178</f>
        <v>53.382089046885937</v>
      </c>
      <c r="T93" s="384"/>
      <c r="U93" s="469">
        <f t="shared" ref="U93:U95" si="262">(S93/J93)^(1/9)-1</f>
        <v>5.1080068812022539E-2</v>
      </c>
      <c r="V93" s="448">
        <v>0.20269999999999999</v>
      </c>
      <c r="W93" s="448">
        <v>0.20280000000000001</v>
      </c>
      <c r="X93" s="448">
        <v>0.2029</v>
      </c>
      <c r="Y93" s="448">
        <v>0.20300000000000001</v>
      </c>
      <c r="Z93" s="448">
        <v>0.20319999999999999</v>
      </c>
      <c r="AA93" s="448">
        <v>0.20330000000000001</v>
      </c>
      <c r="AB93" s="448">
        <v>0.2034</v>
      </c>
      <c r="AC93" s="448">
        <v>0.2036</v>
      </c>
      <c r="AD93" s="448">
        <v>0.20369999999999999</v>
      </c>
      <c r="AE93" s="448">
        <v>0.20380000000000001</v>
      </c>
      <c r="AF93" s="448">
        <v>0.2039</v>
      </c>
      <c r="AG93" s="448">
        <v>0.2041</v>
      </c>
      <c r="AH93" s="448">
        <v>0.20419999999999999</v>
      </c>
      <c r="AI93" s="448">
        <v>0.20430000000000001</v>
      </c>
      <c r="AJ93" s="448">
        <v>0.20449999999999999</v>
      </c>
      <c r="AK93" s="448">
        <v>0.2046</v>
      </c>
      <c r="AL93" s="396"/>
      <c r="AM93" s="396"/>
      <c r="AN93" s="396"/>
      <c r="AO93" s="396"/>
      <c r="AP93" s="396"/>
      <c r="AQ93" s="396"/>
      <c r="AR93" s="396"/>
      <c r="AS93" s="396"/>
      <c r="AT93" s="396"/>
      <c r="AU93" s="396"/>
      <c r="AV93" s="396"/>
      <c r="AW93" s="396"/>
      <c r="AX93" s="396"/>
      <c r="AY93" s="396"/>
      <c r="AZ93" s="396"/>
      <c r="BA93" s="396"/>
    </row>
    <row r="94" spans="1:53" x14ac:dyDescent="0.25">
      <c r="A94" s="327" t="s">
        <v>38</v>
      </c>
      <c r="B94" s="327" t="s">
        <v>34</v>
      </c>
      <c r="C94" s="341" t="s">
        <v>386</v>
      </c>
      <c r="D94" s="328">
        <f>V94*' Demand-Supply Gap'!D$178</f>
        <v>9.4845177631440016</v>
      </c>
      <c r="E94" s="328">
        <f>W94*' Demand-Supply Gap'!E$178</f>
        <v>9.5315626479920006</v>
      </c>
      <c r="F94" s="328">
        <f>X94*' Demand-Supply Gap'!F$178</f>
        <v>10.327136394999998</v>
      </c>
      <c r="G94" s="328">
        <f>Y94*' Demand-Supply Gap'!G$178</f>
        <v>10.985464499064001</v>
      </c>
      <c r="H94" s="328">
        <f>Z94*' Demand-Supply Gap'!H$178</f>
        <v>11.077541550871999</v>
      </c>
      <c r="I94" s="328">
        <f>AA94*' Demand-Supply Gap'!I$178</f>
        <v>10.340752715999999</v>
      </c>
      <c r="J94" s="328">
        <f>AB94*' Demand-Supply Gap'!J$178</f>
        <v>10.593500409050881</v>
      </c>
      <c r="K94" s="328">
        <f>AC94*' Demand-Supply Gap'!K$178</f>
        <v>10.956818920785532</v>
      </c>
      <c r="L94" s="328">
        <f>AD94*' Demand-Supply Gap'!L$178</f>
        <v>11.397325722815403</v>
      </c>
      <c r="M94" s="328">
        <f>AE94*' Demand-Supply Gap'!M$178</f>
        <v>11.961697939069648</v>
      </c>
      <c r="N94" s="328">
        <f>AF94*' Demand-Supply Gap'!N$178</f>
        <v>12.599512149003209</v>
      </c>
      <c r="O94" s="328">
        <f>AG94*' Demand-Supply Gap'!O$178</f>
        <v>13.321781381045332</v>
      </c>
      <c r="P94" s="328">
        <f>AH94*' Demand-Supply Gap'!P$178</f>
        <v>14.100085175393943</v>
      </c>
      <c r="Q94" s="328">
        <f>AI94*' Demand-Supply Gap'!Q$178</f>
        <v>14.865884717993833</v>
      </c>
      <c r="R94" s="328">
        <f>AJ94*' Demand-Supply Gap'!R$178</f>
        <v>15.76258456960579</v>
      </c>
      <c r="S94" s="328">
        <f>AK94*' Demand-Supply Gap'!S$178</f>
        <v>16.776482530375198</v>
      </c>
      <c r="T94" s="384"/>
      <c r="U94" s="469">
        <f t="shared" si="262"/>
        <v>5.2409118567572133E-2</v>
      </c>
      <c r="V94" s="448">
        <v>6.2100000000000002E-2</v>
      </c>
      <c r="W94" s="448">
        <v>6.2300000000000001E-2</v>
      </c>
      <c r="X94" s="448">
        <v>6.25E-2</v>
      </c>
      <c r="Y94" s="448">
        <v>6.2700000000000006E-2</v>
      </c>
      <c r="Z94" s="448">
        <v>6.2799999999999995E-2</v>
      </c>
      <c r="AA94" s="448">
        <v>6.3E-2</v>
      </c>
      <c r="AB94" s="465">
        <v>6.3200000000000006E-2</v>
      </c>
      <c r="AC94" s="465">
        <v>6.3322222222222224E-2</v>
      </c>
      <c r="AD94" s="465">
        <v>6.3444444444444456E-2</v>
      </c>
      <c r="AE94" s="465">
        <v>6.3566666666666674E-2</v>
      </c>
      <c r="AF94" s="465">
        <v>6.3688888888888892E-2</v>
      </c>
      <c r="AG94" s="465">
        <v>6.381111111111111E-2</v>
      </c>
      <c r="AH94" s="465">
        <v>6.3933333333333342E-2</v>
      </c>
      <c r="AI94" s="465">
        <v>6.405555555555556E-2</v>
      </c>
      <c r="AJ94" s="465">
        <v>6.4177777777777778E-2</v>
      </c>
      <c r="AK94" s="465">
        <v>6.4299999999999996E-2</v>
      </c>
      <c r="AL94" s="396"/>
      <c r="AM94" s="396"/>
      <c r="AN94" s="396"/>
      <c r="AO94" s="396"/>
      <c r="AP94" s="396"/>
      <c r="AQ94" s="396"/>
      <c r="AR94" s="396"/>
      <c r="AS94" s="396"/>
      <c r="AT94" s="396"/>
      <c r="AU94" s="396"/>
      <c r="AV94" s="396"/>
      <c r="AW94" s="396"/>
      <c r="AX94" s="396"/>
      <c r="AY94" s="396"/>
      <c r="AZ94" s="396"/>
      <c r="BA94" s="396"/>
    </row>
    <row r="95" spans="1:53" x14ac:dyDescent="0.25">
      <c r="A95" s="327" t="s">
        <v>38</v>
      </c>
      <c r="B95" s="327" t="s">
        <v>34</v>
      </c>
      <c r="C95" s="341" t="s">
        <v>12</v>
      </c>
      <c r="D95" s="328">
        <f>V95*' Demand-Supply Gap'!D$178</f>
        <v>21.702898134344004</v>
      </c>
      <c r="E95" s="328">
        <f>W95*' Demand-Supply Gap'!E$178</f>
        <v>21.618134866151998</v>
      </c>
      <c r="F95" s="328">
        <f>X95*' Demand-Supply Gap'!F$178</f>
        <v>23.215402615960009</v>
      </c>
      <c r="G95" s="328">
        <f>Y95*' Demand-Supply Gap'!G$178</f>
        <v>24.493906490735988</v>
      </c>
      <c r="H95" s="328">
        <f>Z95*' Demand-Supply Gap'!H$178</f>
        <v>24.518762349860005</v>
      </c>
      <c r="I95" s="328">
        <f>AA95*' Demand-Supply Gap'!I$178</f>
        <v>22.700414295599977</v>
      </c>
      <c r="J95" s="328">
        <f>AB95*' Demand-Supply Gap'!J$178</f>
        <v>23.047568136780011</v>
      </c>
      <c r="K95" s="328">
        <f>AC95*' Demand-Supply Gap'!K$178</f>
        <v>23.517074756808007</v>
      </c>
      <c r="L95" s="328">
        <f>AD95*' Demand-Supply Gap'!L$178</f>
        <v>24.147959123401197</v>
      </c>
      <c r="M95" s="328">
        <f>AE95*' Demand-Supply Gap'!M$178</f>
        <v>25.014814567912847</v>
      </c>
      <c r="N95" s="328">
        <f>AF95*' Demand-Supply Gap'!N$178</f>
        <v>26.003529086306369</v>
      </c>
      <c r="O95" s="328">
        <f>AG95*' Demand-Supply Gap'!O$178</f>
        <v>27.10981351214992</v>
      </c>
      <c r="P95" s="328">
        <f>AH95*' Demand-Supply Gap'!P$178</f>
        <v>28.310442132660114</v>
      </c>
      <c r="Q95" s="328">
        <f>AI95*' Demand-Supply Gap'!Q$178</f>
        <v>29.445539912362825</v>
      </c>
      <c r="R95" s="328">
        <f>AJ95*' Demand-Supply Gap'!R$178</f>
        <v>30.771970846065628</v>
      </c>
      <c r="S95" s="328">
        <f>AK95*' Demand-Supply Gap'!S$178</f>
        <v>32.300599335310295</v>
      </c>
      <c r="T95" s="384"/>
      <c r="U95" s="469">
        <f t="shared" si="262"/>
        <v>3.8214941602860764E-2</v>
      </c>
      <c r="V95" s="465">
        <f>V96-SUM(V92:V94)</f>
        <v>0.1421</v>
      </c>
      <c r="W95" s="465">
        <f t="shared" ref="W95" si="263">W96-SUM(W92:W94)</f>
        <v>0.14129999999999998</v>
      </c>
      <c r="X95" s="465">
        <f t="shared" ref="X95" si="264">X96-SUM(X92:X94)</f>
        <v>0.14050000000000007</v>
      </c>
      <c r="Y95" s="465">
        <f t="shared" ref="Y95" si="265">Y96-SUM(Y92:Y94)</f>
        <v>0.13979999999999992</v>
      </c>
      <c r="Z95" s="465">
        <f t="shared" ref="Z95" si="266">Z96-SUM(Z92:Z94)</f>
        <v>0.13900000000000001</v>
      </c>
      <c r="AA95" s="465">
        <f t="shared" ref="AA95" si="267">AA96-SUM(AA92:AA94)</f>
        <v>0.13829999999999987</v>
      </c>
      <c r="AB95" s="465">
        <f t="shared" ref="AB95" si="268">AB96-SUM(AB92:AB94)</f>
        <v>0.13750000000000007</v>
      </c>
      <c r="AC95" s="465">
        <f t="shared" ref="AC95" si="269">AC96-SUM(AC92:AC94)</f>
        <v>0.13591111111111132</v>
      </c>
      <c r="AD95" s="465">
        <f t="shared" ref="AD95" si="270">AD96-SUM(AD92:AD94)</f>
        <v>0.13442222222222233</v>
      </c>
      <c r="AE95" s="465">
        <f t="shared" ref="AE95" si="271">AE96-SUM(AE92:AE94)</f>
        <v>0.13293333333333346</v>
      </c>
      <c r="AF95" s="465">
        <f t="shared" ref="AF95" si="272">AF96-SUM(AF92:AF94)</f>
        <v>0.13144444444444459</v>
      </c>
      <c r="AG95" s="465">
        <f t="shared" ref="AG95" si="273">AG96-SUM(AG92:AG94)</f>
        <v>0.12985555555555572</v>
      </c>
      <c r="AH95" s="465">
        <f t="shared" ref="AH95" si="274">AH96-SUM(AH92:AH94)</f>
        <v>0.12836666666666674</v>
      </c>
      <c r="AI95" s="465">
        <f t="shared" ref="AI95" si="275">AI96-SUM(AI92:AI94)</f>
        <v>0.12687777777777787</v>
      </c>
      <c r="AJ95" s="465">
        <f t="shared" ref="AJ95" si="276">AJ96-SUM(AJ92:AJ94)</f>
        <v>0.12528888888888901</v>
      </c>
      <c r="AK95" s="465">
        <f t="shared" ref="AK95" si="277">AK96-SUM(AK92:AK94)</f>
        <v>0.12380000000000013</v>
      </c>
      <c r="AL95" s="396"/>
      <c r="AM95" s="396"/>
      <c r="AN95" s="396"/>
      <c r="AO95" s="396"/>
      <c r="AP95" s="396"/>
      <c r="AQ95" s="396"/>
      <c r="AR95" s="396"/>
      <c r="AS95" s="396"/>
      <c r="AT95" s="396"/>
      <c r="AU95" s="396"/>
      <c r="AV95" s="396"/>
      <c r="AW95" s="396"/>
      <c r="AX95" s="396"/>
      <c r="AY95" s="396"/>
      <c r="AZ95" s="396"/>
      <c r="BA95" s="396"/>
    </row>
    <row r="96" spans="1:53" ht="15.75" thickBot="1" x14ac:dyDescent="0.3">
      <c r="A96" s="227" t="s">
        <v>38</v>
      </c>
      <c r="B96" s="227" t="s">
        <v>34</v>
      </c>
      <c r="C96" s="475" t="s">
        <v>58</v>
      </c>
      <c r="D96" s="229">
        <f t="shared" ref="D96:S96" si="278">SUM(D92:D95)</f>
        <v>152.72975464000001</v>
      </c>
      <c r="E96" s="229">
        <f t="shared" si="278"/>
        <v>152.99458503999998</v>
      </c>
      <c r="F96" s="229">
        <f t="shared" si="278"/>
        <v>165.23418231999997</v>
      </c>
      <c r="G96" s="229">
        <f t="shared" si="278"/>
        <v>175.20677031999998</v>
      </c>
      <c r="H96" s="229">
        <f t="shared" si="278"/>
        <v>176.39397374000001</v>
      </c>
      <c r="I96" s="229">
        <f t="shared" si="278"/>
        <v>164.13893199999998</v>
      </c>
      <c r="J96" s="229">
        <f t="shared" si="278"/>
        <v>167.61867735839996</v>
      </c>
      <c r="K96" s="229">
        <f t="shared" si="278"/>
        <v>173.03276063707631</v>
      </c>
      <c r="L96" s="229">
        <f t="shared" si="278"/>
        <v>179.64261209341262</v>
      </c>
      <c r="M96" s="229">
        <f t="shared" si="278"/>
        <v>188.17563616784972</v>
      </c>
      <c r="N96" s="229">
        <f t="shared" si="278"/>
        <v>197.82904630326041</v>
      </c>
      <c r="O96" s="229">
        <f t="shared" si="278"/>
        <v>208.76899256383072</v>
      </c>
      <c r="P96" s="229">
        <f t="shared" si="278"/>
        <v>220.5435637444308</v>
      </c>
      <c r="Q96" s="229">
        <f t="shared" si="278"/>
        <v>232.07799212826447</v>
      </c>
      <c r="R96" s="229">
        <f t="shared" si="278"/>
        <v>245.60813906934231</v>
      </c>
      <c r="S96" s="229">
        <f t="shared" si="278"/>
        <v>260.90952613336236</v>
      </c>
      <c r="T96" s="484"/>
      <c r="U96" s="340"/>
      <c r="V96" s="477">
        <v>1</v>
      </c>
      <c r="W96" s="477">
        <v>1</v>
      </c>
      <c r="X96" s="478">
        <v>1</v>
      </c>
      <c r="Y96" s="479">
        <v>1</v>
      </c>
      <c r="Z96" s="479">
        <v>1</v>
      </c>
      <c r="AA96" s="479">
        <v>1</v>
      </c>
      <c r="AB96" s="479">
        <v>1</v>
      </c>
      <c r="AC96" s="479">
        <v>1</v>
      </c>
      <c r="AD96" s="479">
        <v>1</v>
      </c>
      <c r="AE96" s="479">
        <v>1</v>
      </c>
      <c r="AF96" s="479">
        <v>1</v>
      </c>
      <c r="AG96" s="479">
        <v>1</v>
      </c>
      <c r="AH96" s="479">
        <v>1</v>
      </c>
      <c r="AI96" s="479">
        <v>1</v>
      </c>
      <c r="AJ96" s="479">
        <v>1</v>
      </c>
      <c r="AK96" s="479">
        <v>1</v>
      </c>
      <c r="AL96" s="396"/>
      <c r="AM96" s="396"/>
      <c r="AN96" s="396"/>
      <c r="AO96" s="396"/>
      <c r="AP96" s="396"/>
      <c r="AQ96" s="396"/>
      <c r="AR96" s="396"/>
      <c r="AS96" s="396"/>
      <c r="AT96" s="396"/>
      <c r="AU96" s="396"/>
      <c r="AV96" s="396"/>
      <c r="AW96" s="396"/>
      <c r="AX96" s="396"/>
      <c r="AY96" s="396"/>
      <c r="AZ96" s="396"/>
      <c r="BA96" s="396"/>
    </row>
    <row r="97" spans="1:53" x14ac:dyDescent="0.25">
      <c r="A97" s="327" t="s">
        <v>38</v>
      </c>
      <c r="B97" s="327" t="s">
        <v>105</v>
      </c>
      <c r="C97" s="341" t="s">
        <v>360</v>
      </c>
      <c r="D97" s="328">
        <f>V97*' Demand-Supply Gap'!D$187</f>
        <v>3.0757490013720004</v>
      </c>
      <c r="E97" s="328">
        <f>W97*' Demand-Supply Gap'!E$187</f>
        <v>3.1081468390800002</v>
      </c>
      <c r="F97" s="328">
        <f>X97*' Demand-Supply Gap'!F$187</f>
        <v>2.5421570961379998</v>
      </c>
      <c r="G97" s="328">
        <f>Y97*' Demand-Supply Gap'!G$187</f>
        <v>2.5272380951939994</v>
      </c>
      <c r="H97" s="328">
        <f>Z97*' Demand-Supply Gap'!H$187</f>
        <v>2.9993030696640002</v>
      </c>
      <c r="I97" s="328">
        <f>AA97*' Demand-Supply Gap'!I$187</f>
        <v>3.4099467840000006</v>
      </c>
      <c r="J97" s="328">
        <f>AB97*' Demand-Supply Gap'!J$187</f>
        <v>3.4463193622848003</v>
      </c>
      <c r="K97" s="328">
        <f>AC97*' Demand-Supply Gap'!K$187</f>
        <v>3.5219206781364325</v>
      </c>
      <c r="L97" s="328">
        <f>AD97*' Demand-Supply Gap'!L$187</f>
        <v>3.6193698668406866</v>
      </c>
      <c r="M97" s="328">
        <f>AE97*' Demand-Supply Gap'!M$187</f>
        <v>3.753180994413968</v>
      </c>
      <c r="N97" s="328">
        <f>AF97*' Demand-Supply Gap'!N$187</f>
        <v>3.9062035629095453</v>
      </c>
      <c r="O97" s="328">
        <f>AG97*' Demand-Supply Gap'!O$187</f>
        <v>4.0817644751349667</v>
      </c>
      <c r="P97" s="328">
        <f>AH97*' Demand-Supply Gap'!P$187</f>
        <v>4.2690039440398175</v>
      </c>
      <c r="Q97" s="328">
        <f>AI97*' Demand-Supply Gap'!Q$187</f>
        <v>4.4473265783305296</v>
      </c>
      <c r="R97" s="328">
        <f>AJ97*' Demand-Supply Gap'!R$187</f>
        <v>4.659786240220126</v>
      </c>
      <c r="S97" s="328">
        <f>AK97*' Demand-Supply Gap'!S$187</f>
        <v>4.9018441895473526</v>
      </c>
      <c r="T97" s="384"/>
      <c r="U97" s="469">
        <f>(S97/J97)^(1/9)-1</f>
        <v>3.9921225422067774E-2</v>
      </c>
      <c r="V97" s="451">
        <v>0.60589999999999999</v>
      </c>
      <c r="W97" s="451">
        <v>0.60599999999999998</v>
      </c>
      <c r="X97" s="451">
        <v>0.60609999999999997</v>
      </c>
      <c r="Y97" s="451">
        <v>0.60629999999999995</v>
      </c>
      <c r="Z97" s="451">
        <v>0.60640000000000005</v>
      </c>
      <c r="AA97" s="451">
        <v>0.60650000000000004</v>
      </c>
      <c r="AB97" s="451">
        <v>0.60660000000000003</v>
      </c>
      <c r="AC97" s="451">
        <v>0.60680000000000001</v>
      </c>
      <c r="AD97" s="451">
        <v>0.6069</v>
      </c>
      <c r="AE97" s="451">
        <v>0.60699999999999998</v>
      </c>
      <c r="AF97" s="451">
        <v>0.60709999999999997</v>
      </c>
      <c r="AG97" s="451">
        <v>0.60729999999999995</v>
      </c>
      <c r="AH97" s="451">
        <v>0.60740000000000005</v>
      </c>
      <c r="AI97" s="451">
        <v>0.60750000000000004</v>
      </c>
      <c r="AJ97" s="451">
        <v>0.60760000000000003</v>
      </c>
      <c r="AK97" s="451">
        <v>0.60780000000000001</v>
      </c>
      <c r="AL97" s="396"/>
      <c r="AM97" s="396"/>
      <c r="AN97" s="396"/>
      <c r="AO97" s="396"/>
      <c r="AP97" s="396"/>
      <c r="AQ97" s="396"/>
      <c r="AR97" s="396"/>
      <c r="AS97" s="396"/>
      <c r="AT97" s="396"/>
      <c r="AU97" s="396"/>
      <c r="AV97" s="396"/>
      <c r="AW97" s="396"/>
      <c r="AX97" s="396"/>
      <c r="AY97" s="396"/>
      <c r="AZ97" s="396"/>
      <c r="BA97" s="396"/>
    </row>
    <row r="98" spans="1:53" x14ac:dyDescent="0.25">
      <c r="A98" s="327" t="s">
        <v>38</v>
      </c>
      <c r="B98" s="327" t="s">
        <v>105</v>
      </c>
      <c r="C98" s="341" t="s">
        <v>383</v>
      </c>
      <c r="D98" s="328">
        <f>V98*' Demand-Supply Gap'!D$187</f>
        <v>0.92643042210000015</v>
      </c>
      <c r="E98" s="328">
        <f>W98*' Demand-Supply Gap'!E$187</f>
        <v>0.93654721586800005</v>
      </c>
      <c r="F98" s="328">
        <f>X98*' Demand-Supply Gap'!F$187</f>
        <v>0.76587672950800001</v>
      </c>
      <c r="G98" s="328">
        <f>Y98*' Demand-Supply Gap'!G$187</f>
        <v>0.76113091898799989</v>
      </c>
      <c r="H98" s="328">
        <f>Z98*' Demand-Supply Gap'!H$187</f>
        <v>0.90364886350199991</v>
      </c>
      <c r="I98" s="328">
        <f>AA98*' Demand-Supply Gap'!I$187</f>
        <v>1.0272007872000002</v>
      </c>
      <c r="J98" s="328">
        <f>AB98*' Demand-Supply Gap'!J$187</f>
        <v>1.0379863954656001</v>
      </c>
      <c r="K98" s="328">
        <f>AC98*' Demand-Supply Gap'!K$187</f>
        <v>1.0609873104207974</v>
      </c>
      <c r="L98" s="328">
        <f>AD98*' Demand-Supply Gap'!L$187</f>
        <v>1.0901644614573693</v>
      </c>
      <c r="M98" s="328">
        <f>AE98*' Demand-Supply Gap'!M$187</f>
        <v>1.1302825136390005</v>
      </c>
      <c r="N98" s="328">
        <f>AF98*' Demand-Supply Gap'!N$187</f>
        <v>1.1768154038151144</v>
      </c>
      <c r="O98" s="328">
        <f>AG98*' Demand-Supply Gap'!O$187</f>
        <v>1.2293013708252685</v>
      </c>
      <c r="P98" s="328">
        <f>AH98*' Demand-Supply Gap'!P$187</f>
        <v>1.2854804434719831</v>
      </c>
      <c r="Q98" s="328">
        <f>AI98*' Demand-Supply Gap'!Q$187</f>
        <v>1.3396885001390728</v>
      </c>
      <c r="R98" s="328">
        <f>AJ98*' Demand-Supply Gap'!R$187</f>
        <v>1.4034576727456929</v>
      </c>
      <c r="S98" s="328">
        <f>AK98*' Demand-Supply Gap'!S$187</f>
        <v>1.4758760886593705</v>
      </c>
      <c r="T98" s="384"/>
      <c r="U98" s="469">
        <f t="shared" ref="U98:U100" si="279">(S98/J98)^(1/9)-1</f>
        <v>3.9882449126673603E-2</v>
      </c>
      <c r="V98" s="450">
        <v>0.1825</v>
      </c>
      <c r="W98" s="450">
        <v>0.18260000000000001</v>
      </c>
      <c r="X98" s="450">
        <v>0.18260000000000001</v>
      </c>
      <c r="Y98" s="450">
        <v>0.18260000000000001</v>
      </c>
      <c r="Z98" s="450">
        <v>0.1827</v>
      </c>
      <c r="AA98" s="450">
        <v>0.1827</v>
      </c>
      <c r="AB98" s="450">
        <v>0.1827</v>
      </c>
      <c r="AC98" s="450">
        <v>0.18279999999999999</v>
      </c>
      <c r="AD98" s="450">
        <v>0.18279999999999999</v>
      </c>
      <c r="AE98" s="450">
        <v>0.18279999999999999</v>
      </c>
      <c r="AF98" s="450">
        <v>0.18290000000000001</v>
      </c>
      <c r="AG98" s="450">
        <v>0.18290000000000001</v>
      </c>
      <c r="AH98" s="450">
        <v>0.18290000000000001</v>
      </c>
      <c r="AI98" s="450">
        <v>0.183</v>
      </c>
      <c r="AJ98" s="450">
        <v>0.183</v>
      </c>
      <c r="AK98" s="450">
        <v>0.183</v>
      </c>
      <c r="AL98" s="396"/>
      <c r="AM98" s="396"/>
      <c r="AN98" s="396"/>
      <c r="AO98" s="396"/>
      <c r="AP98" s="396"/>
      <c r="AQ98" s="396"/>
      <c r="AR98" s="396"/>
      <c r="AS98" s="396"/>
      <c r="AT98" s="396"/>
      <c r="AU98" s="396"/>
      <c r="AV98" s="396"/>
      <c r="AW98" s="396"/>
      <c r="AX98" s="396"/>
      <c r="AY98" s="396"/>
      <c r="AZ98" s="396"/>
      <c r="BA98" s="396"/>
    </row>
    <row r="99" spans="1:53" x14ac:dyDescent="0.25">
      <c r="A99" s="327" t="s">
        <v>38</v>
      </c>
      <c r="B99" s="327" t="s">
        <v>105</v>
      </c>
      <c r="C99" s="341" t="s">
        <v>386</v>
      </c>
      <c r="D99" s="328">
        <f>V99*' Demand-Supply Gap'!D$187</f>
        <v>0.3208241242560001</v>
      </c>
      <c r="E99" s="328">
        <f>W99*' Demand-Supply Gap'!E$187</f>
        <v>0.32466286289399998</v>
      </c>
      <c r="F99" s="328">
        <f>X99*' Demand-Supply Gap'!F$187</f>
        <v>0.26549834051399995</v>
      </c>
      <c r="G99" s="328">
        <f>Y99*' Demand-Supply Gap'!G$187</f>
        <v>0.26426999049199995</v>
      </c>
      <c r="H99" s="328">
        <f>Z99*' Demand-Supply Gap'!H$187</f>
        <v>0.31358148848399997</v>
      </c>
      <c r="I99" s="328">
        <f>AA99*' Demand-Supply Gap'!I$187</f>
        <v>0.35701833600000005</v>
      </c>
      <c r="J99" s="328">
        <f>AB99*' Demand-Supply Gap'!J$187</f>
        <v>0.36076702852800002</v>
      </c>
      <c r="K99" s="328">
        <f>AC99*' Demand-Supply Gap'!K$187</f>
        <v>0.3691400051573453</v>
      </c>
      <c r="L99" s="328">
        <f>AD99*' Demand-Supply Gap'!L$187</f>
        <v>0.37929135529917229</v>
      </c>
      <c r="M99" s="328">
        <f>AE99*' Demand-Supply Gap'!M$187</f>
        <v>0.39386759364772617</v>
      </c>
      <c r="N99" s="328">
        <f>AF99*' Demand-Supply Gap'!N$187</f>
        <v>0.40985861794982387</v>
      </c>
      <c r="O99" s="328">
        <f>AG99*' Demand-Supply Gap'!O$187</f>
        <v>0.42881042897021387</v>
      </c>
      <c r="P99" s="328">
        <f>AH99*' Demand-Supply Gap'!P$187</f>
        <v>0.44840706557415266</v>
      </c>
      <c r="Q99" s="328">
        <f>AI99*' Demand-Supply Gap'!Q$187</f>
        <v>0.46779286972069267</v>
      </c>
      <c r="R99" s="328">
        <f>AJ99*' Demand-Supply Gap'!R$187</f>
        <v>0.49005981031939766</v>
      </c>
      <c r="S99" s="328">
        <f>AK99*' Demand-Supply Gap'!S$187</f>
        <v>0.5161533861978127</v>
      </c>
      <c r="T99" s="384"/>
      <c r="U99" s="469">
        <f t="shared" si="279"/>
        <v>4.0599347063994484E-2</v>
      </c>
      <c r="V99" s="450">
        <v>6.3200000000000006E-2</v>
      </c>
      <c r="W99" s="450">
        <v>6.3299999999999995E-2</v>
      </c>
      <c r="X99" s="450">
        <v>6.3299999999999995E-2</v>
      </c>
      <c r="Y99" s="450">
        <v>6.3399999999999998E-2</v>
      </c>
      <c r="Z99" s="450">
        <v>6.3399999999999998E-2</v>
      </c>
      <c r="AA99" s="450">
        <v>6.3500000000000001E-2</v>
      </c>
      <c r="AB99" s="450">
        <v>6.3500000000000001E-2</v>
      </c>
      <c r="AC99" s="450">
        <v>6.3600000000000004E-2</v>
      </c>
      <c r="AD99" s="450">
        <v>6.3600000000000004E-2</v>
      </c>
      <c r="AE99" s="450">
        <v>6.3700000000000007E-2</v>
      </c>
      <c r="AF99" s="450">
        <v>6.3700000000000007E-2</v>
      </c>
      <c r="AG99" s="450">
        <v>6.3799999999999996E-2</v>
      </c>
      <c r="AH99" s="450">
        <v>6.3799999999999996E-2</v>
      </c>
      <c r="AI99" s="450">
        <v>6.3899999999999998E-2</v>
      </c>
      <c r="AJ99" s="450">
        <v>6.3899999999999998E-2</v>
      </c>
      <c r="AK99" s="450">
        <v>6.4000000000000001E-2</v>
      </c>
      <c r="AL99" s="396"/>
      <c r="AM99" s="396"/>
      <c r="AN99" s="396"/>
      <c r="AO99" s="396"/>
      <c r="AP99" s="396"/>
      <c r="AQ99" s="396"/>
      <c r="AR99" s="396"/>
      <c r="AS99" s="396"/>
      <c r="AT99" s="396"/>
      <c r="AU99" s="396"/>
      <c r="AV99" s="396"/>
      <c r="AW99" s="396"/>
      <c r="AX99" s="396"/>
      <c r="AY99" s="396"/>
      <c r="AZ99" s="396"/>
      <c r="BA99" s="396"/>
    </row>
    <row r="100" spans="1:53" x14ac:dyDescent="0.25">
      <c r="A100" s="327" t="s">
        <v>38</v>
      </c>
      <c r="B100" s="327" t="s">
        <v>105</v>
      </c>
      <c r="C100" s="341" t="s">
        <v>12</v>
      </c>
      <c r="D100" s="328">
        <f>V100*' Demand-Supply Gap'!D$187</f>
        <v>0.753327532272</v>
      </c>
      <c r="E100" s="328">
        <f>W100*' Demand-Supply Gap'!E$187</f>
        <v>0.75959826215800008</v>
      </c>
      <c r="F100" s="328">
        <f>X100*' Demand-Supply Gap'!F$187</f>
        <v>0.62075441384000007</v>
      </c>
      <c r="G100" s="328">
        <f>Y100*' Demand-Supply Gap'!G$187</f>
        <v>0.61565737532600007</v>
      </c>
      <c r="H100" s="328">
        <f>Z100*' Demand-Supply Gap'!H$187</f>
        <v>0.72954683834999978</v>
      </c>
      <c r="I100" s="328">
        <f>AA100*' Demand-Supply Gap'!I$187</f>
        <v>0.82817009279999998</v>
      </c>
      <c r="J100" s="328">
        <f>AB100*' Demand-Supply Gap'!J$187</f>
        <v>0.8362977417216001</v>
      </c>
      <c r="K100" s="328">
        <f>AC100*' Demand-Supply Gap'!K$187</f>
        <v>0.85204013769022491</v>
      </c>
      <c r="L100" s="328">
        <f>AD100*' Demand-Supply Gap'!L$187</f>
        <v>0.87487487142120435</v>
      </c>
      <c r="M100" s="328">
        <f>AE100*' Demand-Supply Gap'!M$187</f>
        <v>0.9058336337424161</v>
      </c>
      <c r="N100" s="328">
        <f>AF100*' Demand-Supply Gap'!N$187</f>
        <v>0.94132363902761729</v>
      </c>
      <c r="O100" s="328">
        <f>AG100*' Demand-Supply Gap'!O$187</f>
        <v>0.98129032334876554</v>
      </c>
      <c r="P100" s="328">
        <f>AH100*' Demand-Supply Gap'!P$187</f>
        <v>1.0254324587346222</v>
      </c>
      <c r="Q100" s="328">
        <f>AI100*' Demand-Supply Gap'!Q$187</f>
        <v>1.0658942383620169</v>
      </c>
      <c r="R100" s="328">
        <f>AJ100*' Demand-Supply Gap'!R$187</f>
        <v>1.1158638873469859</v>
      </c>
      <c r="S100" s="328">
        <f>AK100*' Demand-Supply Gap'!S$187</f>
        <v>1.1710229949362874</v>
      </c>
      <c r="T100" s="384"/>
      <c r="U100" s="469">
        <f t="shared" si="279"/>
        <v>3.8113752308890136E-2</v>
      </c>
      <c r="V100" s="465">
        <f>V101-SUM(V97:V99)</f>
        <v>0.14839999999999998</v>
      </c>
      <c r="W100" s="465">
        <f t="shared" ref="W100" si="280">W101-SUM(W97:W99)</f>
        <v>0.14810000000000001</v>
      </c>
      <c r="X100" s="465">
        <f t="shared" ref="X100" si="281">X101-SUM(X97:X99)</f>
        <v>0.14800000000000002</v>
      </c>
      <c r="Y100" s="465">
        <f t="shared" ref="Y100" si="282">Y101-SUM(Y97:Y99)</f>
        <v>0.14770000000000005</v>
      </c>
      <c r="Z100" s="465">
        <f t="shared" ref="Z100" si="283">Z101-SUM(Z97:Z99)</f>
        <v>0.14749999999999996</v>
      </c>
      <c r="AA100" s="465">
        <f t="shared" ref="AA100" si="284">AA101-SUM(AA97:AA99)</f>
        <v>0.14729999999999999</v>
      </c>
      <c r="AB100" s="465">
        <f t="shared" ref="AB100" si="285">AB101-SUM(AB97:AB99)</f>
        <v>0.1472</v>
      </c>
      <c r="AC100" s="465">
        <f t="shared" ref="AC100" si="286">AC101-SUM(AC97:AC99)</f>
        <v>0.14680000000000004</v>
      </c>
      <c r="AD100" s="465">
        <f t="shared" ref="AD100" si="287">AD101-SUM(AD97:AD99)</f>
        <v>0.14670000000000005</v>
      </c>
      <c r="AE100" s="465">
        <f t="shared" ref="AE100" si="288">AE101-SUM(AE97:AE99)</f>
        <v>0.14650000000000007</v>
      </c>
      <c r="AF100" s="465">
        <f t="shared" ref="AF100" si="289">AF101-SUM(AF97:AF99)</f>
        <v>0.14629999999999999</v>
      </c>
      <c r="AG100" s="465">
        <f t="shared" ref="AG100" si="290">AG101-SUM(AG97:AG99)</f>
        <v>0.14600000000000002</v>
      </c>
      <c r="AH100" s="465">
        <f t="shared" ref="AH100" si="291">AH101-SUM(AH97:AH99)</f>
        <v>0.14590000000000003</v>
      </c>
      <c r="AI100" s="465">
        <f t="shared" ref="AI100" si="292">AI101-SUM(AI97:AI99)</f>
        <v>0.14560000000000006</v>
      </c>
      <c r="AJ100" s="465">
        <f t="shared" ref="AJ100" si="293">AJ101-SUM(AJ97:AJ99)</f>
        <v>0.14550000000000007</v>
      </c>
      <c r="AK100" s="465">
        <f t="shared" ref="AK100" si="294">AK101-SUM(AK97:AK99)</f>
        <v>0.1452</v>
      </c>
      <c r="AL100" s="396"/>
      <c r="AM100" s="396"/>
      <c r="AN100" s="396"/>
      <c r="AO100" s="396"/>
      <c r="AP100" s="396"/>
      <c r="AQ100" s="396"/>
      <c r="AR100" s="396"/>
      <c r="AS100" s="396"/>
      <c r="AT100" s="396"/>
      <c r="AU100" s="396"/>
      <c r="AV100" s="396"/>
      <c r="AW100" s="396"/>
      <c r="AX100" s="396"/>
      <c r="AY100" s="396"/>
      <c r="AZ100" s="396"/>
      <c r="BA100" s="396"/>
    </row>
    <row r="101" spans="1:53" ht="15.75" thickBot="1" x14ac:dyDescent="0.3">
      <c r="A101" s="323" t="s">
        <v>38</v>
      </c>
      <c r="B101" s="227" t="s">
        <v>105</v>
      </c>
      <c r="C101" s="475" t="s">
        <v>58</v>
      </c>
      <c r="D101" s="229">
        <f t="shared" ref="D101:S101" si="295">SUM(D97:D100)</f>
        <v>5.076331080000001</v>
      </c>
      <c r="E101" s="229">
        <f t="shared" si="295"/>
        <v>5.1289551800000002</v>
      </c>
      <c r="F101" s="229">
        <f t="shared" si="295"/>
        <v>4.19428658</v>
      </c>
      <c r="G101" s="229">
        <f t="shared" si="295"/>
        <v>4.1682963799999992</v>
      </c>
      <c r="H101" s="229">
        <f t="shared" si="295"/>
        <v>4.9460802600000005</v>
      </c>
      <c r="I101" s="229">
        <f t="shared" si="295"/>
        <v>5.6223360000000007</v>
      </c>
      <c r="J101" s="229">
        <f t="shared" si="295"/>
        <v>5.6813705280000004</v>
      </c>
      <c r="K101" s="229">
        <f t="shared" si="295"/>
        <v>5.8040881314048001</v>
      </c>
      <c r="L101" s="229">
        <f t="shared" si="295"/>
        <v>5.9637005550184332</v>
      </c>
      <c r="M101" s="229">
        <f t="shared" si="295"/>
        <v>6.1831647354431105</v>
      </c>
      <c r="N101" s="229">
        <f t="shared" si="295"/>
        <v>6.4342012237021002</v>
      </c>
      <c r="O101" s="229">
        <f t="shared" si="295"/>
        <v>6.7211665982792148</v>
      </c>
      <c r="P101" s="229">
        <f t="shared" si="295"/>
        <v>7.0283239118205758</v>
      </c>
      <c r="Q101" s="229">
        <f t="shared" si="295"/>
        <v>7.3207021865523121</v>
      </c>
      <c r="R101" s="229">
        <f t="shared" si="295"/>
        <v>7.6691676106322024</v>
      </c>
      <c r="S101" s="229">
        <f t="shared" si="295"/>
        <v>8.0648966593408229</v>
      </c>
      <c r="T101" s="484"/>
      <c r="U101" s="340"/>
      <c r="V101" s="477">
        <v>1</v>
      </c>
      <c r="W101" s="477">
        <v>1</v>
      </c>
      <c r="X101" s="478">
        <v>1</v>
      </c>
      <c r="Y101" s="479">
        <v>1</v>
      </c>
      <c r="Z101" s="479">
        <v>1</v>
      </c>
      <c r="AA101" s="479">
        <v>1</v>
      </c>
      <c r="AB101" s="479">
        <v>1</v>
      </c>
      <c r="AC101" s="479">
        <v>1</v>
      </c>
      <c r="AD101" s="479">
        <v>1</v>
      </c>
      <c r="AE101" s="479">
        <v>1</v>
      </c>
      <c r="AF101" s="479">
        <v>1</v>
      </c>
      <c r="AG101" s="479">
        <v>1</v>
      </c>
      <c r="AH101" s="479">
        <v>1</v>
      </c>
      <c r="AI101" s="479">
        <v>1</v>
      </c>
      <c r="AJ101" s="479">
        <v>1</v>
      </c>
      <c r="AK101" s="479">
        <v>1</v>
      </c>
      <c r="AL101" s="396"/>
      <c r="AM101" s="396"/>
      <c r="AN101" s="396"/>
      <c r="AO101" s="396"/>
      <c r="AP101" s="396"/>
      <c r="AQ101" s="396"/>
      <c r="AR101" s="396"/>
      <c r="AS101" s="396"/>
      <c r="AT101" s="396"/>
      <c r="AU101" s="396"/>
      <c r="AV101" s="396"/>
      <c r="AW101" s="396"/>
      <c r="AX101" s="396"/>
      <c r="AY101" s="396"/>
      <c r="AZ101" s="396"/>
      <c r="BA101" s="396"/>
    </row>
    <row r="102" spans="1:53" s="462" customFormat="1" x14ac:dyDescent="0.25">
      <c r="A102" s="327" t="s">
        <v>38</v>
      </c>
      <c r="B102" s="327" t="s">
        <v>110</v>
      </c>
      <c r="C102" s="341" t="s">
        <v>360</v>
      </c>
      <c r="D102" s="468">
        <f>V102*' Demand-Supply Gap'!D$196</f>
        <v>5.4235942473176477</v>
      </c>
      <c r="E102" s="468">
        <f>W102*' Demand-Supply Gap'!E$196</f>
        <v>5.4341500409675296</v>
      </c>
      <c r="F102" s="468">
        <f>X102*' Demand-Supply Gap'!F$196</f>
        <v>5.4616312197119994</v>
      </c>
      <c r="G102" s="468">
        <f>Y102*' Demand-Supply Gap'!G$196</f>
        <v>5.3758228569223538</v>
      </c>
      <c r="H102" s="468">
        <f>Z102*' Demand-Supply Gap'!H$196</f>
        <v>5.5747235124032928</v>
      </c>
      <c r="I102" s="468">
        <f>AA102*' Demand-Supply Gap'!I$196</f>
        <v>5.1389108729788262</v>
      </c>
      <c r="J102" s="468">
        <f>AB102*' Demand-Supply Gap'!J$196</f>
        <v>5.2908926793335835</v>
      </c>
      <c r="K102" s="468">
        <f>AC102*' Demand-Supply Gap'!K$196</f>
        <v>5.4519982515265717</v>
      </c>
      <c r="L102" s="468">
        <f>AD102*' Demand-Supply Gap'!L$196</f>
        <v>5.6192372574344676</v>
      </c>
      <c r="M102" s="468">
        <f>AE102*' Demand-Supply Gap'!M$196</f>
        <v>5.7966642926142651</v>
      </c>
      <c r="N102" s="468">
        <f>AF102*' Demand-Supply Gap'!N$196</f>
        <v>5.9808529318925974</v>
      </c>
      <c r="O102" s="468">
        <f>AG102*' Demand-Supply Gap'!O$196</f>
        <v>6.1731366438196016</v>
      </c>
      <c r="P102" s="468">
        <f>AH102*' Demand-Supply Gap'!P$196</f>
        <v>6.3729916287749573</v>
      </c>
      <c r="Q102" s="468">
        <f>AI102*' Demand-Supply Gap'!Q$196</f>
        <v>6.582503755570559</v>
      </c>
      <c r="R102" s="468">
        <f>AJ102*' Demand-Supply Gap'!R$196</f>
        <v>6.7995617611454726</v>
      </c>
      <c r="S102" s="468">
        <f>AK102*' Demand-Supply Gap'!S$196</f>
        <v>7.028367647943333</v>
      </c>
      <c r="T102" s="384"/>
      <c r="U102" s="469">
        <f>(S102/J102)^(1/9)-1</f>
        <v>3.2054983812517923E-2</v>
      </c>
      <c r="V102" s="466">
        <v>0.58860000000000001</v>
      </c>
      <c r="W102" s="466">
        <v>0.5887</v>
      </c>
      <c r="X102" s="466">
        <v>0.58879999999999999</v>
      </c>
      <c r="Y102" s="466">
        <v>0.58899999999999997</v>
      </c>
      <c r="Z102" s="466">
        <v>0.58909999999999996</v>
      </c>
      <c r="AA102" s="466">
        <v>0.58919999999999995</v>
      </c>
      <c r="AB102" s="466">
        <v>0.58930000000000005</v>
      </c>
      <c r="AC102" s="466">
        <v>0.58950000000000002</v>
      </c>
      <c r="AD102" s="466">
        <v>0.58960000000000001</v>
      </c>
      <c r="AE102" s="466">
        <v>0.5897</v>
      </c>
      <c r="AF102" s="466">
        <v>0.58979999999999999</v>
      </c>
      <c r="AG102" s="466">
        <v>0.59</v>
      </c>
      <c r="AH102" s="466">
        <v>0.59009999999999996</v>
      </c>
      <c r="AI102" s="466">
        <v>0.59019999999999995</v>
      </c>
      <c r="AJ102" s="466">
        <v>0.59030000000000005</v>
      </c>
      <c r="AK102" s="466">
        <v>0.59050000000000002</v>
      </c>
      <c r="AL102" s="396"/>
      <c r="AM102" s="396"/>
      <c r="AN102" s="396"/>
      <c r="AO102" s="396"/>
      <c r="AP102" s="396"/>
      <c r="AQ102" s="396"/>
      <c r="AR102" s="396"/>
      <c r="AS102" s="396"/>
      <c r="AT102" s="396"/>
      <c r="AU102" s="396"/>
      <c r="AV102" s="396"/>
      <c r="AW102" s="396"/>
      <c r="AX102" s="396"/>
      <c r="AY102" s="396"/>
      <c r="AZ102" s="396"/>
      <c r="BA102" s="396"/>
    </row>
    <row r="103" spans="1:53" s="462" customFormat="1" x14ac:dyDescent="0.25">
      <c r="A103" s="327" t="s">
        <v>38</v>
      </c>
      <c r="B103" s="327" t="s">
        <v>110</v>
      </c>
      <c r="C103" s="341" t="s">
        <v>383</v>
      </c>
      <c r="D103" s="468">
        <f>V103*' Demand-Supply Gap'!D$196</f>
        <v>1.8410365793647061</v>
      </c>
      <c r="E103" s="468">
        <f>W103*' Demand-Supply Gap'!E$196</f>
        <v>1.8452294771350588</v>
      </c>
      <c r="F103" s="468">
        <f>X103*' Demand-Supply Gap'!F$196</f>
        <v>1.8542460611759999</v>
      </c>
      <c r="G103" s="468">
        <f>Y103*' Demand-Supply Gap'!G$196</f>
        <v>1.8244940392169415</v>
      </c>
      <c r="H103" s="468">
        <f>Z103*' Demand-Supply Gap'!H$196</f>
        <v>1.8926238371764705</v>
      </c>
      <c r="I103" s="468">
        <f>AA103*' Demand-Supply Gap'!I$196</f>
        <v>1.7443689317647071</v>
      </c>
      <c r="J103" s="468">
        <f>AB103*' Demand-Supply Gap'!J$196</f>
        <v>1.7956533783585895</v>
      </c>
      <c r="K103" s="468">
        <f>AC103*' Demand-Supply Gap'!K$196</f>
        <v>1.8506273963197064</v>
      </c>
      <c r="L103" s="468">
        <f>AD103*' Demand-Supply Gap'!L$196</f>
        <v>1.9070715319074574</v>
      </c>
      <c r="M103" s="468">
        <f>AE103*' Demand-Supply Gap'!M$196</f>
        <v>1.9669535780093514</v>
      </c>
      <c r="N103" s="468">
        <f>AF103*' Demand-Supply Gap'!N$196</f>
        <v>2.030123358706168</v>
      </c>
      <c r="O103" s="468">
        <f>AG103*' Demand-Supply Gap'!O$196</f>
        <v>2.094681281513024</v>
      </c>
      <c r="P103" s="468">
        <f>AH103*' Demand-Supply Gap'!P$196</f>
        <v>2.1621300187777437</v>
      </c>
      <c r="Q103" s="468">
        <f>AI103*' Demand-Supply Gap'!Q$196</f>
        <v>2.233946970926437</v>
      </c>
      <c r="R103" s="468">
        <f>AJ103*' Demand-Supply Gap'!R$196</f>
        <v>2.3072204315728242</v>
      </c>
      <c r="S103" s="468">
        <f>AK103*' Demand-Supply Gap'!S$196</f>
        <v>2.3840508719441988</v>
      </c>
      <c r="T103" s="384"/>
      <c r="U103" s="469">
        <f t="shared" ref="U103:U105" si="296">(S103/J103)^(1/9)-1</f>
        <v>3.1993593541578269E-2</v>
      </c>
      <c r="V103" s="465">
        <v>0.19980000000000001</v>
      </c>
      <c r="W103" s="465">
        <v>0.19989999999999999</v>
      </c>
      <c r="X103" s="465">
        <v>0.19989999999999999</v>
      </c>
      <c r="Y103" s="465">
        <v>0.19989999999999999</v>
      </c>
      <c r="Z103" s="465">
        <v>0.2</v>
      </c>
      <c r="AA103" s="465">
        <v>0.2</v>
      </c>
      <c r="AB103" s="465">
        <v>0.2</v>
      </c>
      <c r="AC103" s="465">
        <v>0.2001</v>
      </c>
      <c r="AD103" s="465">
        <v>0.2001</v>
      </c>
      <c r="AE103" s="465">
        <v>0.2001</v>
      </c>
      <c r="AF103" s="465">
        <v>0.20019999999999999</v>
      </c>
      <c r="AG103" s="465">
        <v>0.20019999999999999</v>
      </c>
      <c r="AH103" s="465">
        <v>0.20019999999999999</v>
      </c>
      <c r="AI103" s="465">
        <v>0.20030000000000001</v>
      </c>
      <c r="AJ103" s="465">
        <v>0.20030000000000001</v>
      </c>
      <c r="AK103" s="465">
        <v>0.20030000000000001</v>
      </c>
      <c r="AL103" s="396"/>
      <c r="AM103" s="396"/>
      <c r="AN103" s="396"/>
      <c r="AO103" s="396"/>
      <c r="AP103" s="396"/>
      <c r="AQ103" s="396"/>
      <c r="AR103" s="396"/>
      <c r="AS103" s="396"/>
      <c r="AT103" s="396"/>
      <c r="AU103" s="396"/>
      <c r="AV103" s="396"/>
      <c r="AW103" s="396"/>
      <c r="AX103" s="396"/>
      <c r="AY103" s="396"/>
      <c r="AZ103" s="396"/>
      <c r="BA103" s="396"/>
    </row>
    <row r="104" spans="1:53" s="462" customFormat="1" x14ac:dyDescent="0.25">
      <c r="A104" s="327" t="s">
        <v>38</v>
      </c>
      <c r="B104" s="327" t="s">
        <v>110</v>
      </c>
      <c r="C104" s="341" t="s">
        <v>386</v>
      </c>
      <c r="D104" s="468">
        <f>V104*' Demand-Supply Gap'!D$196</f>
        <v>0.74175898217647063</v>
      </c>
      <c r="E104" s="468">
        <f>W104*' Demand-Supply Gap'!E$196</f>
        <v>0.74399947902494123</v>
      </c>
      <c r="F104" s="468">
        <f>X104*' Demand-Supply Gap'!F$196</f>
        <v>0.74763498014399998</v>
      </c>
      <c r="G104" s="468">
        <f>Y104*' Demand-Supply Gap'!G$196</f>
        <v>0.73655162063435309</v>
      </c>
      <c r="H104" s="468">
        <f>Z104*' Demand-Supply Gap'!H$196</f>
        <v>0.76367371830070574</v>
      </c>
      <c r="I104" s="468">
        <f>AA104*' Demand-Supply Gap'!I$196</f>
        <v>0.70472504843294159</v>
      </c>
      <c r="J104" s="468">
        <f>AB104*' Demand-Supply Gap'!J$196</f>
        <v>0.72544396485687002</v>
      </c>
      <c r="K104" s="468">
        <f>AC104*' Demand-Supply Gap'!K$196</f>
        <v>0.74820467947158542</v>
      </c>
      <c r="L104" s="468">
        <f>AD104*' Demand-Supply Gap'!L$196</f>
        <v>0.77102492219546881</v>
      </c>
      <c r="M104" s="468">
        <f>AE104*' Demand-Supply Gap'!M$196</f>
        <v>0.79621809004876298</v>
      </c>
      <c r="N104" s="468">
        <f>AF104*' Demand-Supply Gap'!N$196</f>
        <v>0.82137858169430389</v>
      </c>
      <c r="O104" s="468">
        <f>AG104*' Demand-Supply Gap'!O$196</f>
        <v>0.84854471493859274</v>
      </c>
      <c r="P104" s="468">
        <f>AH104*' Demand-Supply Gap'!P$196</f>
        <v>0.87586785475961548</v>
      </c>
      <c r="Q104" s="468">
        <f>AI104*' Demand-Supply Gap'!Q$196</f>
        <v>0.90562403414491599</v>
      </c>
      <c r="R104" s="468">
        <f>AJ104*' Demand-Supply Gap'!R$196</f>
        <v>0.9353285024648692</v>
      </c>
      <c r="S104" s="468">
        <f>AK104*' Demand-Supply Gap'!S$196</f>
        <v>0.96766518167280757</v>
      </c>
      <c r="T104" s="384"/>
      <c r="U104" s="469">
        <f t="shared" si="296"/>
        <v>3.2529242570438877E-2</v>
      </c>
      <c r="V104" s="465">
        <v>8.0500000000000002E-2</v>
      </c>
      <c r="W104" s="465">
        <v>8.0600000000000005E-2</v>
      </c>
      <c r="X104" s="465">
        <v>8.0600000000000005E-2</v>
      </c>
      <c r="Y104" s="465">
        <v>8.0699999999999994E-2</v>
      </c>
      <c r="Z104" s="465">
        <v>8.0699999999999994E-2</v>
      </c>
      <c r="AA104" s="465">
        <v>8.0799999999999997E-2</v>
      </c>
      <c r="AB104" s="465">
        <v>8.0799999999999997E-2</v>
      </c>
      <c r="AC104" s="465">
        <v>8.09E-2</v>
      </c>
      <c r="AD104" s="465">
        <v>8.09E-2</v>
      </c>
      <c r="AE104" s="465">
        <v>8.1000000000000003E-2</v>
      </c>
      <c r="AF104" s="465">
        <v>8.1000000000000003E-2</v>
      </c>
      <c r="AG104" s="465">
        <v>8.1100000000000005E-2</v>
      </c>
      <c r="AH104" s="465">
        <v>8.1100000000000005E-2</v>
      </c>
      <c r="AI104" s="465">
        <v>8.1199999999999994E-2</v>
      </c>
      <c r="AJ104" s="465">
        <v>8.1199999999999994E-2</v>
      </c>
      <c r="AK104" s="465">
        <v>8.1299999999999997E-2</v>
      </c>
      <c r="AL104" s="396"/>
      <c r="AM104" s="396"/>
      <c r="AN104" s="396"/>
      <c r="AO104" s="396"/>
      <c r="AP104" s="396"/>
      <c r="AQ104" s="396"/>
      <c r="AR104" s="396"/>
      <c r="AS104" s="396"/>
      <c r="AT104" s="396"/>
      <c r="AU104" s="396"/>
      <c r="AV104" s="396"/>
      <c r="AW104" s="396"/>
      <c r="AX104" s="396"/>
      <c r="AY104" s="396"/>
      <c r="AZ104" s="396"/>
      <c r="BA104" s="396"/>
    </row>
    <row r="105" spans="1:53" s="462" customFormat="1" x14ac:dyDescent="0.25">
      <c r="A105" s="327" t="s">
        <v>38</v>
      </c>
      <c r="B105" s="327" t="s">
        <v>110</v>
      </c>
      <c r="C105" s="341" t="s">
        <v>12</v>
      </c>
      <c r="D105" s="468">
        <f>V105*' Demand-Supply Gap'!D$196</f>
        <v>1.2080074852588236</v>
      </c>
      <c r="E105" s="468">
        <f>W105*' Demand-Supply Gap'!E$196</f>
        <v>1.2073837699312944</v>
      </c>
      <c r="F105" s="468">
        <f>X105*' Demand-Supply Gap'!F$196</f>
        <v>1.2123559789680003</v>
      </c>
      <c r="G105" s="468">
        <f>Y105*' Demand-Supply Gap'!G$196</f>
        <v>1.1901651961675304</v>
      </c>
      <c r="H105" s="468">
        <f>Z105*' Demand-Supply Gap'!H$196</f>
        <v>1.2320981180018831</v>
      </c>
      <c r="I105" s="468">
        <f>AA105*' Demand-Supply Gap'!I$196</f>
        <v>1.1338398056470607</v>
      </c>
      <c r="J105" s="468">
        <f>AB105*' Demand-Supply Gap'!J$196</f>
        <v>1.1662768692439029</v>
      </c>
      <c r="K105" s="468">
        <f>AC105*' Demand-Supply Gap'!K$196</f>
        <v>1.1976823979180504</v>
      </c>
      <c r="L105" s="468">
        <f>AD105*' Demand-Supply Gap'!L$196</f>
        <v>1.2332586518182154</v>
      </c>
      <c r="M105" s="468">
        <f>AE105*' Demand-Supply Gap'!M$196</f>
        <v>1.2700170028925946</v>
      </c>
      <c r="N105" s="468">
        <f>AF105*' Demand-Supply Gap'!N$196</f>
        <v>1.308121444920558</v>
      </c>
      <c r="O105" s="468">
        <f>AG105*' Demand-Supply Gap'!O$196</f>
        <v>1.3465808238298016</v>
      </c>
      <c r="P105" s="468">
        <f>AH105*' Demand-Supply Gap'!P$196</f>
        <v>1.3888607413327569</v>
      </c>
      <c r="Q105" s="468">
        <f>AI105*' Demand-Supply Gap'!Q$196</f>
        <v>1.4309305859703547</v>
      </c>
      <c r="R105" s="468">
        <f>AJ105*' Demand-Supply Gap'!R$196</f>
        <v>1.4767132267979817</v>
      </c>
      <c r="S105" s="468">
        <f>AK105*' Demand-Supply Gap'!S$196</f>
        <v>1.52231705702278</v>
      </c>
      <c r="T105" s="384"/>
      <c r="U105" s="469">
        <f t="shared" si="296"/>
        <v>3.0044384994678319E-2</v>
      </c>
      <c r="V105" s="465">
        <f>V106-SUM(V102:V104)</f>
        <v>0.13109999999999999</v>
      </c>
      <c r="W105" s="465">
        <f t="shared" ref="W105" si="297">W106-SUM(W102:W104)</f>
        <v>0.13080000000000003</v>
      </c>
      <c r="X105" s="465">
        <f t="shared" ref="X105" si="298">X106-SUM(X102:X104)</f>
        <v>0.13070000000000004</v>
      </c>
      <c r="Y105" s="465">
        <f t="shared" ref="Y105" si="299">Y106-SUM(Y102:Y104)</f>
        <v>0.13040000000000007</v>
      </c>
      <c r="Z105" s="465">
        <f t="shared" ref="Z105" si="300">Z106-SUM(Z102:Z104)</f>
        <v>0.13020000000000009</v>
      </c>
      <c r="AA105" s="465">
        <f t="shared" ref="AA105" si="301">AA106-SUM(AA102:AA104)</f>
        <v>0.13000000000000012</v>
      </c>
      <c r="AB105" s="465">
        <f t="shared" ref="AB105" si="302">AB106-SUM(AB102:AB104)</f>
        <v>0.1298999999999999</v>
      </c>
      <c r="AC105" s="465">
        <f t="shared" ref="AC105" si="303">AC106-SUM(AC102:AC104)</f>
        <v>0.12949999999999995</v>
      </c>
      <c r="AD105" s="465">
        <f t="shared" ref="AD105" si="304">AD106-SUM(AD102:AD104)</f>
        <v>0.12939999999999996</v>
      </c>
      <c r="AE105" s="465">
        <f t="shared" ref="AE105" si="305">AE106-SUM(AE102:AE104)</f>
        <v>0.12919999999999998</v>
      </c>
      <c r="AF105" s="465">
        <f t="shared" ref="AF105" si="306">AF106-SUM(AF102:AF104)</f>
        <v>0.129</v>
      </c>
      <c r="AG105" s="465">
        <f t="shared" ref="AG105" si="307">AG106-SUM(AG102:AG104)</f>
        <v>0.12870000000000004</v>
      </c>
      <c r="AH105" s="465">
        <f t="shared" ref="AH105" si="308">AH106-SUM(AH102:AH104)</f>
        <v>0.12860000000000005</v>
      </c>
      <c r="AI105" s="465">
        <f t="shared" ref="AI105" si="309">AI106-SUM(AI102:AI104)</f>
        <v>0.12830000000000008</v>
      </c>
      <c r="AJ105" s="465">
        <f t="shared" ref="AJ105" si="310">AJ106-SUM(AJ102:AJ104)</f>
        <v>0.12819999999999987</v>
      </c>
      <c r="AK105" s="465">
        <f t="shared" ref="AK105" si="311">AK106-SUM(AK102:AK104)</f>
        <v>0.1278999999999999</v>
      </c>
      <c r="AL105" s="396"/>
      <c r="AM105" s="396"/>
      <c r="AN105" s="396"/>
      <c r="AO105" s="396"/>
      <c r="AP105" s="396"/>
      <c r="AQ105" s="396"/>
      <c r="AR105" s="396"/>
      <c r="AS105" s="396"/>
      <c r="AT105" s="396"/>
      <c r="AU105" s="396"/>
      <c r="AV105" s="396"/>
      <c r="AW105" s="396"/>
      <c r="AX105" s="396"/>
      <c r="AY105" s="396"/>
      <c r="AZ105" s="396"/>
      <c r="BA105" s="396"/>
    </row>
    <row r="106" spans="1:53" s="462" customFormat="1" ht="15.75" thickBot="1" x14ac:dyDescent="0.3">
      <c r="A106" s="227" t="s">
        <v>38</v>
      </c>
      <c r="B106" s="227" t="s">
        <v>110</v>
      </c>
      <c r="C106" s="475" t="s">
        <v>58</v>
      </c>
      <c r="D106" s="229">
        <f t="shared" ref="D106:S106" si="312">SUM(D102:D105)</f>
        <v>9.2143972941176475</v>
      </c>
      <c r="E106" s="229">
        <f t="shared" si="312"/>
        <v>9.2307627670588239</v>
      </c>
      <c r="F106" s="229">
        <f t="shared" si="312"/>
        <v>9.2758682399999994</v>
      </c>
      <c r="G106" s="229">
        <f t="shared" si="312"/>
        <v>9.1270337129411789</v>
      </c>
      <c r="H106" s="229">
        <f t="shared" si="312"/>
        <v>9.463119185882352</v>
      </c>
      <c r="I106" s="229">
        <f t="shared" si="312"/>
        <v>8.7218446588235352</v>
      </c>
      <c r="J106" s="229">
        <f t="shared" si="312"/>
        <v>8.9782668917929467</v>
      </c>
      <c r="K106" s="229">
        <f t="shared" si="312"/>
        <v>9.2485127252359138</v>
      </c>
      <c r="L106" s="229">
        <f t="shared" si="312"/>
        <v>9.5305923633556091</v>
      </c>
      <c r="M106" s="229">
        <f t="shared" si="312"/>
        <v>9.8298529635649743</v>
      </c>
      <c r="N106" s="229">
        <f t="shared" si="312"/>
        <v>10.140476317213629</v>
      </c>
      <c r="O106" s="229">
        <f t="shared" si="312"/>
        <v>10.46294346410102</v>
      </c>
      <c r="P106" s="229">
        <f t="shared" si="312"/>
        <v>10.799850243645073</v>
      </c>
      <c r="Q106" s="229">
        <f t="shared" si="312"/>
        <v>11.153005346612266</v>
      </c>
      <c r="R106" s="229">
        <f t="shared" si="312"/>
        <v>11.518823921981149</v>
      </c>
      <c r="S106" s="229">
        <f t="shared" si="312"/>
        <v>11.902400758583118</v>
      </c>
      <c r="T106" s="484"/>
      <c r="U106" s="340"/>
      <c r="V106" s="477">
        <v>1</v>
      </c>
      <c r="W106" s="477">
        <v>1</v>
      </c>
      <c r="X106" s="478">
        <v>1</v>
      </c>
      <c r="Y106" s="479">
        <v>1</v>
      </c>
      <c r="Z106" s="479">
        <v>1</v>
      </c>
      <c r="AA106" s="479">
        <v>1</v>
      </c>
      <c r="AB106" s="479">
        <v>1</v>
      </c>
      <c r="AC106" s="479">
        <v>1</v>
      </c>
      <c r="AD106" s="479">
        <v>1</v>
      </c>
      <c r="AE106" s="479">
        <v>1</v>
      </c>
      <c r="AF106" s="479">
        <v>1</v>
      </c>
      <c r="AG106" s="479">
        <v>1</v>
      </c>
      <c r="AH106" s="479">
        <v>1</v>
      </c>
      <c r="AI106" s="479">
        <v>1</v>
      </c>
      <c r="AJ106" s="479">
        <v>1</v>
      </c>
      <c r="AK106" s="479">
        <v>1</v>
      </c>
      <c r="AL106" s="396"/>
      <c r="AM106" s="396"/>
      <c r="AN106" s="396"/>
      <c r="AO106" s="396"/>
      <c r="AP106" s="396"/>
      <c r="AQ106" s="396"/>
      <c r="AR106" s="396"/>
      <c r="AS106" s="396"/>
      <c r="AT106" s="396"/>
      <c r="AU106" s="396"/>
      <c r="AV106" s="396"/>
      <c r="AW106" s="396"/>
      <c r="AX106" s="396"/>
      <c r="AY106" s="396"/>
      <c r="AZ106" s="396"/>
      <c r="BA106" s="396"/>
    </row>
    <row r="107" spans="1:53" x14ac:dyDescent="0.25">
      <c r="A107" s="359" t="s">
        <v>38</v>
      </c>
      <c r="B107" s="359" t="s">
        <v>38</v>
      </c>
      <c r="C107" s="189" t="s">
        <v>360</v>
      </c>
      <c r="D107" s="188">
        <f>D102+D97+D92</f>
        <v>99.083360725673657</v>
      </c>
      <c r="E107" s="188">
        <f t="shared" ref="E107:S107" si="313">E102+E97+E92</f>
        <v>99.359882559791529</v>
      </c>
      <c r="F107" s="188">
        <f t="shared" si="313"/>
        <v>106.16941603216198</v>
      </c>
      <c r="G107" s="188">
        <f t="shared" si="313"/>
        <v>112.06348590735635</v>
      </c>
      <c r="H107" s="188">
        <f t="shared" si="313"/>
        <v>113.52844095736729</v>
      </c>
      <c r="I107" s="188">
        <f t="shared" si="313"/>
        <v>106.27717776977882</v>
      </c>
      <c r="J107" s="188">
        <f t="shared" si="313"/>
        <v>108.62118187948892</v>
      </c>
      <c r="K107" s="188">
        <f t="shared" si="313"/>
        <v>112.30331582343705</v>
      </c>
      <c r="L107" s="188">
        <f t="shared" si="313"/>
        <v>116.74273428804302</v>
      </c>
      <c r="M107" s="188">
        <f t="shared" si="313"/>
        <v>122.39877429688769</v>
      </c>
      <c r="N107" s="188">
        <f t="shared" si="313"/>
        <v>128.7757190215182</v>
      </c>
      <c r="O107" s="188">
        <f t="shared" si="313"/>
        <v>135.98254740731218</v>
      </c>
      <c r="P107" s="188">
        <f t="shared" si="313"/>
        <v>143.74003629257874</v>
      </c>
      <c r="Q107" s="188">
        <f t="shared" si="313"/>
        <v>151.38286404000448</v>
      </c>
      <c r="R107" s="188">
        <f t="shared" si="313"/>
        <v>160.30606721535599</v>
      </c>
      <c r="S107" s="188">
        <f t="shared" si="313"/>
        <v>170.3805670582816</v>
      </c>
      <c r="T107" s="484"/>
      <c r="U107" s="469">
        <f>(S107/J107)^(1/9)-1</f>
        <v>5.1290735634540674E-2</v>
      </c>
      <c r="V107" s="369">
        <f>D107/D$111</f>
        <v>0.59324077464976854</v>
      </c>
      <c r="W107" s="369">
        <f t="shared" ref="W107:AK107" si="314">E107/E$111</f>
        <v>0.59370975700263207</v>
      </c>
      <c r="X107" s="369">
        <f t="shared" si="314"/>
        <v>0.5941065434186249</v>
      </c>
      <c r="Y107" s="369">
        <f t="shared" si="314"/>
        <v>0.59449462717850388</v>
      </c>
      <c r="Z107" s="369">
        <f t="shared" si="314"/>
        <v>0.59500289781222215</v>
      </c>
      <c r="AA107" s="369">
        <f t="shared" si="314"/>
        <v>0.59544668504818832</v>
      </c>
      <c r="AB107" s="369">
        <f t="shared" si="314"/>
        <v>0.59590841626808777</v>
      </c>
      <c r="AC107" s="369">
        <f t="shared" si="314"/>
        <v>0.59708695526094158</v>
      </c>
      <c r="AD107" s="369">
        <f t="shared" si="314"/>
        <v>0.59826066361456087</v>
      </c>
      <c r="AE107" s="369">
        <f t="shared" si="314"/>
        <v>0.59943964553827955</v>
      </c>
      <c r="AF107" s="369">
        <f t="shared" si="314"/>
        <v>0.60062258580503725</v>
      </c>
      <c r="AG107" s="369">
        <f t="shared" si="314"/>
        <v>0.60181757111016532</v>
      </c>
      <c r="AH107" s="369">
        <f t="shared" si="314"/>
        <v>0.60300787987266324</v>
      </c>
      <c r="AI107" s="369">
        <f t="shared" si="314"/>
        <v>0.6041981125834246</v>
      </c>
      <c r="AJ107" s="369">
        <f t="shared" si="314"/>
        <v>0.60539429655159793</v>
      </c>
      <c r="AK107" s="369">
        <f t="shared" si="314"/>
        <v>0.60660244196748836</v>
      </c>
      <c r="AL107" s="396"/>
      <c r="AM107" s="396"/>
      <c r="AN107" s="396"/>
      <c r="AO107" s="396"/>
      <c r="AP107" s="396"/>
      <c r="AQ107" s="396"/>
      <c r="AR107" s="396"/>
      <c r="AS107" s="396"/>
      <c r="AT107" s="396"/>
      <c r="AU107" s="396"/>
      <c r="AV107" s="396"/>
      <c r="AW107" s="396"/>
      <c r="AX107" s="396"/>
      <c r="AY107" s="396"/>
      <c r="AZ107" s="396"/>
      <c r="BA107" s="396"/>
    </row>
    <row r="108" spans="1:53" x14ac:dyDescent="0.25">
      <c r="A108" s="359" t="s">
        <v>38</v>
      </c>
      <c r="B108" s="359" t="s">
        <v>38</v>
      </c>
      <c r="C108" s="189" t="s">
        <v>383</v>
      </c>
      <c r="D108" s="188">
        <f t="shared" ref="D108:S108" si="315">D103+D98+D93</f>
        <v>33.725788266992708</v>
      </c>
      <c r="E108" s="188">
        <f t="shared" si="315"/>
        <v>33.809078539115063</v>
      </c>
      <c r="F108" s="188">
        <f t="shared" si="315"/>
        <v>36.146138383411994</v>
      </c>
      <c r="G108" s="188">
        <f t="shared" si="315"/>
        <v>38.152599333164943</v>
      </c>
      <c r="H108" s="188">
        <f t="shared" si="315"/>
        <v>38.639528164646471</v>
      </c>
      <c r="I108" s="188">
        <f t="shared" si="315"/>
        <v>36.141014594564702</v>
      </c>
      <c r="J108" s="188">
        <f t="shared" si="315"/>
        <v>36.927278748522745</v>
      </c>
      <c r="K108" s="188">
        <f t="shared" si="315"/>
        <v>38.14108477244924</v>
      </c>
      <c r="L108" s="188">
        <f t="shared" si="315"/>
        <v>39.590436076792976</v>
      </c>
      <c r="M108" s="188">
        <f t="shared" si="315"/>
        <v>41.447430742656124</v>
      </c>
      <c r="N108" s="188">
        <f t="shared" si="315"/>
        <v>43.54428130375608</v>
      </c>
      <c r="O108" s="188">
        <f t="shared" si="315"/>
        <v>45.933734034616144</v>
      </c>
      <c r="P108" s="188">
        <f t="shared" si="315"/>
        <v>48.48260617886249</v>
      </c>
      <c r="Q108" s="188">
        <f t="shared" si="315"/>
        <v>50.987169262869948</v>
      </c>
      <c r="R108" s="188">
        <f t="shared" si="315"/>
        <v>53.937542543999015</v>
      </c>
      <c r="S108" s="188">
        <f t="shared" si="315"/>
        <v>57.242016007489504</v>
      </c>
      <c r="T108" s="484"/>
      <c r="U108" s="469">
        <f t="shared" ref="U108:U110" si="316">(S108/J108)^(1/9)-1</f>
        <v>4.9909722243945742E-2</v>
      </c>
      <c r="V108" s="369">
        <f t="shared" ref="V108:V110" si="317">D108/D$111</f>
        <v>0.20192606115348133</v>
      </c>
      <c r="W108" s="369">
        <f t="shared" ref="W108:W110" si="318">E108/E$111</f>
        <v>0.20202096949804427</v>
      </c>
      <c r="X108" s="369">
        <f t="shared" ref="X108:X110" si="319">F108/F$111</f>
        <v>0.20226782943211111</v>
      </c>
      <c r="Y108" s="369">
        <f t="shared" ref="Y108:Y110" si="320">G108/G$111</f>
        <v>0.20239880218621514</v>
      </c>
      <c r="Z108" s="369">
        <f t="shared" ref="Z108:Z110" si="321">H108/H$111</f>
        <v>0.20250988240642862</v>
      </c>
      <c r="AA108" s="369">
        <f t="shared" ref="AA108:AA110" si="322">I108/I$111</f>
        <v>0.20248982694317677</v>
      </c>
      <c r="AB108" s="369">
        <f t="shared" ref="AB108:AB110" si="323">J108/J$111</f>
        <v>0.20258733900112064</v>
      </c>
      <c r="AC108" s="369">
        <f t="shared" ref="AC108:AC110" si="324">K108/K$111</f>
        <v>0.20278603539129408</v>
      </c>
      <c r="AD108" s="369">
        <f t="shared" ref="AD108:AD110" si="325">L108/L$111</f>
        <v>0.20288543612189419</v>
      </c>
      <c r="AE108" s="369">
        <f t="shared" ref="AE108:AE110" si="326">M108/M$111</f>
        <v>0.2029859639981863</v>
      </c>
      <c r="AF108" s="369">
        <f t="shared" ref="AF108:AF110" si="327">N108/N$111</f>
        <v>0.2030947994886651</v>
      </c>
      <c r="AG108" s="369">
        <f t="shared" ref="AG108:AG110" si="328">O108/O$111</f>
        <v>0.2032887953329115</v>
      </c>
      <c r="AH108" s="369">
        <f t="shared" ref="AH108:AH110" si="329">P108/P$111</f>
        <v>0.2033907484419257</v>
      </c>
      <c r="AI108" s="369">
        <f t="shared" ref="AI108:AI110" si="330">Q108/Q$111</f>
        <v>0.2034995944221053</v>
      </c>
      <c r="AJ108" s="369">
        <f t="shared" ref="AJ108:AJ110" si="331">R108/R$111</f>
        <v>0.20369460241501225</v>
      </c>
      <c r="AK108" s="369">
        <f t="shared" ref="AK108:AK110" si="332">S108/S$111</f>
        <v>0.20379757675890081</v>
      </c>
      <c r="AL108" s="396"/>
      <c r="AM108" s="396"/>
      <c r="AN108" s="396"/>
      <c r="AO108" s="396"/>
      <c r="AP108" s="396"/>
      <c r="AQ108" s="396"/>
      <c r="AR108" s="396"/>
      <c r="AS108" s="396"/>
      <c r="AT108" s="396"/>
      <c r="AU108" s="396"/>
      <c r="AV108" s="396"/>
      <c r="AW108" s="396"/>
      <c r="AX108" s="396"/>
      <c r="AY108" s="396"/>
      <c r="AZ108" s="396"/>
      <c r="BA108" s="396"/>
    </row>
    <row r="109" spans="1:53" x14ac:dyDescent="0.25">
      <c r="A109" s="359" t="s">
        <v>38</v>
      </c>
      <c r="B109" s="359" t="s">
        <v>38</v>
      </c>
      <c r="C109" s="189" t="s">
        <v>386</v>
      </c>
      <c r="D109" s="188">
        <f t="shared" ref="D109:S109" si="333">D104+D99+D94</f>
        <v>10.547100869576472</v>
      </c>
      <c r="E109" s="188">
        <f t="shared" si="333"/>
        <v>10.600224989910942</v>
      </c>
      <c r="F109" s="188">
        <f t="shared" si="333"/>
        <v>11.340269715657998</v>
      </c>
      <c r="G109" s="188">
        <f t="shared" si="333"/>
        <v>11.986286110190354</v>
      </c>
      <c r="H109" s="188">
        <f t="shared" si="333"/>
        <v>12.154796757656705</v>
      </c>
      <c r="I109" s="188">
        <f t="shared" si="333"/>
        <v>11.402496100432941</v>
      </c>
      <c r="J109" s="188">
        <f t="shared" si="333"/>
        <v>11.679711402435752</v>
      </c>
      <c r="K109" s="188">
        <f t="shared" si="333"/>
        <v>12.074163605414462</v>
      </c>
      <c r="L109" s="188">
        <f t="shared" si="333"/>
        <v>12.547642000310043</v>
      </c>
      <c r="M109" s="188">
        <f t="shared" si="333"/>
        <v>13.151783622766137</v>
      </c>
      <c r="N109" s="188">
        <f t="shared" si="333"/>
        <v>13.830749348647336</v>
      </c>
      <c r="O109" s="188">
        <f t="shared" si="333"/>
        <v>14.599136524954138</v>
      </c>
      <c r="P109" s="188">
        <f t="shared" si="333"/>
        <v>15.42436009572771</v>
      </c>
      <c r="Q109" s="188">
        <f t="shared" si="333"/>
        <v>16.23930162185944</v>
      </c>
      <c r="R109" s="188">
        <f t="shared" si="333"/>
        <v>17.187972882390056</v>
      </c>
      <c r="S109" s="188">
        <f t="shared" si="333"/>
        <v>18.260301098245819</v>
      </c>
      <c r="T109" s="484"/>
      <c r="U109" s="469">
        <f t="shared" si="316"/>
        <v>5.0906263047026057E-2</v>
      </c>
      <c r="V109" s="369">
        <f t="shared" si="317"/>
        <v>6.3148547287370516E-2</v>
      </c>
      <c r="W109" s="369">
        <f t="shared" si="318"/>
        <v>6.3340020547488635E-2</v>
      </c>
      <c r="X109" s="369">
        <f t="shared" si="319"/>
        <v>6.3458279173011001E-2</v>
      </c>
      <c r="Y109" s="369">
        <f t="shared" si="320"/>
        <v>6.3587016186730322E-2</v>
      </c>
      <c r="Z109" s="369">
        <f t="shared" si="321"/>
        <v>6.3703326075271183E-2</v>
      </c>
      <c r="AA109" s="369">
        <f t="shared" si="322"/>
        <v>6.3885573993934075E-2</v>
      </c>
      <c r="AB109" s="369">
        <f t="shared" si="323"/>
        <v>6.4076252935782951E-2</v>
      </c>
      <c r="AC109" s="369">
        <f t="shared" si="324"/>
        <v>6.4195126667621075E-2</v>
      </c>
      <c r="AD109" s="369">
        <f t="shared" si="325"/>
        <v>6.4301737283125091E-2</v>
      </c>
      <c r="AE109" s="369">
        <f t="shared" si="326"/>
        <v>6.4409962912737651E-2</v>
      </c>
      <c r="AF109" s="369">
        <f t="shared" si="327"/>
        <v>6.4507971693155933E-2</v>
      </c>
      <c r="AG109" s="369">
        <f t="shared" si="328"/>
        <v>6.4611356760633454E-2</v>
      </c>
      <c r="AH109" s="369">
        <f t="shared" si="329"/>
        <v>6.4707168020921704E-2</v>
      </c>
      <c r="AI109" s="369">
        <f t="shared" si="330"/>
        <v>6.4814174654586804E-2</v>
      </c>
      <c r="AJ109" s="369">
        <f t="shared" si="331"/>
        <v>6.4910211653459532E-2</v>
      </c>
      <c r="AK109" s="369">
        <f t="shared" si="332"/>
        <v>6.5011775864488891E-2</v>
      </c>
      <c r="AL109" s="396"/>
      <c r="AM109" s="396"/>
      <c r="AN109" s="396"/>
      <c r="AO109" s="396"/>
      <c r="AP109" s="396"/>
      <c r="AQ109" s="396"/>
      <c r="AR109" s="396"/>
      <c r="AS109" s="396"/>
      <c r="AT109" s="396"/>
      <c r="AU109" s="396"/>
      <c r="AV109" s="396"/>
      <c r="AW109" s="396"/>
      <c r="AX109" s="396"/>
      <c r="AY109" s="396"/>
      <c r="AZ109" s="396"/>
      <c r="BA109" s="396"/>
    </row>
    <row r="110" spans="1:53" x14ac:dyDescent="0.25">
      <c r="A110" s="359" t="s">
        <v>38</v>
      </c>
      <c r="B110" s="359" t="s">
        <v>38</v>
      </c>
      <c r="C110" s="189" t="s">
        <v>12</v>
      </c>
      <c r="D110" s="188">
        <f t="shared" ref="D110:S110" si="334">D105+D100+D95</f>
        <v>23.664233151874829</v>
      </c>
      <c r="E110" s="188">
        <f t="shared" si="334"/>
        <v>23.585116898241292</v>
      </c>
      <c r="F110" s="188">
        <f t="shared" si="334"/>
        <v>25.048513008768008</v>
      </c>
      <c r="G110" s="188">
        <f t="shared" si="334"/>
        <v>26.299729062229517</v>
      </c>
      <c r="H110" s="188">
        <f t="shared" si="334"/>
        <v>26.480407306211887</v>
      </c>
      <c r="I110" s="188">
        <f t="shared" si="334"/>
        <v>24.662424194047038</v>
      </c>
      <c r="J110" s="188">
        <f t="shared" si="334"/>
        <v>25.050142747745515</v>
      </c>
      <c r="K110" s="188">
        <f t="shared" si="334"/>
        <v>25.566797292416283</v>
      </c>
      <c r="L110" s="188">
        <f t="shared" si="334"/>
        <v>26.256092646640617</v>
      </c>
      <c r="M110" s="188">
        <f t="shared" si="334"/>
        <v>27.190665204547859</v>
      </c>
      <c r="N110" s="188">
        <f t="shared" si="334"/>
        <v>28.252974170254543</v>
      </c>
      <c r="O110" s="188">
        <f t="shared" si="334"/>
        <v>29.437684659328486</v>
      </c>
      <c r="P110" s="188">
        <f t="shared" si="334"/>
        <v>30.724735332727494</v>
      </c>
      <c r="Q110" s="188">
        <f t="shared" si="334"/>
        <v>31.942364736695197</v>
      </c>
      <c r="R110" s="188">
        <f t="shared" si="334"/>
        <v>33.364547960210594</v>
      </c>
      <c r="S110" s="188">
        <f t="shared" si="334"/>
        <v>34.993939387269364</v>
      </c>
      <c r="T110" s="484"/>
      <c r="U110" s="469">
        <f t="shared" si="316"/>
        <v>3.7842385602370632E-2</v>
      </c>
      <c r="V110" s="369">
        <f t="shared" si="317"/>
        <v>0.14168461690937975</v>
      </c>
      <c r="W110" s="369">
        <f t="shared" si="318"/>
        <v>0.14092925295183528</v>
      </c>
      <c r="X110" s="369">
        <f t="shared" si="319"/>
        <v>0.14016734797625299</v>
      </c>
      <c r="Y110" s="369">
        <f t="shared" si="320"/>
        <v>0.13951955444855071</v>
      </c>
      <c r="Z110" s="369">
        <f t="shared" si="321"/>
        <v>0.13878389370607799</v>
      </c>
      <c r="AA110" s="369">
        <f t="shared" si="322"/>
        <v>0.13817791401470059</v>
      </c>
      <c r="AB110" s="369">
        <f t="shared" si="323"/>
        <v>0.13742799179500872</v>
      </c>
      <c r="AC110" s="369">
        <f t="shared" si="324"/>
        <v>0.13593188268014331</v>
      </c>
      <c r="AD110" s="369">
        <f t="shared" si="325"/>
        <v>0.1345521629804198</v>
      </c>
      <c r="AE110" s="369">
        <f t="shared" si="326"/>
        <v>0.13316442755079655</v>
      </c>
      <c r="AF110" s="369">
        <f t="shared" si="327"/>
        <v>0.13177464301314176</v>
      </c>
      <c r="AG110" s="369">
        <f t="shared" si="328"/>
        <v>0.13028227679628979</v>
      </c>
      <c r="AH110" s="369">
        <f t="shared" si="329"/>
        <v>0.1288942036644892</v>
      </c>
      <c r="AI110" s="369">
        <f t="shared" si="330"/>
        <v>0.12748811833988344</v>
      </c>
      <c r="AJ110" s="369">
        <f t="shared" si="331"/>
        <v>0.12600088937993031</v>
      </c>
      <c r="AK110" s="369">
        <f t="shared" si="332"/>
        <v>0.12458820540912197</v>
      </c>
      <c r="AL110" s="396"/>
      <c r="AM110" s="396"/>
      <c r="AN110" s="396"/>
      <c r="AO110" s="396"/>
      <c r="AP110" s="396"/>
      <c r="AQ110" s="396"/>
      <c r="AR110" s="396"/>
      <c r="AS110" s="396"/>
      <c r="AT110" s="396"/>
      <c r="AU110" s="396"/>
      <c r="AV110" s="396"/>
      <c r="AW110" s="396"/>
      <c r="AX110" s="396"/>
      <c r="AY110" s="396"/>
      <c r="AZ110" s="396"/>
      <c r="BA110" s="396"/>
    </row>
    <row r="111" spans="1:53" ht="15.75" thickBot="1" x14ac:dyDescent="0.3">
      <c r="A111" s="360" t="s">
        <v>38</v>
      </c>
      <c r="B111" s="360" t="s">
        <v>38</v>
      </c>
      <c r="C111" s="364" t="s">
        <v>58</v>
      </c>
      <c r="D111" s="188">
        <f t="shared" ref="D111:S111" si="335">D106+D101+D96</f>
        <v>167.02048301411764</v>
      </c>
      <c r="E111" s="188">
        <f t="shared" si="335"/>
        <v>167.35430298705879</v>
      </c>
      <c r="F111" s="188">
        <f t="shared" si="335"/>
        <v>178.70433713999998</v>
      </c>
      <c r="G111" s="188">
        <f t="shared" si="335"/>
        <v>188.50210041294116</v>
      </c>
      <c r="H111" s="188">
        <f t="shared" si="335"/>
        <v>190.80317318588237</v>
      </c>
      <c r="I111" s="188">
        <f t="shared" si="335"/>
        <v>178.48311265882353</v>
      </c>
      <c r="J111" s="188">
        <f t="shared" si="335"/>
        <v>182.27831477819291</v>
      </c>
      <c r="K111" s="188">
        <f t="shared" si="335"/>
        <v>188.08536149371702</v>
      </c>
      <c r="L111" s="188">
        <f t="shared" si="335"/>
        <v>195.13690501178667</v>
      </c>
      <c r="M111" s="188">
        <f t="shared" si="335"/>
        <v>204.18865386685781</v>
      </c>
      <c r="N111" s="188">
        <f t="shared" si="335"/>
        <v>214.40372384417614</v>
      </c>
      <c r="O111" s="188">
        <f t="shared" si="335"/>
        <v>225.95310262621095</v>
      </c>
      <c r="P111" s="188">
        <f t="shared" si="335"/>
        <v>238.37173789989646</v>
      </c>
      <c r="Q111" s="188">
        <f t="shared" si="335"/>
        <v>250.55169966142904</v>
      </c>
      <c r="R111" s="188">
        <f t="shared" si="335"/>
        <v>264.79613060195567</v>
      </c>
      <c r="S111" s="188">
        <f t="shared" si="335"/>
        <v>280.87682355128629</v>
      </c>
      <c r="T111" s="484"/>
      <c r="U111" s="333"/>
      <c r="V111" s="369">
        <v>1</v>
      </c>
      <c r="W111" s="369">
        <v>1</v>
      </c>
      <c r="X111" s="369">
        <v>1</v>
      </c>
      <c r="Y111" s="369">
        <v>1</v>
      </c>
      <c r="Z111" s="369">
        <v>1</v>
      </c>
      <c r="AA111" s="369">
        <v>1</v>
      </c>
      <c r="AB111" s="369">
        <v>1</v>
      </c>
      <c r="AC111" s="369">
        <v>1</v>
      </c>
      <c r="AD111" s="369">
        <v>1</v>
      </c>
      <c r="AE111" s="369">
        <v>1</v>
      </c>
      <c r="AF111" s="369">
        <v>1</v>
      </c>
      <c r="AG111" s="369">
        <v>1</v>
      </c>
      <c r="AH111" s="369">
        <v>1</v>
      </c>
      <c r="AI111" s="369">
        <v>1</v>
      </c>
      <c r="AJ111" s="369">
        <v>1</v>
      </c>
      <c r="AK111" s="369">
        <v>1</v>
      </c>
      <c r="AL111" s="396"/>
      <c r="AM111" s="396"/>
      <c r="AN111" s="396"/>
      <c r="AO111" s="396"/>
      <c r="AP111" s="396"/>
      <c r="AQ111" s="396"/>
      <c r="AR111" s="396"/>
      <c r="AS111" s="396"/>
      <c r="AT111" s="396"/>
      <c r="AU111" s="396"/>
      <c r="AV111" s="396"/>
      <c r="AW111" s="396"/>
      <c r="AX111" s="396"/>
      <c r="AY111" s="396"/>
      <c r="AZ111" s="396"/>
      <c r="BA111" s="396"/>
    </row>
    <row r="112" spans="1:53" x14ac:dyDescent="0.25">
      <c r="A112" s="327" t="s">
        <v>40</v>
      </c>
      <c r="B112" s="327" t="s">
        <v>18</v>
      </c>
      <c r="C112" s="341" t="s">
        <v>360</v>
      </c>
      <c r="D112" s="328">
        <f>V112*' Demand-Supply Gap'!D$218</f>
        <v>7.6652442876839997</v>
      </c>
      <c r="E112" s="328">
        <f>W112*' Demand-Supply Gap'!E$218</f>
        <v>7.9130589731520002</v>
      </c>
      <c r="F112" s="328">
        <f>X112*' Demand-Supply Gap'!F$218</f>
        <v>8.0861293893599999</v>
      </c>
      <c r="G112" s="328">
        <f>Y112*' Demand-Supply Gap'!G$218</f>
        <v>7.8122229601640001</v>
      </c>
      <c r="H112" s="328">
        <f>Z112*' Demand-Supply Gap'!H$218</f>
        <v>7.9378777299399994</v>
      </c>
      <c r="I112" s="328">
        <f>AA112*' Demand-Supply Gap'!I$218</f>
        <v>7.056228582000001</v>
      </c>
      <c r="J112" s="328">
        <f>AB112*' Demand-Supply Gap'!J$218</f>
        <v>7.1199909796860013</v>
      </c>
      <c r="K112" s="328">
        <f>AC112*' Demand-Supply Gap'!K$218</f>
        <v>7.2701566902791814</v>
      </c>
      <c r="L112" s="328">
        <f>AD112*' Demand-Supply Gap'!L$218</f>
        <v>7.4664121924851337</v>
      </c>
      <c r="M112" s="328">
        <f>AE112*' Demand-Supply Gap'!M$218</f>
        <v>7.7374523198296794</v>
      </c>
      <c r="N112" s="328">
        <f>AF112*' Demand-Supply Gap'!N$218</f>
        <v>8.0477518025446031</v>
      </c>
      <c r="O112" s="328">
        <f>AG112*' Demand-Supply Gap'!O$218</f>
        <v>8.402706284503827</v>
      </c>
      <c r="P112" s="328">
        <f>AH112*' Demand-Supply Gap'!P$218</f>
        <v>8.7825612876484005</v>
      </c>
      <c r="Q112" s="328">
        <f>AI112*' Demand-Supply Gap'!Q$218</f>
        <v>9.1435463778709742</v>
      </c>
      <c r="R112" s="328">
        <f>AJ112*' Demand-Supply Gap'!R$218</f>
        <v>9.5742667618930373</v>
      </c>
      <c r="S112" s="328">
        <f>AK112*' Demand-Supply Gap'!S$218</f>
        <v>10.063597488335244</v>
      </c>
      <c r="T112" s="384"/>
      <c r="U112" s="469">
        <f>(S112/J112)^(1/9)-1</f>
        <v>3.9195100537768868E-2</v>
      </c>
      <c r="V112" s="453">
        <v>0.6169</v>
      </c>
      <c r="W112" s="453">
        <v>0.61680000000000001</v>
      </c>
      <c r="X112" s="453">
        <v>0.61680000000000001</v>
      </c>
      <c r="Y112" s="453">
        <v>0.61670000000000003</v>
      </c>
      <c r="Z112" s="453">
        <v>0.61660000000000004</v>
      </c>
      <c r="AA112" s="453">
        <v>0.61660000000000004</v>
      </c>
      <c r="AB112" s="466">
        <v>0.61650000000000005</v>
      </c>
      <c r="AC112" s="466">
        <v>0.61697777777777785</v>
      </c>
      <c r="AD112" s="466">
        <v>0.61745555555555554</v>
      </c>
      <c r="AE112" s="466">
        <v>0.61793333333333333</v>
      </c>
      <c r="AF112" s="466">
        <v>0.61841111111111113</v>
      </c>
      <c r="AG112" s="466">
        <v>0.61888888888888893</v>
      </c>
      <c r="AH112" s="466">
        <v>0.61936666666666662</v>
      </c>
      <c r="AI112" s="466">
        <v>0.61984444444444442</v>
      </c>
      <c r="AJ112" s="466">
        <v>0.62032222222222222</v>
      </c>
      <c r="AK112" s="466">
        <v>0.62080000000000002</v>
      </c>
      <c r="AL112" s="396"/>
      <c r="AM112" s="396"/>
      <c r="AN112" s="396"/>
      <c r="AO112" s="396"/>
      <c r="AP112" s="396"/>
      <c r="AQ112" s="396"/>
      <c r="AR112" s="396"/>
      <c r="AS112" s="396"/>
      <c r="AT112" s="396"/>
      <c r="AU112" s="396"/>
      <c r="AV112" s="396"/>
      <c r="AW112" s="396"/>
      <c r="AX112" s="396"/>
      <c r="AY112" s="396"/>
      <c r="AZ112" s="396"/>
      <c r="BA112" s="396"/>
    </row>
    <row r="113" spans="1:53" x14ac:dyDescent="0.25">
      <c r="A113" s="327" t="s">
        <v>40</v>
      </c>
      <c r="B113" s="327" t="s">
        <v>18</v>
      </c>
      <c r="C113" s="341" t="s">
        <v>383</v>
      </c>
      <c r="D113" s="328">
        <f>V113*' Demand-Supply Gap'!D$218</f>
        <v>2.0613779013239997</v>
      </c>
      <c r="E113" s="328">
        <f>W113*' Demand-Supply Gap'!E$218</f>
        <v>2.1283665428759999</v>
      </c>
      <c r="F113" s="328">
        <f>X113*' Demand-Supply Gap'!F$218</f>
        <v>2.1736061166599998</v>
      </c>
      <c r="G113" s="328">
        <f>Y113*' Demand-Supply Gap'!G$218</f>
        <v>2.1003187397359997</v>
      </c>
      <c r="H113" s="328">
        <f>Z113*' Demand-Supply Gap'!H$218</f>
        <v>2.13444717422</v>
      </c>
      <c r="I113" s="328">
        <f>AA113*' Demand-Supply Gap'!I$218</f>
        <v>1.8973770660000002</v>
      </c>
      <c r="J113" s="328">
        <f>AB113*' Demand-Supply Gap'!J$218</f>
        <v>1.9148329350072002</v>
      </c>
      <c r="K113" s="328">
        <f>AC113*' Demand-Supply Gap'!K$218</f>
        <v>1.9517401271789323</v>
      </c>
      <c r="L113" s="328">
        <f>AD113*' Demand-Supply Gap'!L$218</f>
        <v>2.0008603474921927</v>
      </c>
      <c r="M113" s="328">
        <f>AE113*' Demand-Supply Gap'!M$218</f>
        <v>2.069803973138169</v>
      </c>
      <c r="N113" s="328">
        <f>AF113*' Demand-Supply Gap'!N$218</f>
        <v>2.1489783367665867</v>
      </c>
      <c r="O113" s="328">
        <f>AG113*' Demand-Supply Gap'!O$218</f>
        <v>2.2397662514547276</v>
      </c>
      <c r="P113" s="328">
        <f>AH113*' Demand-Supply Gap'!P$218</f>
        <v>2.3368485553056186</v>
      </c>
      <c r="Q113" s="328">
        <f>AI113*' Demand-Supply Gap'!Q$218</f>
        <v>2.4285649926668742</v>
      </c>
      <c r="R113" s="328">
        <f>AJ113*' Demand-Supply Gap'!R$218</f>
        <v>2.5384351611087559</v>
      </c>
      <c r="S113" s="328">
        <f>AK113*' Demand-Supply Gap'!S$218</f>
        <v>2.6634166677407869</v>
      </c>
      <c r="T113" s="384"/>
      <c r="U113" s="469">
        <f t="shared" ref="U113:U115" si="336">(S113/J113)^(1/9)-1</f>
        <v>3.7344804307258839E-2</v>
      </c>
      <c r="V113" s="452">
        <v>0.16589999999999999</v>
      </c>
      <c r="W113" s="452">
        <v>0.16589999999999999</v>
      </c>
      <c r="X113" s="452">
        <v>0.1658</v>
      </c>
      <c r="Y113" s="452">
        <v>0.1658</v>
      </c>
      <c r="Z113" s="452">
        <v>0.1658</v>
      </c>
      <c r="AA113" s="452">
        <v>0.1658</v>
      </c>
      <c r="AB113" s="465">
        <v>0.1658</v>
      </c>
      <c r="AC113" s="465">
        <v>0.16563333333333335</v>
      </c>
      <c r="AD113" s="465">
        <v>0.16546666666666668</v>
      </c>
      <c r="AE113" s="465">
        <v>0.1653</v>
      </c>
      <c r="AF113" s="465">
        <v>0.16513333333333335</v>
      </c>
      <c r="AG113" s="465">
        <v>0.16496666666666668</v>
      </c>
      <c r="AH113" s="465">
        <v>0.1648</v>
      </c>
      <c r="AI113" s="465">
        <v>0.16463333333333335</v>
      </c>
      <c r="AJ113" s="465">
        <v>0.16446666666666668</v>
      </c>
      <c r="AK113" s="465">
        <v>0.1643</v>
      </c>
      <c r="AL113" s="396"/>
      <c r="AM113" s="396"/>
      <c r="AN113" s="396"/>
      <c r="AO113" s="396"/>
      <c r="AP113" s="396"/>
      <c r="AQ113" s="396"/>
      <c r="AR113" s="396"/>
      <c r="AS113" s="396"/>
      <c r="AT113" s="396"/>
      <c r="AU113" s="396"/>
      <c r="AV113" s="396"/>
      <c r="AW113" s="396"/>
      <c r="AX113" s="396"/>
      <c r="AY113" s="396"/>
      <c r="AZ113" s="396"/>
      <c r="BA113" s="396"/>
    </row>
    <row r="114" spans="1:53" x14ac:dyDescent="0.25">
      <c r="A114" s="327" t="s">
        <v>40</v>
      </c>
      <c r="B114" s="327" t="s">
        <v>18</v>
      </c>
      <c r="C114" s="341" t="s">
        <v>386</v>
      </c>
      <c r="D114" s="328">
        <f>V114*' Demand-Supply Gap'!D$218</f>
        <v>0.93190682699999994</v>
      </c>
      <c r="E114" s="328">
        <f>W114*' Demand-Supply Gap'!E$218</f>
        <v>0.96219102300000003</v>
      </c>
      <c r="F114" s="328">
        <f>X114*' Demand-Supply Gap'!F$218</f>
        <v>0.9832355774999999</v>
      </c>
      <c r="G114" s="328">
        <f>Y114*' Demand-Supply Gap'!G$218</f>
        <v>0.95008386899999986</v>
      </c>
      <c r="H114" s="328">
        <f>Z114*' Demand-Supply Gap'!H$218</f>
        <v>0.96423457990999983</v>
      </c>
      <c r="I114" s="328">
        <f>AA114*' Demand-Supply Gap'!I$218</f>
        <v>0.85713837299999995</v>
      </c>
      <c r="J114" s="328">
        <f>AB114*' Demand-Supply Gap'!J$218</f>
        <v>0.86502404603159999</v>
      </c>
      <c r="K114" s="328">
        <f>AC114*' Demand-Supply Gap'!K$218</f>
        <v>0.88258403416604148</v>
      </c>
      <c r="L114" s="328">
        <f>AD114*' Demand-Supply Gap'!L$218</f>
        <v>0.90449851324989516</v>
      </c>
      <c r="M114" s="328">
        <f>AE114*' Demand-Supply Gap'!M$218</f>
        <v>0.93660821047026654</v>
      </c>
      <c r="N114" s="328">
        <f>AF114*' Demand-Supply Gap'!N$218</f>
        <v>0.97341691314174805</v>
      </c>
      <c r="O114" s="328">
        <f>AG114*' Demand-Supply Gap'!O$218</f>
        <v>1.0155658654807858</v>
      </c>
      <c r="P114" s="328">
        <f>AH114*' Demand-Supply Gap'!P$218</f>
        <v>1.0592389992799132</v>
      </c>
      <c r="Q114" s="328">
        <f>AI114*' Demand-Supply Gap'!Q$218</f>
        <v>1.1019263309508938</v>
      </c>
      <c r="R114" s="328">
        <f>AJ114*' Demand-Supply Gap'!R$218</f>
        <v>1.1529455200739203</v>
      </c>
      <c r="S114" s="328">
        <f>AK114*' Demand-Supply Gap'!S$218</f>
        <v>1.2109386797336383</v>
      </c>
      <c r="T114" s="384"/>
      <c r="U114" s="469">
        <f t="shared" si="336"/>
        <v>3.8084397224353861E-2</v>
      </c>
      <c r="V114" s="452">
        <v>7.4999999999999997E-2</v>
      </c>
      <c r="W114" s="452">
        <v>7.4999999999999997E-2</v>
      </c>
      <c r="X114" s="452">
        <v>7.4999999999999997E-2</v>
      </c>
      <c r="Y114" s="452">
        <v>7.4999999999999997E-2</v>
      </c>
      <c r="Z114" s="452">
        <v>7.4899999999999994E-2</v>
      </c>
      <c r="AA114" s="452">
        <v>7.4899999999999994E-2</v>
      </c>
      <c r="AB114" s="452">
        <v>7.4899999999999994E-2</v>
      </c>
      <c r="AC114" s="452">
        <v>7.4899999999999994E-2</v>
      </c>
      <c r="AD114" s="452">
        <v>7.4800000000000005E-2</v>
      </c>
      <c r="AE114" s="452">
        <v>7.4800000000000005E-2</v>
      </c>
      <c r="AF114" s="452">
        <v>7.4800000000000005E-2</v>
      </c>
      <c r="AG114" s="452">
        <v>7.4800000000000005E-2</v>
      </c>
      <c r="AH114" s="452">
        <v>7.4700000000000003E-2</v>
      </c>
      <c r="AI114" s="452">
        <v>7.4700000000000003E-2</v>
      </c>
      <c r="AJ114" s="452">
        <v>7.4700000000000003E-2</v>
      </c>
      <c r="AK114" s="452">
        <v>7.4700000000000003E-2</v>
      </c>
      <c r="AL114" s="396"/>
      <c r="AM114" s="396"/>
      <c r="AN114" s="396"/>
      <c r="AO114" s="396"/>
      <c r="AP114" s="396"/>
      <c r="AQ114" s="396"/>
      <c r="AR114" s="396"/>
      <c r="AS114" s="396"/>
      <c r="AT114" s="396"/>
      <c r="AU114" s="396"/>
      <c r="AV114" s="396"/>
      <c r="AW114" s="396"/>
      <c r="AX114" s="396"/>
      <c r="AY114" s="396"/>
      <c r="AZ114" s="396"/>
      <c r="BA114" s="396"/>
    </row>
    <row r="115" spans="1:53" x14ac:dyDescent="0.25">
      <c r="A115" s="327" t="s">
        <v>40</v>
      </c>
      <c r="B115" s="327" t="s">
        <v>18</v>
      </c>
      <c r="C115" s="341" t="s">
        <v>12</v>
      </c>
      <c r="D115" s="328">
        <f>V115*' Demand-Supply Gap'!D$218</f>
        <v>1.7668953439920012</v>
      </c>
      <c r="E115" s="328">
        <f>W115*' Demand-Supply Gap'!E$218</f>
        <v>1.8255971009720013</v>
      </c>
      <c r="F115" s="328">
        <f>X115*' Demand-Supply Gap'!F$218</f>
        <v>1.866836616480001</v>
      </c>
      <c r="G115" s="328">
        <f>Y115*' Demand-Supply Gap'!G$218</f>
        <v>1.8051593511000008</v>
      </c>
      <c r="H115" s="328">
        <f>Z115*' Demand-Supply Gap'!H$218</f>
        <v>1.8370664159300005</v>
      </c>
      <c r="I115" s="328">
        <f>AA115*' Demand-Supply Gap'!I$218</f>
        <v>1.6330259790000006</v>
      </c>
      <c r="J115" s="328">
        <f>AB115*' Demand-Supply Gap'!J$218</f>
        <v>1.6492047232752005</v>
      </c>
      <c r="K115" s="328">
        <f>AC115*' Demand-Supply Gap'!K$218</f>
        <v>1.6790176018610468</v>
      </c>
      <c r="L115" s="328">
        <f>AD115*' Demand-Supply Gap'!L$218</f>
        <v>1.7204550597392918</v>
      </c>
      <c r="M115" s="328">
        <f>AE115*' Demand-Supply Gap'!M$218</f>
        <v>1.77763563653871</v>
      </c>
      <c r="N115" s="328">
        <f>AF115*' Demand-Supply Gap'!N$218</f>
        <v>1.8434480430249767</v>
      </c>
      <c r="O115" s="328">
        <f>AG115*' Demand-Supply Gap'!O$218</f>
        <v>1.9190453616727674</v>
      </c>
      <c r="P115" s="328">
        <f>AH115*' Demand-Supply Gap'!P$218</f>
        <v>2.0012574399603538</v>
      </c>
      <c r="Q115" s="328">
        <f>AI115*' Demand-Supply Gap'!Q$218</f>
        <v>2.0773188038779744</v>
      </c>
      <c r="R115" s="328">
        <f>AJ115*' Demand-Supply Gap'!R$218</f>
        <v>2.1686968684894836</v>
      </c>
      <c r="S115" s="328">
        <f>AK115*' Demand-Supply Gap'!S$218</f>
        <v>2.2727389946272569</v>
      </c>
      <c r="T115" s="384"/>
      <c r="U115" s="469">
        <f t="shared" si="336"/>
        <v>3.6274948210204938E-2</v>
      </c>
      <c r="V115" s="465">
        <f>V116-SUM(V112:V114)</f>
        <v>0.1422000000000001</v>
      </c>
      <c r="W115" s="465">
        <f t="shared" ref="W115" si="337">W116-SUM(W112:W114)</f>
        <v>0.14230000000000009</v>
      </c>
      <c r="X115" s="465">
        <f t="shared" ref="X115" si="338">X116-SUM(X112:X114)</f>
        <v>0.14240000000000008</v>
      </c>
      <c r="Y115" s="465">
        <f t="shared" ref="Y115" si="339">Y116-SUM(Y112:Y114)</f>
        <v>0.14250000000000007</v>
      </c>
      <c r="Z115" s="465">
        <f t="shared" ref="Z115" si="340">Z116-SUM(Z112:Z114)</f>
        <v>0.14270000000000005</v>
      </c>
      <c r="AA115" s="465">
        <f t="shared" ref="AA115" si="341">AA116-SUM(AA112:AA114)</f>
        <v>0.14270000000000005</v>
      </c>
      <c r="AB115" s="465">
        <f t="shared" ref="AB115" si="342">AB116-SUM(AB112:AB114)</f>
        <v>0.14280000000000004</v>
      </c>
      <c r="AC115" s="465">
        <f t="shared" ref="AC115" si="343">AC116-SUM(AC112:AC114)</f>
        <v>0.14248888888888889</v>
      </c>
      <c r="AD115" s="465">
        <f t="shared" ref="AD115" si="344">AD116-SUM(AD112:AD114)</f>
        <v>0.14227777777777784</v>
      </c>
      <c r="AE115" s="465">
        <f t="shared" ref="AE115" si="345">AE116-SUM(AE112:AE114)</f>
        <v>0.14196666666666669</v>
      </c>
      <c r="AF115" s="465">
        <f t="shared" ref="AF115" si="346">AF116-SUM(AF112:AF114)</f>
        <v>0.14165555555555553</v>
      </c>
      <c r="AG115" s="465">
        <f t="shared" ref="AG115" si="347">AG116-SUM(AG112:AG114)</f>
        <v>0.14134444444444438</v>
      </c>
      <c r="AH115" s="465">
        <f t="shared" ref="AH115" si="348">AH116-SUM(AH112:AH114)</f>
        <v>0.14113333333333333</v>
      </c>
      <c r="AI115" s="465">
        <f t="shared" ref="AI115" si="349">AI116-SUM(AI112:AI114)</f>
        <v>0.14082222222222218</v>
      </c>
      <c r="AJ115" s="465">
        <f t="shared" ref="AJ115" si="350">AJ116-SUM(AJ112:AJ114)</f>
        <v>0.14051111111111114</v>
      </c>
      <c r="AK115" s="465">
        <f t="shared" ref="AK115" si="351">AK116-SUM(AK112:AK114)</f>
        <v>0.14019999999999999</v>
      </c>
      <c r="AL115" s="396"/>
      <c r="AM115" s="396"/>
      <c r="AN115" s="396"/>
      <c r="AO115" s="396"/>
      <c r="AP115" s="396"/>
      <c r="AQ115" s="396"/>
      <c r="AR115" s="396"/>
      <c r="AS115" s="396"/>
      <c r="AT115" s="396"/>
      <c r="AU115" s="396"/>
      <c r="AV115" s="396"/>
      <c r="AW115" s="396"/>
      <c r="AX115" s="396"/>
      <c r="AY115" s="396"/>
      <c r="AZ115" s="396"/>
      <c r="BA115" s="396"/>
    </row>
    <row r="116" spans="1:53" ht="15.75" thickBot="1" x14ac:dyDescent="0.3">
      <c r="A116" s="227" t="s">
        <v>40</v>
      </c>
      <c r="B116" s="227" t="s">
        <v>18</v>
      </c>
      <c r="C116" s="475" t="s">
        <v>58</v>
      </c>
      <c r="D116" s="229">
        <f t="shared" ref="D116:S116" si="352">SUM(D112:D115)</f>
        <v>12.425424360000001</v>
      </c>
      <c r="E116" s="229">
        <f t="shared" si="352"/>
        <v>12.829213640000001</v>
      </c>
      <c r="F116" s="229">
        <f t="shared" si="352"/>
        <v>13.109807700000001</v>
      </c>
      <c r="G116" s="229">
        <f t="shared" si="352"/>
        <v>12.667784920000001</v>
      </c>
      <c r="H116" s="229">
        <f t="shared" si="352"/>
        <v>12.873625899999999</v>
      </c>
      <c r="I116" s="229">
        <f t="shared" si="352"/>
        <v>11.443770000000002</v>
      </c>
      <c r="J116" s="229">
        <f t="shared" si="352"/>
        <v>11.549052684000003</v>
      </c>
      <c r="K116" s="229">
        <f t="shared" si="352"/>
        <v>11.783498453485201</v>
      </c>
      <c r="L116" s="229">
        <f t="shared" si="352"/>
        <v>12.092226112966513</v>
      </c>
      <c r="M116" s="229">
        <f t="shared" si="352"/>
        <v>12.521500139976824</v>
      </c>
      <c r="N116" s="229">
        <f t="shared" si="352"/>
        <v>13.013595095477912</v>
      </c>
      <c r="O116" s="229">
        <f t="shared" si="352"/>
        <v>13.577083763112107</v>
      </c>
      <c r="P116" s="229">
        <f t="shared" si="352"/>
        <v>14.179906282194285</v>
      </c>
      <c r="Q116" s="229">
        <f t="shared" si="352"/>
        <v>14.751356505366717</v>
      </c>
      <c r="R116" s="229">
        <f t="shared" si="352"/>
        <v>15.434344311565198</v>
      </c>
      <c r="S116" s="229">
        <f t="shared" si="352"/>
        <v>16.210691830436925</v>
      </c>
      <c r="T116" s="484"/>
      <c r="U116" s="340"/>
      <c r="V116" s="477">
        <v>1</v>
      </c>
      <c r="W116" s="477">
        <v>1</v>
      </c>
      <c r="X116" s="478">
        <v>1</v>
      </c>
      <c r="Y116" s="479">
        <v>1</v>
      </c>
      <c r="Z116" s="479">
        <v>1</v>
      </c>
      <c r="AA116" s="479">
        <v>1</v>
      </c>
      <c r="AB116" s="479">
        <v>1</v>
      </c>
      <c r="AC116" s="479">
        <v>1</v>
      </c>
      <c r="AD116" s="479">
        <v>1</v>
      </c>
      <c r="AE116" s="479">
        <v>1</v>
      </c>
      <c r="AF116" s="479">
        <v>1</v>
      </c>
      <c r="AG116" s="479">
        <v>1</v>
      </c>
      <c r="AH116" s="479">
        <v>1</v>
      </c>
      <c r="AI116" s="479">
        <v>1</v>
      </c>
      <c r="AJ116" s="479">
        <v>1</v>
      </c>
      <c r="AK116" s="479">
        <v>1</v>
      </c>
      <c r="AL116" s="396"/>
      <c r="AM116" s="396"/>
      <c r="AN116" s="396"/>
      <c r="AO116" s="396"/>
      <c r="AP116" s="396"/>
      <c r="AQ116" s="396"/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</row>
    <row r="117" spans="1:53" x14ac:dyDescent="0.25">
      <c r="A117" s="327" t="s">
        <v>40</v>
      </c>
      <c r="B117" s="327" t="s">
        <v>103</v>
      </c>
      <c r="C117" s="341" t="s">
        <v>360</v>
      </c>
      <c r="D117" s="328">
        <f>V117*' Demand-Supply Gap'!D$227</f>
        <v>0.10796930177999998</v>
      </c>
      <c r="E117" s="328">
        <f>W117*' Demand-Supply Gap'!E$227</f>
        <v>7.658053041E-2</v>
      </c>
      <c r="F117" s="328">
        <f>X117*' Demand-Supply Gap'!F$227</f>
        <v>8.1963389090000005E-2</v>
      </c>
      <c r="G117" s="328">
        <f>Y117*' Demand-Supply Gap'!G$227</f>
        <v>0.99891198422400007</v>
      </c>
      <c r="H117" s="328">
        <f>Z117*' Demand-Supply Gap'!H$227</f>
        <v>1.0242271790520001</v>
      </c>
      <c r="I117" s="328">
        <f>AA117*' Demand-Supply Gap'!I$227</f>
        <v>0.97137647040000008</v>
      </c>
      <c r="J117" s="328">
        <f>AB117*' Demand-Supply Gap'!J$227</f>
        <v>0.97722914024735996</v>
      </c>
      <c r="K117" s="328">
        <f>AC117*' Demand-Supply Gap'!K$227</f>
        <v>0.99471121411022534</v>
      </c>
      <c r="L117" s="328">
        <f>AD117*' Demand-Supply Gap'!L$227</f>
        <v>1.0183778874400571</v>
      </c>
      <c r="M117" s="328">
        <f>AE117*' Demand-Supply Gap'!M$227</f>
        <v>1.0520836965721141</v>
      </c>
      <c r="N117" s="328">
        <f>AF117*' Demand-Supply Gap'!N$227</f>
        <v>1.0909049521067236</v>
      </c>
      <c r="O117" s="328">
        <f>AG117*' Demand-Supply Gap'!O$227</f>
        <v>1.1355244529048321</v>
      </c>
      <c r="P117" s="328">
        <f>AH117*' Demand-Supply Gap'!P$227</f>
        <v>1.1832183561761478</v>
      </c>
      <c r="Q117" s="328">
        <f>AI117*' Demand-Supply Gap'!Q$227</f>
        <v>1.2280610748039293</v>
      </c>
      <c r="R117" s="328">
        <f>AJ117*' Demand-Supply Gap'!R$227</f>
        <v>1.2819754788670565</v>
      </c>
      <c r="S117" s="328">
        <f>AK117*' Demand-Supply Gap'!S$227</f>
        <v>1.3433872502470765</v>
      </c>
      <c r="T117" s="384"/>
      <c r="U117" s="469">
        <f>(S117/J117)^(1/9)-1</f>
        <v>3.5991257176051006E-2</v>
      </c>
      <c r="V117" s="455">
        <v>0.57550000000000001</v>
      </c>
      <c r="W117" s="455">
        <v>0.57550000000000001</v>
      </c>
      <c r="X117" s="455">
        <v>0.57550000000000001</v>
      </c>
      <c r="Y117" s="455">
        <v>0.57540000000000002</v>
      </c>
      <c r="Z117" s="455">
        <v>0.57540000000000002</v>
      </c>
      <c r="AA117" s="455">
        <v>0.57540000000000002</v>
      </c>
      <c r="AB117" s="466">
        <v>0.57529999999999992</v>
      </c>
      <c r="AC117" s="466">
        <v>0.57563333333333333</v>
      </c>
      <c r="AD117" s="466">
        <v>0.57596666666666663</v>
      </c>
      <c r="AE117" s="466">
        <v>0.57629999999999992</v>
      </c>
      <c r="AF117" s="466">
        <v>0.57663333333333333</v>
      </c>
      <c r="AG117" s="466">
        <v>0.57696666666666663</v>
      </c>
      <c r="AH117" s="466">
        <v>0.57729999999999992</v>
      </c>
      <c r="AI117" s="466">
        <v>0.57763333333333333</v>
      </c>
      <c r="AJ117" s="466">
        <v>0.57796666666666663</v>
      </c>
      <c r="AK117" s="466">
        <v>0.57829999999999993</v>
      </c>
      <c r="AL117" s="396"/>
      <c r="AM117" s="396"/>
      <c r="AN117" s="396"/>
      <c r="AO117" s="396"/>
      <c r="AP117" s="396"/>
      <c r="AQ117" s="396"/>
      <c r="AR117" s="396"/>
      <c r="AS117" s="396"/>
      <c r="AT117" s="396"/>
      <c r="AU117" s="396"/>
      <c r="AV117" s="396"/>
      <c r="AW117" s="396"/>
      <c r="AX117" s="396"/>
      <c r="AY117" s="396"/>
      <c r="AZ117" s="396"/>
      <c r="BA117" s="396"/>
    </row>
    <row r="118" spans="1:53" x14ac:dyDescent="0.25">
      <c r="A118" s="327" t="s">
        <v>40</v>
      </c>
      <c r="B118" s="327" t="s">
        <v>103</v>
      </c>
      <c r="C118" s="341" t="s">
        <v>383</v>
      </c>
      <c r="D118" s="328">
        <f>V118*' Demand-Supply Gap'!D$227</f>
        <v>3.7090410011999995E-2</v>
      </c>
      <c r="E118" s="328">
        <f>W118*' Demand-Supply Gap'!E$227</f>
        <v>2.6254280886E-2</v>
      </c>
      <c r="F118" s="328">
        <f>X118*' Demand-Supply Gap'!F$227</f>
        <v>2.8056972460000003E-2</v>
      </c>
      <c r="G118" s="328">
        <f>Y118*' Demand-Supply Gap'!G$227</f>
        <v>0.34147721115200003</v>
      </c>
      <c r="H118" s="328">
        <f>Z118*' Demand-Supply Gap'!H$227</f>
        <v>0.34941917839400005</v>
      </c>
      <c r="I118" s="328">
        <f>AA118*' Demand-Supply Gap'!I$227</f>
        <v>0.33088249600000003</v>
      </c>
      <c r="J118" s="328">
        <f>AB118*' Demand-Supply Gap'!J$227</f>
        <v>0.33242437466784003</v>
      </c>
      <c r="K118" s="328">
        <f>AC118*' Demand-Supply Gap'!K$227</f>
        <v>0.33748410466569057</v>
      </c>
      <c r="L118" s="328">
        <f>AD118*' Demand-Supply Gap'!L$227</f>
        <v>0.34478330004770735</v>
      </c>
      <c r="M118" s="328">
        <f>AE118*' Demand-Supply Gap'!M$227</f>
        <v>0.35544108228802823</v>
      </c>
      <c r="N118" s="328">
        <f>AF118*' Demand-Supply Gap'!N$227</f>
        <v>0.36758685275623393</v>
      </c>
      <c r="O118" s="328">
        <f>AG118*' Demand-Supply Gap'!O$227</f>
        <v>0.3818101748169232</v>
      </c>
      <c r="P118" s="328">
        <f>AH118*' Demand-Supply Gap'!P$227</f>
        <v>0.39700224422539387</v>
      </c>
      <c r="Q118" s="328">
        <f>AI118*' Demand-Supply Gap'!Q$227</f>
        <v>0.41096001920410791</v>
      </c>
      <c r="R118" s="328">
        <f>AJ118*' Demand-Supply Gap'!R$227</f>
        <v>0.42808916446394019</v>
      </c>
      <c r="S118" s="328">
        <f>AK118*' Demand-Supply Gap'!S$227</f>
        <v>0.44764088383643724</v>
      </c>
      <c r="T118" s="384"/>
      <c r="U118" s="469">
        <f t="shared" ref="U118:U120" si="353">(S118/J118)^(1/9)-1</f>
        <v>3.3617024261394013E-2</v>
      </c>
      <c r="V118" s="454">
        <v>0.19769999999999999</v>
      </c>
      <c r="W118" s="454">
        <v>0.1973</v>
      </c>
      <c r="X118" s="454">
        <v>0.19700000000000001</v>
      </c>
      <c r="Y118" s="454">
        <v>0.19670000000000001</v>
      </c>
      <c r="Z118" s="454">
        <v>0.1963</v>
      </c>
      <c r="AA118" s="454">
        <v>0.19600000000000001</v>
      </c>
      <c r="AB118" s="454">
        <v>0.19570000000000001</v>
      </c>
      <c r="AC118" s="454">
        <v>0.1953</v>
      </c>
      <c r="AD118" s="454">
        <v>0.19500000000000001</v>
      </c>
      <c r="AE118" s="454">
        <v>0.19470000000000001</v>
      </c>
      <c r="AF118" s="454">
        <v>0.1943</v>
      </c>
      <c r="AG118" s="454">
        <v>0.19400000000000001</v>
      </c>
      <c r="AH118" s="454">
        <v>0.19370000000000001</v>
      </c>
      <c r="AI118" s="454">
        <v>0.1933</v>
      </c>
      <c r="AJ118" s="454">
        <v>0.193</v>
      </c>
      <c r="AK118" s="454">
        <v>0.19270000000000001</v>
      </c>
      <c r="AL118" s="396"/>
      <c r="AM118" s="396"/>
      <c r="AN118" s="396"/>
      <c r="AO118" s="396"/>
      <c r="AP118" s="396"/>
      <c r="AQ118" s="396"/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</row>
    <row r="119" spans="1:53" x14ac:dyDescent="0.25">
      <c r="A119" s="327" t="s">
        <v>40</v>
      </c>
      <c r="B119" s="327" t="s">
        <v>103</v>
      </c>
      <c r="C119" s="341" t="s">
        <v>386</v>
      </c>
      <c r="D119" s="328">
        <f>V119*' Demand-Supply Gap'!D$227</f>
        <v>1.2082055663999999E-2</v>
      </c>
      <c r="E119" s="328">
        <f>W119*' Demand-Supply Gap'!E$227</f>
        <v>8.5695676079999995E-3</v>
      </c>
      <c r="F119" s="328">
        <f>X119*' Demand-Supply Gap'!F$227</f>
        <v>9.157681874E-3</v>
      </c>
      <c r="G119" s="328">
        <f>Y119*' Demand-Supply Gap'!G$227</f>
        <v>0.111453161952</v>
      </c>
      <c r="H119" s="328">
        <f>Z119*' Demand-Supply Gap'!H$227</f>
        <v>0.114277693596</v>
      </c>
      <c r="I119" s="328">
        <f>AA119*' Demand-Supply Gap'!I$227</f>
        <v>0.10821208160000001</v>
      </c>
      <c r="J119" s="328">
        <f>AB119*' Demand-Supply Gap'!J$227</f>
        <v>0.10871313223680001</v>
      </c>
      <c r="K119" s="328">
        <f>AC119*' Demand-Supply Gap'!K$227</f>
        <v>0.11065147039815523</v>
      </c>
      <c r="L119" s="328">
        <f>AD119*' Demand-Supply Gap'!L$227</f>
        <v>0.11327752182763992</v>
      </c>
      <c r="M119" s="328">
        <f>AE119*' Demand-Supply Gap'!M$227</f>
        <v>0.11701989406606374</v>
      </c>
      <c r="N119" s="328">
        <f>AF119*' Demand-Supply Gap'!N$227</f>
        <v>0.12133077795556599</v>
      </c>
      <c r="O119" s="328">
        <f>AG119*' Demand-Supply Gap'!O$227</f>
        <v>0.12628601142999607</v>
      </c>
      <c r="P119" s="328">
        <f>AH119*' Demand-Supply Gap'!P$227</f>
        <v>0.13158257139530349</v>
      </c>
      <c r="Q119" s="328">
        <f>AI119*' Demand-Supply Gap'!Q$227</f>
        <v>0.13656146870258942</v>
      </c>
      <c r="R119" s="328">
        <f>AJ119*' Demand-Supply Gap'!R$227</f>
        <v>0.14254851624982326</v>
      </c>
      <c r="S119" s="328">
        <f>AK119*' Demand-Supply Gap'!S$227</f>
        <v>0.14936849419140069</v>
      </c>
      <c r="T119" s="384"/>
      <c r="U119" s="469">
        <f t="shared" si="353"/>
        <v>3.5930875217158986E-2</v>
      </c>
      <c r="V119" s="454">
        <v>6.4399999999999999E-2</v>
      </c>
      <c r="W119" s="454">
        <v>6.4399999999999999E-2</v>
      </c>
      <c r="X119" s="454">
        <v>6.4299999999999996E-2</v>
      </c>
      <c r="Y119" s="454">
        <v>6.4199999999999993E-2</v>
      </c>
      <c r="Z119" s="454">
        <v>6.4199999999999993E-2</v>
      </c>
      <c r="AA119" s="454">
        <v>6.4100000000000004E-2</v>
      </c>
      <c r="AB119" s="465">
        <v>6.4000000000000001E-2</v>
      </c>
      <c r="AC119" s="465">
        <v>6.4033333333333331E-2</v>
      </c>
      <c r="AD119" s="465">
        <v>6.4066666666666675E-2</v>
      </c>
      <c r="AE119" s="465">
        <v>6.4100000000000004E-2</v>
      </c>
      <c r="AF119" s="465">
        <v>6.4133333333333334E-2</v>
      </c>
      <c r="AG119" s="465">
        <v>6.4166666666666664E-2</v>
      </c>
      <c r="AH119" s="465">
        <v>6.4200000000000007E-2</v>
      </c>
      <c r="AI119" s="465">
        <v>6.4233333333333337E-2</v>
      </c>
      <c r="AJ119" s="465">
        <v>6.4266666666666666E-2</v>
      </c>
      <c r="AK119" s="465">
        <v>6.4299999999999996E-2</v>
      </c>
      <c r="AL119" s="396"/>
      <c r="AM119" s="396"/>
      <c r="AN119" s="396"/>
      <c r="AO119" s="396"/>
      <c r="AP119" s="396"/>
      <c r="AQ119" s="396"/>
      <c r="AR119" s="396"/>
      <c r="AS119" s="396"/>
      <c r="AT119" s="396"/>
      <c r="AU119" s="396"/>
      <c r="AV119" s="396"/>
      <c r="AW119" s="396"/>
      <c r="AX119" s="396"/>
      <c r="AY119" s="396"/>
      <c r="AZ119" s="396"/>
      <c r="BA119" s="396"/>
    </row>
    <row r="120" spans="1:53" x14ac:dyDescent="0.25">
      <c r="A120" s="327" t="s">
        <v>40</v>
      </c>
      <c r="B120" s="327" t="s">
        <v>103</v>
      </c>
      <c r="C120" s="341" t="s">
        <v>12</v>
      </c>
      <c r="D120" s="328">
        <f>V120*' Demand-Supply Gap'!D$227</f>
        <v>3.0467792543999995E-2</v>
      </c>
      <c r="E120" s="328">
        <f>W120*' Demand-Supply Gap'!E$227</f>
        <v>2.1663441095999995E-2</v>
      </c>
      <c r="F120" s="328">
        <f>X120*' Demand-Supply Gap'!F$227</f>
        <v>2.3243136576000002E-2</v>
      </c>
      <c r="G120" s="328">
        <f>Y120*' Demand-Supply Gap'!G$227</f>
        <v>0.28418820267199996</v>
      </c>
      <c r="H120" s="328">
        <f>Z120*' Demand-Supply Gap'!H$227</f>
        <v>0.29210232895799987</v>
      </c>
      <c r="I120" s="328">
        <f>AA120*' Demand-Supply Gap'!I$227</f>
        <v>0.27770495199999978</v>
      </c>
      <c r="J120" s="328">
        <f>AB120*' Demand-Supply Gap'!J$227</f>
        <v>0.28027604404800011</v>
      </c>
      <c r="K120" s="328">
        <f>AC120*' Demand-Supply Gap'!K$227</f>
        <v>0.28518242058368909</v>
      </c>
      <c r="L120" s="328">
        <f>AD120*' Demand-Supply Gap'!L$227</f>
        <v>0.29168077810873572</v>
      </c>
      <c r="M120" s="328">
        <f>AE120*' Demand-Supply Gap'!M$227</f>
        <v>0.30103869783921861</v>
      </c>
      <c r="N120" s="328">
        <f>AF120*' Demand-Supply Gap'!N$227</f>
        <v>0.31202946430568618</v>
      </c>
      <c r="O120" s="328">
        <f>AG120*' Demand-Supply Gap'!O$227</f>
        <v>0.32447304547156403</v>
      </c>
      <c r="P120" s="328">
        <f>AH120*' Demand-Supply Gap'!P$227</f>
        <v>0.33776959136987572</v>
      </c>
      <c r="Q120" s="328">
        <f>AI120*' Demand-Supply Gap'!Q$227</f>
        <v>0.35043926452221297</v>
      </c>
      <c r="R120" s="328">
        <f>AJ120*' Demand-Supply Gap'!R$227</f>
        <v>0.36546541277120154</v>
      </c>
      <c r="S120" s="328">
        <f>AK120*' Demand-Supply Gap'!S$227</f>
        <v>0.38259706054935777</v>
      </c>
      <c r="T120" s="384"/>
      <c r="U120" s="469">
        <f t="shared" si="353"/>
        <v>3.5183388871174781E-2</v>
      </c>
      <c r="V120" s="465">
        <f>V121-SUM(V117:V119)</f>
        <v>0.16239999999999999</v>
      </c>
      <c r="W120" s="465">
        <f t="shared" ref="W120" si="354">W121-SUM(W117:W119)</f>
        <v>0.16279999999999994</v>
      </c>
      <c r="X120" s="465">
        <f t="shared" ref="X120" si="355">X121-SUM(X117:X119)</f>
        <v>0.16320000000000001</v>
      </c>
      <c r="Y120" s="465">
        <f t="shared" ref="Y120" si="356">Y121-SUM(Y117:Y119)</f>
        <v>0.16369999999999996</v>
      </c>
      <c r="Z120" s="465">
        <f t="shared" ref="Z120" si="357">Z121-SUM(Z117:Z119)</f>
        <v>0.16409999999999991</v>
      </c>
      <c r="AA120" s="465">
        <f t="shared" ref="AA120" si="358">AA121-SUM(AA117:AA119)</f>
        <v>0.16449999999999987</v>
      </c>
      <c r="AB120" s="465">
        <f t="shared" ref="AB120" si="359">AB121-SUM(AB117:AB119)</f>
        <v>0.16500000000000004</v>
      </c>
      <c r="AC120" s="465">
        <f t="shared" ref="AC120" si="360">AC121-SUM(AC117:AC119)</f>
        <v>0.16503333333333337</v>
      </c>
      <c r="AD120" s="465">
        <f t="shared" ref="AD120" si="361">AD121-SUM(AD117:AD119)</f>
        <v>0.16496666666666671</v>
      </c>
      <c r="AE120" s="465">
        <f t="shared" ref="AE120" si="362">AE121-SUM(AE117:AE119)</f>
        <v>0.16490000000000005</v>
      </c>
      <c r="AF120" s="465">
        <f t="shared" ref="AF120" si="363">AF121-SUM(AF117:AF119)</f>
        <v>0.16493333333333327</v>
      </c>
      <c r="AG120" s="465">
        <f t="shared" ref="AG120" si="364">AG121-SUM(AG117:AG119)</f>
        <v>0.16486666666666672</v>
      </c>
      <c r="AH120" s="465">
        <f t="shared" ref="AH120" si="365">AH121-SUM(AH117:AH119)</f>
        <v>0.16480000000000006</v>
      </c>
      <c r="AI120" s="465">
        <f t="shared" ref="AI120" si="366">AI121-SUM(AI117:AI119)</f>
        <v>0.16483333333333328</v>
      </c>
      <c r="AJ120" s="465">
        <f t="shared" ref="AJ120" si="367">AJ121-SUM(AJ117:AJ119)</f>
        <v>0.16476666666666673</v>
      </c>
      <c r="AK120" s="465">
        <f t="shared" ref="AK120" si="368">AK121-SUM(AK117:AK119)</f>
        <v>0.16470000000000007</v>
      </c>
      <c r="AL120" s="396"/>
      <c r="AM120" s="396"/>
      <c r="AN120" s="396"/>
      <c r="AO120" s="396"/>
      <c r="AP120" s="396"/>
      <c r="AQ120" s="396"/>
      <c r="AR120" s="396"/>
      <c r="AS120" s="396"/>
      <c r="AT120" s="396"/>
      <c r="AU120" s="396"/>
      <c r="AV120" s="396"/>
      <c r="AW120" s="396"/>
      <c r="AX120" s="396"/>
      <c r="AY120" s="396"/>
      <c r="AZ120" s="396"/>
      <c r="BA120" s="396"/>
    </row>
    <row r="121" spans="1:53" ht="15.75" thickBot="1" x14ac:dyDescent="0.3">
      <c r="A121" s="227" t="s">
        <v>40</v>
      </c>
      <c r="B121" s="227" t="s">
        <v>103</v>
      </c>
      <c r="C121" s="475" t="s">
        <v>58</v>
      </c>
      <c r="D121" s="229">
        <f t="shared" ref="D121:S121" si="369">SUM(D117:D120)</f>
        <v>0.18760955999999998</v>
      </c>
      <c r="E121" s="229">
        <f t="shared" si="369"/>
        <v>0.13306782</v>
      </c>
      <c r="F121" s="229">
        <f t="shared" si="369"/>
        <v>0.14242118000000001</v>
      </c>
      <c r="G121" s="229">
        <f t="shared" si="369"/>
        <v>1.7360305600000001</v>
      </c>
      <c r="H121" s="229">
        <f t="shared" si="369"/>
        <v>1.78002638</v>
      </c>
      <c r="I121" s="229">
        <f t="shared" si="369"/>
        <v>1.6881759999999999</v>
      </c>
      <c r="J121" s="229">
        <f t="shared" si="369"/>
        <v>1.6986426912000001</v>
      </c>
      <c r="K121" s="229">
        <f t="shared" si="369"/>
        <v>1.7280292097577601</v>
      </c>
      <c r="L121" s="229">
        <f t="shared" si="369"/>
        <v>1.7681194874241402</v>
      </c>
      <c r="M121" s="229">
        <f t="shared" si="369"/>
        <v>1.8255833707654248</v>
      </c>
      <c r="N121" s="229">
        <f t="shared" si="369"/>
        <v>1.8918520471242097</v>
      </c>
      <c r="O121" s="229">
        <f t="shared" si="369"/>
        <v>1.9680936846233155</v>
      </c>
      <c r="P121" s="229">
        <f t="shared" si="369"/>
        <v>2.0495727631667204</v>
      </c>
      <c r="Q121" s="229">
        <f t="shared" si="369"/>
        <v>2.1260218272328393</v>
      </c>
      <c r="R121" s="229">
        <f t="shared" si="369"/>
        <v>2.2180785723520215</v>
      </c>
      <c r="S121" s="229">
        <f t="shared" si="369"/>
        <v>2.3229936888242722</v>
      </c>
      <c r="T121" s="484"/>
      <c r="U121" s="340"/>
      <c r="V121" s="477">
        <v>1</v>
      </c>
      <c r="W121" s="477">
        <v>1</v>
      </c>
      <c r="X121" s="478">
        <v>1</v>
      </c>
      <c r="Y121" s="479">
        <v>1</v>
      </c>
      <c r="Z121" s="479">
        <v>1</v>
      </c>
      <c r="AA121" s="479">
        <v>1</v>
      </c>
      <c r="AB121" s="479">
        <v>1</v>
      </c>
      <c r="AC121" s="479">
        <v>1</v>
      </c>
      <c r="AD121" s="479">
        <v>1</v>
      </c>
      <c r="AE121" s="479">
        <v>1</v>
      </c>
      <c r="AF121" s="479">
        <v>1</v>
      </c>
      <c r="AG121" s="479">
        <v>1</v>
      </c>
      <c r="AH121" s="479">
        <v>1</v>
      </c>
      <c r="AI121" s="479">
        <v>1</v>
      </c>
      <c r="AJ121" s="479">
        <v>1</v>
      </c>
      <c r="AK121" s="479">
        <v>1</v>
      </c>
      <c r="AL121" s="396"/>
      <c r="AM121" s="396"/>
      <c r="AN121" s="396"/>
      <c r="AO121" s="396"/>
      <c r="AP121" s="396"/>
      <c r="AQ121" s="396"/>
      <c r="AR121" s="396"/>
      <c r="AS121" s="396"/>
      <c r="AT121" s="396"/>
      <c r="AU121" s="396"/>
      <c r="AV121" s="396"/>
      <c r="AW121" s="396"/>
      <c r="AX121" s="396"/>
      <c r="AY121" s="396"/>
      <c r="AZ121" s="396"/>
      <c r="BA121" s="396"/>
    </row>
    <row r="122" spans="1:53" x14ac:dyDescent="0.25">
      <c r="A122" s="327" t="s">
        <v>40</v>
      </c>
      <c r="B122" s="327" t="s">
        <v>59</v>
      </c>
      <c r="C122" s="341" t="s">
        <v>360</v>
      </c>
      <c r="D122" s="328">
        <f>' Demand-Supply Gap'!D$236*'Demand by Application'!V122</f>
        <v>2.4818566049999995</v>
      </c>
      <c r="E122" s="328">
        <f>' Demand-Supply Gap'!E$236*'Demand by Application'!W122</f>
        <v>2.5558893</v>
      </c>
      <c r="F122" s="328">
        <f>' Demand-Supply Gap'!F$236*'Demand by Application'!X122</f>
        <v>2.5358933399999994</v>
      </c>
      <c r="G122" s="328">
        <f>' Demand-Supply Gap'!G$236*'Demand by Application'!Y122</f>
        <v>2.5568796099999997</v>
      </c>
      <c r="H122" s="328">
        <f>' Demand-Supply Gap'!H$236*'Demand by Application'!Z122</f>
        <v>2.5839827089999998</v>
      </c>
      <c r="I122" s="328">
        <f>' Demand-Supply Gap'!I$236*'Demand by Application'!AA122</f>
        <v>2.1789074999999998</v>
      </c>
      <c r="J122" s="328">
        <f>' Demand-Supply Gap'!J$236*'Demand by Application'!AB122</f>
        <v>2.1998250119999994</v>
      </c>
      <c r="K122" s="328">
        <f>' Demand-Supply Gap'!K$236*'Demand by Application'!AC122</f>
        <v>2.2464975145871997</v>
      </c>
      <c r="L122" s="328">
        <f>' Demand-Supply Gap'!L$236*'Demand by Application'!AD122</f>
        <v>2.3074206942347315</v>
      </c>
      <c r="M122" s="328">
        <f>' Demand-Supply Gap'!M$236*'Demand by Application'!AE122</f>
        <v>2.3914653147300364</v>
      </c>
      <c r="N122" s="328">
        <f>' Demand-Supply Gap'!N$236*'Demand by Application'!AF122</f>
        <v>2.487662671534717</v>
      </c>
      <c r="O122" s="328">
        <f>' Demand-Supply Gap'!O$236*'Demand by Application'!AG122</f>
        <v>2.5976846093231747</v>
      </c>
      <c r="P122" s="328">
        <f>' Demand-Supply Gap'!P$236*'Demand by Application'!AH122</f>
        <v>2.7154306952043421</v>
      </c>
      <c r="Q122" s="328">
        <f>' Demand-Supply Gap'!Q$236*'Demand by Application'!AI122</f>
        <v>2.8273742913687574</v>
      </c>
      <c r="R122" s="328">
        <f>' Demand-Supply Gap'!R$236*'Demand by Application'!AJ122</f>
        <v>2.9609048116180858</v>
      </c>
      <c r="S122" s="328">
        <f>' Demand-Supply Gap'!S$236*'Demand by Application'!AK122</f>
        <v>3.1125904779502407</v>
      </c>
      <c r="T122" s="384"/>
      <c r="U122" s="469">
        <f>(S122/J122)^(1/9)-1</f>
        <v>3.9317417298683655E-2</v>
      </c>
      <c r="V122" s="457">
        <v>0.59309999999999996</v>
      </c>
      <c r="W122" s="457">
        <v>0.59299999999999997</v>
      </c>
      <c r="X122" s="457">
        <v>0.59299999999999997</v>
      </c>
      <c r="Y122" s="457">
        <v>0.59299999999999997</v>
      </c>
      <c r="Z122" s="457">
        <v>0.59289999999999998</v>
      </c>
      <c r="AA122" s="457">
        <v>0.59289999999999998</v>
      </c>
      <c r="AB122" s="466">
        <v>0.59289999999999987</v>
      </c>
      <c r="AC122" s="466">
        <v>0.59319999999999995</v>
      </c>
      <c r="AD122" s="466">
        <v>0.59349999999999992</v>
      </c>
      <c r="AE122" s="466">
        <v>0.59379999999999988</v>
      </c>
      <c r="AF122" s="466">
        <v>0.59409999999999996</v>
      </c>
      <c r="AG122" s="466">
        <v>0.59439999999999993</v>
      </c>
      <c r="AH122" s="466">
        <v>0.5946999999999999</v>
      </c>
      <c r="AI122" s="466">
        <v>0.59499999999999997</v>
      </c>
      <c r="AJ122" s="466">
        <v>0.59529999999999994</v>
      </c>
      <c r="AK122" s="466">
        <v>0.59559999999999991</v>
      </c>
      <c r="AL122" s="396"/>
      <c r="AM122" s="396"/>
      <c r="AN122" s="396"/>
      <c r="AO122" s="396"/>
      <c r="AP122" s="396"/>
      <c r="AQ122" s="396"/>
      <c r="AR122" s="396"/>
      <c r="AS122" s="396"/>
      <c r="AT122" s="396"/>
      <c r="AU122" s="396"/>
      <c r="AV122" s="396"/>
      <c r="AW122" s="396"/>
      <c r="AX122" s="396"/>
      <c r="AY122" s="396"/>
      <c r="AZ122" s="396"/>
      <c r="BA122" s="396"/>
    </row>
    <row r="123" spans="1:53" x14ac:dyDescent="0.25">
      <c r="A123" s="327" t="s">
        <v>40</v>
      </c>
      <c r="B123" s="327" t="s">
        <v>59</v>
      </c>
      <c r="C123" s="341" t="s">
        <v>383</v>
      </c>
      <c r="D123" s="328">
        <f>' Demand-Supply Gap'!D$236*'Demand by Application'!V123</f>
        <v>0.73145934000000001</v>
      </c>
      <c r="E123" s="328">
        <f>' Demand-Supply Gap'!E$236*'Demand by Application'!W123</f>
        <v>0.75340548000000007</v>
      </c>
      <c r="F123" s="328">
        <f>' Demand-Supply Gap'!F$236*'Demand by Application'!X123</f>
        <v>0.74708358599999991</v>
      </c>
      <c r="G123" s="328">
        <f>' Demand-Supply Gap'!G$236*'Demand by Application'!Y123</f>
        <v>0.75283504200000007</v>
      </c>
      <c r="H123" s="328">
        <f>' Demand-Supply Gap'!H$236*'Demand by Application'!Z123</f>
        <v>0.76094346599999996</v>
      </c>
      <c r="I123" s="328">
        <f>' Demand-Supply Gap'!I$236*'Demand by Application'!AA123</f>
        <v>0.6412874999999999</v>
      </c>
      <c r="J123" s="328">
        <f>' Demand-Supply Gap'!J$236*'Demand by Application'!AB123</f>
        <v>0.64707283199999999</v>
      </c>
      <c r="K123" s="328">
        <f>' Demand-Supply Gap'!K$236*'Demand by Application'!AC123</f>
        <v>0.66046723962239995</v>
      </c>
      <c r="L123" s="328">
        <f>' Demand-Supply Gap'!L$236*'Demand by Application'!AD123</f>
        <v>0.67764688627651859</v>
      </c>
      <c r="M123" s="328">
        <f>' Demand-Supply Gap'!M$236*'Demand by Application'!AE123</f>
        <v>0.70197440949384549</v>
      </c>
      <c r="N123" s="328">
        <f>' Demand-Supply Gap'!N$236*'Demand by Application'!AF123</f>
        <v>0.72942406561411832</v>
      </c>
      <c r="O123" s="328">
        <f>' Demand-Supply Gap'!O$236*'Demand by Application'!AG123</f>
        <v>0.76086287093399185</v>
      </c>
      <c r="P123" s="328">
        <f>' Demand-Supply Gap'!P$236*'Demand by Application'!AH123</f>
        <v>0.79494952755183468</v>
      </c>
      <c r="Q123" s="328">
        <f>' Demand-Supply Gap'!Q$236*'Demand by Application'!AI123</f>
        <v>0.82682878436666174</v>
      </c>
      <c r="R123" s="328">
        <f>' Demand-Supply Gap'!R$236*'Demand by Application'!AJ123</f>
        <v>0.86494430831578228</v>
      </c>
      <c r="S123" s="328">
        <f>' Demand-Supply Gap'!S$236*'Demand by Application'!AK123</f>
        <v>0.90879698474739246</v>
      </c>
      <c r="T123" s="384"/>
      <c r="U123" s="469">
        <f t="shared" ref="U123:U125" si="370">(S123/J123)^(1/9)-1</f>
        <v>3.846152938442593E-2</v>
      </c>
      <c r="V123" s="456">
        <v>0.17480000000000001</v>
      </c>
      <c r="W123" s="456">
        <v>0.17480000000000001</v>
      </c>
      <c r="X123" s="456">
        <v>0.17469999999999999</v>
      </c>
      <c r="Y123" s="456">
        <v>0.17460000000000001</v>
      </c>
      <c r="Z123" s="456">
        <v>0.17460000000000001</v>
      </c>
      <c r="AA123" s="456">
        <v>0.17449999999999999</v>
      </c>
      <c r="AB123" s="456">
        <v>0.1744</v>
      </c>
      <c r="AC123" s="456">
        <v>0.1744</v>
      </c>
      <c r="AD123" s="456">
        <v>0.17430000000000001</v>
      </c>
      <c r="AE123" s="456">
        <v>0.17430000000000001</v>
      </c>
      <c r="AF123" s="456">
        <v>0.17419999999999999</v>
      </c>
      <c r="AG123" s="456">
        <v>0.1741</v>
      </c>
      <c r="AH123" s="456">
        <v>0.1741</v>
      </c>
      <c r="AI123" s="456">
        <v>0.17399999999999999</v>
      </c>
      <c r="AJ123" s="456">
        <v>0.1739</v>
      </c>
      <c r="AK123" s="456">
        <v>0.1739</v>
      </c>
      <c r="AL123" s="396"/>
      <c r="AM123" s="396"/>
      <c r="AN123" s="396"/>
      <c r="AO123" s="396"/>
      <c r="AP123" s="396"/>
      <c r="AQ123" s="396"/>
      <c r="AR123" s="396"/>
      <c r="AS123" s="396"/>
      <c r="AT123" s="396"/>
      <c r="AU123" s="396"/>
      <c r="AV123" s="396"/>
      <c r="AW123" s="396"/>
      <c r="AX123" s="396"/>
      <c r="AY123" s="396"/>
      <c r="AZ123" s="396"/>
      <c r="BA123" s="396"/>
    </row>
    <row r="124" spans="1:53" x14ac:dyDescent="0.25">
      <c r="A124" s="327" t="s">
        <v>40</v>
      </c>
      <c r="B124" s="327" t="s">
        <v>59</v>
      </c>
      <c r="C124" s="341" t="s">
        <v>386</v>
      </c>
      <c r="D124" s="328">
        <f>' Demand-Supply Gap'!D$236*'Demand by Application'!V124</f>
        <v>0.26864810999999994</v>
      </c>
      <c r="E124" s="328">
        <f>' Demand-Supply Gap'!E$236*'Demand by Application'!W124</f>
        <v>0.27670842000000001</v>
      </c>
      <c r="F124" s="328">
        <f>' Demand-Supply Gap'!F$236*'Demand by Application'!X124</f>
        <v>0.27454359599999995</v>
      </c>
      <c r="G124" s="328">
        <f>' Demand-Supply Gap'!G$236*'Demand by Application'!Y124</f>
        <v>0.27681563399999998</v>
      </c>
      <c r="H124" s="328">
        <f>' Demand-Supply Gap'!H$236*'Demand by Application'!Z124</f>
        <v>0.27979708199999997</v>
      </c>
      <c r="I124" s="328">
        <f>' Demand-Supply Gap'!I$236*'Demand by Application'!AA124</f>
        <v>0.23593499999999995</v>
      </c>
      <c r="J124" s="328">
        <f>' Demand-Supply Gap'!J$236*'Demand by Application'!AB124</f>
        <v>0.23819997599999998</v>
      </c>
      <c r="K124" s="328">
        <f>' Demand-Supply Gap'!K$236*'Demand by Application'!AC124</f>
        <v>0.24313071550319998</v>
      </c>
      <c r="L124" s="328">
        <f>' Demand-Supply Gap'!L$236*'Demand by Application'!AD124</f>
        <v>0.24920921061574777</v>
      </c>
      <c r="M124" s="328">
        <f>' Demand-Supply Gap'!M$236*'Demand by Application'!AE124</f>
        <v>0.2581558212768531</v>
      </c>
      <c r="N124" s="328">
        <f>' Demand-Supply Gap'!N$236*'Demand by Application'!AF124</f>
        <v>0.26840460738154415</v>
      </c>
      <c r="O124" s="328">
        <f>' Demand-Supply Gap'!O$236*'Demand by Application'!AG124</f>
        <v>0.28013388872411765</v>
      </c>
      <c r="P124" s="328">
        <f>' Demand-Supply Gap'!P$236*'Demand by Application'!AH124</f>
        <v>0.29268388693895808</v>
      </c>
      <c r="Q124" s="328">
        <f>' Demand-Supply Gap'!Q$236*'Demand by Application'!AI124</f>
        <v>0.30459612113737372</v>
      </c>
      <c r="R124" s="328">
        <f>' Demand-Supply Gap'!R$236*'Demand by Application'!AJ124</f>
        <v>0.31882075999448906</v>
      </c>
      <c r="S124" s="328">
        <f>' Demand-Supply Gap'!S$236*'Demand by Application'!AK124</f>
        <v>0.33498497252620968</v>
      </c>
      <c r="T124" s="384"/>
      <c r="U124" s="469">
        <f t="shared" si="370"/>
        <v>3.8612953115683357E-2</v>
      </c>
      <c r="V124" s="456">
        <v>6.4199999999999993E-2</v>
      </c>
      <c r="W124" s="456">
        <v>6.4199999999999993E-2</v>
      </c>
      <c r="X124" s="456">
        <v>6.4199999999999993E-2</v>
      </c>
      <c r="Y124" s="456">
        <v>6.4199999999999993E-2</v>
      </c>
      <c r="Z124" s="456">
        <v>6.4199999999999993E-2</v>
      </c>
      <c r="AA124" s="456">
        <v>6.4199999999999993E-2</v>
      </c>
      <c r="AB124" s="456">
        <v>6.4199999999999993E-2</v>
      </c>
      <c r="AC124" s="456">
        <v>6.4199999999999993E-2</v>
      </c>
      <c r="AD124" s="456">
        <v>6.4100000000000004E-2</v>
      </c>
      <c r="AE124" s="456">
        <v>6.4100000000000004E-2</v>
      </c>
      <c r="AF124" s="456">
        <v>6.4100000000000004E-2</v>
      </c>
      <c r="AG124" s="456">
        <v>6.4100000000000004E-2</v>
      </c>
      <c r="AH124" s="456">
        <v>6.4100000000000004E-2</v>
      </c>
      <c r="AI124" s="456">
        <v>6.4100000000000004E-2</v>
      </c>
      <c r="AJ124" s="456">
        <v>6.4100000000000004E-2</v>
      </c>
      <c r="AK124" s="456">
        <v>6.4100000000000004E-2</v>
      </c>
      <c r="AL124" s="396"/>
      <c r="AM124" s="396"/>
      <c r="AN124" s="396"/>
      <c r="AO124" s="396"/>
      <c r="AP124" s="396"/>
      <c r="AQ124" s="396"/>
      <c r="AR124" s="396"/>
      <c r="AS124" s="396"/>
      <c r="AT124" s="396"/>
      <c r="AU124" s="396"/>
      <c r="AV124" s="396"/>
      <c r="AW124" s="396"/>
      <c r="AX124" s="396"/>
      <c r="AY124" s="396"/>
      <c r="AZ124" s="396"/>
      <c r="BA124" s="396"/>
    </row>
    <row r="125" spans="1:53" x14ac:dyDescent="0.25">
      <c r="A125" s="327" t="s">
        <v>40</v>
      </c>
      <c r="B125" s="327" t="s">
        <v>59</v>
      </c>
      <c r="C125" s="341" t="s">
        <v>12</v>
      </c>
      <c r="D125" s="328">
        <f>' Demand-Supply Gap'!D$236*'Demand by Application'!V125</f>
        <v>0.70258594499999971</v>
      </c>
      <c r="E125" s="328">
        <f>' Demand-Supply Gap'!E$236*'Demand by Application'!W125</f>
        <v>0.72409679999999976</v>
      </c>
      <c r="F125" s="328">
        <f>' Demand-Supply Gap'!F$236*'Demand by Application'!X125</f>
        <v>0.71885947800000005</v>
      </c>
      <c r="G125" s="328">
        <f>' Demand-Supply Gap'!G$236*'Demand by Application'!Y125</f>
        <v>0.72523971400000009</v>
      </c>
      <c r="H125" s="328">
        <f>' Demand-Supply Gap'!H$236*'Demand by Application'!Z125</f>
        <v>0.73348674299999994</v>
      </c>
      <c r="I125" s="328">
        <f>' Demand-Supply Gap'!I$236*'Demand by Application'!AA125</f>
        <v>0.61886999999999992</v>
      </c>
      <c r="J125" s="328">
        <f>' Demand-Supply Gap'!J$236*'Demand by Application'!AB125</f>
        <v>0.62518218000000036</v>
      </c>
      <c r="K125" s="328">
        <f>' Demand-Supply Gap'!K$236*'Demand by Application'!AC125</f>
        <v>0.63698732628720001</v>
      </c>
      <c r="L125" s="328">
        <f>' Demand-Supply Gap'!L$236*'Demand by Application'!AD125</f>
        <v>0.65354240724660229</v>
      </c>
      <c r="M125" s="328">
        <f>' Demand-Supply Gap'!M$236*'Demand by Application'!AE125</f>
        <v>0.6757963620944768</v>
      </c>
      <c r="N125" s="328">
        <f>' Demand-Supply Gap'!N$236*'Demand by Application'!AF125</f>
        <v>0.70178802179636179</v>
      </c>
      <c r="O125" s="328">
        <f>' Demand-Supply Gap'!O$236*'Demand by Application'!AG125</f>
        <v>0.73158210565393589</v>
      </c>
      <c r="P125" s="328">
        <f>' Demand-Supply Gap'!P$236*'Demand by Application'!AH125</f>
        <v>0.7629871686037426</v>
      </c>
      <c r="Q125" s="328">
        <f>' Demand-Supply Gap'!Q$236*'Demand by Application'!AI125</f>
        <v>0.79309036845284997</v>
      </c>
      <c r="R125" s="328">
        <f>' Demand-Supply Gap'!R$236*'Demand by Application'!AJ125</f>
        <v>0.82913292809799288</v>
      </c>
      <c r="S125" s="328">
        <f>' Demand-Supply Gap'!S$236*'Demand by Application'!AK125</f>
        <v>0.86960217516944338</v>
      </c>
      <c r="T125" s="384"/>
      <c r="U125" s="469">
        <f t="shared" si="370"/>
        <v>3.7346344232153106E-2</v>
      </c>
      <c r="V125" s="465">
        <f>V126-SUM(V122:V124)</f>
        <v>0.16789999999999994</v>
      </c>
      <c r="W125" s="465">
        <f t="shared" ref="W125" si="371">W126-SUM(W122:W124)</f>
        <v>0.16799999999999993</v>
      </c>
      <c r="X125" s="465">
        <f t="shared" ref="X125" si="372">X126-SUM(X122:X124)</f>
        <v>0.16810000000000003</v>
      </c>
      <c r="Y125" s="465">
        <f t="shared" ref="Y125" si="373">Y126-SUM(Y122:Y124)</f>
        <v>0.16820000000000002</v>
      </c>
      <c r="Z125" s="465">
        <f t="shared" ref="Z125" si="374">Z126-SUM(Z122:Z124)</f>
        <v>0.16830000000000001</v>
      </c>
      <c r="AA125" s="465">
        <f t="shared" ref="AA125" si="375">AA126-SUM(AA122:AA124)</f>
        <v>0.16839999999999999</v>
      </c>
      <c r="AB125" s="465">
        <f t="shared" ref="AB125" si="376">AB126-SUM(AB122:AB124)</f>
        <v>0.16850000000000009</v>
      </c>
      <c r="AC125" s="465">
        <f t="shared" ref="AC125" si="377">AC126-SUM(AC122:AC124)</f>
        <v>0.16820000000000002</v>
      </c>
      <c r="AD125" s="465">
        <f t="shared" ref="AD125" si="378">AD126-SUM(AD122:AD124)</f>
        <v>0.16810000000000003</v>
      </c>
      <c r="AE125" s="465">
        <f t="shared" ref="AE125" si="379">AE126-SUM(AE122:AE124)</f>
        <v>0.16780000000000006</v>
      </c>
      <c r="AF125" s="465">
        <f t="shared" ref="AF125" si="380">AF126-SUM(AF122:AF124)</f>
        <v>0.16759999999999997</v>
      </c>
      <c r="AG125" s="465">
        <f t="shared" ref="AG125" si="381">AG126-SUM(AG122:AG124)</f>
        <v>0.16739999999999999</v>
      </c>
      <c r="AH125" s="465">
        <f t="shared" ref="AH125" si="382">AH126-SUM(AH122:AH124)</f>
        <v>0.16710000000000003</v>
      </c>
      <c r="AI125" s="465">
        <f t="shared" ref="AI125" si="383">AI126-SUM(AI122:AI124)</f>
        <v>0.16690000000000005</v>
      </c>
      <c r="AJ125" s="465">
        <f t="shared" ref="AJ125" si="384">AJ126-SUM(AJ122:AJ124)</f>
        <v>0.16670000000000007</v>
      </c>
      <c r="AK125" s="465">
        <f t="shared" ref="AK125" si="385">AK126-SUM(AK122:AK124)</f>
        <v>0.1664000000000001</v>
      </c>
      <c r="AL125" s="396"/>
      <c r="AM125" s="396"/>
      <c r="AN125" s="396"/>
      <c r="AO125" s="396"/>
      <c r="AP125" s="396"/>
      <c r="AQ125" s="396"/>
      <c r="AR125" s="396"/>
      <c r="AS125" s="396"/>
      <c r="AT125" s="396"/>
      <c r="AU125" s="396"/>
      <c r="AV125" s="396"/>
      <c r="AW125" s="396"/>
      <c r="AX125" s="396"/>
      <c r="AY125" s="396"/>
      <c r="AZ125" s="396"/>
      <c r="BA125" s="396"/>
    </row>
    <row r="126" spans="1:53" ht="15.75" thickBot="1" x14ac:dyDescent="0.3">
      <c r="A126" s="227" t="s">
        <v>40</v>
      </c>
      <c r="B126" s="227" t="s">
        <v>59</v>
      </c>
      <c r="C126" s="475" t="s">
        <v>58</v>
      </c>
      <c r="D126" s="229">
        <f t="shared" ref="D126:S126" si="386">SUM(D122:D125)</f>
        <v>4.1845499999999998</v>
      </c>
      <c r="E126" s="229">
        <f t="shared" si="386"/>
        <v>4.3100999999999994</v>
      </c>
      <c r="F126" s="229">
        <f t="shared" si="386"/>
        <v>4.2763799999999996</v>
      </c>
      <c r="G126" s="229">
        <f t="shared" si="386"/>
        <v>4.3117700000000001</v>
      </c>
      <c r="H126" s="229">
        <f t="shared" si="386"/>
        <v>4.3582099999999997</v>
      </c>
      <c r="I126" s="229">
        <f t="shared" si="386"/>
        <v>3.6749999999999994</v>
      </c>
      <c r="J126" s="229">
        <f t="shared" si="386"/>
        <v>3.71028</v>
      </c>
      <c r="K126" s="229">
        <f t="shared" si="386"/>
        <v>3.7870827959999995</v>
      </c>
      <c r="L126" s="229">
        <f t="shared" si="386"/>
        <v>3.8878191983736006</v>
      </c>
      <c r="M126" s="229">
        <f t="shared" si="386"/>
        <v>4.027391907595212</v>
      </c>
      <c r="N126" s="229">
        <f t="shared" si="386"/>
        <v>4.1872793663267416</v>
      </c>
      <c r="O126" s="229">
        <f t="shared" si="386"/>
        <v>4.3702634746352205</v>
      </c>
      <c r="P126" s="229">
        <f t="shared" si="386"/>
        <v>4.5660512782988771</v>
      </c>
      <c r="Q126" s="229">
        <f t="shared" si="386"/>
        <v>4.7518895653256426</v>
      </c>
      <c r="R126" s="229">
        <f t="shared" si="386"/>
        <v>4.9738028080263499</v>
      </c>
      <c r="S126" s="229">
        <f t="shared" si="386"/>
        <v>5.2259746103932851</v>
      </c>
      <c r="T126" s="484"/>
      <c r="U126" s="340"/>
      <c r="V126" s="477">
        <v>1</v>
      </c>
      <c r="W126" s="477">
        <v>1</v>
      </c>
      <c r="X126" s="478">
        <v>1</v>
      </c>
      <c r="Y126" s="479">
        <v>1</v>
      </c>
      <c r="Z126" s="479">
        <v>1</v>
      </c>
      <c r="AA126" s="479">
        <v>1</v>
      </c>
      <c r="AB126" s="479">
        <v>1</v>
      </c>
      <c r="AC126" s="479">
        <v>1</v>
      </c>
      <c r="AD126" s="479">
        <v>1</v>
      </c>
      <c r="AE126" s="479">
        <v>1</v>
      </c>
      <c r="AF126" s="479">
        <v>1</v>
      </c>
      <c r="AG126" s="479">
        <v>1</v>
      </c>
      <c r="AH126" s="479">
        <v>1</v>
      </c>
      <c r="AI126" s="479">
        <v>1</v>
      </c>
      <c r="AJ126" s="479">
        <v>1</v>
      </c>
      <c r="AK126" s="479">
        <v>1</v>
      </c>
      <c r="AL126" s="396"/>
      <c r="AM126" s="396"/>
      <c r="AN126" s="396"/>
      <c r="AO126" s="396"/>
      <c r="AP126" s="396"/>
      <c r="AQ126" s="396"/>
      <c r="AR126" s="396"/>
      <c r="AS126" s="396"/>
      <c r="AT126" s="396"/>
      <c r="AU126" s="396"/>
      <c r="AV126" s="396"/>
      <c r="AW126" s="396"/>
      <c r="AX126" s="396"/>
      <c r="AY126" s="396"/>
      <c r="AZ126" s="396"/>
      <c r="BA126" s="396"/>
    </row>
    <row r="127" spans="1:53" x14ac:dyDescent="0.25">
      <c r="A127" s="359" t="s">
        <v>40</v>
      </c>
      <c r="B127" s="359" t="s">
        <v>40</v>
      </c>
      <c r="C127" s="189" t="s">
        <v>360</v>
      </c>
      <c r="D127" s="188">
        <f t="shared" ref="D127:S127" si="387">D122+D117+D112</f>
        <v>10.255070194463999</v>
      </c>
      <c r="E127" s="188">
        <f t="shared" si="387"/>
        <v>10.545528803562</v>
      </c>
      <c r="F127" s="188">
        <f t="shared" si="387"/>
        <v>10.70398611845</v>
      </c>
      <c r="G127" s="188">
        <f t="shared" si="387"/>
        <v>11.368014554388001</v>
      </c>
      <c r="H127" s="188">
        <f t="shared" si="387"/>
        <v>11.546087617991999</v>
      </c>
      <c r="I127" s="188">
        <f t="shared" si="387"/>
        <v>10.206512552400001</v>
      </c>
      <c r="J127" s="188">
        <f t="shared" si="387"/>
        <v>10.297045131933361</v>
      </c>
      <c r="K127" s="188">
        <f t="shared" si="387"/>
        <v>10.511365418976606</v>
      </c>
      <c r="L127" s="188">
        <f t="shared" si="387"/>
        <v>10.792210774159923</v>
      </c>
      <c r="M127" s="188">
        <f t="shared" si="387"/>
        <v>11.18100133113183</v>
      </c>
      <c r="N127" s="188">
        <f t="shared" si="387"/>
        <v>11.626319426186043</v>
      </c>
      <c r="O127" s="188">
        <f t="shared" si="387"/>
        <v>12.135915346731833</v>
      </c>
      <c r="P127" s="188">
        <f t="shared" si="387"/>
        <v>12.68121033902889</v>
      </c>
      <c r="Q127" s="188">
        <f t="shared" si="387"/>
        <v>13.19898174404366</v>
      </c>
      <c r="R127" s="188">
        <f t="shared" si="387"/>
        <v>13.817147052378179</v>
      </c>
      <c r="S127" s="188">
        <f t="shared" si="387"/>
        <v>14.519575216532562</v>
      </c>
      <c r="T127" s="484"/>
      <c r="U127" s="469">
        <f>(S127/J127)^(1/9)-1</f>
        <v>3.892062010449604E-2</v>
      </c>
      <c r="V127" s="369">
        <f>D127/D$131</f>
        <v>0.61050864477324174</v>
      </c>
      <c r="W127" s="369">
        <f t="shared" ref="W127:AK127" si="388">E127/E$131</f>
        <v>0.6105428384605629</v>
      </c>
      <c r="X127" s="369">
        <f t="shared" si="388"/>
        <v>0.61065805003288998</v>
      </c>
      <c r="Y127" s="369">
        <f t="shared" si="388"/>
        <v>0.60740897294055696</v>
      </c>
      <c r="Z127" s="369">
        <f t="shared" si="388"/>
        <v>0.60730966003988951</v>
      </c>
      <c r="AA127" s="369">
        <f t="shared" si="388"/>
        <v>0.60727942794604084</v>
      </c>
      <c r="AB127" s="369">
        <f t="shared" si="388"/>
        <v>0.60720958157494176</v>
      </c>
      <c r="AC127" s="369">
        <f t="shared" si="388"/>
        <v>0.60764218280666538</v>
      </c>
      <c r="AD127" s="369">
        <f t="shared" si="388"/>
        <v>0.6080747444328074</v>
      </c>
      <c r="AE127" s="369">
        <f t="shared" si="388"/>
        <v>0.60850724042839077</v>
      </c>
      <c r="AF127" s="369">
        <f t="shared" si="388"/>
        <v>0.60893971433304217</v>
      </c>
      <c r="AG127" s="369">
        <f t="shared" si="388"/>
        <v>0.60937216474578715</v>
      </c>
      <c r="AH127" s="369">
        <f t="shared" si="388"/>
        <v>0.60980461385978624</v>
      </c>
      <c r="AI127" s="369">
        <f t="shared" si="388"/>
        <v>0.61023710124325481</v>
      </c>
      <c r="AJ127" s="369">
        <f t="shared" si="388"/>
        <v>0.61066954959695274</v>
      </c>
      <c r="AK127" s="369">
        <f t="shared" si="388"/>
        <v>0.61110197440958547</v>
      </c>
      <c r="AL127" s="396"/>
      <c r="AM127" s="396"/>
      <c r="AN127" s="396"/>
      <c r="AO127" s="396"/>
      <c r="AP127" s="396"/>
      <c r="AQ127" s="396"/>
      <c r="AR127" s="396"/>
      <c r="AS127" s="396"/>
      <c r="AT127" s="396"/>
      <c r="AU127" s="396"/>
      <c r="AV127" s="396"/>
      <c r="AW127" s="396"/>
      <c r="AX127" s="396"/>
      <c r="AY127" s="396"/>
      <c r="AZ127" s="396"/>
      <c r="BA127" s="396"/>
    </row>
    <row r="128" spans="1:53" x14ac:dyDescent="0.25">
      <c r="A128" s="359" t="s">
        <v>40</v>
      </c>
      <c r="B128" s="359" t="s">
        <v>40</v>
      </c>
      <c r="C128" s="189" t="s">
        <v>383</v>
      </c>
      <c r="D128" s="188">
        <f t="shared" ref="D128:S128" si="389">D123+D118+D113</f>
        <v>2.8299276513359999</v>
      </c>
      <c r="E128" s="188">
        <f t="shared" si="389"/>
        <v>2.908026303762</v>
      </c>
      <c r="F128" s="188">
        <f t="shared" si="389"/>
        <v>2.9487466751199998</v>
      </c>
      <c r="G128" s="188">
        <f t="shared" si="389"/>
        <v>3.1946309928879999</v>
      </c>
      <c r="H128" s="188">
        <f t="shared" si="389"/>
        <v>3.2448098186139998</v>
      </c>
      <c r="I128" s="188">
        <f t="shared" si="389"/>
        <v>2.8695470620000001</v>
      </c>
      <c r="J128" s="188">
        <f t="shared" si="389"/>
        <v>2.8943301416750402</v>
      </c>
      <c r="K128" s="188">
        <f t="shared" si="389"/>
        <v>2.9496914714670228</v>
      </c>
      <c r="L128" s="188">
        <f t="shared" si="389"/>
        <v>3.0232905338164189</v>
      </c>
      <c r="M128" s="188">
        <f t="shared" si="389"/>
        <v>3.1272194649200427</v>
      </c>
      <c r="N128" s="188">
        <f t="shared" si="389"/>
        <v>3.2459892551369389</v>
      </c>
      <c r="O128" s="188">
        <f t="shared" si="389"/>
        <v>3.382439297205643</v>
      </c>
      <c r="P128" s="188">
        <f t="shared" si="389"/>
        <v>3.5288003270828474</v>
      </c>
      <c r="Q128" s="188">
        <f t="shared" si="389"/>
        <v>3.6663537962376438</v>
      </c>
      <c r="R128" s="188">
        <f t="shared" si="389"/>
        <v>3.8314686338884782</v>
      </c>
      <c r="S128" s="188">
        <f t="shared" si="389"/>
        <v>4.0198545363246163</v>
      </c>
      <c r="T128" s="484"/>
      <c r="U128" s="469">
        <f t="shared" ref="U128:U130" si="390">(S128/J128)^(1/9)-1</f>
        <v>3.7173384079024263E-2</v>
      </c>
      <c r="V128" s="369">
        <f t="shared" ref="V128:V130" si="391">D128/D$131</f>
        <v>0.16847230320823423</v>
      </c>
      <c r="W128" s="369">
        <f t="shared" ref="W128:W130" si="392">E128/E$131</f>
        <v>0.16836278833330029</v>
      </c>
      <c r="X128" s="369">
        <f t="shared" ref="X128:X130" si="393">F128/F$131</f>
        <v>0.16822479726183495</v>
      </c>
      <c r="Y128" s="369">
        <f t="shared" ref="Y128:Y130" si="394">G128/G$131</f>
        <v>0.17069361769643124</v>
      </c>
      <c r="Z128" s="369">
        <f t="shared" ref="Z128:Z130" si="395">H128/H$131</f>
        <v>0.17067290783120484</v>
      </c>
      <c r="AA128" s="369">
        <f t="shared" ref="AA128:AA130" si="396">I128/I$131</f>
        <v>0.17073578162266956</v>
      </c>
      <c r="AB128" s="369">
        <f t="shared" ref="AB128:AB130" si="397">J128/J$131</f>
        <v>0.17067663312613487</v>
      </c>
      <c r="AC128" s="369">
        <f t="shared" ref="AC128:AC130" si="398">K128/K$131</f>
        <v>0.17051609309411028</v>
      </c>
      <c r="AD128" s="369">
        <f t="shared" ref="AD128:AD130" si="399">L128/L$131</f>
        <v>0.17034383938258904</v>
      </c>
      <c r="AE128" s="369">
        <f t="shared" ref="AE128:AE130" si="400">M128/M$131</f>
        <v>0.17019367321905271</v>
      </c>
      <c r="AF128" s="369">
        <f t="shared" ref="AF128:AF130" si="401">N128/N$131</f>
        <v>0.17001182380206026</v>
      </c>
      <c r="AG128" s="369">
        <f t="shared" ref="AG128:AG130" si="402">O128/O$131</f>
        <v>0.16984004071967154</v>
      </c>
      <c r="AH128" s="369">
        <f t="shared" ref="AH128:AH130" si="403">P128/P$131</f>
        <v>0.1696903263422907</v>
      </c>
      <c r="AI128" s="369">
        <f t="shared" ref="AI128:AI130" si="404">Q128/Q$131</f>
        <v>0.1695089178949668</v>
      </c>
      <c r="AJ128" s="369">
        <f t="shared" ref="AJ128:AJ130" si="405">R128/R$131</f>
        <v>0.16933750622193849</v>
      </c>
      <c r="AK128" s="369">
        <f t="shared" ref="AK128:AK130" si="406">S128/S$131</f>
        <v>0.16918821710363721</v>
      </c>
      <c r="AL128" s="396"/>
      <c r="AM128" s="396"/>
      <c r="AN128" s="396"/>
      <c r="AO128" s="396"/>
      <c r="AP128" s="396"/>
      <c r="AQ128" s="396"/>
      <c r="AR128" s="396"/>
      <c r="AS128" s="396"/>
      <c r="AT128" s="396"/>
      <c r="AU128" s="396"/>
      <c r="AV128" s="396"/>
      <c r="AW128" s="396"/>
      <c r="AX128" s="396"/>
      <c r="AY128" s="396"/>
      <c r="AZ128" s="396"/>
      <c r="BA128" s="396"/>
    </row>
    <row r="129" spans="1:53" x14ac:dyDescent="0.25">
      <c r="A129" s="359" t="s">
        <v>40</v>
      </c>
      <c r="B129" s="359" t="s">
        <v>40</v>
      </c>
      <c r="C129" s="189" t="s">
        <v>386</v>
      </c>
      <c r="D129" s="188">
        <f t="shared" ref="D129:S129" si="407">D124+D119+D114</f>
        <v>1.2126369926639999</v>
      </c>
      <c r="E129" s="188">
        <f t="shared" si="407"/>
        <v>1.247469010608</v>
      </c>
      <c r="F129" s="188">
        <f t="shared" si="407"/>
        <v>1.2669368553739999</v>
      </c>
      <c r="G129" s="188">
        <f t="shared" si="407"/>
        <v>1.3383526649519999</v>
      </c>
      <c r="H129" s="188">
        <f t="shared" si="407"/>
        <v>1.3583093555059997</v>
      </c>
      <c r="I129" s="188">
        <f t="shared" si="407"/>
        <v>1.2012854545999998</v>
      </c>
      <c r="J129" s="188">
        <f t="shared" si="407"/>
        <v>1.2119371542684001</v>
      </c>
      <c r="K129" s="188">
        <f t="shared" si="407"/>
        <v>1.2363662200673966</v>
      </c>
      <c r="L129" s="188">
        <f t="shared" si="407"/>
        <v>1.2669852456932829</v>
      </c>
      <c r="M129" s="188">
        <f t="shared" si="407"/>
        <v>1.3117839258131834</v>
      </c>
      <c r="N129" s="188">
        <f t="shared" si="407"/>
        <v>1.3631522984788582</v>
      </c>
      <c r="O129" s="188">
        <f t="shared" si="407"/>
        <v>1.4219857656348995</v>
      </c>
      <c r="P129" s="188">
        <f t="shared" si="407"/>
        <v>1.4835054576141746</v>
      </c>
      <c r="Q129" s="188">
        <f t="shared" si="407"/>
        <v>1.5430839207908569</v>
      </c>
      <c r="R129" s="188">
        <f t="shared" si="407"/>
        <v>1.6143147963182325</v>
      </c>
      <c r="S129" s="188">
        <f t="shared" si="407"/>
        <v>1.6952921464512487</v>
      </c>
      <c r="T129" s="484"/>
      <c r="U129" s="469">
        <f t="shared" si="390"/>
        <v>3.7996884584545754E-2</v>
      </c>
      <c r="V129" s="369">
        <f t="shared" si="391"/>
        <v>7.2191155492319151E-2</v>
      </c>
      <c r="W129" s="369">
        <f t="shared" si="392"/>
        <v>7.2223336052236548E-2</v>
      </c>
      <c r="X129" s="369">
        <f t="shared" si="393"/>
        <v>7.2278231777968674E-2</v>
      </c>
      <c r="Y129" s="369">
        <f t="shared" si="394"/>
        <v>7.151006130063102E-2</v>
      </c>
      <c r="Z129" s="369">
        <f t="shared" si="395"/>
        <v>7.144536055970209E-2</v>
      </c>
      <c r="AA129" s="369">
        <f t="shared" si="396"/>
        <v>7.147553485326838E-2</v>
      </c>
      <c r="AB129" s="369">
        <f t="shared" si="397"/>
        <v>7.1467090112701998E-2</v>
      </c>
      <c r="AC129" s="369">
        <f t="shared" si="398"/>
        <v>7.1471996145608549E-2</v>
      </c>
      <c r="AD129" s="369">
        <f t="shared" si="399"/>
        <v>7.1386831261646772E-2</v>
      </c>
      <c r="AE129" s="369">
        <f t="shared" si="400"/>
        <v>7.139163954057931E-2</v>
      </c>
      <c r="AF129" s="369">
        <f t="shared" si="401"/>
        <v>7.139641883213324E-2</v>
      </c>
      <c r="AG129" s="369">
        <f t="shared" si="402"/>
        <v>7.1401169131917616E-2</v>
      </c>
      <c r="AH129" s="369">
        <f t="shared" si="403"/>
        <v>7.1337707407554449E-2</v>
      </c>
      <c r="AI129" s="369">
        <f t="shared" si="404"/>
        <v>7.1342401789700804E-2</v>
      </c>
      <c r="AJ129" s="369">
        <f t="shared" si="405"/>
        <v>7.1347065051730454E-2</v>
      </c>
      <c r="AK129" s="369">
        <f t="shared" si="406"/>
        <v>7.1351700201104762E-2</v>
      </c>
      <c r="AL129" s="396"/>
      <c r="AM129" s="396"/>
      <c r="AN129" s="396"/>
      <c r="AO129" s="396"/>
      <c r="AP129" s="396"/>
      <c r="AQ129" s="396"/>
      <c r="AR129" s="396"/>
      <c r="AS129" s="396"/>
      <c r="AT129" s="396"/>
      <c r="AU129" s="396"/>
      <c r="AV129" s="396"/>
      <c r="AW129" s="396"/>
      <c r="AX129" s="396"/>
      <c r="AY129" s="396"/>
      <c r="AZ129" s="396"/>
      <c r="BA129" s="396"/>
    </row>
    <row r="130" spans="1:53" x14ac:dyDescent="0.25">
      <c r="A130" s="359" t="s">
        <v>40</v>
      </c>
      <c r="B130" s="359" t="s">
        <v>40</v>
      </c>
      <c r="C130" s="189" t="s">
        <v>12</v>
      </c>
      <c r="D130" s="188">
        <f t="shared" ref="D130:S130" si="408">D125+D120+D115</f>
        <v>2.499949081536001</v>
      </c>
      <c r="E130" s="188">
        <f t="shared" si="408"/>
        <v>2.5713573420680014</v>
      </c>
      <c r="F130" s="188">
        <f t="shared" si="408"/>
        <v>2.6089392310560009</v>
      </c>
      <c r="G130" s="188">
        <f t="shared" si="408"/>
        <v>2.814587267772001</v>
      </c>
      <c r="H130" s="188">
        <f t="shared" si="408"/>
        <v>2.8626554878880004</v>
      </c>
      <c r="I130" s="188">
        <f t="shared" si="408"/>
        <v>2.5296009310000001</v>
      </c>
      <c r="J130" s="188">
        <f t="shared" si="408"/>
        <v>2.5546629473232008</v>
      </c>
      <c r="K130" s="188">
        <f t="shared" si="408"/>
        <v>2.6011873487319361</v>
      </c>
      <c r="L130" s="188">
        <f t="shared" si="408"/>
        <v>2.6656782450946297</v>
      </c>
      <c r="M130" s="188">
        <f t="shared" si="408"/>
        <v>2.7544706964724055</v>
      </c>
      <c r="N130" s="188">
        <f t="shared" si="408"/>
        <v>2.8572655291270248</v>
      </c>
      <c r="O130" s="188">
        <f t="shared" si="408"/>
        <v>2.9751005127982673</v>
      </c>
      <c r="P130" s="188">
        <f t="shared" si="408"/>
        <v>3.1020141999339721</v>
      </c>
      <c r="Q130" s="188">
        <f t="shared" si="408"/>
        <v>3.2208484368530375</v>
      </c>
      <c r="R130" s="188">
        <f t="shared" si="408"/>
        <v>3.3632952093586779</v>
      </c>
      <c r="S130" s="188">
        <f t="shared" si="408"/>
        <v>3.5249382303460584</v>
      </c>
      <c r="T130" s="484"/>
      <c r="U130" s="469">
        <f t="shared" si="390"/>
        <v>3.6418895973038712E-2</v>
      </c>
      <c r="V130" s="369">
        <f t="shared" si="391"/>
        <v>0.14882789652620476</v>
      </c>
      <c r="W130" s="369">
        <f t="shared" si="392"/>
        <v>0.14887103715390046</v>
      </c>
      <c r="X130" s="369">
        <f t="shared" si="393"/>
        <v>0.14883892092730641</v>
      </c>
      <c r="Y130" s="369">
        <f t="shared" si="394"/>
        <v>0.15038734806238083</v>
      </c>
      <c r="Z130" s="369">
        <f t="shared" si="395"/>
        <v>0.15057207156920352</v>
      </c>
      <c r="AA130" s="369">
        <f t="shared" si="396"/>
        <v>0.15050925557802111</v>
      </c>
      <c r="AB130" s="369">
        <f t="shared" si="397"/>
        <v>0.15064669518622123</v>
      </c>
      <c r="AC130" s="369">
        <f t="shared" si="398"/>
        <v>0.15036972795361575</v>
      </c>
      <c r="AD130" s="369">
        <f t="shared" si="399"/>
        <v>0.15019458492295676</v>
      </c>
      <c r="AE130" s="369">
        <f t="shared" si="400"/>
        <v>0.14990744681197721</v>
      </c>
      <c r="AF130" s="369">
        <f t="shared" si="401"/>
        <v>0.14965204303276444</v>
      </c>
      <c r="AG130" s="369">
        <f t="shared" si="402"/>
        <v>0.14938662540262376</v>
      </c>
      <c r="AH130" s="369">
        <f t="shared" si="403"/>
        <v>0.14916735239036871</v>
      </c>
      <c r="AI130" s="369">
        <f t="shared" si="404"/>
        <v>0.14891157907207758</v>
      </c>
      <c r="AJ130" s="369">
        <f t="shared" si="405"/>
        <v>0.14864587912937832</v>
      </c>
      <c r="AK130" s="369">
        <f t="shared" si="406"/>
        <v>0.14835810828567261</v>
      </c>
      <c r="AL130" s="396"/>
      <c r="AM130" s="396"/>
      <c r="AN130" s="396"/>
      <c r="AO130" s="396"/>
      <c r="AP130" s="396"/>
      <c r="AQ130" s="396"/>
      <c r="AR130" s="396"/>
      <c r="AS130" s="396"/>
      <c r="AT130" s="396"/>
      <c r="AU130" s="396"/>
      <c r="AV130" s="396"/>
      <c r="AW130" s="396"/>
      <c r="AX130" s="396"/>
      <c r="AY130" s="396"/>
      <c r="AZ130" s="396"/>
      <c r="BA130" s="396"/>
    </row>
    <row r="131" spans="1:53" ht="15.75" thickBot="1" x14ac:dyDescent="0.3">
      <c r="A131" s="360" t="s">
        <v>40</v>
      </c>
      <c r="B131" s="360" t="s">
        <v>40</v>
      </c>
      <c r="C131" s="364" t="s">
        <v>58</v>
      </c>
      <c r="D131" s="188">
        <f t="shared" ref="D131:S131" si="409">D126+D121+D116</f>
        <v>16.797583920000001</v>
      </c>
      <c r="E131" s="188">
        <f t="shared" si="409"/>
        <v>17.272381459999998</v>
      </c>
      <c r="F131" s="188">
        <f t="shared" si="409"/>
        <v>17.52860888</v>
      </c>
      <c r="G131" s="188">
        <f t="shared" si="409"/>
        <v>18.715585480000001</v>
      </c>
      <c r="H131" s="188">
        <f t="shared" si="409"/>
        <v>19.011862279999999</v>
      </c>
      <c r="I131" s="188">
        <f t="shared" si="409"/>
        <v>16.806946000000003</v>
      </c>
      <c r="J131" s="188">
        <f t="shared" si="409"/>
        <v>16.957975375200004</v>
      </c>
      <c r="K131" s="188">
        <f t="shared" si="409"/>
        <v>17.298610459242962</v>
      </c>
      <c r="L131" s="188">
        <f t="shared" si="409"/>
        <v>17.748164798764254</v>
      </c>
      <c r="M131" s="188">
        <f t="shared" si="409"/>
        <v>18.374475418337461</v>
      </c>
      <c r="N131" s="188">
        <f t="shared" si="409"/>
        <v>19.092726508928862</v>
      </c>
      <c r="O131" s="188">
        <f t="shared" si="409"/>
        <v>19.915440922370642</v>
      </c>
      <c r="P131" s="188">
        <f t="shared" si="409"/>
        <v>20.795530323659882</v>
      </c>
      <c r="Q131" s="188">
        <f t="shared" si="409"/>
        <v>21.6292678979252</v>
      </c>
      <c r="R131" s="188">
        <f t="shared" si="409"/>
        <v>22.626225691943567</v>
      </c>
      <c r="S131" s="188">
        <f t="shared" si="409"/>
        <v>23.759660129654485</v>
      </c>
      <c r="T131" s="484"/>
      <c r="U131" s="333"/>
      <c r="V131" s="369">
        <v>1</v>
      </c>
      <c r="W131" s="369">
        <v>1</v>
      </c>
      <c r="X131" s="369">
        <v>1</v>
      </c>
      <c r="Y131" s="369">
        <v>1</v>
      </c>
      <c r="Z131" s="369">
        <v>1</v>
      </c>
      <c r="AA131" s="369">
        <v>1</v>
      </c>
      <c r="AB131" s="369">
        <v>1</v>
      </c>
      <c r="AC131" s="369">
        <v>1</v>
      </c>
      <c r="AD131" s="369">
        <v>1</v>
      </c>
      <c r="AE131" s="369">
        <v>1</v>
      </c>
      <c r="AF131" s="369">
        <v>1</v>
      </c>
      <c r="AG131" s="369">
        <v>1</v>
      </c>
      <c r="AH131" s="369">
        <v>1</v>
      </c>
      <c r="AI131" s="369">
        <v>1</v>
      </c>
      <c r="AJ131" s="369">
        <v>1</v>
      </c>
      <c r="AK131" s="369">
        <v>1</v>
      </c>
      <c r="AL131" s="396"/>
      <c r="AM131" s="396"/>
      <c r="AN131" s="396"/>
      <c r="AO131" s="396"/>
      <c r="AP131" s="396"/>
      <c r="AQ131" s="396"/>
      <c r="AR131" s="396"/>
      <c r="AS131" s="396"/>
      <c r="AT131" s="396"/>
      <c r="AU131" s="396"/>
      <c r="AV131" s="396"/>
      <c r="AW131" s="396"/>
      <c r="AX131" s="396"/>
      <c r="AY131" s="396"/>
      <c r="AZ131" s="396"/>
      <c r="BA131" s="396"/>
    </row>
    <row r="132" spans="1:53" x14ac:dyDescent="0.25">
      <c r="A132" s="327" t="s">
        <v>37</v>
      </c>
      <c r="B132" s="327" t="s">
        <v>312</v>
      </c>
      <c r="C132" s="341" t="s">
        <v>360</v>
      </c>
      <c r="D132" s="328">
        <f>V132*' Demand-Supply Gap'!D$258</f>
        <v>8.7848782000000014</v>
      </c>
      <c r="E132" s="328">
        <f>W132*' Demand-Supply Gap'!E$258</f>
        <v>9.0047798399999994</v>
      </c>
      <c r="F132" s="328">
        <f>X132*' Demand-Supply Gap'!F$258</f>
        <v>9.0673977359999984</v>
      </c>
      <c r="G132" s="328">
        <f>Y132*' Demand-Supply Gap'!G$258</f>
        <v>9.1221203119999998</v>
      </c>
      <c r="H132" s="328">
        <f>Z132*' Demand-Supply Gap'!H$258</f>
        <v>9.1592135679999984</v>
      </c>
      <c r="I132" s="328">
        <f>AA132*' Demand-Supply Gap'!I$258</f>
        <v>8.8914332399999996</v>
      </c>
      <c r="J132" s="328">
        <f>AB132*' Demand-Supply Gap'!J$258</f>
        <v>8.9628313086000002</v>
      </c>
      <c r="K132" s="328">
        <f>AC132*' Demand-Supply Gap'!K$258</f>
        <v>9.1151400656230201</v>
      </c>
      <c r="L132" s="328">
        <f>AD132*' Demand-Supply Gap'!L$258</f>
        <v>9.3286258618993134</v>
      </c>
      <c r="M132" s="328">
        <f>AE132*' Demand-Supply Gap'!M$258</f>
        <v>9.6354604469434495</v>
      </c>
      <c r="N132" s="328">
        <f>AF132*' Demand-Supply Gap'!N$258</f>
        <v>10.039953212832231</v>
      </c>
      <c r="O132" s="328">
        <f>AG132*' Demand-Supply Gap'!O$258</f>
        <v>10.57482846737136</v>
      </c>
      <c r="P132" s="328">
        <f>AH132*' Demand-Supply Gap'!P$258</f>
        <v>10.99581909178734</v>
      </c>
      <c r="Q132" s="328">
        <f>AI132*' Demand-Supply Gap'!Q$258</f>
        <v>11.323072465984971</v>
      </c>
      <c r="R132" s="328">
        <f>AJ132*' Demand-Supply Gap'!R$258</f>
        <v>11.772142068918134</v>
      </c>
      <c r="S132" s="328">
        <f>AK132*' Demand-Supply Gap'!S$258</f>
        <v>12.50068973427179</v>
      </c>
      <c r="T132" s="384"/>
      <c r="U132" s="469">
        <f>(S132/J132)^(1/9)-1</f>
        <v>3.7658160725443812E-2</v>
      </c>
      <c r="V132" s="460">
        <v>0.57410000000000005</v>
      </c>
      <c r="W132" s="461">
        <v>0.57540000000000002</v>
      </c>
      <c r="X132" s="461">
        <v>0.57079999999999997</v>
      </c>
      <c r="Y132" s="461">
        <v>0.5756</v>
      </c>
      <c r="Z132" s="461">
        <v>0.5696</v>
      </c>
      <c r="AA132" s="461">
        <v>0.57030000000000003</v>
      </c>
      <c r="AB132" s="461">
        <v>0.5706</v>
      </c>
      <c r="AC132" s="461">
        <v>0.56969999999999998</v>
      </c>
      <c r="AD132" s="461">
        <v>0.56910000000000005</v>
      </c>
      <c r="AE132" s="461">
        <v>0.56859999999999999</v>
      </c>
      <c r="AF132" s="461">
        <v>0.57099999999999995</v>
      </c>
      <c r="AG132" s="461">
        <v>0.57740000000000002</v>
      </c>
      <c r="AH132" s="461">
        <v>0.57579999999999998</v>
      </c>
      <c r="AI132" s="461">
        <v>0.57089999999999996</v>
      </c>
      <c r="AJ132" s="461">
        <v>0.56820000000000004</v>
      </c>
      <c r="AK132" s="461">
        <v>0.57540000000000002</v>
      </c>
      <c r="AL132" s="396"/>
      <c r="AM132" s="396"/>
      <c r="AN132" s="396"/>
      <c r="AO132" s="396"/>
      <c r="AP132" s="396"/>
      <c r="AQ132" s="396"/>
      <c r="AR132" s="396"/>
      <c r="AS132" s="396"/>
      <c r="AT132" s="396"/>
      <c r="AU132" s="396"/>
      <c r="AV132" s="396"/>
      <c r="AW132" s="396"/>
      <c r="AX132" s="396"/>
      <c r="AY132" s="396"/>
      <c r="AZ132" s="396"/>
      <c r="BA132" s="396"/>
    </row>
    <row r="133" spans="1:53" x14ac:dyDescent="0.25">
      <c r="A133" s="327" t="s">
        <v>37</v>
      </c>
      <c r="B133" s="327" t="s">
        <v>312</v>
      </c>
      <c r="C133" s="341" t="s">
        <v>383</v>
      </c>
      <c r="D133" s="328">
        <f>V133*' Demand-Supply Gap'!D$258</f>
        <v>2.7589505999999999</v>
      </c>
      <c r="E133" s="328">
        <f>W133*' Demand-Supply Gap'!E$258</f>
        <v>2.8278827199999998</v>
      </c>
      <c r="F133" s="328">
        <f>X133*' Demand-Supply Gap'!F$258</f>
        <v>2.8593755999999995</v>
      </c>
      <c r="G133" s="328">
        <f>Y133*' Demand-Supply Gap'!G$258</f>
        <v>2.8938484519999998</v>
      </c>
      <c r="H133" s="328">
        <f>Z133*' Demand-Supply Gap'!H$258</f>
        <v>2.8735102959999996</v>
      </c>
      <c r="I133" s="328">
        <f>AA133*' Demand-Supply Gap'!I$258</f>
        <v>2.7751623999999997</v>
      </c>
      <c r="J133" s="328">
        <f>AB133*' Demand-Supply Gap'!J$258</f>
        <v>2.9137841004999996</v>
      </c>
      <c r="K133" s="328">
        <f>AC133*' Demand-Supply Gap'!K$258</f>
        <v>2.84158131587616</v>
      </c>
      <c r="L133" s="328">
        <f>AD133*' Demand-Supply Gap'!L$258</f>
        <v>3.066923034196734</v>
      </c>
      <c r="M133" s="328">
        <f>AE133*' Demand-Supply Gap'!M$258</f>
        <v>3.1604174698469105</v>
      </c>
      <c r="N133" s="328">
        <f>AF133*' Demand-Supply Gap'!N$258</f>
        <v>3.2106750554521288</v>
      </c>
      <c r="O133" s="328">
        <f>AG133*' Demand-Supply Gap'!O$258</f>
        <v>3.3570593316057677</v>
      </c>
      <c r="P133" s="328">
        <f>AH133*' Demand-Supply Gap'!P$258</f>
        <v>3.4641222355856609</v>
      </c>
      <c r="Q133" s="328">
        <f>AI133*' Demand-Supply Gap'!Q$258</f>
        <v>3.6851057351199992</v>
      </c>
      <c r="R133" s="328">
        <f>AJ133*' Demand-Supply Gap'!R$258</f>
        <v>3.8080248367954113</v>
      </c>
      <c r="S133" s="328">
        <f>AK133*' Demand-Supply Gap'!S$258</f>
        <v>3.9257466718507339</v>
      </c>
      <c r="T133" s="384"/>
      <c r="U133" s="469">
        <f t="shared" ref="U133:U135" si="410">(S133/J133)^(1/9)-1</f>
        <v>3.3677323865592523E-2</v>
      </c>
      <c r="V133" s="459">
        <v>0.18029999999999999</v>
      </c>
      <c r="W133" s="461">
        <v>0.1807</v>
      </c>
      <c r="X133" s="461">
        <v>0.18</v>
      </c>
      <c r="Y133" s="461">
        <v>0.18260000000000001</v>
      </c>
      <c r="Z133" s="461">
        <v>0.1787</v>
      </c>
      <c r="AA133" s="461">
        <v>0.17799999999999999</v>
      </c>
      <c r="AB133" s="461">
        <v>0.1855</v>
      </c>
      <c r="AC133" s="461">
        <v>0.17760000000000001</v>
      </c>
      <c r="AD133" s="461">
        <v>0.18709999999999999</v>
      </c>
      <c r="AE133" s="461">
        <v>0.1865</v>
      </c>
      <c r="AF133" s="461">
        <v>0.18260000000000001</v>
      </c>
      <c r="AG133" s="461">
        <v>0.18329999999999999</v>
      </c>
      <c r="AH133" s="461">
        <v>0.18140000000000001</v>
      </c>
      <c r="AI133" s="461">
        <v>0.18579999999999999</v>
      </c>
      <c r="AJ133" s="461">
        <v>0.18379999999999999</v>
      </c>
      <c r="AK133" s="461">
        <v>0.1807</v>
      </c>
      <c r="AL133" s="396"/>
      <c r="AM133" s="396"/>
      <c r="AN133" s="396"/>
      <c r="AO133" s="396"/>
      <c r="AP133" s="396"/>
      <c r="AQ133" s="396"/>
      <c r="AR133" s="396"/>
      <c r="AS133" s="396"/>
      <c r="AT133" s="396"/>
      <c r="AU133" s="396"/>
      <c r="AV133" s="396"/>
      <c r="AW133" s="396"/>
      <c r="AX133" s="396"/>
      <c r="AY133" s="396"/>
      <c r="AZ133" s="396"/>
      <c r="BA133" s="396"/>
    </row>
    <row r="134" spans="1:53" x14ac:dyDescent="0.25">
      <c r="A134" s="327" t="s">
        <v>37</v>
      </c>
      <c r="B134" s="327" t="s">
        <v>312</v>
      </c>
      <c r="C134" s="341" t="s">
        <v>386</v>
      </c>
      <c r="D134" s="328">
        <f>V134*' Demand-Supply Gap'!D$258</f>
        <v>0.86150260000000001</v>
      </c>
      <c r="E134" s="328">
        <f>W134*' Demand-Supply Gap'!E$258</f>
        <v>0.88107248000000005</v>
      </c>
      <c r="F134" s="328">
        <f>X134*' Demand-Supply Gap'!F$258</f>
        <v>0.89434914599999993</v>
      </c>
      <c r="G134" s="328">
        <f>Y134*' Demand-Supply Gap'!G$258</f>
        <v>0.8922435259999999</v>
      </c>
      <c r="H134" s="328">
        <f>Z134*' Demand-Supply Gap'!H$258</f>
        <v>0.90530850399999996</v>
      </c>
      <c r="I134" s="328">
        <f>AA134*' Demand-Supply Gap'!I$258</f>
        <v>0.87776204000000002</v>
      </c>
      <c r="J134" s="328">
        <f>AB134*' Demand-Supply Gap'!J$258</f>
        <v>0.88434525529999997</v>
      </c>
      <c r="K134" s="328">
        <f>AC134*' Demand-Supply Gap'!K$258</f>
        <v>0.90079407704858006</v>
      </c>
      <c r="L134" s="328">
        <f>AD134*' Demand-Supply Gap'!L$258</f>
        <v>0.92286353193627013</v>
      </c>
      <c r="M134" s="328">
        <f>AE134*' Demand-Supply Gap'!M$258</f>
        <v>0.95405631931571622</v>
      </c>
      <c r="N134" s="328">
        <f>AF134*' Demand-Supply Gap'!N$258</f>
        <v>0.98992883692198708</v>
      </c>
      <c r="O134" s="328">
        <f>AG134*' Demand-Supply Gap'!O$258</f>
        <v>1.0311098765379418</v>
      </c>
      <c r="P134" s="328">
        <f>AH134*' Demand-Supply Gap'!P$258</f>
        <v>1.0732286088198133</v>
      </c>
      <c r="Q134" s="328">
        <f>AI134*' Demand-Supply Gap'!Q$258</f>
        <v>1.1146552331202582</v>
      </c>
      <c r="R134" s="328">
        <f>AJ134*' Demand-Supply Gap'!R$258</f>
        <v>1.1643688565174217</v>
      </c>
      <c r="S134" s="328">
        <f>AK134*' Demand-Supply Gap'!S$258</f>
        <v>1.2209571829441683</v>
      </c>
      <c r="T134" s="384"/>
      <c r="U134" s="469">
        <f t="shared" si="410"/>
        <v>3.6488020843221669E-2</v>
      </c>
      <c r="V134" s="458">
        <v>5.6300000000000003E-2</v>
      </c>
      <c r="W134" s="458">
        <v>5.6300000000000003E-2</v>
      </c>
      <c r="X134" s="458">
        <v>5.6300000000000003E-2</v>
      </c>
      <c r="Y134" s="458">
        <v>5.6300000000000003E-2</v>
      </c>
      <c r="Z134" s="458">
        <v>5.6300000000000003E-2</v>
      </c>
      <c r="AA134" s="458">
        <v>5.6300000000000003E-2</v>
      </c>
      <c r="AB134" s="458">
        <v>5.6300000000000003E-2</v>
      </c>
      <c r="AC134" s="458">
        <v>5.6300000000000003E-2</v>
      </c>
      <c r="AD134" s="458">
        <v>5.6300000000000003E-2</v>
      </c>
      <c r="AE134" s="458">
        <v>5.6300000000000003E-2</v>
      </c>
      <c r="AF134" s="458">
        <v>5.6300000000000003E-2</v>
      </c>
      <c r="AG134" s="458">
        <v>5.6300000000000003E-2</v>
      </c>
      <c r="AH134" s="458">
        <v>5.62E-2</v>
      </c>
      <c r="AI134" s="458">
        <v>5.62E-2</v>
      </c>
      <c r="AJ134" s="458">
        <v>5.62E-2</v>
      </c>
      <c r="AK134" s="458">
        <v>5.62E-2</v>
      </c>
      <c r="AL134" s="396"/>
      <c r="AM134" s="396"/>
      <c r="AN134" s="396"/>
      <c r="AO134" s="396"/>
      <c r="AP134" s="396"/>
      <c r="AQ134" s="396"/>
      <c r="AR134" s="396"/>
      <c r="AS134" s="396"/>
      <c r="AT134" s="396"/>
      <c r="AU134" s="396"/>
      <c r="AV134" s="396"/>
      <c r="AW134" s="396"/>
      <c r="AX134" s="396"/>
      <c r="AY134" s="396"/>
      <c r="AZ134" s="396"/>
      <c r="BA134" s="396"/>
    </row>
    <row r="135" spans="1:53" x14ac:dyDescent="0.25">
      <c r="A135" s="327" t="s">
        <v>37</v>
      </c>
      <c r="B135" s="327" t="s">
        <v>312</v>
      </c>
      <c r="C135" s="341" t="s">
        <v>12</v>
      </c>
      <c r="D135" s="328">
        <f>V135*' Demand-Supply Gap'!D$258</f>
        <v>2.8966685999999986</v>
      </c>
      <c r="E135" s="328">
        <f>W135*' Demand-Supply Gap'!E$258</f>
        <v>2.9358649599999995</v>
      </c>
      <c r="F135" s="328">
        <f>X135*' Demand-Supply Gap'!F$258</f>
        <v>3.0642975180000009</v>
      </c>
      <c r="G135" s="328">
        <f>Y135*' Demand-Supply Gap'!G$258</f>
        <v>2.9398077099999997</v>
      </c>
      <c r="H135" s="328">
        <f>Z135*' Demand-Supply Gap'!H$258</f>
        <v>3.1420476320000001</v>
      </c>
      <c r="I135" s="328">
        <f>AA135*' Demand-Supply Gap'!I$258</f>
        <v>3.0464423200000001</v>
      </c>
      <c r="J135" s="328">
        <f>AB135*' Demand-Supply Gap'!J$258</f>
        <v>2.9467703355999997</v>
      </c>
      <c r="K135" s="328">
        <f>AC135*' Demand-Supply Gap'!K$258</f>
        <v>3.14237933805224</v>
      </c>
      <c r="L135" s="328">
        <f>AD135*' Demand-Supply Gap'!L$258</f>
        <v>3.073479791084381</v>
      </c>
      <c r="M135" s="328">
        <f>AE135*' Demand-Supply Gap'!M$258</f>
        <v>3.1960039400167681</v>
      </c>
      <c r="N135" s="328">
        <f>AF135*' Demand-Supply Gap'!N$258</f>
        <v>3.3425483463387171</v>
      </c>
      <c r="O135" s="328">
        <f>AG135*' Demand-Supply Gap'!O$258</f>
        <v>3.3515649628142676</v>
      </c>
      <c r="P135" s="328">
        <f>AH135*' Demand-Supply Gap'!P$258</f>
        <v>3.5634245267931877</v>
      </c>
      <c r="Q135" s="328">
        <f>AI135*' Demand-Supply Gap'!Q$258</f>
        <v>3.7108895750320348</v>
      </c>
      <c r="R135" s="328">
        <f>AJ135*' Demand-Supply Gap'!R$258</f>
        <v>3.9737712932391718</v>
      </c>
      <c r="S135" s="328">
        <f>AK135*' Demand-Supply Gap'!S$258</f>
        <v>4.0778231892992949</v>
      </c>
      <c r="T135" s="384"/>
      <c r="U135" s="469">
        <f t="shared" si="410"/>
        <v>3.6754165851445419E-2</v>
      </c>
      <c r="V135" s="465">
        <f>V136-SUM(V132:V134)</f>
        <v>0.18929999999999991</v>
      </c>
      <c r="W135" s="465">
        <f t="shared" ref="W135" si="411">W136-SUM(W132:W134)</f>
        <v>0.18759999999999999</v>
      </c>
      <c r="X135" s="465">
        <f t="shared" ref="X135" si="412">X136-SUM(X132:X134)</f>
        <v>0.19290000000000007</v>
      </c>
      <c r="Y135" s="465">
        <f t="shared" ref="Y135" si="413">Y136-SUM(Y132:Y134)</f>
        <v>0.1855</v>
      </c>
      <c r="Z135" s="465">
        <f t="shared" ref="Z135" si="414">Z136-SUM(Z132:Z134)</f>
        <v>0.19540000000000002</v>
      </c>
      <c r="AA135" s="465">
        <f t="shared" ref="AA135" si="415">AA136-SUM(AA132:AA134)</f>
        <v>0.19540000000000002</v>
      </c>
      <c r="AB135" s="465">
        <f t="shared" ref="AB135" si="416">AB136-SUM(AB132:AB134)</f>
        <v>0.18759999999999999</v>
      </c>
      <c r="AC135" s="465">
        <f t="shared" ref="AC135" si="417">AC136-SUM(AC132:AC134)</f>
        <v>0.19640000000000002</v>
      </c>
      <c r="AD135" s="465">
        <f t="shared" ref="AD135" si="418">AD136-SUM(AD132:AD134)</f>
        <v>0.1875</v>
      </c>
      <c r="AE135" s="465">
        <f t="shared" ref="AE135" si="419">AE136-SUM(AE132:AE134)</f>
        <v>0.18859999999999999</v>
      </c>
      <c r="AF135" s="465">
        <f t="shared" ref="AF135" si="420">AF136-SUM(AF132:AF134)</f>
        <v>0.19010000000000005</v>
      </c>
      <c r="AG135" s="465">
        <f t="shared" ref="AG135" si="421">AG136-SUM(AG132:AG134)</f>
        <v>0.18299999999999994</v>
      </c>
      <c r="AH135" s="465">
        <f t="shared" ref="AH135" si="422">AH136-SUM(AH132:AH134)</f>
        <v>0.18659999999999999</v>
      </c>
      <c r="AI135" s="465">
        <f t="shared" ref="AI135" si="423">AI136-SUM(AI132:AI134)</f>
        <v>0.18710000000000004</v>
      </c>
      <c r="AJ135" s="465">
        <f t="shared" ref="AJ135" si="424">AJ136-SUM(AJ132:AJ134)</f>
        <v>0.19179999999999997</v>
      </c>
      <c r="AK135" s="465">
        <f t="shared" ref="AK135" si="425">AK136-SUM(AK132:AK134)</f>
        <v>0.18769999999999998</v>
      </c>
      <c r="AL135" s="396"/>
      <c r="AM135" s="396"/>
      <c r="AN135" s="396"/>
      <c r="AO135" s="396"/>
      <c r="AP135" s="396"/>
      <c r="AQ135" s="396"/>
      <c r="AR135" s="396"/>
      <c r="AS135" s="396"/>
      <c r="AT135" s="396"/>
      <c r="AU135" s="396"/>
      <c r="AV135" s="396"/>
      <c r="AW135" s="396"/>
      <c r="AX135" s="396"/>
      <c r="AY135" s="396"/>
      <c r="AZ135" s="396"/>
      <c r="BA135" s="396"/>
    </row>
    <row r="136" spans="1:53" ht="15.75" thickBot="1" x14ac:dyDescent="0.3">
      <c r="A136" s="227" t="s">
        <v>37</v>
      </c>
      <c r="B136" s="227" t="s">
        <v>312</v>
      </c>
      <c r="C136" s="475" t="s">
        <v>58</v>
      </c>
      <c r="D136" s="229">
        <f t="shared" ref="D136:S136" si="426">SUM(D132:D135)</f>
        <v>15.302</v>
      </c>
      <c r="E136" s="229">
        <f t="shared" si="426"/>
        <v>15.6496</v>
      </c>
      <c r="F136" s="229">
        <f t="shared" si="426"/>
        <v>15.88542</v>
      </c>
      <c r="G136" s="229">
        <f t="shared" si="426"/>
        <v>15.84802</v>
      </c>
      <c r="H136" s="229">
        <f t="shared" si="426"/>
        <v>16.080079999999999</v>
      </c>
      <c r="I136" s="229">
        <f t="shared" si="426"/>
        <v>15.5908</v>
      </c>
      <c r="J136" s="229">
        <f t="shared" si="426"/>
        <v>15.707730999999999</v>
      </c>
      <c r="K136" s="229">
        <f t="shared" si="426"/>
        <v>15.999894796600001</v>
      </c>
      <c r="L136" s="229">
        <f t="shared" si="426"/>
        <v>16.391892219116698</v>
      </c>
      <c r="M136" s="229">
        <f t="shared" si="426"/>
        <v>16.945938176122844</v>
      </c>
      <c r="N136" s="229">
        <f t="shared" si="426"/>
        <v>17.583105451545062</v>
      </c>
      <c r="O136" s="229">
        <f t="shared" si="426"/>
        <v>18.314562638329338</v>
      </c>
      <c r="P136" s="229">
        <f t="shared" si="426"/>
        <v>19.096594462986001</v>
      </c>
      <c r="Q136" s="229">
        <f t="shared" si="426"/>
        <v>19.833723009257263</v>
      </c>
      <c r="R136" s="229">
        <f t="shared" si="426"/>
        <v>20.718307055470138</v>
      </c>
      <c r="S136" s="229">
        <f t="shared" si="426"/>
        <v>21.725216778365986</v>
      </c>
      <c r="T136" s="484"/>
      <c r="U136" s="340"/>
      <c r="V136" s="477">
        <v>1</v>
      </c>
      <c r="W136" s="477">
        <v>1</v>
      </c>
      <c r="X136" s="478">
        <v>1</v>
      </c>
      <c r="Y136" s="479">
        <v>1</v>
      </c>
      <c r="Z136" s="479">
        <v>1</v>
      </c>
      <c r="AA136" s="479">
        <v>1</v>
      </c>
      <c r="AB136" s="479">
        <v>1</v>
      </c>
      <c r="AC136" s="479">
        <v>1</v>
      </c>
      <c r="AD136" s="479">
        <v>1</v>
      </c>
      <c r="AE136" s="479">
        <v>1</v>
      </c>
      <c r="AF136" s="479">
        <v>1</v>
      </c>
      <c r="AG136" s="479">
        <v>1</v>
      </c>
      <c r="AH136" s="479">
        <v>1</v>
      </c>
      <c r="AI136" s="479">
        <v>1</v>
      </c>
      <c r="AJ136" s="479">
        <v>1</v>
      </c>
      <c r="AK136" s="479">
        <v>1</v>
      </c>
      <c r="AL136" s="396"/>
      <c r="AM136" s="396"/>
      <c r="AN136" s="396"/>
      <c r="AO136" s="396"/>
      <c r="AP136" s="396"/>
      <c r="AQ136" s="396"/>
      <c r="AR136" s="396"/>
      <c r="AS136" s="396"/>
      <c r="AT136" s="396"/>
      <c r="AU136" s="396"/>
      <c r="AV136" s="396"/>
      <c r="AW136" s="396"/>
      <c r="AX136" s="396"/>
      <c r="AY136" s="396"/>
      <c r="AZ136" s="396"/>
      <c r="BA136" s="396"/>
    </row>
    <row r="137" spans="1:53" s="462" customFormat="1" x14ac:dyDescent="0.25">
      <c r="A137" s="327" t="s">
        <v>37</v>
      </c>
      <c r="B137" s="473" t="s">
        <v>32</v>
      </c>
      <c r="C137" s="341" t="s">
        <v>360</v>
      </c>
      <c r="D137" s="468">
        <f>V137*' Demand-Supply Gap'!D$267</f>
        <v>11.509223296000002</v>
      </c>
      <c r="E137" s="468">
        <f>W137*' Demand-Supply Gap'!E$267</f>
        <v>12.183957446400001</v>
      </c>
      <c r="F137" s="468">
        <f>X137*' Demand-Supply Gap'!F$267</f>
        <v>12.677782829999998</v>
      </c>
      <c r="G137" s="468">
        <f>Y137*' Demand-Supply Gap'!G$267</f>
        <v>12.589664472000003</v>
      </c>
      <c r="H137" s="468">
        <f>Z137*' Demand-Supply Gap'!H$267</f>
        <v>12.642295432000001</v>
      </c>
      <c r="I137" s="468">
        <f>AA137*' Demand-Supply Gap'!I$267</f>
        <v>11.773040532000003</v>
      </c>
      <c r="J137" s="468">
        <f>AB137*' Demand-Supply Gap'!J$267</f>
        <v>11.819386018937042</v>
      </c>
      <c r="K137" s="468">
        <f>AC137*' Demand-Supply Gap'!K$267</f>
        <v>11.97154087283983</v>
      </c>
      <c r="L137" s="468">
        <f>AD137*' Demand-Supply Gap'!L$267</f>
        <v>12.202681334154706</v>
      </c>
      <c r="M137" s="468">
        <f>AE137*' Demand-Supply Gap'!M$267</f>
        <v>12.629467171047956</v>
      </c>
      <c r="N137" s="468">
        <f>AF137*' Demand-Supply Gap'!N$267</f>
        <v>13.187202551159931</v>
      </c>
      <c r="O137" s="468">
        <f>AG137*' Demand-Supply Gap'!O$267</f>
        <v>13.92030419126398</v>
      </c>
      <c r="P137" s="468">
        <f>AH137*' Demand-Supply Gap'!P$267</f>
        <v>14.502972202925491</v>
      </c>
      <c r="Q137" s="468">
        <f>AI137*' Demand-Supply Gap'!Q$267</f>
        <v>14.951190591015989</v>
      </c>
      <c r="R137" s="468">
        <f>AJ137*' Demand-Supply Gap'!R$267</f>
        <v>15.495313295515375</v>
      </c>
      <c r="S137" s="468">
        <f>AK137*' Demand-Supply Gap'!S$267</f>
        <v>16.394924774369702</v>
      </c>
      <c r="T137" s="384"/>
      <c r="U137" s="469">
        <f>(S137/J137)^(1/9)-1</f>
        <v>3.7028044587293252E-2</v>
      </c>
      <c r="V137" s="466">
        <v>0.56479999999999997</v>
      </c>
      <c r="W137" s="467">
        <v>0.56610000000000005</v>
      </c>
      <c r="X137" s="467">
        <v>0.5615</v>
      </c>
      <c r="Y137" s="467">
        <v>0.56630000000000003</v>
      </c>
      <c r="Z137" s="467">
        <v>0.56030000000000002</v>
      </c>
      <c r="AA137" s="467">
        <v>0.56100000000000005</v>
      </c>
      <c r="AB137" s="467">
        <v>0.56130000000000002</v>
      </c>
      <c r="AC137" s="467">
        <v>0.56040000000000001</v>
      </c>
      <c r="AD137" s="467">
        <v>0.55979999999999996</v>
      </c>
      <c r="AE137" s="467">
        <v>0.55930000000000002</v>
      </c>
      <c r="AF137" s="467">
        <v>0.56169999999999998</v>
      </c>
      <c r="AG137" s="467">
        <v>0.56810000000000005</v>
      </c>
      <c r="AH137" s="467">
        <v>0.5665</v>
      </c>
      <c r="AI137" s="467">
        <v>0.56159999999999999</v>
      </c>
      <c r="AJ137" s="467">
        <v>0.55889999999999995</v>
      </c>
      <c r="AK137" s="467">
        <v>0.56610000000000005</v>
      </c>
      <c r="AL137" s="396"/>
      <c r="AM137" s="396"/>
      <c r="AN137" s="396"/>
      <c r="AO137" s="396"/>
      <c r="AP137" s="396"/>
      <c r="AQ137" s="396"/>
      <c r="AR137" s="396"/>
      <c r="AS137" s="396"/>
      <c r="AT137" s="396"/>
      <c r="AU137" s="396"/>
      <c r="AV137" s="396"/>
      <c r="AW137" s="396"/>
      <c r="AX137" s="396"/>
      <c r="AY137" s="396"/>
      <c r="AZ137" s="396"/>
      <c r="BA137" s="396"/>
    </row>
    <row r="138" spans="1:53" s="462" customFormat="1" x14ac:dyDescent="0.25">
      <c r="A138" s="327" t="s">
        <v>37</v>
      </c>
      <c r="B138" s="473" t="s">
        <v>32</v>
      </c>
      <c r="C138" s="341" t="s">
        <v>383</v>
      </c>
      <c r="D138" s="468">
        <f>V138*' Demand-Supply Gap'!D$267</f>
        <v>3.4050835920000004</v>
      </c>
      <c r="E138" s="468">
        <f>W138*' Demand-Supply Gap'!E$267</f>
        <v>3.6050395200000005</v>
      </c>
      <c r="F138" s="468">
        <f>X138*' Demand-Supply Gap'!F$267</f>
        <v>3.7660804559999996</v>
      </c>
      <c r="G138" s="468">
        <f>Y138*' Demand-Supply Gap'!G$267</f>
        <v>3.7660059360000004</v>
      </c>
      <c r="H138" s="468">
        <f>Z138*' Demand-Supply Gap'!H$267</f>
        <v>3.73424932</v>
      </c>
      <c r="I138" s="468">
        <f>AA138*' Demand-Supply Gap'!I$267</f>
        <v>3.4584618176000004</v>
      </c>
      <c r="J138" s="468">
        <f>AB138*' Demand-Supply Gap'!J$267</f>
        <v>3.6281493159858407</v>
      </c>
      <c r="K138" s="468">
        <f>AC138*' Demand-Supply Gap'!K$267</f>
        <v>3.5119937892485154</v>
      </c>
      <c r="L138" s="468">
        <f>AD138*' Demand-Supply Gap'!L$267</f>
        <v>3.7907221936575626</v>
      </c>
      <c r="M138" s="468">
        <f>AE138*' Demand-Supply Gap'!M$267</f>
        <v>3.9132606128063849</v>
      </c>
      <c r="N138" s="468">
        <f>AF138*' Demand-Supply Gap'!N$267</f>
        <v>3.9770555673250709</v>
      </c>
      <c r="O138" s="468">
        <f>AG138*' Demand-Supply Gap'!O$267</f>
        <v>4.1680051803098097</v>
      </c>
      <c r="P138" s="468">
        <f>AH138*' Demand-Supply Gap'!P$267</f>
        <v>4.3060898932604896</v>
      </c>
      <c r="Q138" s="468">
        <f>AI138*' Demand-Supply Gap'!Q$267</f>
        <v>4.5950418376235032</v>
      </c>
      <c r="R138" s="468">
        <f>AJ138*' Demand-Supply Gap'!R$267</f>
        <v>4.7298272467613582</v>
      </c>
      <c r="S138" s="468">
        <f>AK138*' Demand-Supply Gap'!S$267</f>
        <v>4.8509978797154654</v>
      </c>
      <c r="T138" s="384"/>
      <c r="U138" s="469">
        <f t="shared" ref="U138:U140" si="427">(S138/J138)^(1/9)-1</f>
        <v>3.2799965489126892E-2</v>
      </c>
      <c r="V138" s="465">
        <v>0.1671</v>
      </c>
      <c r="W138" s="467">
        <v>0.16750000000000001</v>
      </c>
      <c r="X138" s="467">
        <v>0.1668</v>
      </c>
      <c r="Y138" s="467">
        <v>0.1694</v>
      </c>
      <c r="Z138" s="467">
        <v>0.16550000000000001</v>
      </c>
      <c r="AA138" s="467">
        <v>0.1648</v>
      </c>
      <c r="AB138" s="467">
        <v>0.17230000000000001</v>
      </c>
      <c r="AC138" s="467">
        <v>0.16439999999999999</v>
      </c>
      <c r="AD138" s="467">
        <v>0.1739</v>
      </c>
      <c r="AE138" s="467">
        <v>0.17330000000000001</v>
      </c>
      <c r="AF138" s="467">
        <v>0.1694</v>
      </c>
      <c r="AG138" s="467">
        <v>0.1701</v>
      </c>
      <c r="AH138" s="467">
        <v>0.16819999999999999</v>
      </c>
      <c r="AI138" s="467">
        <v>0.1726</v>
      </c>
      <c r="AJ138" s="467">
        <v>0.1706</v>
      </c>
      <c r="AK138" s="467">
        <v>0.16750000000000001</v>
      </c>
      <c r="AL138" s="396"/>
      <c r="AM138" s="396"/>
      <c r="AN138" s="396"/>
      <c r="AO138" s="396"/>
      <c r="AP138" s="396"/>
      <c r="AQ138" s="396"/>
      <c r="AR138" s="396"/>
      <c r="AS138" s="396"/>
      <c r="AT138" s="396"/>
      <c r="AU138" s="396"/>
      <c r="AV138" s="396"/>
      <c r="AW138" s="396"/>
      <c r="AX138" s="396"/>
      <c r="AY138" s="396"/>
      <c r="AZ138" s="396"/>
      <c r="BA138" s="396"/>
    </row>
    <row r="139" spans="1:53" s="462" customFormat="1" x14ac:dyDescent="0.25">
      <c r="A139" s="327" t="s">
        <v>37</v>
      </c>
      <c r="B139" s="473" t="s">
        <v>32</v>
      </c>
      <c r="C139" s="341" t="s">
        <v>386</v>
      </c>
      <c r="D139" s="468">
        <f>V139*' Demand-Supply Gap'!D$267</f>
        <v>1.2430287200000003</v>
      </c>
      <c r="E139" s="468">
        <f>W139*' Demand-Supply Gap'!E$267</f>
        <v>1.312880064</v>
      </c>
      <c r="F139" s="468">
        <f>X139*' Demand-Supply Gap'!F$267</f>
        <v>1.3772836199999998</v>
      </c>
      <c r="G139" s="468">
        <f>Y139*' Demand-Supply Gap'!G$267</f>
        <v>1.3561178400000002</v>
      </c>
      <c r="H139" s="468">
        <f>Z139*' Demand-Supply Gap'!H$267</f>
        <v>1.37636984</v>
      </c>
      <c r="I139" s="468">
        <f>AA139*' Demand-Supply Gap'!I$267</f>
        <v>1.2801345320000002</v>
      </c>
      <c r="J139" s="468">
        <f>AB139*' Demand-Supply Gap'!J$267</f>
        <v>1.2844869894088</v>
      </c>
      <c r="K139" s="468">
        <f>AC139*' Demand-Supply Gap'!K$267</f>
        <v>1.3031120507552276</v>
      </c>
      <c r="L139" s="468">
        <f>AD139*' Demand-Supply Gap'!L$267</f>
        <v>1.3296955365906342</v>
      </c>
      <c r="M139" s="468">
        <f>AE139*' Demand-Supply Gap'!M$267</f>
        <v>1.377431606354238</v>
      </c>
      <c r="N139" s="468">
        <f>AF139*' Demand-Supply Gap'!N$267</f>
        <v>1.4321156411265012</v>
      </c>
      <c r="O139" s="468">
        <f>AG139*' Demand-Supply Gap'!O$267</f>
        <v>1.4946990946437295</v>
      </c>
      <c r="P139" s="468">
        <f>AH139*' Demand-Supply Gap'!P$267</f>
        <v>1.559101513077074</v>
      </c>
      <c r="Q139" s="468">
        <f>AI139*' Demand-Supply Gap'!Q$267</f>
        <v>1.6213096634488493</v>
      </c>
      <c r="R139" s="468">
        <f>AJ139*' Demand-Supply Gap'!R$267</f>
        <v>1.6884318835156316</v>
      </c>
      <c r="S139" s="468">
        <f>AK139*' Demand-Supply Gap'!S$267</f>
        <v>1.7637359455204289</v>
      </c>
      <c r="T139" s="384"/>
      <c r="U139" s="469">
        <f t="shared" si="427"/>
        <v>3.5858486597553529E-2</v>
      </c>
      <c r="V139" s="463">
        <v>6.0999999999999999E-2</v>
      </c>
      <c r="W139" s="463">
        <v>6.0999999999999999E-2</v>
      </c>
      <c r="X139" s="463">
        <v>6.0999999999999999E-2</v>
      </c>
      <c r="Y139" s="463">
        <v>6.0999999999999999E-2</v>
      </c>
      <c r="Z139" s="463">
        <v>6.0999999999999999E-2</v>
      </c>
      <c r="AA139" s="463">
        <v>6.0999999999999999E-2</v>
      </c>
      <c r="AB139" s="463">
        <v>6.0999999999999999E-2</v>
      </c>
      <c r="AC139" s="463">
        <v>6.0999999999999999E-2</v>
      </c>
      <c r="AD139" s="463">
        <v>6.0999999999999999E-2</v>
      </c>
      <c r="AE139" s="463">
        <v>6.0999999999999999E-2</v>
      </c>
      <c r="AF139" s="463">
        <v>6.0999999999999999E-2</v>
      </c>
      <c r="AG139" s="463">
        <v>6.0999999999999999E-2</v>
      </c>
      <c r="AH139" s="463">
        <v>6.0900000000000003E-2</v>
      </c>
      <c r="AI139" s="463">
        <v>6.0900000000000003E-2</v>
      </c>
      <c r="AJ139" s="463">
        <v>6.0900000000000003E-2</v>
      </c>
      <c r="AK139" s="463">
        <v>6.0900000000000003E-2</v>
      </c>
      <c r="AL139" s="396"/>
      <c r="AM139" s="396"/>
      <c r="AN139" s="396"/>
      <c r="AO139" s="396"/>
      <c r="AP139" s="396"/>
      <c r="AQ139" s="396"/>
      <c r="AR139" s="396"/>
      <c r="AS139" s="396"/>
      <c r="AT139" s="396"/>
      <c r="AU139" s="396"/>
      <c r="AV139" s="396"/>
      <c r="AW139" s="396"/>
      <c r="AX139" s="396"/>
      <c r="AY139" s="396"/>
      <c r="AZ139" s="396"/>
      <c r="BA139" s="396"/>
    </row>
    <row r="140" spans="1:53" s="462" customFormat="1" x14ac:dyDescent="0.25">
      <c r="A140" s="327" t="s">
        <v>37</v>
      </c>
      <c r="B140" s="473" t="s">
        <v>32</v>
      </c>
      <c r="C140" s="341" t="s">
        <v>12</v>
      </c>
      <c r="D140" s="468">
        <f>V140*' Demand-Supply Gap'!D$267</f>
        <v>4.2201843920000019</v>
      </c>
      <c r="E140" s="468">
        <f>W140*' Demand-Supply Gap'!E$267</f>
        <v>4.4207469696000006</v>
      </c>
      <c r="F140" s="468">
        <f>X140*' Demand-Supply Gap'!F$267</f>
        <v>4.7572730940000021</v>
      </c>
      <c r="G140" s="468">
        <f>Y140*' Demand-Supply Gap'!G$267</f>
        <v>4.5196517520000015</v>
      </c>
      <c r="H140" s="468">
        <f>Z140*' Demand-Supply Gap'!H$267</f>
        <v>4.8105254080000011</v>
      </c>
      <c r="I140" s="468">
        <f>AA140*' Demand-Supply Gap'!I$267</f>
        <v>4.4741751184000016</v>
      </c>
      <c r="J140" s="468">
        <f>AB140*' Demand-Supply Gap'!J$267</f>
        <v>4.3251414364683205</v>
      </c>
      <c r="K140" s="468">
        <f>AC140*' Demand-Supply Gap'!K$267</f>
        <v>4.5758459224880284</v>
      </c>
      <c r="L140" s="468">
        <f>AD140*' Demand-Supply Gap'!L$267</f>
        <v>4.4751884206894639</v>
      </c>
      <c r="M140" s="468">
        <f>AE140*' Demand-Supply Gap'!M$267</f>
        <v>4.6606866155986006</v>
      </c>
      <c r="N140" s="468">
        <f>AF140*' Demand-Supply Gap'!N$267</f>
        <v>4.8809318326262225</v>
      </c>
      <c r="O140" s="468">
        <f>AG140*' Demand-Supply Gap'!O$267</f>
        <v>4.9202553804009952</v>
      </c>
      <c r="P140" s="468">
        <f>AH140*' Demand-Supply Gap'!P$267</f>
        <v>5.2328464576839728</v>
      </c>
      <c r="Q140" s="468">
        <f>AI140*' Demand-Supply Gap'!Q$267</f>
        <v>5.4549482765298736</v>
      </c>
      <c r="R140" s="468">
        <f>AJ140*' Demand-Supply Gap'!R$267</f>
        <v>5.8110890440866427</v>
      </c>
      <c r="S140" s="468">
        <f>AK140*' Demand-Supply Gap'!S$267</f>
        <v>5.9515227718300183</v>
      </c>
      <c r="T140" s="384"/>
      <c r="U140" s="469">
        <f t="shared" si="427"/>
        <v>3.6103372447595428E-2</v>
      </c>
      <c r="V140" s="465">
        <f>V141-SUM(V137:V139)</f>
        <v>0.20710000000000006</v>
      </c>
      <c r="W140" s="465">
        <f t="shared" ref="W140" si="428">W141-SUM(W137:W139)</f>
        <v>0.20540000000000003</v>
      </c>
      <c r="X140" s="465">
        <f t="shared" ref="X140" si="429">X141-SUM(X137:X139)</f>
        <v>0.21070000000000011</v>
      </c>
      <c r="Y140" s="465">
        <f t="shared" ref="Y140" si="430">Y141-SUM(Y137:Y139)</f>
        <v>0.20330000000000004</v>
      </c>
      <c r="Z140" s="465">
        <f t="shared" ref="Z140" si="431">Z141-SUM(Z137:Z139)</f>
        <v>0.21320000000000006</v>
      </c>
      <c r="AA140" s="465">
        <f t="shared" ref="AA140" si="432">AA141-SUM(AA137:AA139)</f>
        <v>0.21320000000000006</v>
      </c>
      <c r="AB140" s="465">
        <f t="shared" ref="AB140" si="433">AB141-SUM(AB137:AB139)</f>
        <v>0.20540000000000003</v>
      </c>
      <c r="AC140" s="465">
        <f t="shared" ref="AC140" si="434">AC141-SUM(AC137:AC139)</f>
        <v>0.21419999999999995</v>
      </c>
      <c r="AD140" s="465">
        <f t="shared" ref="AD140" si="435">AD141-SUM(AD137:AD139)</f>
        <v>0.20530000000000004</v>
      </c>
      <c r="AE140" s="465">
        <f t="shared" ref="AE140" si="436">AE141-SUM(AE137:AE139)</f>
        <v>0.20639999999999992</v>
      </c>
      <c r="AF140" s="465">
        <f t="shared" ref="AF140" si="437">AF141-SUM(AF137:AF139)</f>
        <v>0.20789999999999997</v>
      </c>
      <c r="AG140" s="465">
        <f t="shared" ref="AG140" si="438">AG141-SUM(AG137:AG139)</f>
        <v>0.20079999999999987</v>
      </c>
      <c r="AH140" s="465">
        <f t="shared" ref="AH140" si="439">AH141-SUM(AH137:AH139)</f>
        <v>0.20440000000000003</v>
      </c>
      <c r="AI140" s="465">
        <f t="shared" ref="AI140" si="440">AI141-SUM(AI137:AI139)</f>
        <v>0.20490000000000008</v>
      </c>
      <c r="AJ140" s="465">
        <f t="shared" ref="AJ140" si="441">AJ141-SUM(AJ137:AJ139)</f>
        <v>0.20960000000000012</v>
      </c>
      <c r="AK140" s="465">
        <f t="shared" ref="AK140" si="442">AK141-SUM(AK137:AK139)</f>
        <v>0.20550000000000002</v>
      </c>
      <c r="AL140" s="396"/>
      <c r="AM140" s="396"/>
      <c r="AN140" s="396"/>
      <c r="AO140" s="396"/>
      <c r="AP140" s="396"/>
      <c r="AQ140" s="396"/>
      <c r="AR140" s="396"/>
      <c r="AS140" s="396"/>
      <c r="AT140" s="396"/>
      <c r="AU140" s="396"/>
      <c r="AV140" s="396"/>
      <c r="AW140" s="396"/>
      <c r="AX140" s="396"/>
      <c r="AY140" s="396"/>
      <c r="AZ140" s="396"/>
      <c r="BA140" s="396"/>
    </row>
    <row r="141" spans="1:53" s="462" customFormat="1" ht="15.75" thickBot="1" x14ac:dyDescent="0.3">
      <c r="A141" s="227" t="s">
        <v>37</v>
      </c>
      <c r="B141" s="227" t="s">
        <v>32</v>
      </c>
      <c r="C141" s="475" t="s">
        <v>58</v>
      </c>
      <c r="D141" s="229">
        <f t="shared" ref="D141:S141" si="443">SUM(D137:D140)</f>
        <v>20.377520000000004</v>
      </c>
      <c r="E141" s="229">
        <f t="shared" si="443"/>
        <v>21.522624</v>
      </c>
      <c r="F141" s="229">
        <f t="shared" si="443"/>
        <v>22.578420000000001</v>
      </c>
      <c r="G141" s="229">
        <f t="shared" si="443"/>
        <v>22.231440000000003</v>
      </c>
      <c r="H141" s="229">
        <f t="shared" si="443"/>
        <v>22.56344</v>
      </c>
      <c r="I141" s="229">
        <f t="shared" si="443"/>
        <v>20.985812000000006</v>
      </c>
      <c r="J141" s="229">
        <f t="shared" si="443"/>
        <v>21.057163760800005</v>
      </c>
      <c r="K141" s="229">
        <f t="shared" si="443"/>
        <v>21.362492635331602</v>
      </c>
      <c r="L141" s="229">
        <f t="shared" si="443"/>
        <v>21.798287485092366</v>
      </c>
      <c r="M141" s="229">
        <f t="shared" si="443"/>
        <v>22.580846005807182</v>
      </c>
      <c r="N141" s="229">
        <f t="shared" si="443"/>
        <v>23.477305592237727</v>
      </c>
      <c r="O141" s="229">
        <f t="shared" si="443"/>
        <v>24.503263846618513</v>
      </c>
      <c r="P141" s="229">
        <f t="shared" si="443"/>
        <v>25.60101006694703</v>
      </c>
      <c r="Q141" s="229">
        <f t="shared" si="443"/>
        <v>26.622490368618212</v>
      </c>
      <c r="R141" s="229">
        <f t="shared" si="443"/>
        <v>27.724661469879006</v>
      </c>
      <c r="S141" s="229">
        <f t="shared" si="443"/>
        <v>28.961181371435615</v>
      </c>
      <c r="T141" s="484"/>
      <c r="U141" s="340"/>
      <c r="V141" s="477">
        <v>1</v>
      </c>
      <c r="W141" s="477">
        <v>1</v>
      </c>
      <c r="X141" s="478">
        <v>1</v>
      </c>
      <c r="Y141" s="479">
        <v>1</v>
      </c>
      <c r="Z141" s="479">
        <v>1</v>
      </c>
      <c r="AA141" s="479">
        <v>1</v>
      </c>
      <c r="AB141" s="479">
        <v>1</v>
      </c>
      <c r="AC141" s="479">
        <v>1</v>
      </c>
      <c r="AD141" s="479">
        <v>1</v>
      </c>
      <c r="AE141" s="479">
        <v>1</v>
      </c>
      <c r="AF141" s="479">
        <v>1</v>
      </c>
      <c r="AG141" s="479">
        <v>1</v>
      </c>
      <c r="AH141" s="479">
        <v>1</v>
      </c>
      <c r="AI141" s="479">
        <v>1</v>
      </c>
      <c r="AJ141" s="479">
        <v>1</v>
      </c>
      <c r="AK141" s="479">
        <v>1</v>
      </c>
      <c r="AL141" s="396"/>
      <c r="AM141" s="396"/>
      <c r="AN141" s="396"/>
      <c r="AO141" s="396"/>
      <c r="AP141" s="396"/>
      <c r="AQ141" s="396"/>
      <c r="AR141" s="396"/>
      <c r="AS141" s="396"/>
      <c r="AT141" s="396"/>
      <c r="AU141" s="396"/>
      <c r="AV141" s="396"/>
      <c r="AW141" s="396"/>
      <c r="AX141" s="396"/>
      <c r="AY141" s="396"/>
      <c r="AZ141" s="396"/>
      <c r="BA141" s="396"/>
    </row>
    <row r="142" spans="1:53" x14ac:dyDescent="0.25">
      <c r="A142" s="327" t="s">
        <v>37</v>
      </c>
      <c r="B142" s="397" t="s">
        <v>189</v>
      </c>
      <c r="C142" s="341" t="s">
        <v>360</v>
      </c>
      <c r="D142" s="328">
        <f>V142*' Demand-Supply Gap'!D$276</f>
        <v>7.1852349427919995</v>
      </c>
      <c r="E142" s="328">
        <f>W142*' Demand-Supply Gap'!E$276</f>
        <v>7.3082745026480005</v>
      </c>
      <c r="F142" s="328">
        <f>X142*' Demand-Supply Gap'!F$276</f>
        <v>7.3367240520359998</v>
      </c>
      <c r="G142" s="328">
        <f>Y142*' Demand-Supply Gap'!G$276</f>
        <v>7.3712471999039995</v>
      </c>
      <c r="H142" s="328">
        <f>Z142*' Demand-Supply Gap'!H$276</f>
        <v>7.6787755852079993</v>
      </c>
      <c r="I142" s="328">
        <f>AA142*' Demand-Supply Gap'!I$276</f>
        <v>7.4296780800000004</v>
      </c>
      <c r="J142" s="328">
        <f>AB142*' Demand-Supply Gap'!J$276</f>
        <v>7.4608137342989993</v>
      </c>
      <c r="K142" s="328">
        <f>AC142*' Demand-Supply Gap'!K$276</f>
        <v>7.5749624638274495</v>
      </c>
      <c r="L142" s="328">
        <f>AD142*' Demand-Supply Gap'!L$276</f>
        <v>7.734213630557675</v>
      </c>
      <c r="M142" s="328">
        <f>AE142*' Demand-Supply Gap'!M$276</f>
        <v>8.0181929688597773</v>
      </c>
      <c r="N142" s="328">
        <f>AF142*' Demand-Supply Gap'!N$276</f>
        <v>8.3430888425717544</v>
      </c>
      <c r="O142" s="328">
        <f>AG142*' Demand-Supply Gap'!O$276</f>
        <v>8.7130051168972074</v>
      </c>
      <c r="P142" s="328">
        <f>AH142*' Demand-Supply Gap'!P$276</f>
        <v>9.1105175025532752</v>
      </c>
      <c r="Q142" s="328">
        <f>AI142*' Demand-Supply Gap'!Q$276</f>
        <v>9.4798049719521806</v>
      </c>
      <c r="R142" s="328">
        <f>AJ142*' Demand-Supply Gap'!R$276</f>
        <v>9.8800273213485728</v>
      </c>
      <c r="S142" s="328">
        <f>AK142*' Demand-Supply Gap'!S$276</f>
        <v>10.328782376183787</v>
      </c>
      <c r="T142" s="384"/>
      <c r="U142" s="469">
        <f>(S142/J142)^(1/9)-1</f>
        <v>3.6802130755586138E-2</v>
      </c>
      <c r="V142" s="466">
        <v>0.56089999999999995</v>
      </c>
      <c r="W142" s="466">
        <v>0.56140000000000001</v>
      </c>
      <c r="X142" s="466">
        <v>0.56189999999999996</v>
      </c>
      <c r="Y142" s="466">
        <v>0.56230000000000002</v>
      </c>
      <c r="Z142" s="466">
        <v>0.56279999999999997</v>
      </c>
      <c r="AA142" s="466">
        <v>0.56320000000000003</v>
      </c>
      <c r="AB142" s="466">
        <v>0.56369999999999998</v>
      </c>
      <c r="AC142" s="466">
        <v>0.56420000000000003</v>
      </c>
      <c r="AD142" s="466">
        <v>0.56459999999999999</v>
      </c>
      <c r="AE142" s="466">
        <v>0.56510000000000005</v>
      </c>
      <c r="AF142" s="466">
        <v>0.56559999999999999</v>
      </c>
      <c r="AG142" s="466">
        <v>0.56599999999999995</v>
      </c>
      <c r="AH142" s="466">
        <v>0.5665</v>
      </c>
      <c r="AI142" s="466">
        <v>0.56689999999999996</v>
      </c>
      <c r="AJ142" s="466">
        <v>0.56740000000000002</v>
      </c>
      <c r="AK142" s="466">
        <v>0.56789999999999996</v>
      </c>
      <c r="AL142" s="396"/>
      <c r="AM142" s="396"/>
      <c r="AN142" s="396"/>
      <c r="AO142" s="396"/>
      <c r="AP142" s="396"/>
      <c r="AQ142" s="396"/>
      <c r="AR142" s="396"/>
      <c r="AS142" s="396"/>
      <c r="AT142" s="396"/>
      <c r="AU142" s="396"/>
      <c r="AV142" s="396"/>
      <c r="AW142" s="396"/>
      <c r="AX142" s="396"/>
      <c r="AY142" s="396"/>
      <c r="AZ142" s="396"/>
      <c r="BA142" s="396"/>
    </row>
    <row r="143" spans="1:53" x14ac:dyDescent="0.25">
      <c r="A143" s="327" t="s">
        <v>37</v>
      </c>
      <c r="B143" s="327" t="s">
        <v>189</v>
      </c>
      <c r="C143" s="341" t="s">
        <v>383</v>
      </c>
      <c r="D143" s="328">
        <f>V143*' Demand-Supply Gap'!D$276</f>
        <v>2.2417830539999999</v>
      </c>
      <c r="E143" s="328">
        <f>W143*' Demand-Supply Gap'!E$276</f>
        <v>2.2794422255320002</v>
      </c>
      <c r="F143" s="328">
        <f>X143*' Demand-Supply Gap'!F$276</f>
        <v>2.2875850754879998</v>
      </c>
      <c r="G143" s="328">
        <f>Y143*' Demand-Supply Gap'!G$276</f>
        <v>2.2980253141439997</v>
      </c>
      <c r="H143" s="328">
        <f>Z143*' Demand-Supply Gap'!H$276</f>
        <v>2.3945009154300001</v>
      </c>
      <c r="I143" s="328">
        <f>AA143*' Demand-Supply Gap'!I$276</f>
        <v>2.3164976400000001</v>
      </c>
      <c r="J143" s="328">
        <f>AB143*' Demand-Supply Gap'!J$276</f>
        <v>2.325465625539</v>
      </c>
      <c r="K143" s="328">
        <f>AC143*' Demand-Supply Gap'!K$276</f>
        <v>2.3616375352485792</v>
      </c>
      <c r="L143" s="328">
        <f>AD143*' Demand-Supply Gap'!L$276</f>
        <v>2.4109486343927573</v>
      </c>
      <c r="M143" s="328">
        <f>AE143*' Demand-Supply Gap'!M$276</f>
        <v>2.4986794935696457</v>
      </c>
      <c r="N143" s="328">
        <f>AF143*' Demand-Supply Gap'!N$276</f>
        <v>2.5991022879440293</v>
      </c>
      <c r="O143" s="328">
        <f>AG143*' Demand-Supply Gap'!O$276</f>
        <v>2.7155019480930522</v>
      </c>
      <c r="P143" s="328">
        <f>AH143*' Demand-Supply Gap'!P$276</f>
        <v>2.8384930965589641</v>
      </c>
      <c r="Q143" s="328">
        <f>AI143*' Demand-Supply Gap'!Q$276</f>
        <v>2.9531373400013323</v>
      </c>
      <c r="R143" s="328">
        <f>AJ143*' Demand-Supply Gap'!R$276</f>
        <v>3.0785844737652939</v>
      </c>
      <c r="S143" s="328">
        <f>AK143*' Demand-Supply Gap'!S$276</f>
        <v>3.2174002506548902</v>
      </c>
      <c r="T143" s="384"/>
      <c r="U143" s="469">
        <f t="shared" ref="U143:U145" si="444">(S143/J143)^(1/9)-1</f>
        <v>3.6731106963562743E-2</v>
      </c>
      <c r="V143" s="465">
        <v>0.17499999999999999</v>
      </c>
      <c r="W143" s="465">
        <v>0.17510000000000001</v>
      </c>
      <c r="X143" s="465">
        <v>0.17519999999999999</v>
      </c>
      <c r="Y143" s="465">
        <v>0.17530000000000001</v>
      </c>
      <c r="Z143" s="465">
        <v>0.17549999999999999</v>
      </c>
      <c r="AA143" s="465">
        <v>0.17560000000000001</v>
      </c>
      <c r="AB143" s="465">
        <v>0.1757</v>
      </c>
      <c r="AC143" s="465">
        <v>0.1759</v>
      </c>
      <c r="AD143" s="465">
        <v>0.17599999999999999</v>
      </c>
      <c r="AE143" s="465">
        <v>0.17610000000000001</v>
      </c>
      <c r="AF143" s="465">
        <v>0.1762</v>
      </c>
      <c r="AG143" s="465">
        <v>0.1764</v>
      </c>
      <c r="AH143" s="465">
        <v>0.17649999999999999</v>
      </c>
      <c r="AI143" s="465">
        <v>0.17660000000000001</v>
      </c>
      <c r="AJ143" s="465">
        <v>0.17680000000000001</v>
      </c>
      <c r="AK143" s="465">
        <v>0.1769</v>
      </c>
      <c r="AL143" s="396"/>
      <c r="AM143" s="396"/>
      <c r="AN143" s="396"/>
      <c r="AO143" s="396"/>
      <c r="AP143" s="396"/>
      <c r="AQ143" s="396"/>
      <c r="AR143" s="396"/>
      <c r="AS143" s="396"/>
      <c r="AT143" s="396"/>
      <c r="AU143" s="396"/>
      <c r="AV143" s="396"/>
      <c r="AW143" s="396"/>
      <c r="AX143" s="396"/>
      <c r="AY143" s="396"/>
      <c r="AZ143" s="396"/>
      <c r="BA143" s="396"/>
    </row>
    <row r="144" spans="1:53" x14ac:dyDescent="0.25">
      <c r="A144" s="327" t="s">
        <v>37</v>
      </c>
      <c r="B144" s="327" t="s">
        <v>189</v>
      </c>
      <c r="C144" s="341" t="s">
        <v>386</v>
      </c>
      <c r="D144" s="328">
        <f>V144*' Demand-Supply Gap'!D$276</f>
        <v>0.795512729448</v>
      </c>
      <c r="E144" s="328">
        <f>W144*' Demand-Supply Gap'!E$276</f>
        <v>0.81101799343600012</v>
      </c>
      <c r="F144" s="328">
        <f>X144*' Demand-Supply Gap'!F$276</f>
        <v>0.81606202750000001</v>
      </c>
      <c r="G144" s="328">
        <f>Y144*' Demand-Supply Gap'!G$276</f>
        <v>0.82194060009600001</v>
      </c>
      <c r="H144" s="328">
        <f>Z144*' Demand-Supply Gap'!H$276</f>
        <v>0.85683565520799998</v>
      </c>
      <c r="I144" s="328">
        <f>AA144*' Demand-Supply Gap'!I$276</f>
        <v>0.83108970000000004</v>
      </c>
      <c r="J144" s="328">
        <f>AB144*' Demand-Supply Gap'!J$276</f>
        <v>0.83647938266400002</v>
      </c>
      <c r="K144" s="328">
        <f>AC144*' Demand-Supply Gap'!K$276</f>
        <v>0.85120989047617912</v>
      </c>
      <c r="L144" s="328">
        <f>AD144*' Demand-Supply Gap'!L$276</f>
        <v>0.8712291656101101</v>
      </c>
      <c r="M144" s="328">
        <f>AE144*' Demand-Supply Gap'!M$276</f>
        <v>0.90525696587020654</v>
      </c>
      <c r="N144" s="328">
        <f>AF144*' Demand-Supply Gap'!N$276</f>
        <v>0.94405531457671898</v>
      </c>
      <c r="O144" s="328">
        <f>AG144*' Demand-Supply Gap'!O$276</f>
        <v>0.98829492668692709</v>
      </c>
      <c r="P144" s="328">
        <f>AH144*' Demand-Supply Gap'!P$276</f>
        <v>1.0340799212959852</v>
      </c>
      <c r="Q144" s="328">
        <f>AI144*' Demand-Supply Gap'!Q$276</f>
        <v>1.0785807385622079</v>
      </c>
      <c r="R144" s="328">
        <f>AJ144*' Demand-Supply Gap'!R$276</f>
        <v>1.1266086846867336</v>
      </c>
      <c r="S144" s="328">
        <f>AK144*' Demand-Supply Gap'!S$276</f>
        <v>1.1803803067693746</v>
      </c>
      <c r="T144" s="384"/>
      <c r="U144" s="469">
        <f t="shared" si="444"/>
        <v>3.9007120334534351E-2</v>
      </c>
      <c r="V144" s="465">
        <v>6.2100000000000002E-2</v>
      </c>
      <c r="W144" s="465">
        <v>6.2300000000000001E-2</v>
      </c>
      <c r="X144" s="465">
        <v>6.25E-2</v>
      </c>
      <c r="Y144" s="465">
        <v>6.2700000000000006E-2</v>
      </c>
      <c r="Z144" s="465">
        <v>6.2799999999999995E-2</v>
      </c>
      <c r="AA144" s="465">
        <v>6.3E-2</v>
      </c>
      <c r="AB144" s="465">
        <v>6.3200000000000006E-2</v>
      </c>
      <c r="AC144" s="465">
        <v>6.3399999999999998E-2</v>
      </c>
      <c r="AD144" s="465">
        <v>6.3600000000000004E-2</v>
      </c>
      <c r="AE144" s="465">
        <v>6.3799999999999996E-2</v>
      </c>
      <c r="AF144" s="465">
        <v>6.4000000000000001E-2</v>
      </c>
      <c r="AG144" s="465">
        <v>6.4199999999999993E-2</v>
      </c>
      <c r="AH144" s="465">
        <v>6.4299999999999996E-2</v>
      </c>
      <c r="AI144" s="465">
        <v>6.4500000000000002E-2</v>
      </c>
      <c r="AJ144" s="465">
        <v>6.4699999999999994E-2</v>
      </c>
      <c r="AK144" s="465">
        <v>6.4899999999999999E-2</v>
      </c>
      <c r="AL144" s="396"/>
      <c r="AM144" s="396"/>
      <c r="AN144" s="396"/>
      <c r="AO144" s="396"/>
      <c r="AP144" s="396"/>
      <c r="AQ144" s="396"/>
      <c r="AR144" s="396"/>
      <c r="AS144" s="396"/>
      <c r="AT144" s="396"/>
      <c r="AU144" s="396"/>
      <c r="AV144" s="396"/>
      <c r="AW144" s="396"/>
      <c r="AX144" s="396"/>
      <c r="AY144" s="396"/>
      <c r="AZ144" s="396"/>
      <c r="BA144" s="396"/>
    </row>
    <row r="145" spans="1:53" x14ac:dyDescent="0.25">
      <c r="A145" s="327" t="s">
        <v>37</v>
      </c>
      <c r="B145" s="327" t="s">
        <v>189</v>
      </c>
      <c r="C145" s="341" t="s">
        <v>12</v>
      </c>
      <c r="D145" s="328">
        <f>V145*' Demand-Supply Gap'!D$276</f>
        <v>2.5876581537599996</v>
      </c>
      <c r="E145" s="328">
        <f>W145*' Demand-Supply Gap'!E$276</f>
        <v>2.6192105983839995</v>
      </c>
      <c r="F145" s="328">
        <f>X145*' Demand-Supply Gap'!F$276</f>
        <v>2.6166212849760004</v>
      </c>
      <c r="G145" s="328">
        <f>Y145*' Demand-Supply Gap'!G$276</f>
        <v>2.6178873658559998</v>
      </c>
      <c r="H145" s="328">
        <f>Z145*' Demand-Supply Gap'!H$276</f>
        <v>2.7137677041540011</v>
      </c>
      <c r="I145" s="328">
        <f>AA145*' Demand-Supply Gap'!I$276</f>
        <v>2.6146345799999993</v>
      </c>
      <c r="J145" s="328">
        <f>AB145*' Demand-Supply Gap'!J$276</f>
        <v>2.6126745274980001</v>
      </c>
      <c r="K145" s="328">
        <f>AC145*' Demand-Supply Gap'!K$276</f>
        <v>2.6382136195357919</v>
      </c>
      <c r="L145" s="328">
        <f>AD145*' Demand-Supply Gap'!L$276</f>
        <v>2.6821803557619437</v>
      </c>
      <c r="M145" s="328">
        <f>AE145*' Demand-Supply Gap'!M$276</f>
        <v>2.7668512279732012</v>
      </c>
      <c r="N145" s="328">
        <f>AF145*' Demand-Supply Gap'!N$276</f>
        <v>2.8646178451687305</v>
      </c>
      <c r="O145" s="328">
        <f>AG145*' Demand-Supply Gap'!O$276</f>
        <v>2.9771999816394352</v>
      </c>
      <c r="P145" s="328">
        <f>AH145*' Demand-Supply Gap'!P$276</f>
        <v>3.0990233411156507</v>
      </c>
      <c r="Q145" s="328">
        <f>AI145*' Demand-Supply Gap'!Q$276</f>
        <v>3.210658942696806</v>
      </c>
      <c r="R145" s="328">
        <f>AJ145*' Demand-Supply Gap'!R$276</f>
        <v>3.3275876297316049</v>
      </c>
      <c r="S145" s="328">
        <f>AK145*' Demand-Supply Gap'!S$276</f>
        <v>3.4611151367983384</v>
      </c>
      <c r="T145" s="384"/>
      <c r="U145" s="469">
        <f t="shared" si="444"/>
        <v>3.1739556945080682E-2</v>
      </c>
      <c r="V145" s="465">
        <f>V146-SUM(V142:V144)</f>
        <v>0.20199999999999996</v>
      </c>
      <c r="W145" s="465">
        <f t="shared" ref="W145" si="445">W146-SUM(W142:W144)</f>
        <v>0.20119999999999993</v>
      </c>
      <c r="X145" s="465">
        <f t="shared" ref="X145" si="446">X146-SUM(X142:X144)</f>
        <v>0.20040000000000002</v>
      </c>
      <c r="Y145" s="465">
        <f t="shared" ref="Y145" si="447">Y146-SUM(Y142:Y144)</f>
        <v>0.19969999999999999</v>
      </c>
      <c r="Z145" s="465">
        <f t="shared" ref="Z145" si="448">Z146-SUM(Z142:Z144)</f>
        <v>0.19890000000000008</v>
      </c>
      <c r="AA145" s="465">
        <f t="shared" ref="AA145" si="449">AA146-SUM(AA142:AA144)</f>
        <v>0.19819999999999993</v>
      </c>
      <c r="AB145" s="465">
        <f t="shared" ref="AB145" si="450">AB146-SUM(AB142:AB144)</f>
        <v>0.19740000000000002</v>
      </c>
      <c r="AC145" s="465">
        <f t="shared" ref="AC145" si="451">AC146-SUM(AC142:AC144)</f>
        <v>0.19650000000000001</v>
      </c>
      <c r="AD145" s="465">
        <f t="shared" ref="AD145" si="452">AD146-SUM(AD142:AD144)</f>
        <v>0.19580000000000009</v>
      </c>
      <c r="AE145" s="465">
        <f t="shared" ref="AE145" si="453">AE146-SUM(AE142:AE144)</f>
        <v>0.19499999999999995</v>
      </c>
      <c r="AF145" s="465">
        <f t="shared" ref="AF145" si="454">AF146-SUM(AF142:AF144)</f>
        <v>0.19419999999999993</v>
      </c>
      <c r="AG145" s="465">
        <f t="shared" ref="AG145" si="455">AG146-SUM(AG142:AG144)</f>
        <v>0.19340000000000002</v>
      </c>
      <c r="AH145" s="465">
        <f t="shared" ref="AH145" si="456">AH146-SUM(AH142:AH144)</f>
        <v>0.19269999999999998</v>
      </c>
      <c r="AI145" s="465">
        <f t="shared" ref="AI145" si="457">AI146-SUM(AI142:AI144)</f>
        <v>0.19200000000000006</v>
      </c>
      <c r="AJ145" s="465">
        <f t="shared" ref="AJ145" si="458">AJ146-SUM(AJ142:AJ144)</f>
        <v>0.19110000000000005</v>
      </c>
      <c r="AK145" s="465">
        <f t="shared" ref="AK145" si="459">AK146-SUM(AK142:AK144)</f>
        <v>0.19030000000000014</v>
      </c>
      <c r="AL145" s="396"/>
      <c r="AM145" s="396"/>
      <c r="AN145" s="396"/>
      <c r="AO145" s="396"/>
      <c r="AP145" s="396"/>
      <c r="AQ145" s="396"/>
      <c r="AR145" s="396"/>
      <c r="AS145" s="396"/>
      <c r="AT145" s="396"/>
      <c r="AU145" s="396"/>
      <c r="AV145" s="396"/>
      <c r="AW145" s="396"/>
      <c r="AX145" s="396"/>
      <c r="AY145" s="396"/>
      <c r="AZ145" s="396"/>
      <c r="BA145" s="396"/>
    </row>
    <row r="146" spans="1:53" ht="15.75" thickBot="1" x14ac:dyDescent="0.3">
      <c r="A146" s="227" t="s">
        <v>37</v>
      </c>
      <c r="B146" s="227" t="s">
        <v>189</v>
      </c>
      <c r="C146" s="475" t="s">
        <v>58</v>
      </c>
      <c r="D146" s="229">
        <f t="shared" ref="D146:S146" si="460">SUM(D142:D145)</f>
        <v>12.810188879999998</v>
      </c>
      <c r="E146" s="229">
        <f t="shared" si="460"/>
        <v>13.017945319999999</v>
      </c>
      <c r="F146" s="229">
        <f t="shared" si="460"/>
        <v>13.05699244</v>
      </c>
      <c r="G146" s="229">
        <f t="shared" si="460"/>
        <v>13.109100479999999</v>
      </c>
      <c r="H146" s="229">
        <f t="shared" si="460"/>
        <v>13.64387986</v>
      </c>
      <c r="I146" s="229">
        <f t="shared" si="460"/>
        <v>13.191899999999999</v>
      </c>
      <c r="J146" s="229">
        <f t="shared" si="460"/>
        <v>13.235433270000001</v>
      </c>
      <c r="K146" s="229">
        <f t="shared" si="460"/>
        <v>13.426023509087999</v>
      </c>
      <c r="L146" s="229">
        <f t="shared" si="460"/>
        <v>13.698571786322486</v>
      </c>
      <c r="M146" s="229">
        <f t="shared" si="460"/>
        <v>14.188980656272829</v>
      </c>
      <c r="N146" s="229">
        <f t="shared" si="460"/>
        <v>14.750864290261234</v>
      </c>
      <c r="O146" s="229">
        <f t="shared" si="460"/>
        <v>15.394001973316623</v>
      </c>
      <c r="P146" s="229">
        <f t="shared" si="460"/>
        <v>16.082113861523876</v>
      </c>
      <c r="Q146" s="229">
        <f t="shared" si="460"/>
        <v>16.722181993212526</v>
      </c>
      <c r="R146" s="229">
        <f t="shared" si="460"/>
        <v>17.412808109532207</v>
      </c>
      <c r="S146" s="229">
        <f t="shared" si="460"/>
        <v>18.187678070406388</v>
      </c>
      <c r="T146" s="484"/>
      <c r="U146" s="340"/>
      <c r="V146" s="477">
        <v>1</v>
      </c>
      <c r="W146" s="477">
        <v>1</v>
      </c>
      <c r="X146" s="478">
        <v>1</v>
      </c>
      <c r="Y146" s="479">
        <v>1</v>
      </c>
      <c r="Z146" s="479">
        <v>1</v>
      </c>
      <c r="AA146" s="479">
        <v>1</v>
      </c>
      <c r="AB146" s="479">
        <v>1</v>
      </c>
      <c r="AC146" s="479">
        <v>1</v>
      </c>
      <c r="AD146" s="479">
        <v>1</v>
      </c>
      <c r="AE146" s="479">
        <v>1</v>
      </c>
      <c r="AF146" s="479">
        <v>1</v>
      </c>
      <c r="AG146" s="479">
        <v>1</v>
      </c>
      <c r="AH146" s="479">
        <v>1</v>
      </c>
      <c r="AI146" s="479">
        <v>1</v>
      </c>
      <c r="AJ146" s="479">
        <v>1</v>
      </c>
      <c r="AK146" s="479">
        <v>1</v>
      </c>
      <c r="AL146" s="396"/>
      <c r="AM146" s="396"/>
      <c r="AN146" s="396"/>
      <c r="AO146" s="396"/>
      <c r="AP146" s="396"/>
      <c r="AQ146" s="396"/>
      <c r="AR146" s="396"/>
      <c r="AS146" s="396"/>
      <c r="AT146" s="396"/>
      <c r="AU146" s="396"/>
      <c r="AV146" s="396"/>
      <c r="AW146" s="396"/>
      <c r="AX146" s="396"/>
      <c r="AY146" s="396"/>
      <c r="AZ146" s="396"/>
      <c r="BA146" s="396"/>
    </row>
    <row r="147" spans="1:53" x14ac:dyDescent="0.25">
      <c r="A147" s="327" t="s">
        <v>37</v>
      </c>
      <c r="B147" s="327" t="s">
        <v>55</v>
      </c>
      <c r="C147" s="341" t="s">
        <v>360</v>
      </c>
      <c r="D147" s="328">
        <f>V147*' Demand-Supply Gap'!D$285</f>
        <v>8.5623909600000001</v>
      </c>
      <c r="E147" s="328">
        <f>W147*' Demand-Supply Gap'!E$285</f>
        <v>8.8767455919999989</v>
      </c>
      <c r="F147" s="328">
        <f>X147*' Demand-Supply Gap'!F$285</f>
        <v>8.9652203999999998</v>
      </c>
      <c r="G147" s="328">
        <f>Y147*' Demand-Supply Gap'!G$285</f>
        <v>9.1951896600000005</v>
      </c>
      <c r="H147" s="328">
        <f>Z147*' Demand-Supply Gap'!H$285</f>
        <v>9.5802975999999997</v>
      </c>
      <c r="I147" s="328">
        <f>AA147*' Demand-Supply Gap'!I$285</f>
        <v>8.4779847040000007</v>
      </c>
      <c r="J147" s="328">
        <f>AB147*' Demand-Supply Gap'!J$285</f>
        <v>8.4910943486976009</v>
      </c>
      <c r="K147" s="328">
        <f>AC147*' Demand-Supply Gap'!K$285</f>
        <v>8.5940487208724061</v>
      </c>
      <c r="L147" s="328">
        <f>AD147*' Demand-Supply Gap'!L$285</f>
        <v>8.7580260831997467</v>
      </c>
      <c r="M147" s="328">
        <f>AE147*' Demand-Supply Gap'!M$285</f>
        <v>9.048479178878317</v>
      </c>
      <c r="N147" s="328">
        <f>AF147*' Demand-Supply Gap'!N$285</f>
        <v>9.3861743655196008</v>
      </c>
      <c r="O147" s="328">
        <f>AG147*' Demand-Supply Gap'!O$285</f>
        <v>9.7892216260340152</v>
      </c>
      <c r="P147" s="328">
        <f>AH147*' Demand-Supply Gap'!P$285</f>
        <v>10.204480339805256</v>
      </c>
      <c r="Q147" s="328">
        <f>AI147*' Demand-Supply Gap'!Q$285</f>
        <v>10.569075091866686</v>
      </c>
      <c r="R147" s="328">
        <f>AJ147*' Demand-Supply Gap'!R$285</f>
        <v>10.958679725284282</v>
      </c>
      <c r="S147" s="328">
        <f>AK147*' Demand-Supply Gap'!S$285</f>
        <v>11.453039886469449</v>
      </c>
      <c r="T147" s="384"/>
      <c r="U147" s="469">
        <f>(S147/J147)^(1/9)-1</f>
        <v>3.3807499952808406E-2</v>
      </c>
      <c r="V147" s="356">
        <v>0.57899999999999996</v>
      </c>
      <c r="W147" s="356">
        <v>0.58209999999999995</v>
      </c>
      <c r="X147" s="363">
        <v>0.57869999999999999</v>
      </c>
      <c r="Y147" s="362">
        <v>0.58050000000000002</v>
      </c>
      <c r="Z147" s="362">
        <v>0.57879999999999998</v>
      </c>
      <c r="AA147" s="362">
        <v>0.57820000000000005</v>
      </c>
      <c r="AB147" s="362">
        <v>0.57840000000000003</v>
      </c>
      <c r="AC147" s="362">
        <v>0.57830000000000004</v>
      </c>
      <c r="AD147" s="362">
        <v>0.57879999999999998</v>
      </c>
      <c r="AE147" s="362">
        <v>0.57850000000000001</v>
      </c>
      <c r="AF147" s="362">
        <v>0.57840000000000003</v>
      </c>
      <c r="AG147" s="362">
        <v>0.57920000000000005</v>
      </c>
      <c r="AH147" s="362">
        <v>0.57909999999999995</v>
      </c>
      <c r="AI147" s="362">
        <v>0.57799999999999996</v>
      </c>
      <c r="AJ147" s="362">
        <v>0.57669999999999999</v>
      </c>
      <c r="AK147" s="362">
        <v>0.57820000000000005</v>
      </c>
      <c r="AL147" s="396"/>
      <c r="AM147" s="396"/>
      <c r="AN147" s="396"/>
      <c r="AO147" s="396"/>
      <c r="AP147" s="396"/>
      <c r="AQ147" s="396"/>
      <c r="AR147" s="396"/>
      <c r="AS147" s="396"/>
      <c r="AT147" s="396"/>
      <c r="AU147" s="396"/>
      <c r="AV147" s="396"/>
      <c r="AW147" s="396"/>
      <c r="AX147" s="396"/>
      <c r="AY147" s="396"/>
      <c r="AZ147" s="396"/>
      <c r="BA147" s="396"/>
    </row>
    <row r="148" spans="1:53" x14ac:dyDescent="0.25">
      <c r="A148" s="327" t="s">
        <v>37</v>
      </c>
      <c r="B148" s="327" t="s">
        <v>55</v>
      </c>
      <c r="C148" s="341" t="s">
        <v>383</v>
      </c>
      <c r="D148" s="328">
        <f>V148*' Demand-Supply Gap'!D$285</f>
        <v>2.5849843520000002</v>
      </c>
      <c r="E148" s="328">
        <f>W148*' Demand-Supply Gap'!E$285</f>
        <v>2.6061429679999999</v>
      </c>
      <c r="F148" s="328">
        <f>X148*' Demand-Supply Gap'!F$285</f>
        <v>2.6460336000000004</v>
      </c>
      <c r="G148" s="328">
        <f>Y148*' Demand-Supply Gap'!G$285</f>
        <v>2.7039084839999998</v>
      </c>
      <c r="H148" s="328">
        <f>Z148*' Demand-Supply Gap'!H$285</f>
        <v>2.8270816000000001</v>
      </c>
      <c r="I148" s="328">
        <f>AA148*' Demand-Supply Gap'!I$285</f>
        <v>2.4926624000000004</v>
      </c>
      <c r="J148" s="328">
        <f>AB148*' Demand-Supply Gap'!J$285</f>
        <v>2.5235461938816002</v>
      </c>
      <c r="K148" s="328">
        <f>AC148*' Demand-Supply Gap'!K$285</f>
        <v>2.5248640457828491</v>
      </c>
      <c r="L148" s="328">
        <f>AD148*' Demand-Supply Gap'!L$285</f>
        <v>2.5950267333599806</v>
      </c>
      <c r="M148" s="328">
        <f>AE148*' Demand-Supply Gap'!M$285</f>
        <v>2.6777867509489504</v>
      </c>
      <c r="N148" s="328">
        <f>AF148*' Demand-Supply Gap'!N$285</f>
        <v>2.7700898412762722</v>
      </c>
      <c r="O148" s="328">
        <f>AG148*' Demand-Supply Gap'!O$285</f>
        <v>2.8816683136029</v>
      </c>
      <c r="P148" s="328">
        <f>AH148*' Demand-Supply Gap'!P$285</f>
        <v>3.0202865312426543</v>
      </c>
      <c r="Q148" s="328">
        <f>AI148*' Demand-Supply Gap'!Q$285</f>
        <v>3.11586573642575</v>
      </c>
      <c r="R148" s="328">
        <f>AJ148*' Demand-Supply Gap'!R$285</f>
        <v>3.2285064770691863</v>
      </c>
      <c r="S148" s="328">
        <f>AK148*' Demand-Supply Gap'!S$285</f>
        <v>3.3574719141414242</v>
      </c>
      <c r="T148" s="384"/>
      <c r="U148" s="469">
        <f t="shared" ref="U148:U150" si="461">(S148/J148)^(1/9)-1</f>
        <v>3.2233390095825154E-2</v>
      </c>
      <c r="V148" s="356">
        <v>0.17480000000000001</v>
      </c>
      <c r="W148" s="356">
        <v>0.1709</v>
      </c>
      <c r="X148" s="363">
        <v>0.17080000000000001</v>
      </c>
      <c r="Y148" s="362">
        <v>0.17069999999999999</v>
      </c>
      <c r="Z148" s="362">
        <v>0.17080000000000001</v>
      </c>
      <c r="AA148" s="362">
        <v>0.17</v>
      </c>
      <c r="AB148" s="362">
        <v>0.1719</v>
      </c>
      <c r="AC148" s="362">
        <v>0.1699</v>
      </c>
      <c r="AD148" s="362">
        <v>0.17150000000000001</v>
      </c>
      <c r="AE148" s="362">
        <v>0.17119999999999999</v>
      </c>
      <c r="AF148" s="362">
        <v>0.17069999999999999</v>
      </c>
      <c r="AG148" s="362">
        <v>0.17050000000000001</v>
      </c>
      <c r="AH148" s="362">
        <v>0.1714</v>
      </c>
      <c r="AI148" s="362">
        <v>0.1704</v>
      </c>
      <c r="AJ148" s="362">
        <v>0.1699</v>
      </c>
      <c r="AK148" s="362">
        <v>0.16950000000000001</v>
      </c>
      <c r="AL148" s="396"/>
      <c r="AM148" s="396"/>
      <c r="AN148" s="396"/>
      <c r="AO148" s="396"/>
      <c r="AP148" s="396"/>
      <c r="AQ148" s="396"/>
      <c r="AR148" s="396"/>
      <c r="AS148" s="396"/>
      <c r="AT148" s="396"/>
      <c r="AU148" s="396"/>
      <c r="AV148" s="396"/>
      <c r="AW148" s="396"/>
      <c r="AX148" s="396"/>
      <c r="AY148" s="396"/>
      <c r="AZ148" s="396"/>
      <c r="BA148" s="396"/>
    </row>
    <row r="149" spans="1:53" x14ac:dyDescent="0.25">
      <c r="A149" s="327" t="s">
        <v>37</v>
      </c>
      <c r="B149" s="327" t="s">
        <v>55</v>
      </c>
      <c r="C149" s="341" t="s">
        <v>386</v>
      </c>
      <c r="D149" s="328">
        <f>V149*' Demand-Supply Gap'!D$285</f>
        <v>0.9420108880000001</v>
      </c>
      <c r="E149" s="328">
        <f>W149*' Demand-Supply Gap'!E$285</f>
        <v>0.97139442400000009</v>
      </c>
      <c r="F149" s="328">
        <f>X149*' Demand-Supply Gap'!F$285</f>
        <v>0.98838959999999998</v>
      </c>
      <c r="G149" s="328">
        <f>Y149*' Demand-Supply Gap'!G$285</f>
        <v>1.0105996559999999</v>
      </c>
      <c r="H149" s="328">
        <f>Z149*' Demand-Supply Gap'!H$285</f>
        <v>1.0560175999999999</v>
      </c>
      <c r="I149" s="328">
        <f>AA149*' Demand-Supply Gap'!I$285</f>
        <v>0.93548153599999995</v>
      </c>
      <c r="J149" s="328">
        <f>AB149*' Demand-Supply Gap'!J$285</f>
        <v>0.93660411384319997</v>
      </c>
      <c r="K149" s="328">
        <f>AC149*' Demand-Supply Gap'!K$285</f>
        <v>0.94812434444347127</v>
      </c>
      <c r="L149" s="328">
        <f>AD149*' Demand-Supply Gap'!L$285</f>
        <v>0.96538020751234244</v>
      </c>
      <c r="M149" s="328">
        <f>AE149*' Demand-Supply Gap'!M$285</f>
        <v>0.99791352050550841</v>
      </c>
      <c r="N149" s="328">
        <f>AF149*' Demand-Supply Gap'!N$285</f>
        <v>1.0353352775244649</v>
      </c>
      <c r="O149" s="328">
        <f>AG149*' Demand-Supply Gap'!O$285</f>
        <v>1.0783016915417303</v>
      </c>
      <c r="P149" s="328">
        <f>AH149*' Demand-Supply Gap'!P$285</f>
        <v>1.1242373436014079</v>
      </c>
      <c r="Q149" s="328">
        <f>AI149*' Demand-Supply Gap'!Q$285</f>
        <v>1.1666210914551811</v>
      </c>
      <c r="R149" s="328">
        <f>AJ149*' Demand-Supply Gap'!R$285</f>
        <v>1.2142528774851147</v>
      </c>
      <c r="S149" s="328">
        <f>AK149*' Demand-Supply Gap'!S$285</f>
        <v>1.2637563901016096</v>
      </c>
      <c r="T149" s="384"/>
      <c r="U149" s="469">
        <f t="shared" si="461"/>
        <v>3.38472266372849E-2</v>
      </c>
      <c r="V149" s="356">
        <v>6.3700000000000007E-2</v>
      </c>
      <c r="W149" s="356">
        <v>6.3700000000000007E-2</v>
      </c>
      <c r="X149" s="363">
        <v>6.3799999999999996E-2</v>
      </c>
      <c r="Y149" s="362">
        <v>6.3799999999999996E-2</v>
      </c>
      <c r="Z149" s="362">
        <v>6.3799999999999996E-2</v>
      </c>
      <c r="AA149" s="362">
        <v>6.3799999999999996E-2</v>
      </c>
      <c r="AB149" s="362">
        <v>6.3799999999999996E-2</v>
      </c>
      <c r="AC149" s="362">
        <v>6.3799999999999996E-2</v>
      </c>
      <c r="AD149" s="362">
        <v>6.3799999999999996E-2</v>
      </c>
      <c r="AE149" s="362">
        <v>6.3799999999999996E-2</v>
      </c>
      <c r="AF149" s="362">
        <v>6.3799999999999996E-2</v>
      </c>
      <c r="AG149" s="362">
        <v>6.3799999999999996E-2</v>
      </c>
      <c r="AH149" s="362">
        <v>6.3799999999999996E-2</v>
      </c>
      <c r="AI149" s="362">
        <v>6.3799999999999996E-2</v>
      </c>
      <c r="AJ149" s="362">
        <v>6.3899999999999998E-2</v>
      </c>
      <c r="AK149" s="362">
        <v>6.3799999999999996E-2</v>
      </c>
      <c r="AL149" s="396"/>
      <c r="AM149" s="396"/>
      <c r="AN149" s="396"/>
      <c r="AO149" s="396"/>
      <c r="AP149" s="396"/>
      <c r="AQ149" s="396"/>
      <c r="AR149" s="396"/>
      <c r="AS149" s="396"/>
      <c r="AT149" s="396"/>
      <c r="AU149" s="396"/>
      <c r="AV149" s="396"/>
      <c r="AW149" s="396"/>
      <c r="AX149" s="396"/>
      <c r="AY149" s="396"/>
      <c r="AZ149" s="396"/>
      <c r="BA149" s="396"/>
    </row>
    <row r="150" spans="1:53" x14ac:dyDescent="0.25">
      <c r="A150" s="327" t="s">
        <v>37</v>
      </c>
      <c r="B150" s="327" t="s">
        <v>55</v>
      </c>
      <c r="C150" s="341" t="s">
        <v>12</v>
      </c>
      <c r="D150" s="328">
        <f>V150*' Demand-Supply Gap'!D$285</f>
        <v>2.6988537999999997</v>
      </c>
      <c r="E150" s="328">
        <f>W150*' Demand-Supply Gap'!E$285</f>
        <v>2.795237016000002</v>
      </c>
      <c r="F150" s="328">
        <f>X150*' Demand-Supply Gap'!F$285</f>
        <v>2.8923563999999997</v>
      </c>
      <c r="G150" s="328">
        <f>Y150*' Demand-Supply Gap'!G$285</f>
        <v>2.9304222000000011</v>
      </c>
      <c r="H150" s="328">
        <f>Z150*' Demand-Supply Gap'!H$285</f>
        <v>3.0886031999999997</v>
      </c>
      <c r="I150" s="328">
        <f>AA150*' Demand-Supply Gap'!I$285</f>
        <v>2.7565913599999994</v>
      </c>
      <c r="J150" s="328">
        <f>AB150*' Demand-Supply Gap'!J$285</f>
        <v>2.7290706075776012</v>
      </c>
      <c r="K150" s="328">
        <f>AC150*' Demand-Supply Gap'!K$285</f>
        <v>2.7938460306484743</v>
      </c>
      <c r="L150" s="328">
        <f>AD150*' Demand-Supply Gap'!L$285</f>
        <v>2.8129181908549303</v>
      </c>
      <c r="M150" s="328">
        <f>AE150*' Demand-Supply Gap'!M$285</f>
        <v>2.9170983005372624</v>
      </c>
      <c r="N150" s="328">
        <f>AF150*' Demand-Supply Gap'!N$285</f>
        <v>3.0362261822073267</v>
      </c>
      <c r="O150" s="328">
        <f>AG150*' Demand-Supply Gap'!O$285</f>
        <v>3.152088800509917</v>
      </c>
      <c r="P150" s="328">
        <f>AH150*' Demand-Supply Gap'!P$285</f>
        <v>3.2722707634291783</v>
      </c>
      <c r="Q150" s="328">
        <f>AI150*' Demand-Supply Gap'!Q$285</f>
        <v>3.4340351250044376</v>
      </c>
      <c r="R150" s="328">
        <f>AJ150*' Demand-Supply Gap'!R$285</f>
        <v>3.6009533690677524</v>
      </c>
      <c r="S150" s="328">
        <f>AK150*' Demand-Supply Gap'!S$285</f>
        <v>3.7338256980274833</v>
      </c>
      <c r="T150" s="384"/>
      <c r="U150" s="469">
        <f t="shared" si="461"/>
        <v>3.5443927260928154E-2</v>
      </c>
      <c r="V150" s="465">
        <f>V151-SUM(V147:V149)</f>
        <v>0.1825</v>
      </c>
      <c r="W150" s="465">
        <f t="shared" ref="W150" si="462">W151-SUM(W147:W149)</f>
        <v>0.18330000000000013</v>
      </c>
      <c r="X150" s="465">
        <f t="shared" ref="X150" si="463">X151-SUM(X147:X149)</f>
        <v>0.18669999999999998</v>
      </c>
      <c r="Y150" s="465">
        <f t="shared" ref="Y150" si="464">Y151-SUM(Y147:Y149)</f>
        <v>0.18500000000000005</v>
      </c>
      <c r="Z150" s="465">
        <f t="shared" ref="Z150" si="465">Z151-SUM(Z147:Z149)</f>
        <v>0.18659999999999999</v>
      </c>
      <c r="AA150" s="465">
        <f t="shared" ref="AA150" si="466">AA151-SUM(AA147:AA149)</f>
        <v>0.18799999999999994</v>
      </c>
      <c r="AB150" s="465">
        <f t="shared" ref="AB150" si="467">AB151-SUM(AB147:AB149)</f>
        <v>0.18590000000000007</v>
      </c>
      <c r="AC150" s="465">
        <f t="shared" ref="AC150" si="468">AC151-SUM(AC147:AC149)</f>
        <v>0.18800000000000006</v>
      </c>
      <c r="AD150" s="465">
        <f t="shared" ref="AD150" si="469">AD151-SUM(AD147:AD149)</f>
        <v>0.18590000000000007</v>
      </c>
      <c r="AE150" s="465">
        <f t="shared" ref="AE150" si="470">AE151-SUM(AE147:AE149)</f>
        <v>0.1865</v>
      </c>
      <c r="AF150" s="465">
        <f t="shared" ref="AF150" si="471">AF151-SUM(AF147:AF149)</f>
        <v>0.18710000000000004</v>
      </c>
      <c r="AG150" s="465">
        <f t="shared" ref="AG150" si="472">AG151-SUM(AG147:AG149)</f>
        <v>0.1865</v>
      </c>
      <c r="AH150" s="465">
        <f t="shared" ref="AH150" si="473">AH151-SUM(AH147:AH149)</f>
        <v>0.18570000000000009</v>
      </c>
      <c r="AI150" s="465">
        <f t="shared" ref="AI150" si="474">AI151-SUM(AI147:AI149)</f>
        <v>0.18780000000000008</v>
      </c>
      <c r="AJ150" s="465">
        <f t="shared" ref="AJ150" si="475">AJ151-SUM(AJ147:AJ149)</f>
        <v>0.18950000000000011</v>
      </c>
      <c r="AK150" s="465">
        <f t="shared" ref="AK150" si="476">AK151-SUM(AK147:AK149)</f>
        <v>0.1885</v>
      </c>
      <c r="AL150" s="396"/>
      <c r="AM150" s="396"/>
      <c r="AN150" s="396"/>
      <c r="AO150" s="396"/>
      <c r="AP150" s="396"/>
      <c r="AQ150" s="396"/>
      <c r="AR150" s="396"/>
      <c r="AS150" s="396"/>
      <c r="AT150" s="396"/>
      <c r="AU150" s="396"/>
      <c r="AV150" s="396"/>
      <c r="AW150" s="396"/>
      <c r="AX150" s="396"/>
      <c r="AY150" s="396"/>
      <c r="AZ150" s="396"/>
      <c r="BA150" s="396"/>
    </row>
    <row r="151" spans="1:53" ht="15.75" thickBot="1" x14ac:dyDescent="0.3">
      <c r="A151" s="227" t="s">
        <v>37</v>
      </c>
      <c r="B151" s="227" t="s">
        <v>55</v>
      </c>
      <c r="C151" s="475" t="s">
        <v>58</v>
      </c>
      <c r="D151" s="229">
        <f t="shared" ref="D151:S151" si="477">SUM(D147:D150)</f>
        <v>14.788240000000002</v>
      </c>
      <c r="E151" s="229">
        <f t="shared" si="477"/>
        <v>15.24952</v>
      </c>
      <c r="F151" s="229">
        <f t="shared" si="477"/>
        <v>15.492000000000001</v>
      </c>
      <c r="G151" s="229">
        <f t="shared" si="477"/>
        <v>15.840120000000001</v>
      </c>
      <c r="H151" s="229">
        <f t="shared" si="477"/>
        <v>16.552</v>
      </c>
      <c r="I151" s="229">
        <f t="shared" si="477"/>
        <v>14.66272</v>
      </c>
      <c r="J151" s="229">
        <f t="shared" si="477"/>
        <v>14.680315264000003</v>
      </c>
      <c r="K151" s="229">
        <f t="shared" si="477"/>
        <v>14.8608831417472</v>
      </c>
      <c r="L151" s="229">
        <f t="shared" si="477"/>
        <v>15.131351214927001</v>
      </c>
      <c r="M151" s="229">
        <f t="shared" si="477"/>
        <v>15.641277750870037</v>
      </c>
      <c r="N151" s="229">
        <f t="shared" si="477"/>
        <v>16.227825666527664</v>
      </c>
      <c r="O151" s="229">
        <f t="shared" si="477"/>
        <v>16.901280431688562</v>
      </c>
      <c r="P151" s="229">
        <f t="shared" si="477"/>
        <v>17.621274978078496</v>
      </c>
      <c r="Q151" s="229">
        <f t="shared" si="477"/>
        <v>18.285597044752055</v>
      </c>
      <c r="R151" s="229">
        <f t="shared" si="477"/>
        <v>19.002392448906335</v>
      </c>
      <c r="S151" s="229">
        <f t="shared" si="477"/>
        <v>19.808093888739968</v>
      </c>
      <c r="T151" s="484"/>
      <c r="U151" s="340"/>
      <c r="V151" s="477">
        <v>1</v>
      </c>
      <c r="W151" s="477">
        <v>1</v>
      </c>
      <c r="X151" s="478">
        <v>1</v>
      </c>
      <c r="Y151" s="479">
        <v>1</v>
      </c>
      <c r="Z151" s="479">
        <v>1</v>
      </c>
      <c r="AA151" s="479">
        <v>1</v>
      </c>
      <c r="AB151" s="479">
        <v>1</v>
      </c>
      <c r="AC151" s="479">
        <v>1</v>
      </c>
      <c r="AD151" s="479">
        <v>1</v>
      </c>
      <c r="AE151" s="479">
        <v>1</v>
      </c>
      <c r="AF151" s="479">
        <v>1</v>
      </c>
      <c r="AG151" s="479">
        <v>1</v>
      </c>
      <c r="AH151" s="479">
        <v>1</v>
      </c>
      <c r="AI151" s="479">
        <v>1</v>
      </c>
      <c r="AJ151" s="479">
        <v>1</v>
      </c>
      <c r="AK151" s="479">
        <v>1</v>
      </c>
      <c r="AL151" s="396"/>
      <c r="AM151" s="396"/>
      <c r="AN151" s="396"/>
      <c r="AO151" s="396"/>
      <c r="AP151" s="396"/>
      <c r="AQ151" s="396"/>
      <c r="AR151" s="396"/>
      <c r="AS151" s="396"/>
      <c r="AT151" s="396"/>
      <c r="AU151" s="396"/>
      <c r="AV151" s="396"/>
      <c r="AW151" s="396"/>
      <c r="AX151" s="396"/>
      <c r="AY151" s="396"/>
      <c r="AZ151" s="396"/>
      <c r="BA151" s="396"/>
    </row>
    <row r="152" spans="1:53" x14ac:dyDescent="0.25">
      <c r="A152" s="359" t="s">
        <v>37</v>
      </c>
      <c r="B152" s="359" t="s">
        <v>37</v>
      </c>
      <c r="C152" s="189" t="s">
        <v>360</v>
      </c>
      <c r="D152" s="188">
        <f t="shared" ref="D152:S152" si="478">D147+D142+D137+D132</f>
        <v>36.041727398792005</v>
      </c>
      <c r="E152" s="188">
        <f t="shared" si="478"/>
        <v>37.373757381048001</v>
      </c>
      <c r="F152" s="188">
        <f t="shared" si="478"/>
        <v>38.047125018035999</v>
      </c>
      <c r="G152" s="188">
        <f t="shared" si="478"/>
        <v>38.278221643904004</v>
      </c>
      <c r="H152" s="188">
        <f t="shared" si="478"/>
        <v>39.060582185207998</v>
      </c>
      <c r="I152" s="188">
        <f t="shared" si="478"/>
        <v>36.572136556000004</v>
      </c>
      <c r="J152" s="188">
        <f t="shared" si="478"/>
        <v>36.734125410533643</v>
      </c>
      <c r="K152" s="188">
        <f t="shared" si="478"/>
        <v>37.255692123162703</v>
      </c>
      <c r="L152" s="188">
        <f t="shared" si="478"/>
        <v>38.023546909811436</v>
      </c>
      <c r="M152" s="188">
        <f t="shared" si="478"/>
        <v>39.3315997657295</v>
      </c>
      <c r="N152" s="188">
        <f t="shared" si="478"/>
        <v>40.956418972083512</v>
      </c>
      <c r="O152" s="188">
        <f t="shared" si="478"/>
        <v>42.997359401566563</v>
      </c>
      <c r="P152" s="188">
        <f t="shared" si="478"/>
        <v>44.81378913707136</v>
      </c>
      <c r="Q152" s="188">
        <f t="shared" si="478"/>
        <v>46.323143120819829</v>
      </c>
      <c r="R152" s="188">
        <f t="shared" si="478"/>
        <v>48.106162411066364</v>
      </c>
      <c r="S152" s="188">
        <f t="shared" si="478"/>
        <v>50.677436771294722</v>
      </c>
      <c r="T152" s="484"/>
      <c r="U152" s="469">
        <f>(S152/J152)^(1/9)-1</f>
        <v>3.6399548518065483E-2</v>
      </c>
      <c r="V152" s="369">
        <f>D152/D$156</f>
        <v>0.56957799733903136</v>
      </c>
      <c r="W152" s="369">
        <f t="shared" ref="W152:AK152" si="479">E152/E$156</f>
        <v>0.57111758581692484</v>
      </c>
      <c r="X152" s="369">
        <f t="shared" si="479"/>
        <v>0.56775879533373741</v>
      </c>
      <c r="Y152" s="369">
        <f t="shared" si="479"/>
        <v>0.57107228383117947</v>
      </c>
      <c r="Z152" s="369">
        <f t="shared" si="479"/>
        <v>0.56741607661667948</v>
      </c>
      <c r="AA152" s="369">
        <f t="shared" si="479"/>
        <v>0.56761504352423364</v>
      </c>
      <c r="AB152" s="369">
        <f t="shared" si="479"/>
        <v>0.56793073691471585</v>
      </c>
      <c r="AC152" s="369">
        <f t="shared" si="479"/>
        <v>0.56749570035273955</v>
      </c>
      <c r="AD152" s="369">
        <f t="shared" si="479"/>
        <v>0.56734539899048153</v>
      </c>
      <c r="AE152" s="369">
        <f t="shared" si="479"/>
        <v>0.56708876701623001</v>
      </c>
      <c r="AF152" s="369">
        <f t="shared" si="479"/>
        <v>0.56853040089656992</v>
      </c>
      <c r="AG152" s="369">
        <f t="shared" si="479"/>
        <v>0.57243482578468807</v>
      </c>
      <c r="AH152" s="369">
        <f t="shared" si="479"/>
        <v>0.57159721083948456</v>
      </c>
      <c r="AI152" s="369">
        <f t="shared" si="479"/>
        <v>0.568633352565871</v>
      </c>
      <c r="AJ152" s="369">
        <f t="shared" si="479"/>
        <v>0.56690078198089633</v>
      </c>
      <c r="AK152" s="369">
        <f t="shared" si="479"/>
        <v>0.57145012023314723</v>
      </c>
      <c r="AL152" s="396"/>
      <c r="AM152" s="396"/>
      <c r="AN152" s="396"/>
      <c r="AO152" s="396"/>
      <c r="AP152" s="396"/>
      <c r="AQ152" s="396"/>
      <c r="AR152" s="396"/>
      <c r="AS152" s="396"/>
      <c r="AT152" s="396"/>
      <c r="AU152" s="396"/>
      <c r="AV152" s="396"/>
      <c r="AW152" s="396"/>
      <c r="AX152" s="396"/>
      <c r="AY152" s="396"/>
      <c r="AZ152" s="396"/>
      <c r="BA152" s="396"/>
    </row>
    <row r="153" spans="1:53" x14ac:dyDescent="0.25">
      <c r="A153" s="359" t="s">
        <v>37</v>
      </c>
      <c r="B153" s="359" t="s">
        <v>37</v>
      </c>
      <c r="C153" s="189" t="s">
        <v>383</v>
      </c>
      <c r="D153" s="188">
        <f t="shared" ref="D153:S153" si="480">D148+D143+D138+D133</f>
        <v>10.990801598000001</v>
      </c>
      <c r="E153" s="188">
        <f t="shared" si="480"/>
        <v>11.318507433532</v>
      </c>
      <c r="F153" s="188">
        <f t="shared" si="480"/>
        <v>11.559074731488</v>
      </c>
      <c r="G153" s="188">
        <f t="shared" si="480"/>
        <v>11.661788186144001</v>
      </c>
      <c r="H153" s="188">
        <f t="shared" si="480"/>
        <v>11.82934213143</v>
      </c>
      <c r="I153" s="188">
        <f t="shared" si="480"/>
        <v>11.042784257599999</v>
      </c>
      <c r="J153" s="188">
        <f t="shared" si="480"/>
        <v>11.39094523590644</v>
      </c>
      <c r="K153" s="188">
        <f t="shared" si="480"/>
        <v>11.240076686156105</v>
      </c>
      <c r="L153" s="188">
        <f t="shared" si="480"/>
        <v>11.863620595607035</v>
      </c>
      <c r="M153" s="188">
        <f t="shared" si="480"/>
        <v>12.250144327171892</v>
      </c>
      <c r="N153" s="188">
        <f t="shared" si="480"/>
        <v>12.556922751997501</v>
      </c>
      <c r="O153" s="188">
        <f t="shared" si="480"/>
        <v>13.122234773611531</v>
      </c>
      <c r="P153" s="188">
        <f t="shared" si="480"/>
        <v>13.628991756647769</v>
      </c>
      <c r="Q153" s="188">
        <f t="shared" si="480"/>
        <v>14.349150649170584</v>
      </c>
      <c r="R153" s="188">
        <f t="shared" si="480"/>
        <v>14.84494303439125</v>
      </c>
      <c r="S153" s="188">
        <f t="shared" si="480"/>
        <v>15.351616716362512</v>
      </c>
      <c r="T153" s="484"/>
      <c r="U153" s="469">
        <f t="shared" ref="U153:U155" si="481">(S153/J153)^(1/9)-1</f>
        <v>3.3711559409718372E-2</v>
      </c>
      <c r="V153" s="369">
        <f t="shared" ref="V153:V155" si="482">D153/D$156</f>
        <v>0.17369086376113271</v>
      </c>
      <c r="W153" s="369">
        <f t="shared" ref="W153:W155" si="483">E153/E$156</f>
        <v>0.17296089805965478</v>
      </c>
      <c r="X153" s="369">
        <f t="shared" ref="X153:X155" si="484">F153/F$156</f>
        <v>0.17249046653620304</v>
      </c>
      <c r="Y153" s="369">
        <f t="shared" ref="Y153:Y155" si="485">G153/G$156</f>
        <v>0.17398206413482423</v>
      </c>
      <c r="Z153" s="369">
        <f t="shared" ref="Z153:Z155" si="486">H153/H$156</f>
        <v>0.17183970452222941</v>
      </c>
      <c r="AA153" s="369">
        <f t="shared" ref="AA153:AA155" si="487">I153/I$156</f>
        <v>0.17138868705164598</v>
      </c>
      <c r="AB153" s="369">
        <f t="shared" ref="AB153:AB155" si="488">J153/J$156</f>
        <v>0.17611057428710228</v>
      </c>
      <c r="AC153" s="369">
        <f t="shared" ref="AC153:AC155" si="489">K153/K$156</f>
        <v>0.1712139763755155</v>
      </c>
      <c r="AD153" s="369">
        <f t="shared" ref="AD153:AD155" si="490">L153/L$156</f>
        <v>0.17701585220997854</v>
      </c>
      <c r="AE153" s="369">
        <f t="shared" ref="AE153:AE155" si="491">M153/M$156</f>
        <v>0.17662437540411918</v>
      </c>
      <c r="AF153" s="369">
        <f t="shared" ref="AF153:AF155" si="492">N153/N$156</f>
        <v>0.17430704405789088</v>
      </c>
      <c r="AG153" s="369">
        <f t="shared" ref="AG153:AG155" si="493">O153/O$156</f>
        <v>0.17469966251612218</v>
      </c>
      <c r="AH153" s="369">
        <f t="shared" ref="AH153:AH155" si="494">P153/P$156</f>
        <v>0.17383697796287928</v>
      </c>
      <c r="AI153" s="369">
        <f t="shared" ref="AI153:AI155" si="495">Q153/Q$156</f>
        <v>0.17614101916247968</v>
      </c>
      <c r="AJ153" s="369">
        <f t="shared" ref="AJ153:AJ155" si="496">R153/R$156</f>
        <v>0.17493829049898041</v>
      </c>
      <c r="AK153" s="369">
        <f t="shared" ref="AK153:AK155" si="497">S153/S$156</f>
        <v>0.17310826626708301</v>
      </c>
      <c r="AL153" s="396"/>
      <c r="AM153" s="396"/>
      <c r="AN153" s="396"/>
      <c r="AO153" s="396"/>
      <c r="AP153" s="396"/>
      <c r="AQ153" s="396"/>
      <c r="AR153" s="396"/>
      <c r="AS153" s="396"/>
      <c r="AT153" s="396"/>
      <c r="AU153" s="396"/>
      <c r="AV153" s="396"/>
      <c r="AW153" s="396"/>
      <c r="AX153" s="396"/>
      <c r="AY153" s="396"/>
      <c r="AZ153" s="396"/>
      <c r="BA153" s="396"/>
    </row>
    <row r="154" spans="1:53" x14ac:dyDescent="0.25">
      <c r="A154" s="359" t="s">
        <v>37</v>
      </c>
      <c r="B154" s="359" t="s">
        <v>37</v>
      </c>
      <c r="C154" s="189" t="s">
        <v>386</v>
      </c>
      <c r="D154" s="188">
        <f t="shared" ref="D154:S154" si="498">D149+D144+D139+D134</f>
        <v>3.8420549374480006</v>
      </c>
      <c r="E154" s="188">
        <f t="shared" si="498"/>
        <v>3.9763649614360004</v>
      </c>
      <c r="F154" s="188">
        <f t="shared" si="498"/>
        <v>4.0760843934999995</v>
      </c>
      <c r="G154" s="188">
        <f t="shared" si="498"/>
        <v>4.0809016220959995</v>
      </c>
      <c r="H154" s="188">
        <f t="shared" si="498"/>
        <v>4.1945315992079992</v>
      </c>
      <c r="I154" s="188">
        <f t="shared" si="498"/>
        <v>3.9244678079999997</v>
      </c>
      <c r="J154" s="188">
        <f t="shared" si="498"/>
        <v>3.941915741216</v>
      </c>
      <c r="K154" s="188">
        <f t="shared" si="498"/>
        <v>4.0032403627234583</v>
      </c>
      <c r="L154" s="188">
        <f t="shared" si="498"/>
        <v>4.089168441649357</v>
      </c>
      <c r="M154" s="188">
        <f t="shared" si="498"/>
        <v>4.2346584120456692</v>
      </c>
      <c r="N154" s="188">
        <f t="shared" si="498"/>
        <v>4.4014350701496721</v>
      </c>
      <c r="O154" s="188">
        <f t="shared" si="498"/>
        <v>4.5924055894103288</v>
      </c>
      <c r="P154" s="188">
        <f t="shared" si="498"/>
        <v>4.7906473867942809</v>
      </c>
      <c r="Q154" s="188">
        <f t="shared" si="498"/>
        <v>4.9811667265864958</v>
      </c>
      <c r="R154" s="188">
        <f t="shared" si="498"/>
        <v>5.1936623022049018</v>
      </c>
      <c r="S154" s="188">
        <f t="shared" si="498"/>
        <v>5.4288298253355816</v>
      </c>
      <c r="T154" s="484"/>
      <c r="U154" s="469">
        <f t="shared" si="481"/>
        <v>3.6201749623017365E-2</v>
      </c>
      <c r="V154" s="369">
        <f t="shared" si="482"/>
        <v>6.0717121927167002E-2</v>
      </c>
      <c r="W154" s="369">
        <f t="shared" si="483"/>
        <v>6.0763811728866572E-2</v>
      </c>
      <c r="X154" s="369">
        <f t="shared" si="484"/>
        <v>6.0825430668812956E-2</v>
      </c>
      <c r="Y154" s="369">
        <f t="shared" si="485"/>
        <v>6.0882917474612344E-2</v>
      </c>
      <c r="Z154" s="369">
        <f t="shared" si="486"/>
        <v>6.0932134907313223E-2</v>
      </c>
      <c r="AA154" s="369">
        <f t="shared" si="487"/>
        <v>6.0909401949663156E-2</v>
      </c>
      <c r="AB154" s="369">
        <f t="shared" si="488"/>
        <v>6.0944287818066739E-2</v>
      </c>
      <c r="AC154" s="369">
        <f t="shared" si="489"/>
        <v>6.097918368591148E-2</v>
      </c>
      <c r="AD154" s="369">
        <f t="shared" si="490"/>
        <v>6.1014058119554453E-2</v>
      </c>
      <c r="AE154" s="369">
        <f t="shared" si="491"/>
        <v>6.1055925310068426E-2</v>
      </c>
      <c r="AF154" s="369">
        <f t="shared" si="492"/>
        <v>6.1097862258369148E-2</v>
      </c>
      <c r="AG154" s="369">
        <f t="shared" si="493"/>
        <v>6.113986835691472E-2</v>
      </c>
      <c r="AH154" s="369">
        <f t="shared" si="494"/>
        <v>6.1104422034731549E-2</v>
      </c>
      <c r="AI154" s="369">
        <f t="shared" si="495"/>
        <v>6.1145624942608938E-2</v>
      </c>
      <c r="AJ154" s="369">
        <f t="shared" si="496"/>
        <v>6.1204034429222218E-2</v>
      </c>
      <c r="AK154" s="369">
        <f t="shared" si="497"/>
        <v>6.1216700252893531E-2</v>
      </c>
      <c r="AL154" s="396"/>
      <c r="AM154" s="396"/>
      <c r="AN154" s="396"/>
      <c r="AO154" s="396"/>
      <c r="AP154" s="396"/>
      <c r="AQ154" s="396"/>
      <c r="AR154" s="396"/>
      <c r="AS154" s="396"/>
      <c r="AT154" s="396"/>
      <c r="AU154" s="396"/>
      <c r="AV154" s="396"/>
      <c r="AW154" s="396"/>
      <c r="AX154" s="396"/>
      <c r="AY154" s="396"/>
      <c r="AZ154" s="396"/>
      <c r="BA154" s="396"/>
    </row>
    <row r="155" spans="1:53" x14ac:dyDescent="0.25">
      <c r="A155" s="359" t="s">
        <v>37</v>
      </c>
      <c r="B155" s="359" t="s">
        <v>37</v>
      </c>
      <c r="C155" s="189" t="s">
        <v>12</v>
      </c>
      <c r="D155" s="188">
        <f t="shared" ref="D155:S155" si="499">D150+D145+D140+D135</f>
        <v>12.40336494576</v>
      </c>
      <c r="E155" s="188">
        <f t="shared" si="499"/>
        <v>12.771059543984002</v>
      </c>
      <c r="F155" s="188">
        <f t="shared" si="499"/>
        <v>13.330548296976001</v>
      </c>
      <c r="G155" s="188">
        <f t="shared" si="499"/>
        <v>13.007769027856003</v>
      </c>
      <c r="H155" s="188">
        <f t="shared" si="499"/>
        <v>13.754943944154004</v>
      </c>
      <c r="I155" s="188">
        <f t="shared" si="499"/>
        <v>12.891843378400001</v>
      </c>
      <c r="J155" s="188">
        <f t="shared" si="499"/>
        <v>12.613656907143923</v>
      </c>
      <c r="K155" s="188">
        <f t="shared" si="499"/>
        <v>13.150284910724535</v>
      </c>
      <c r="L155" s="188">
        <f t="shared" si="499"/>
        <v>13.043766758390719</v>
      </c>
      <c r="M155" s="188">
        <f t="shared" si="499"/>
        <v>13.540640084125831</v>
      </c>
      <c r="N155" s="188">
        <f t="shared" si="499"/>
        <v>14.124324206340997</v>
      </c>
      <c r="O155" s="188">
        <f t="shared" si="499"/>
        <v>14.401109125364615</v>
      </c>
      <c r="P155" s="188">
        <f t="shared" si="499"/>
        <v>15.16756508902199</v>
      </c>
      <c r="Q155" s="188">
        <f t="shared" si="499"/>
        <v>15.810531919263152</v>
      </c>
      <c r="R155" s="188">
        <f t="shared" si="499"/>
        <v>16.713401336125173</v>
      </c>
      <c r="S155" s="188">
        <f t="shared" si="499"/>
        <v>17.224286795955134</v>
      </c>
      <c r="T155" s="484"/>
      <c r="U155" s="469">
        <f t="shared" si="481"/>
        <v>3.522168185741914E-2</v>
      </c>
      <c r="V155" s="369">
        <f t="shared" si="482"/>
        <v>0.19601401697266896</v>
      </c>
      <c r="W155" s="369">
        <f t="shared" si="483"/>
        <v>0.19515770439455385</v>
      </c>
      <c r="X155" s="369">
        <f t="shared" si="484"/>
        <v>0.19892530746124662</v>
      </c>
      <c r="Y155" s="369">
        <f t="shared" si="485"/>
        <v>0.19406273455938397</v>
      </c>
      <c r="Z155" s="369">
        <f t="shared" si="486"/>
        <v>0.19981208395377786</v>
      </c>
      <c r="AA155" s="369">
        <f t="shared" si="487"/>
        <v>0.20008686747445709</v>
      </c>
      <c r="AB155" s="369">
        <f t="shared" si="488"/>
        <v>0.19501440098011513</v>
      </c>
      <c r="AC155" s="369">
        <f t="shared" si="489"/>
        <v>0.20031113958583352</v>
      </c>
      <c r="AD155" s="369">
        <f t="shared" si="490"/>
        <v>0.19462469067998533</v>
      </c>
      <c r="AE155" s="369">
        <f t="shared" si="491"/>
        <v>0.19523093226958241</v>
      </c>
      <c r="AF155" s="369">
        <f t="shared" si="492"/>
        <v>0.19606469278716998</v>
      </c>
      <c r="AG155" s="369">
        <f t="shared" si="493"/>
        <v>0.19172564334227521</v>
      </c>
      <c r="AH155" s="369">
        <f t="shared" si="494"/>
        <v>0.19346138916290459</v>
      </c>
      <c r="AI155" s="369">
        <f t="shared" si="495"/>
        <v>0.19408000332904027</v>
      </c>
      <c r="AJ155" s="369">
        <f t="shared" si="496"/>
        <v>0.196956893090901</v>
      </c>
      <c r="AK155" s="369">
        <f t="shared" si="497"/>
        <v>0.19422491324687619</v>
      </c>
      <c r="AL155" s="396"/>
      <c r="AM155" s="396"/>
      <c r="AN155" s="396"/>
      <c r="AO155" s="396"/>
      <c r="AP155" s="396"/>
      <c r="AQ155" s="396"/>
      <c r="AR155" s="396"/>
      <c r="AS155" s="396"/>
      <c r="AT155" s="396"/>
      <c r="AU155" s="396"/>
      <c r="AV155" s="396"/>
      <c r="AW155" s="396"/>
      <c r="AX155" s="396"/>
      <c r="AY155" s="396"/>
      <c r="AZ155" s="396"/>
      <c r="BA155" s="396"/>
    </row>
    <row r="156" spans="1:53" ht="15.75" thickBot="1" x14ac:dyDescent="0.3">
      <c r="A156" s="360" t="s">
        <v>37</v>
      </c>
      <c r="B156" s="360" t="s">
        <v>37</v>
      </c>
      <c r="C156" s="364" t="s">
        <v>58</v>
      </c>
      <c r="D156" s="188">
        <f t="shared" ref="D156:S156" si="500">D151+D146+D141+D136</f>
        <v>63.277948880000004</v>
      </c>
      <c r="E156" s="188">
        <f t="shared" si="500"/>
        <v>65.439689319999999</v>
      </c>
      <c r="F156" s="188">
        <f t="shared" si="500"/>
        <v>67.012832439999997</v>
      </c>
      <c r="G156" s="188">
        <f t="shared" si="500"/>
        <v>67.028680480000006</v>
      </c>
      <c r="H156" s="188">
        <f t="shared" si="500"/>
        <v>68.83939986</v>
      </c>
      <c r="I156" s="188">
        <f t="shared" si="500"/>
        <v>64.431232000000008</v>
      </c>
      <c r="J156" s="188">
        <f t="shared" si="500"/>
        <v>64.680643294800007</v>
      </c>
      <c r="K156" s="188">
        <f t="shared" si="500"/>
        <v>65.649294082766801</v>
      </c>
      <c r="L156" s="188">
        <f t="shared" si="500"/>
        <v>67.020102705458555</v>
      </c>
      <c r="M156" s="188">
        <f t="shared" si="500"/>
        <v>69.35704258907289</v>
      </c>
      <c r="N156" s="188">
        <f t="shared" si="500"/>
        <v>72.039101000571691</v>
      </c>
      <c r="O156" s="188">
        <f t="shared" si="500"/>
        <v>75.113108889953025</v>
      </c>
      <c r="P156" s="188">
        <f t="shared" si="500"/>
        <v>78.400993369535399</v>
      </c>
      <c r="Q156" s="188">
        <f t="shared" si="500"/>
        <v>81.463992415840067</v>
      </c>
      <c r="R156" s="188">
        <f t="shared" si="500"/>
        <v>84.858169083787686</v>
      </c>
      <c r="S156" s="188">
        <f t="shared" si="500"/>
        <v>88.682170108947957</v>
      </c>
      <c r="T156" s="484"/>
      <c r="U156" s="333"/>
      <c r="V156" s="369">
        <v>1</v>
      </c>
      <c r="W156" s="369">
        <v>1</v>
      </c>
      <c r="X156" s="369">
        <v>1</v>
      </c>
      <c r="Y156" s="369">
        <v>1</v>
      </c>
      <c r="Z156" s="369">
        <v>1</v>
      </c>
      <c r="AA156" s="369">
        <v>1</v>
      </c>
      <c r="AB156" s="369">
        <v>1</v>
      </c>
      <c r="AC156" s="369">
        <v>1</v>
      </c>
      <c r="AD156" s="369">
        <v>1</v>
      </c>
      <c r="AE156" s="369">
        <v>1</v>
      </c>
      <c r="AF156" s="369">
        <v>1</v>
      </c>
      <c r="AG156" s="369">
        <v>1</v>
      </c>
      <c r="AH156" s="369">
        <v>1</v>
      </c>
      <c r="AI156" s="369">
        <v>1</v>
      </c>
      <c r="AJ156" s="369">
        <v>1</v>
      </c>
      <c r="AK156" s="369">
        <v>1</v>
      </c>
      <c r="AL156" s="396"/>
      <c r="AM156" s="396"/>
      <c r="AN156" s="396"/>
      <c r="AO156" s="396"/>
      <c r="AP156" s="396"/>
      <c r="AQ156" s="396"/>
      <c r="AR156" s="396"/>
      <c r="AS156" s="396"/>
      <c r="AT156" s="396"/>
      <c r="AU156" s="396"/>
      <c r="AV156" s="396"/>
      <c r="AW156" s="396"/>
      <c r="AX156" s="396"/>
      <c r="AY156" s="396"/>
      <c r="AZ156" s="396"/>
      <c r="BA156" s="396"/>
    </row>
    <row r="157" spans="1:53" x14ac:dyDescent="0.25">
      <c r="A157" s="365" t="s">
        <v>57</v>
      </c>
      <c r="B157" s="365" t="s">
        <v>57</v>
      </c>
      <c r="C157" s="366" t="s">
        <v>360</v>
      </c>
      <c r="D157" s="367">
        <f t="shared" ref="D157:S157" si="501">D152+D127+D107+D87+D42</f>
        <v>439.36191198883472</v>
      </c>
      <c r="E157" s="367">
        <f t="shared" si="501"/>
        <v>449.73844981211448</v>
      </c>
      <c r="F157" s="367">
        <f t="shared" si="501"/>
        <v>464.05239748399867</v>
      </c>
      <c r="G157" s="367">
        <f t="shared" si="501"/>
        <v>472.88334757512382</v>
      </c>
      <c r="H157" s="367">
        <f t="shared" si="501"/>
        <v>485.64194857797361</v>
      </c>
      <c r="I157" s="367">
        <f t="shared" si="501"/>
        <v>440.18971841380994</v>
      </c>
      <c r="J157" s="367">
        <f t="shared" si="501"/>
        <v>453.81269632202446</v>
      </c>
      <c r="K157" s="367">
        <f t="shared" si="501"/>
        <v>468.43113883318694</v>
      </c>
      <c r="L157" s="367">
        <f t="shared" si="501"/>
        <v>487.51319367975657</v>
      </c>
      <c r="M157" s="367">
        <f t="shared" si="501"/>
        <v>511.61965766641276</v>
      </c>
      <c r="N157" s="367">
        <f t="shared" si="501"/>
        <v>539.15128139132673</v>
      </c>
      <c r="O157" s="367">
        <f t="shared" si="501"/>
        <v>571.74981917588525</v>
      </c>
      <c r="P157" s="367">
        <f t="shared" si="501"/>
        <v>607.41632424682211</v>
      </c>
      <c r="Q157" s="367">
        <f t="shared" si="501"/>
        <v>644.27381365933297</v>
      </c>
      <c r="R157" s="367">
        <f t="shared" si="501"/>
        <v>685.42416606981396</v>
      </c>
      <c r="S157" s="367">
        <f t="shared" si="501"/>
        <v>732.15648006244214</v>
      </c>
      <c r="T157" s="484"/>
      <c r="U157" s="469">
        <f>(S157/J157)^(1/9)-1</f>
        <v>5.4583100629534753E-2</v>
      </c>
      <c r="V157" s="370">
        <f>D157/D$161</f>
        <v>0.58879095260329095</v>
      </c>
      <c r="W157" s="370">
        <f t="shared" ref="W157:AK157" si="502">E157/E$161</f>
        <v>0.58905750679206004</v>
      </c>
      <c r="X157" s="370">
        <f t="shared" si="502"/>
        <v>0.58867302760972451</v>
      </c>
      <c r="Y157" s="370">
        <f t="shared" si="502"/>
        <v>0.58892888002838939</v>
      </c>
      <c r="Z157" s="370">
        <f t="shared" si="502"/>
        <v>0.58844798935230136</v>
      </c>
      <c r="AA157" s="370">
        <f t="shared" si="502"/>
        <v>0.5903341629629647</v>
      </c>
      <c r="AB157" s="370">
        <f t="shared" si="502"/>
        <v>0.58996092501713826</v>
      </c>
      <c r="AC157" s="370">
        <f t="shared" si="502"/>
        <v>0.59077638677256861</v>
      </c>
      <c r="AD157" s="370">
        <f t="shared" si="502"/>
        <v>0.59167853398461767</v>
      </c>
      <c r="AE157" s="370">
        <f t="shared" si="502"/>
        <v>0.59241395450696077</v>
      </c>
      <c r="AF157" s="370">
        <f t="shared" si="502"/>
        <v>0.59323978005062072</v>
      </c>
      <c r="AG157" s="370">
        <f t="shared" si="502"/>
        <v>0.59433286073330427</v>
      </c>
      <c r="AH157" s="370">
        <f t="shared" si="502"/>
        <v>0.59525023967729629</v>
      </c>
      <c r="AI157" s="370">
        <f t="shared" si="502"/>
        <v>0.5959190123425836</v>
      </c>
      <c r="AJ157" s="370">
        <f t="shared" si="502"/>
        <v>0.59659245103376723</v>
      </c>
      <c r="AK157" s="370">
        <f t="shared" si="502"/>
        <v>0.59793503281371385</v>
      </c>
      <c r="AL157" s="396"/>
      <c r="AM157" s="396"/>
      <c r="AN157" s="396"/>
      <c r="AO157" s="396"/>
      <c r="AP157" s="396"/>
      <c r="AQ157" s="396"/>
      <c r="AR157" s="396"/>
      <c r="AS157" s="396"/>
      <c r="AT157" s="396"/>
      <c r="AU157" s="396"/>
      <c r="AV157" s="396"/>
      <c r="AW157" s="396"/>
      <c r="AX157" s="396"/>
      <c r="AY157" s="396"/>
      <c r="AZ157" s="396"/>
      <c r="BA157" s="396"/>
    </row>
    <row r="158" spans="1:53" x14ac:dyDescent="0.25">
      <c r="A158" s="365" t="s">
        <v>57</v>
      </c>
      <c r="B158" s="365" t="s">
        <v>57</v>
      </c>
      <c r="C158" s="366" t="s">
        <v>383</v>
      </c>
      <c r="D158" s="367">
        <f t="shared" ref="D158:S158" si="503">D153+D128+D108+D88+D43</f>
        <v>141.97060110108558</v>
      </c>
      <c r="E158" s="367">
        <f t="shared" si="503"/>
        <v>145.35754866876587</v>
      </c>
      <c r="F158" s="367">
        <f t="shared" si="503"/>
        <v>150.34678370806535</v>
      </c>
      <c r="G158" s="367">
        <f t="shared" si="503"/>
        <v>153.52043962592603</v>
      </c>
      <c r="H158" s="367">
        <f t="shared" si="503"/>
        <v>158.88232663946235</v>
      </c>
      <c r="I158" s="367">
        <f t="shared" si="503"/>
        <v>142.81707984895712</v>
      </c>
      <c r="J158" s="367">
        <f t="shared" si="503"/>
        <v>150.34301904421358</v>
      </c>
      <c r="K158" s="367">
        <f t="shared" si="503"/>
        <v>154.67612495385896</v>
      </c>
      <c r="L158" s="367">
        <f t="shared" si="503"/>
        <v>161.24504735359093</v>
      </c>
      <c r="M158" s="367">
        <f t="shared" si="503"/>
        <v>169.04734820283664</v>
      </c>
      <c r="N158" s="367">
        <f t="shared" si="503"/>
        <v>173.81519176993649</v>
      </c>
      <c r="O158" s="367">
        <f t="shared" si="503"/>
        <v>184.3512392861474</v>
      </c>
      <c r="P158" s="367">
        <f t="shared" si="503"/>
        <v>196.2525305379645</v>
      </c>
      <c r="Q158" s="367">
        <f t="shared" si="503"/>
        <v>208.05712474683725</v>
      </c>
      <c r="R158" s="367">
        <f t="shared" si="503"/>
        <v>221.38473975681126</v>
      </c>
      <c r="S158" s="367">
        <f t="shared" si="503"/>
        <v>240.51895464895185</v>
      </c>
      <c r="T158" s="484"/>
      <c r="U158" s="469">
        <f t="shared" ref="U158:U160" si="504">(S158/J158)^(1/9)-1</f>
        <v>5.3595736433106556E-2</v>
      </c>
      <c r="V158" s="370">
        <f t="shared" ref="V158:V160" si="505">D158/D$161</f>
        <v>0.19025546635479468</v>
      </c>
      <c r="W158" s="370">
        <f t="shared" ref="W158:W160" si="506">E158/E$161</f>
        <v>0.19038611274619624</v>
      </c>
      <c r="X158" s="370">
        <f t="shared" ref="X158:X160" si="507">F158/F$161</f>
        <v>0.19072220472659671</v>
      </c>
      <c r="Y158" s="370">
        <f t="shared" ref="Y158:Y160" si="508">G158/G$161</f>
        <v>0.19119434218604905</v>
      </c>
      <c r="Z158" s="370">
        <f t="shared" ref="Z158:Z160" si="509">H158/H$161</f>
        <v>0.19251628885925207</v>
      </c>
      <c r="AA158" s="370">
        <f t="shared" ref="AA158:AA160" si="510">I158/I$161</f>
        <v>0.19153060092646629</v>
      </c>
      <c r="AB158" s="370">
        <f t="shared" ref="AB158:AB160" si="511">J158/J$161</f>
        <v>0.19544738898678726</v>
      </c>
      <c r="AC158" s="370">
        <f t="shared" ref="AC158:AC160" si="512">K158/K$161</f>
        <v>0.1950745683727147</v>
      </c>
      <c r="AD158" s="370">
        <f t="shared" ref="AD158:AD160" si="513">L158/L$161</f>
        <v>0.19569774616833005</v>
      </c>
      <c r="AE158" s="370">
        <f t="shared" ref="AE158:AE160" si="514">M158/M$161</f>
        <v>0.19574308091393749</v>
      </c>
      <c r="AF158" s="370">
        <f t="shared" ref="AF158:AF160" si="515">N158/N$161</f>
        <v>0.19125260329338128</v>
      </c>
      <c r="AG158" s="370">
        <f t="shared" ref="AG158:AG160" si="516">O158/O$161</f>
        <v>0.19163276620287051</v>
      </c>
      <c r="AH158" s="370">
        <f t="shared" ref="AH158:AH160" si="517">P158/P$161</f>
        <v>0.19232174239777267</v>
      </c>
      <c r="AI158" s="370">
        <f t="shared" ref="AI158:AI160" si="518">Q158/Q$161</f>
        <v>0.19244177500520226</v>
      </c>
      <c r="AJ158" s="370">
        <f t="shared" ref="AJ158:AK160" si="519">R158/R$161</f>
        <v>0.19269303746657812</v>
      </c>
      <c r="AK158" s="370">
        <v>0.20100000000000001</v>
      </c>
      <c r="AL158" s="396"/>
      <c r="AM158" s="396"/>
      <c r="AN158" s="396"/>
      <c r="AO158" s="396"/>
      <c r="AP158" s="396"/>
      <c r="AQ158" s="396"/>
      <c r="AR158" s="396"/>
      <c r="AS158" s="396"/>
      <c r="AT158" s="396"/>
      <c r="AU158" s="396"/>
      <c r="AV158" s="396"/>
      <c r="AW158" s="396"/>
      <c r="AX158" s="396"/>
      <c r="AY158" s="396"/>
      <c r="AZ158" s="396"/>
      <c r="BA158" s="396"/>
    </row>
    <row r="159" spans="1:53" x14ac:dyDescent="0.25">
      <c r="A159" s="365" t="s">
        <v>57</v>
      </c>
      <c r="B159" s="365" t="s">
        <v>57</v>
      </c>
      <c r="C159" s="366" t="s">
        <v>386</v>
      </c>
      <c r="D159" s="367">
        <f t="shared" ref="D159:S159" si="520">D154+D129+D109+D89+D44</f>
        <v>47.084026533063721</v>
      </c>
      <c r="E159" s="367">
        <f t="shared" si="520"/>
        <v>48.376832774592167</v>
      </c>
      <c r="F159" s="367">
        <f t="shared" si="520"/>
        <v>50.274899386780206</v>
      </c>
      <c r="G159" s="367">
        <f t="shared" si="520"/>
        <v>51.498971504015259</v>
      </c>
      <c r="H159" s="367">
        <f t="shared" si="520"/>
        <v>52.685986173353371</v>
      </c>
      <c r="I159" s="367">
        <f t="shared" si="520"/>
        <v>48.016412771726095</v>
      </c>
      <c r="J159" s="367">
        <f t="shared" si="520"/>
        <v>49.15142323487396</v>
      </c>
      <c r="K159" s="367">
        <f t="shared" si="520"/>
        <v>50.764301338528483</v>
      </c>
      <c r="L159" s="367">
        <f t="shared" si="520"/>
        <v>52.85102767835204</v>
      </c>
      <c r="M159" s="367">
        <f t="shared" si="520"/>
        <v>55.504130383233637</v>
      </c>
      <c r="N159" s="367">
        <f t="shared" si="520"/>
        <v>58.524834260926028</v>
      </c>
      <c r="O159" s="367">
        <f t="shared" si="520"/>
        <v>62.074530985681804</v>
      </c>
      <c r="P159" s="367">
        <f t="shared" si="520"/>
        <v>65.972853576148708</v>
      </c>
      <c r="Q159" s="367">
        <f t="shared" si="520"/>
        <v>70.049420405358489</v>
      </c>
      <c r="R159" s="367">
        <f t="shared" si="520"/>
        <v>74.588573990090509</v>
      </c>
      <c r="S159" s="367">
        <f t="shared" si="520"/>
        <v>79.631350315084077</v>
      </c>
      <c r="T159" s="484"/>
      <c r="U159" s="469">
        <f t="shared" si="504"/>
        <v>5.5074457259514098E-2</v>
      </c>
      <c r="V159" s="370">
        <f t="shared" si="505"/>
        <v>6.309752411015937E-2</v>
      </c>
      <c r="W159" s="370">
        <f t="shared" si="506"/>
        <v>6.3362909069933096E-2</v>
      </c>
      <c r="X159" s="370">
        <f t="shared" si="507"/>
        <v>6.3776154148219202E-2</v>
      </c>
      <c r="Y159" s="370">
        <f t="shared" si="508"/>
        <v>6.413681464149136E-2</v>
      </c>
      <c r="Z159" s="370">
        <f t="shared" si="509"/>
        <v>6.3839136469849608E-2</v>
      </c>
      <c r="AA159" s="370">
        <f t="shared" si="510"/>
        <v>6.4394345565868288E-2</v>
      </c>
      <c r="AB159" s="370">
        <f t="shared" si="511"/>
        <v>6.3897328903681883E-2</v>
      </c>
      <c r="AC159" s="370">
        <f t="shared" si="512"/>
        <v>6.4022965246316801E-2</v>
      </c>
      <c r="AD159" s="370">
        <f t="shared" si="513"/>
        <v>6.4143532896566754E-2</v>
      </c>
      <c r="AE159" s="370">
        <f t="shared" si="514"/>
        <v>6.4269268936575544E-2</v>
      </c>
      <c r="AF159" s="370">
        <f t="shared" si="515"/>
        <v>6.4396137044976917E-2</v>
      </c>
      <c r="AG159" s="370">
        <f t="shared" si="516"/>
        <v>6.4526358106375151E-2</v>
      </c>
      <c r="AH159" s="370">
        <f t="shared" si="517"/>
        <v>6.4651467759105338E-2</v>
      </c>
      <c r="AI159" s="370">
        <f t="shared" si="518"/>
        <v>6.4791988341162274E-2</v>
      </c>
      <c r="AJ159" s="370">
        <f t="shared" si="519"/>
        <v>6.4921813934598199E-2</v>
      </c>
      <c r="AK159" s="370">
        <v>6.8099999999999994E-2</v>
      </c>
      <c r="AL159" s="396"/>
      <c r="AM159" s="396"/>
      <c r="AN159" s="396"/>
      <c r="AO159" s="396"/>
      <c r="AP159" s="396"/>
      <c r="AQ159" s="396"/>
      <c r="AR159" s="396"/>
      <c r="AS159" s="396"/>
      <c r="AT159" s="396"/>
      <c r="AU159" s="396"/>
      <c r="AV159" s="396"/>
      <c r="AW159" s="396"/>
      <c r="AX159" s="396"/>
      <c r="AY159" s="396"/>
      <c r="AZ159" s="396"/>
      <c r="BA159" s="396"/>
    </row>
    <row r="160" spans="1:53" x14ac:dyDescent="0.25">
      <c r="A160" s="365" t="s">
        <v>57</v>
      </c>
      <c r="B160" s="365" t="s">
        <v>57</v>
      </c>
      <c r="C160" s="366" t="s">
        <v>12</v>
      </c>
      <c r="D160" s="367">
        <f t="shared" ref="D160:S160" si="521">D155+D130+D110+D90+D45</f>
        <v>117.79382595113361</v>
      </c>
      <c r="E160" s="367">
        <f t="shared" si="521"/>
        <v>120.01535899158623</v>
      </c>
      <c r="F160" s="367">
        <f t="shared" si="521"/>
        <v>123.62838228115584</v>
      </c>
      <c r="G160" s="367">
        <f t="shared" si="521"/>
        <v>125.05217118787607</v>
      </c>
      <c r="H160" s="367">
        <f t="shared" si="521"/>
        <v>128.08264021724361</v>
      </c>
      <c r="I160" s="367">
        <f t="shared" si="521"/>
        <v>114.63873101615826</v>
      </c>
      <c r="J160" s="367">
        <f t="shared" si="521"/>
        <v>115.91786779883103</v>
      </c>
      <c r="K160" s="367">
        <f t="shared" si="521"/>
        <v>119.03612265836367</v>
      </c>
      <c r="L160" s="367">
        <f t="shared" si="521"/>
        <v>122.3401661218293</v>
      </c>
      <c r="M160" s="367">
        <f t="shared" si="521"/>
        <v>127.44737538809866</v>
      </c>
      <c r="N160" s="367">
        <f t="shared" si="521"/>
        <v>137.33392568224181</v>
      </c>
      <c r="O160" s="367">
        <f t="shared" si="521"/>
        <v>143.82711467745295</v>
      </c>
      <c r="P160" s="367">
        <f t="shared" si="521"/>
        <v>150.7968967140016</v>
      </c>
      <c r="Q160" s="367">
        <f t="shared" si="521"/>
        <v>158.76288433935574</v>
      </c>
      <c r="R160" s="367">
        <f t="shared" si="521"/>
        <v>167.50101006883372</v>
      </c>
      <c r="S160" s="367">
        <f t="shared" si="521"/>
        <v>172.1681827925506</v>
      </c>
      <c r="T160" s="484"/>
      <c r="U160" s="469">
        <f t="shared" si="504"/>
        <v>4.4934739830284842E-2</v>
      </c>
      <c r="V160" s="370">
        <f t="shared" si="505"/>
        <v>0.15785605693175497</v>
      </c>
      <c r="W160" s="370">
        <f t="shared" si="506"/>
        <v>0.15719347139181053</v>
      </c>
      <c r="X160" s="370">
        <f t="shared" si="507"/>
        <v>0.15682861351545951</v>
      </c>
      <c r="Y160" s="370">
        <f t="shared" si="508"/>
        <v>0.15573996314407013</v>
      </c>
      <c r="Z160" s="370">
        <f t="shared" si="509"/>
        <v>0.15519658531859706</v>
      </c>
      <c r="AA160" s="370">
        <f t="shared" si="510"/>
        <v>0.15374089054470086</v>
      </c>
      <c r="AB160" s="370">
        <f t="shared" si="511"/>
        <v>0.15069435709239265</v>
      </c>
      <c r="AC160" s="370">
        <f t="shared" si="512"/>
        <v>0.15012607960839974</v>
      </c>
      <c r="AD160" s="370">
        <f t="shared" si="513"/>
        <v>0.14848018695048559</v>
      </c>
      <c r="AE160" s="370">
        <f t="shared" si="514"/>
        <v>0.1475736956425262</v>
      </c>
      <c r="AF160" s="370">
        <f t="shared" si="515"/>
        <v>0.1511114796110212</v>
      </c>
      <c r="AG160" s="370">
        <f t="shared" si="516"/>
        <v>0.14950801495745009</v>
      </c>
      <c r="AH160" s="370">
        <f t="shared" si="517"/>
        <v>0.14777655016582569</v>
      </c>
      <c r="AI160" s="370">
        <f t="shared" si="518"/>
        <v>0.14684722431105157</v>
      </c>
      <c r="AJ160" s="370">
        <f t="shared" si="519"/>
        <v>0.1457926975650562</v>
      </c>
      <c r="AK160" s="370">
        <f t="shared" si="519"/>
        <v>0.1406057186282931</v>
      </c>
      <c r="AL160" s="396"/>
      <c r="AM160" s="396"/>
      <c r="AN160" s="396"/>
      <c r="AO160" s="396"/>
      <c r="AP160" s="396"/>
      <c r="AQ160" s="396"/>
      <c r="AR160" s="396"/>
      <c r="AS160" s="396"/>
      <c r="AT160" s="396"/>
      <c r="AU160" s="396"/>
      <c r="AV160" s="396"/>
      <c r="AW160" s="396"/>
      <c r="AX160" s="396"/>
      <c r="AY160" s="396"/>
      <c r="AZ160" s="396"/>
      <c r="BA160" s="396"/>
    </row>
    <row r="161" spans="1:53" ht="15.75" thickBot="1" x14ac:dyDescent="0.3">
      <c r="A161" s="361" t="s">
        <v>57</v>
      </c>
      <c r="B161" s="361" t="s">
        <v>57</v>
      </c>
      <c r="C161" s="368" t="s">
        <v>58</v>
      </c>
      <c r="D161" s="367">
        <f t="shared" ref="D161:S161" si="522">D156+D131+D111+D91+D46</f>
        <v>746.21036557411765</v>
      </c>
      <c r="E161" s="367">
        <f t="shared" si="522"/>
        <v>763.48819024705881</v>
      </c>
      <c r="F161" s="367">
        <f t="shared" si="522"/>
        <v>788.30246286000011</v>
      </c>
      <c r="G161" s="367">
        <f t="shared" si="522"/>
        <v>802.95492989294121</v>
      </c>
      <c r="H161" s="367">
        <f t="shared" si="522"/>
        <v>825.29290160803282</v>
      </c>
      <c r="I161" s="367">
        <f t="shared" si="522"/>
        <v>745.66194205065131</v>
      </c>
      <c r="J161" s="367">
        <f t="shared" si="522"/>
        <v>769.22500639994303</v>
      </c>
      <c r="K161" s="367">
        <f t="shared" si="522"/>
        <v>792.90768778393817</v>
      </c>
      <c r="L161" s="367">
        <f t="shared" si="522"/>
        <v>823.94943483352881</v>
      </c>
      <c r="M161" s="367">
        <f t="shared" si="522"/>
        <v>863.61851164058169</v>
      </c>
      <c r="N161" s="367">
        <f t="shared" si="522"/>
        <v>908.82523310443094</v>
      </c>
      <c r="O161" s="367">
        <f t="shared" si="522"/>
        <v>962.00270412516738</v>
      </c>
      <c r="P161" s="367">
        <f t="shared" si="522"/>
        <v>1020.438605074937</v>
      </c>
      <c r="Q161" s="367">
        <f t="shared" si="522"/>
        <v>1081.1432431508847</v>
      </c>
      <c r="R161" s="367">
        <f t="shared" si="522"/>
        <v>1148.8984898855497</v>
      </c>
      <c r="S161" s="367">
        <f t="shared" si="522"/>
        <v>1224.4749678190287</v>
      </c>
      <c r="T161" s="484"/>
      <c r="U161" s="340"/>
      <c r="V161" s="370">
        <v>1</v>
      </c>
      <c r="W161" s="370">
        <v>1</v>
      </c>
      <c r="X161" s="370">
        <v>1</v>
      </c>
      <c r="Y161" s="370">
        <v>1</v>
      </c>
      <c r="Z161" s="370">
        <v>1</v>
      </c>
      <c r="AA161" s="370">
        <v>1</v>
      </c>
      <c r="AB161" s="370">
        <v>1</v>
      </c>
      <c r="AC161" s="370">
        <v>1</v>
      </c>
      <c r="AD161" s="370">
        <v>1</v>
      </c>
      <c r="AE161" s="370">
        <v>1</v>
      </c>
      <c r="AF161" s="370">
        <v>1</v>
      </c>
      <c r="AG161" s="370">
        <v>1</v>
      </c>
      <c r="AH161" s="370">
        <v>1</v>
      </c>
      <c r="AI161" s="370">
        <v>1</v>
      </c>
      <c r="AJ161" s="370">
        <v>1</v>
      </c>
      <c r="AK161" s="370">
        <v>1</v>
      </c>
      <c r="AL161" s="396"/>
      <c r="AM161" s="396"/>
      <c r="AN161" s="396"/>
      <c r="AO161" s="396"/>
      <c r="AP161" s="396"/>
      <c r="AQ161" s="396"/>
      <c r="AR161" s="396"/>
      <c r="AS161" s="396"/>
      <c r="AT161" s="396"/>
      <c r="AU161" s="396"/>
      <c r="AV161" s="396"/>
      <c r="AW161" s="396"/>
      <c r="AX161" s="396"/>
      <c r="AY161" s="396"/>
      <c r="AZ161" s="396"/>
      <c r="BA161" s="39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K13" sqref="AK13:AP13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78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78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78" customWidth="1"/>
    <col min="37" max="41" width="11.140625" style="24" bestFit="1" customWidth="1"/>
    <col min="42" max="42" width="11.140625" style="178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329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330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332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333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40" t="s">
        <v>31</v>
      </c>
      <c r="C2" s="84">
        <v>390730</v>
      </c>
      <c r="D2" s="115">
        <v>3.0189898199999998</v>
      </c>
      <c r="E2" s="115">
        <v>3.0763871999999997</v>
      </c>
      <c r="F2" s="115">
        <v>3.2229973200000002</v>
      </c>
      <c r="G2" s="115">
        <v>3.1581985400000003</v>
      </c>
      <c r="H2" s="115">
        <v>3.4164372200000002</v>
      </c>
      <c r="I2" s="115">
        <v>2.6533800000000003</v>
      </c>
      <c r="J2" s="115">
        <v>1.0288819</v>
      </c>
      <c r="K2" s="115">
        <v>1.15542688</v>
      </c>
      <c r="L2" s="115">
        <v>1.1886662400000001</v>
      </c>
      <c r="M2" s="115">
        <v>0.94536377999999999</v>
      </c>
      <c r="N2" s="115">
        <v>1.10382906</v>
      </c>
      <c r="O2" s="115">
        <v>0.88400000000000012</v>
      </c>
      <c r="P2" s="115" t="s">
        <v>217</v>
      </c>
      <c r="Q2" s="115" t="s">
        <v>50</v>
      </c>
      <c r="R2" s="115" t="s">
        <v>33</v>
      </c>
      <c r="S2" s="115" t="s">
        <v>36</v>
      </c>
      <c r="T2" s="115" t="s">
        <v>106</v>
      </c>
      <c r="U2" s="115">
        <v>0.85093999999999992</v>
      </c>
      <c r="V2" s="115">
        <v>0.55859603999999996</v>
      </c>
      <c r="W2" s="115">
        <v>0.24544312000000001</v>
      </c>
      <c r="X2" s="115">
        <v>0.22779436</v>
      </c>
      <c r="Y2" s="115">
        <v>0.16811150000000002</v>
      </c>
      <c r="Z2" s="115">
        <v>0.40643262000000002</v>
      </c>
      <c r="AA2" s="115">
        <v>0.17488748000000001</v>
      </c>
      <c r="AB2" s="115">
        <v>7.3536320000000002E-2</v>
      </c>
      <c r="AC2" s="115">
        <v>6.1120939999999999E-2</v>
      </c>
      <c r="AD2" s="115">
        <v>5.0334040000000004E-2</v>
      </c>
      <c r="AE2" s="115">
        <v>1.01724602</v>
      </c>
      <c r="AF2" s="115">
        <v>1.07788248</v>
      </c>
      <c r="AG2" s="115">
        <v>1.25817052</v>
      </c>
      <c r="AH2" s="115">
        <v>1.7507039200000001</v>
      </c>
      <c r="AI2" s="115">
        <v>1.4582056000000001</v>
      </c>
      <c r="AJ2" s="115">
        <v>0.91087999999999991</v>
      </c>
      <c r="AK2" s="115">
        <v>0.40447628000000002</v>
      </c>
      <c r="AL2" s="115">
        <v>0.52733642000000003</v>
      </c>
      <c r="AM2" s="115">
        <v>0.58175484</v>
      </c>
      <c r="AN2" s="115">
        <v>0.61617188000000001</v>
      </c>
      <c r="AO2" s="115">
        <v>0.59843896000000008</v>
      </c>
      <c r="AP2" s="115">
        <v>0.39466000000000001</v>
      </c>
      <c r="AQ2" s="115" t="s">
        <v>42</v>
      </c>
      <c r="AR2" s="115" t="s">
        <v>36</v>
      </c>
      <c r="AS2" s="115" t="s">
        <v>111</v>
      </c>
      <c r="AT2" s="115" t="s">
        <v>32</v>
      </c>
      <c r="AU2" s="115" t="s">
        <v>35</v>
      </c>
      <c r="AV2" s="115">
        <v>0.34477394</v>
      </c>
      <c r="AW2" s="115">
        <v>0.27535894</v>
      </c>
      <c r="AX2" s="115">
        <v>0.18148174</v>
      </c>
      <c r="AY2" s="115">
        <v>5.9228860000000001E-2</v>
      </c>
      <c r="AZ2" s="115">
        <v>4.7458520000000004E-2</v>
      </c>
      <c r="BA2" s="115">
        <v>0.16063630000000001</v>
      </c>
      <c r="BB2" s="115">
        <v>0.12497954</v>
      </c>
      <c r="BC2" s="115">
        <v>7.6169799999999996E-2</v>
      </c>
      <c r="BD2" s="115">
        <v>2.6410999999999997E-2</v>
      </c>
      <c r="BE2" s="115">
        <v>2.0842999999999997E-2</v>
      </c>
      <c r="BF2" s="50"/>
    </row>
    <row r="3" spans="1:58" s="1" customFormat="1" x14ac:dyDescent="0.25">
      <c r="A3" s="48" t="s">
        <v>30</v>
      </c>
      <c r="B3" s="140" t="s">
        <v>33</v>
      </c>
      <c r="C3" s="84">
        <v>390730</v>
      </c>
      <c r="D3" s="115">
        <v>18.348848660000002</v>
      </c>
      <c r="E3" s="115">
        <v>15.54795026</v>
      </c>
      <c r="F3" s="115">
        <v>15.882585500000001</v>
      </c>
      <c r="G3" s="115">
        <v>19.792480559999998</v>
      </c>
      <c r="H3" s="115">
        <v>23.34</v>
      </c>
      <c r="I3" s="115">
        <v>25.101860000000002</v>
      </c>
      <c r="J3" s="115">
        <v>5.52346234</v>
      </c>
      <c r="K3" s="115">
        <v>4.7129231200000001</v>
      </c>
      <c r="L3" s="115">
        <v>4.4153426000000007</v>
      </c>
      <c r="M3" s="115">
        <v>5.3916488200000003</v>
      </c>
      <c r="N3" s="115">
        <v>6.97</v>
      </c>
      <c r="O3" s="115">
        <v>8.0960999999999999</v>
      </c>
      <c r="P3" s="115" t="s">
        <v>34</v>
      </c>
      <c r="Q3" s="115" t="s">
        <v>107</v>
      </c>
      <c r="R3" s="115" t="s">
        <v>111</v>
      </c>
      <c r="S3" s="115" t="s">
        <v>189</v>
      </c>
      <c r="T3" s="115" t="s">
        <v>108</v>
      </c>
      <c r="U3" s="115">
        <v>1.8706347000000001</v>
      </c>
      <c r="V3" s="115">
        <v>7.7566540000000003E-2</v>
      </c>
      <c r="W3" s="115">
        <v>2.4200000000000001E-6</v>
      </c>
      <c r="X3" s="115">
        <v>3.5920000000000002E-5</v>
      </c>
      <c r="Y3" s="115">
        <v>8.5804000000000002E-4</v>
      </c>
      <c r="Z3" s="115">
        <v>0.47985517999999999</v>
      </c>
      <c r="AA3" s="115">
        <v>1.044524E-2</v>
      </c>
      <c r="AB3" s="115">
        <v>6.9999999999999997E-7</v>
      </c>
      <c r="AC3" s="115">
        <v>4.0000000000000007E-6</v>
      </c>
      <c r="AD3" s="115">
        <v>3.3460000000000002E-5</v>
      </c>
      <c r="AE3" s="115">
        <v>3.5136414200000003</v>
      </c>
      <c r="AF3" s="115">
        <v>2.9192450400000003</v>
      </c>
      <c r="AG3" s="115">
        <v>3.38761986</v>
      </c>
      <c r="AH3" s="115">
        <v>3.6227603399999997</v>
      </c>
      <c r="AI3" s="115">
        <v>0</v>
      </c>
      <c r="AJ3" s="115">
        <v>2.61286</v>
      </c>
      <c r="AK3" s="115">
        <v>1.4670131200000001</v>
      </c>
      <c r="AL3" s="115">
        <v>1.3471567799999999</v>
      </c>
      <c r="AM3" s="115">
        <v>1.4305163600000002</v>
      </c>
      <c r="AN3" s="115">
        <v>1.1552768</v>
      </c>
      <c r="AO3" s="115">
        <v>1.03</v>
      </c>
      <c r="AP3" s="115">
        <v>0.94355999999999995</v>
      </c>
      <c r="AQ3" s="115" t="s">
        <v>50</v>
      </c>
      <c r="AR3" s="115" t="s">
        <v>41</v>
      </c>
      <c r="AS3" s="115" t="s">
        <v>218</v>
      </c>
      <c r="AT3" s="115" t="s">
        <v>219</v>
      </c>
      <c r="AU3" s="115" t="s">
        <v>220</v>
      </c>
      <c r="AV3" s="115">
        <v>0.52640266000000002</v>
      </c>
      <c r="AW3" s="115">
        <v>0.35623942000000003</v>
      </c>
      <c r="AX3" s="115">
        <v>0.35892839999999998</v>
      </c>
      <c r="AY3" s="115">
        <v>0.27418187999999999</v>
      </c>
      <c r="AZ3" s="115">
        <v>0.30756608000000002</v>
      </c>
      <c r="BA3" s="115">
        <v>0.1696435</v>
      </c>
      <c r="BB3" s="115">
        <v>0.11900719999999999</v>
      </c>
      <c r="BC3" s="115">
        <v>0.11839996</v>
      </c>
      <c r="BD3" s="115">
        <v>9.9853919999999999E-2</v>
      </c>
      <c r="BE3" s="115">
        <v>8.0233380000000007E-2</v>
      </c>
      <c r="BF3" s="50"/>
    </row>
    <row r="4" spans="1:58" s="1" customFormat="1" x14ac:dyDescent="0.25">
      <c r="A4" s="48" t="s">
        <v>30</v>
      </c>
      <c r="B4" s="140" t="s">
        <v>41</v>
      </c>
      <c r="C4" s="84">
        <v>390730</v>
      </c>
      <c r="D4" s="115">
        <v>2.7661216200000003</v>
      </c>
      <c r="E4" s="115">
        <v>2.75262172</v>
      </c>
      <c r="F4" s="115">
        <v>3.11337274</v>
      </c>
      <c r="G4" s="115">
        <v>3.8124896399999999</v>
      </c>
      <c r="H4" s="115">
        <v>3.3858681800000001</v>
      </c>
      <c r="I4" s="115">
        <v>2.9846800000000004</v>
      </c>
      <c r="J4" s="115">
        <v>0.92352467999999999</v>
      </c>
      <c r="K4" s="115">
        <v>0.96811656000000001</v>
      </c>
      <c r="L4" s="115">
        <v>1.0396704400000001</v>
      </c>
      <c r="M4" s="115">
        <v>1.04620928</v>
      </c>
      <c r="N4" s="115">
        <v>1.0009919200000001</v>
      </c>
      <c r="O4" s="115">
        <v>0.88695999999999997</v>
      </c>
      <c r="P4" s="115" t="s">
        <v>217</v>
      </c>
      <c r="Q4" s="115" t="s">
        <v>34</v>
      </c>
      <c r="R4" s="115" t="s">
        <v>33</v>
      </c>
      <c r="S4" s="115" t="s">
        <v>188</v>
      </c>
      <c r="T4" s="115" t="s">
        <v>50</v>
      </c>
      <c r="U4" s="115">
        <v>0.88522434000000005</v>
      </c>
      <c r="V4" s="115">
        <v>0.42518605999999998</v>
      </c>
      <c r="W4" s="115">
        <v>0.22413082000000001</v>
      </c>
      <c r="X4" s="115">
        <v>0.57250498000000005</v>
      </c>
      <c r="Y4" s="115">
        <v>0.1089369</v>
      </c>
      <c r="Z4" s="115">
        <v>0.31288660000000001</v>
      </c>
      <c r="AA4" s="115">
        <v>0.1226984</v>
      </c>
      <c r="AB4" s="115">
        <v>6.1660600000000003E-2</v>
      </c>
      <c r="AC4" s="115">
        <v>4.9961399999999996E-2</v>
      </c>
      <c r="AD4" s="115">
        <v>4.0908439999999997E-2</v>
      </c>
      <c r="AE4" s="115">
        <v>7.9761830599999994</v>
      </c>
      <c r="AF4" s="115">
        <v>9.1220229800000006</v>
      </c>
      <c r="AG4" s="115">
        <v>9.493704300000001</v>
      </c>
      <c r="AH4" s="115">
        <v>10.002936180000001</v>
      </c>
      <c r="AI4" s="115">
        <v>9.6120730600000002</v>
      </c>
      <c r="AJ4" s="115">
        <v>9.9380199999999999</v>
      </c>
      <c r="AK4" s="115">
        <v>0.81493537999999999</v>
      </c>
      <c r="AL4" s="115">
        <v>0.87719044000000002</v>
      </c>
      <c r="AM4" s="115">
        <v>0.93520691999999994</v>
      </c>
      <c r="AN4" s="115">
        <v>0.98803096000000001</v>
      </c>
      <c r="AO4" s="115">
        <v>0.88926531999999991</v>
      </c>
      <c r="AP4" s="115">
        <v>0.82791999999999999</v>
      </c>
      <c r="AQ4" s="115" t="s">
        <v>33</v>
      </c>
      <c r="AR4" s="115" t="s">
        <v>34</v>
      </c>
      <c r="AS4" s="115" t="s">
        <v>188</v>
      </c>
      <c r="AT4" s="115" t="s">
        <v>50</v>
      </c>
      <c r="AU4" s="115" t="s">
        <v>217</v>
      </c>
      <c r="AV4" s="115">
        <v>3.0980125800000002</v>
      </c>
      <c r="AW4" s="115">
        <v>0.81714569999999997</v>
      </c>
      <c r="AX4" s="115">
        <v>0.65776774000000005</v>
      </c>
      <c r="AY4" s="115">
        <v>0.42178413999999997</v>
      </c>
      <c r="AZ4" s="115">
        <v>1.0126769200000001</v>
      </c>
      <c r="BA4" s="115">
        <v>0.31562800000000002</v>
      </c>
      <c r="BB4" s="115">
        <v>9.76244E-2</v>
      </c>
      <c r="BC4" s="115">
        <v>5.8864799999999995E-2</v>
      </c>
      <c r="BD4" s="115">
        <v>5.7616399999999998E-2</v>
      </c>
      <c r="BE4" s="115">
        <v>4.8771599999999998E-2</v>
      </c>
      <c r="BF4" s="50"/>
    </row>
    <row r="5" spans="1:58" s="1" customFormat="1" x14ac:dyDescent="0.25">
      <c r="A5" s="48" t="s">
        <v>30</v>
      </c>
      <c r="B5" s="140" t="s">
        <v>49</v>
      </c>
      <c r="C5" s="84">
        <v>390730</v>
      </c>
      <c r="D5" s="115">
        <v>2.9746190000000001</v>
      </c>
      <c r="E5" s="115">
        <v>3.2480275399999998</v>
      </c>
      <c r="F5" s="115">
        <v>2.77748002</v>
      </c>
      <c r="G5" s="115">
        <v>2.9825645600000001</v>
      </c>
      <c r="H5" s="115">
        <v>2.81273214</v>
      </c>
      <c r="I5" s="115">
        <v>2.8960599999999999</v>
      </c>
      <c r="J5" s="115">
        <v>0.44556437999999998</v>
      </c>
      <c r="K5" s="115">
        <v>0.59860999999999998</v>
      </c>
      <c r="L5" s="115">
        <v>0.45132538</v>
      </c>
      <c r="M5" s="115">
        <v>0.39111840000000003</v>
      </c>
      <c r="N5" s="115">
        <v>0.39125061999999999</v>
      </c>
      <c r="O5" s="115">
        <v>0.37502000000000002</v>
      </c>
      <c r="P5" s="115" t="s">
        <v>34</v>
      </c>
      <c r="Q5" s="115" t="s">
        <v>41</v>
      </c>
      <c r="R5" s="115" t="s">
        <v>36</v>
      </c>
      <c r="S5" s="115" t="s">
        <v>33</v>
      </c>
      <c r="T5" s="115" t="s">
        <v>221</v>
      </c>
      <c r="U5" s="115">
        <v>0.63175353999999995</v>
      </c>
      <c r="V5" s="115">
        <v>1.5131618800000002</v>
      </c>
      <c r="W5" s="115">
        <v>0.17628894000000001</v>
      </c>
      <c r="X5" s="115">
        <v>0.29508383999999999</v>
      </c>
      <c r="Y5" s="115">
        <v>3.1960099999999998E-2</v>
      </c>
      <c r="Z5" s="115">
        <v>0.20043942000000001</v>
      </c>
      <c r="AA5" s="115">
        <v>6.4647200000000002E-2</v>
      </c>
      <c r="AB5" s="115">
        <v>5.1678160000000001E-2</v>
      </c>
      <c r="AC5" s="115">
        <v>4.3310639999999997E-2</v>
      </c>
      <c r="AD5" s="115">
        <v>6.2897999999999999E-3</v>
      </c>
      <c r="AE5" s="115">
        <v>13.05014802</v>
      </c>
      <c r="AF5" s="115">
        <v>12.285548040000002</v>
      </c>
      <c r="AG5" s="115">
        <v>14.797772399999999</v>
      </c>
      <c r="AH5" s="115">
        <v>17.705066680000002</v>
      </c>
      <c r="AI5" s="115">
        <v>17.168574080000003</v>
      </c>
      <c r="AJ5" s="115">
        <v>16.945160000000001</v>
      </c>
      <c r="AK5" s="115">
        <v>4.9451901600000001</v>
      </c>
      <c r="AL5" s="115">
        <v>5.5702249800000008</v>
      </c>
      <c r="AM5" s="115">
        <v>6.0039215400000003</v>
      </c>
      <c r="AN5" s="115">
        <v>5.8115394</v>
      </c>
      <c r="AO5" s="115">
        <v>6.4239576000000005</v>
      </c>
      <c r="AP5" s="115">
        <v>6.8844399999999997</v>
      </c>
      <c r="AQ5" s="115" t="s">
        <v>33</v>
      </c>
      <c r="AR5" s="115" t="s">
        <v>34</v>
      </c>
      <c r="AS5" s="115" t="s">
        <v>31</v>
      </c>
      <c r="AT5" s="115" t="s">
        <v>41</v>
      </c>
      <c r="AU5" s="115" t="s">
        <v>189</v>
      </c>
      <c r="AV5" s="115">
        <v>5.2236166400000004</v>
      </c>
      <c r="AW5" s="115">
        <v>2.4204812200000001</v>
      </c>
      <c r="AX5" s="115">
        <v>0.8315365400000001</v>
      </c>
      <c r="AY5" s="115">
        <v>0.89931644000000011</v>
      </c>
      <c r="AZ5" s="115">
        <v>0.58664793999999998</v>
      </c>
      <c r="BA5" s="115">
        <v>1.6302479999999999</v>
      </c>
      <c r="BB5" s="115">
        <v>0.96972939999999996</v>
      </c>
      <c r="BC5" s="115">
        <v>0.41799720000000001</v>
      </c>
      <c r="BD5" s="115">
        <v>0.32689288</v>
      </c>
      <c r="BE5" s="115">
        <v>0.27524472</v>
      </c>
      <c r="BF5" s="50"/>
    </row>
    <row r="6" spans="1:58" s="1" customFormat="1" x14ac:dyDescent="0.25">
      <c r="A6" s="48" t="s">
        <v>30</v>
      </c>
      <c r="B6" s="140" t="s">
        <v>104</v>
      </c>
      <c r="C6" s="84">
        <v>390730</v>
      </c>
      <c r="D6" s="115">
        <v>3.3363325600000002</v>
      </c>
      <c r="E6" s="115">
        <v>2.3400065799999998</v>
      </c>
      <c r="F6" s="115">
        <v>2.4213320999999999</v>
      </c>
      <c r="G6" s="115">
        <v>2.2222149999999998</v>
      </c>
      <c r="H6" s="115">
        <v>1.9326819399999999</v>
      </c>
      <c r="I6" s="115">
        <v>1.7075800000000001</v>
      </c>
      <c r="J6" s="115">
        <v>0.81049638000000002</v>
      </c>
      <c r="K6" s="115">
        <v>0.74246138000000006</v>
      </c>
      <c r="L6" s="115">
        <v>0.56459999999999999</v>
      </c>
      <c r="M6" s="115">
        <v>0.42126938000000003</v>
      </c>
      <c r="N6" s="115">
        <v>0.36863273999999996</v>
      </c>
      <c r="O6" s="115">
        <v>0.30930000000000002</v>
      </c>
      <c r="P6" s="115" t="s">
        <v>188</v>
      </c>
      <c r="Q6" s="115" t="s">
        <v>34</v>
      </c>
      <c r="R6" s="115" t="s">
        <v>217</v>
      </c>
      <c r="S6" s="115" t="s">
        <v>41</v>
      </c>
      <c r="T6" s="115" t="s">
        <v>50</v>
      </c>
      <c r="U6" s="115">
        <v>0.26694476</v>
      </c>
      <c r="V6" s="115">
        <v>0.27040288000000001</v>
      </c>
      <c r="W6" s="115">
        <v>9.0771879999999999E-2</v>
      </c>
      <c r="X6" s="115">
        <v>0.67985123999999997</v>
      </c>
      <c r="Y6" s="115">
        <v>7.5623360000000001E-2</v>
      </c>
      <c r="Z6" s="115">
        <v>5.9578600000000002E-2</v>
      </c>
      <c r="AA6" s="115">
        <v>5.9508080000000005E-2</v>
      </c>
      <c r="AB6" s="115">
        <v>3.78818E-2</v>
      </c>
      <c r="AC6" s="115">
        <v>3.3481799999999999E-2</v>
      </c>
      <c r="AD6" s="115">
        <v>2.3714800000000001E-2</v>
      </c>
      <c r="AE6" s="115">
        <v>3.8193176799999997</v>
      </c>
      <c r="AF6" s="115">
        <v>3.7890108600000003</v>
      </c>
      <c r="AG6" s="115">
        <v>4.0477960399999997</v>
      </c>
      <c r="AH6" s="115">
        <v>3.9443763200000004</v>
      </c>
      <c r="AI6" s="115">
        <v>3.3609640600000001</v>
      </c>
      <c r="AJ6" s="115">
        <v>0.39648000000000005</v>
      </c>
      <c r="AK6" s="115">
        <v>0.56419994000000007</v>
      </c>
      <c r="AL6" s="115">
        <v>0.55460070000000006</v>
      </c>
      <c r="AM6" s="115">
        <v>0.40620000000000001</v>
      </c>
      <c r="AN6" s="115">
        <v>0.27929252000000004</v>
      </c>
      <c r="AO6" s="115">
        <v>0.19991100000000001</v>
      </c>
      <c r="AP6" s="115">
        <v>3.3967399999999999</v>
      </c>
      <c r="AQ6" s="115" t="s">
        <v>222</v>
      </c>
      <c r="AR6" s="115" t="s">
        <v>188</v>
      </c>
      <c r="AS6" s="115" t="s">
        <v>187</v>
      </c>
      <c r="AT6" s="115" t="s">
        <v>50</v>
      </c>
      <c r="AU6" s="115" t="s">
        <v>17</v>
      </c>
      <c r="AV6" s="115">
        <v>0.55198416000000006</v>
      </c>
      <c r="AW6" s="115">
        <v>0.80170512000000005</v>
      </c>
      <c r="AX6" s="115">
        <v>0.70056962</v>
      </c>
      <c r="AY6" s="115">
        <v>0.54864122000000004</v>
      </c>
      <c r="AZ6" s="115">
        <v>5.772526E-2</v>
      </c>
      <c r="BA6" s="115">
        <v>0.13060739999999998</v>
      </c>
      <c r="BB6" s="115">
        <v>7.9579999999999998E-2</v>
      </c>
      <c r="BC6" s="115">
        <v>5.7665000000000001E-2</v>
      </c>
      <c r="BD6" s="115">
        <v>4.4438800000000001E-2</v>
      </c>
      <c r="BE6" s="115">
        <v>1.84128E-2</v>
      </c>
      <c r="BF6" s="50"/>
    </row>
    <row r="7" spans="1:58" s="1" customFormat="1" x14ac:dyDescent="0.25">
      <c r="A7" s="48" t="s">
        <v>30</v>
      </c>
      <c r="B7" s="140" t="s">
        <v>51</v>
      </c>
      <c r="C7" s="84">
        <v>390730</v>
      </c>
      <c r="D7" s="115">
        <v>2.5369066081987972</v>
      </c>
      <c r="E7" s="115">
        <v>2.3874177137034134</v>
      </c>
      <c r="F7" s="115">
        <v>2.393926368111627</v>
      </c>
      <c r="G7" s="115">
        <v>3.0670698848021472</v>
      </c>
      <c r="H7" s="115">
        <v>2.6671488058983779</v>
      </c>
      <c r="I7" s="115">
        <v>1.8181800000000001</v>
      </c>
      <c r="J7" s="115">
        <v>0.38</v>
      </c>
      <c r="K7" s="115">
        <v>0.44</v>
      </c>
      <c r="L7" s="115">
        <v>0.38900000000000001</v>
      </c>
      <c r="M7" s="115">
        <v>0.4022</v>
      </c>
      <c r="N7" s="115">
        <v>0.371</v>
      </c>
      <c r="O7" s="115">
        <v>0.28001999999999999</v>
      </c>
      <c r="P7" s="115" t="s">
        <v>318</v>
      </c>
      <c r="Q7" s="115" t="s">
        <v>41</v>
      </c>
      <c r="R7" s="115" t="s">
        <v>33</v>
      </c>
      <c r="S7" s="115" t="s">
        <v>188</v>
      </c>
      <c r="T7" s="115" t="s">
        <v>34</v>
      </c>
      <c r="U7" s="115">
        <v>0.42218000000000006</v>
      </c>
      <c r="V7" s="115">
        <v>0.83534000000000008</v>
      </c>
      <c r="W7" s="115">
        <v>0.21132000000000001</v>
      </c>
      <c r="X7" s="115">
        <v>0.10518000000000001</v>
      </c>
      <c r="Y7" s="115">
        <v>9.0039999999999995E-2</v>
      </c>
      <c r="Z7" s="115">
        <v>0.1115</v>
      </c>
      <c r="AA7" s="115">
        <v>5.2220000000000003E-2</v>
      </c>
      <c r="AB7" s="115">
        <v>5.1799999999999999E-2</v>
      </c>
      <c r="AC7" s="115">
        <v>1.7139999999999999E-2</v>
      </c>
      <c r="AD7" s="115">
        <v>1.524E-2</v>
      </c>
      <c r="AE7" s="115">
        <v>6.2183100000000007</v>
      </c>
      <c r="AF7" s="115">
        <v>6.4330630000000006</v>
      </c>
      <c r="AG7" s="115">
        <v>6.7387460000000008</v>
      </c>
      <c r="AH7" s="115">
        <v>7.216692000000001</v>
      </c>
      <c r="AI7" s="115">
        <v>7.509491111111112</v>
      </c>
      <c r="AJ7" s="115">
        <v>13.63278</v>
      </c>
      <c r="AK7" s="115">
        <v>2.3563507001378521</v>
      </c>
      <c r="AL7" s="115">
        <v>2.9167285092895003</v>
      </c>
      <c r="AM7" s="115">
        <v>2.7341211344748655</v>
      </c>
      <c r="AN7" s="115">
        <v>2.3688185226120146</v>
      </c>
      <c r="AO7" s="115">
        <v>2.8098228933031271</v>
      </c>
      <c r="AP7" s="115">
        <v>5.1177999999999999</v>
      </c>
      <c r="AQ7" s="115" t="s">
        <v>319</v>
      </c>
      <c r="AR7" s="115" t="s">
        <v>320</v>
      </c>
      <c r="AS7" s="115" t="s">
        <v>321</v>
      </c>
      <c r="AT7" s="115" t="s">
        <v>34</v>
      </c>
      <c r="AU7" s="115" t="s">
        <v>18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15">
        <v>0</v>
      </c>
      <c r="BF7" s="50"/>
    </row>
    <row r="8" spans="1:58" s="1" customFormat="1" x14ac:dyDescent="0.25">
      <c r="A8" s="48" t="s">
        <v>30</v>
      </c>
      <c r="B8" s="140" t="s">
        <v>188</v>
      </c>
      <c r="C8" s="84">
        <v>390730</v>
      </c>
      <c r="D8" s="115">
        <v>3.5897399999999999</v>
      </c>
      <c r="E8" s="115">
        <v>3.3236599999999998</v>
      </c>
      <c r="F8" s="115">
        <v>3.7503199999999999</v>
      </c>
      <c r="G8" s="115">
        <v>3.81724</v>
      </c>
      <c r="H8" s="115">
        <v>3.5641600000000002</v>
      </c>
      <c r="I8" s="115">
        <v>3.3332799999999998</v>
      </c>
      <c r="J8" s="115">
        <v>0.49624000000000001</v>
      </c>
      <c r="K8" s="115">
        <v>0.50290000000000001</v>
      </c>
      <c r="L8" s="115">
        <v>0.65064</v>
      </c>
      <c r="M8" s="115">
        <v>0.61865999999999999</v>
      </c>
      <c r="N8" s="115">
        <v>0.71445999999999998</v>
      </c>
      <c r="O8" s="115">
        <v>0.57625999999999999</v>
      </c>
      <c r="P8" s="115" t="s">
        <v>331</v>
      </c>
      <c r="Q8" s="115" t="s">
        <v>49</v>
      </c>
      <c r="R8" s="115" t="s">
        <v>50</v>
      </c>
      <c r="S8" s="115" t="s">
        <v>320</v>
      </c>
      <c r="T8" s="115" t="s">
        <v>33</v>
      </c>
      <c r="U8" s="308">
        <v>0.38514000000000004</v>
      </c>
      <c r="V8" s="308">
        <v>0.28423999999999999</v>
      </c>
      <c r="W8" s="308">
        <v>0.16457999999999998</v>
      </c>
      <c r="X8" s="308">
        <v>1.25356</v>
      </c>
      <c r="Y8" s="308">
        <v>0.22078</v>
      </c>
      <c r="Z8" s="115">
        <v>0.17146</v>
      </c>
      <c r="AA8" s="115">
        <v>8.8800000000000004E-2</v>
      </c>
      <c r="AB8" s="115">
        <v>6.0900000000000003E-2</v>
      </c>
      <c r="AC8" s="115">
        <v>5.5220000000000005E-2</v>
      </c>
      <c r="AD8" s="115">
        <v>4.4160000000000005E-2</v>
      </c>
      <c r="AE8" s="115">
        <v>1.7828800000000002</v>
      </c>
      <c r="AF8" s="115">
        <v>1.8612000000000002</v>
      </c>
      <c r="AG8" s="115">
        <v>2.3484000000000003</v>
      </c>
      <c r="AH8" s="115">
        <v>2.3161800000000001</v>
      </c>
      <c r="AI8" s="115">
        <v>1.9074000000000002</v>
      </c>
      <c r="AJ8" s="115">
        <v>1.8457600000000001</v>
      </c>
      <c r="AK8" s="115">
        <v>0.23106000000000002</v>
      </c>
      <c r="AL8" s="115">
        <v>0.24098</v>
      </c>
      <c r="AM8" s="115">
        <v>0.34695999999999999</v>
      </c>
      <c r="AN8" s="115">
        <v>0.29577999999999999</v>
      </c>
      <c r="AO8" s="115">
        <v>0.24326</v>
      </c>
      <c r="AP8" s="115">
        <v>0.24245999999999998</v>
      </c>
      <c r="AQ8" s="115" t="s">
        <v>331</v>
      </c>
      <c r="AR8" s="115" t="s">
        <v>41</v>
      </c>
      <c r="AS8" s="115" t="s">
        <v>33</v>
      </c>
      <c r="AT8" s="115" t="s">
        <v>50</v>
      </c>
      <c r="AU8" s="115" t="s">
        <v>104</v>
      </c>
      <c r="AV8" s="115">
        <v>0.13522000000000001</v>
      </c>
      <c r="AW8" s="115">
        <v>0.68852000000000002</v>
      </c>
      <c r="AX8" s="115">
        <v>0.23815999999999998</v>
      </c>
      <c r="AY8" s="115">
        <v>0.27316000000000001</v>
      </c>
      <c r="AZ8" s="115">
        <v>9.4619999999999996E-2</v>
      </c>
      <c r="BA8" s="115">
        <v>5.2960000000000007E-2</v>
      </c>
      <c r="BB8" s="115">
        <v>4.8899999999999999E-2</v>
      </c>
      <c r="BC8" s="115">
        <v>3.61E-2</v>
      </c>
      <c r="BD8" s="115">
        <v>3.4119999999999998E-2</v>
      </c>
      <c r="BE8" s="115">
        <v>1.6319999999999998E-2</v>
      </c>
      <c r="BF8" s="50"/>
    </row>
    <row r="9" spans="1:58" s="1" customFormat="1" x14ac:dyDescent="0.25">
      <c r="A9" s="48" t="s">
        <v>39</v>
      </c>
      <c r="B9" s="140" t="s">
        <v>36</v>
      </c>
      <c r="C9" s="84">
        <v>390730</v>
      </c>
      <c r="D9" s="115">
        <v>10.21108564</v>
      </c>
      <c r="E9" s="115">
        <v>11.00180756</v>
      </c>
      <c r="F9" s="115">
        <v>11.95969124</v>
      </c>
      <c r="G9" s="115">
        <v>13.398871220000002</v>
      </c>
      <c r="H9" s="115">
        <v>11.387143699999999</v>
      </c>
      <c r="I9" s="115">
        <v>9.8199000000000005</v>
      </c>
      <c r="J9" s="115">
        <v>3.3856131599999997</v>
      </c>
      <c r="K9" s="115">
        <v>3.4115726</v>
      </c>
      <c r="L9" s="115">
        <v>3.5187662199999998</v>
      </c>
      <c r="M9" s="115">
        <v>0</v>
      </c>
      <c r="N9" s="115">
        <v>3.1003567399999996</v>
      </c>
      <c r="O9" s="115">
        <v>2.8424</v>
      </c>
      <c r="P9" s="115" t="s">
        <v>106</v>
      </c>
      <c r="Q9" s="115" t="s">
        <v>109</v>
      </c>
      <c r="R9" s="115" t="s">
        <v>224</v>
      </c>
      <c r="S9" s="115" t="s">
        <v>225</v>
      </c>
      <c r="T9" s="115" t="s">
        <v>42</v>
      </c>
      <c r="U9" s="115">
        <v>2.22503224</v>
      </c>
      <c r="V9" s="115">
        <v>4.1073244000000004</v>
      </c>
      <c r="W9" s="115">
        <v>1.1123831200000001</v>
      </c>
      <c r="X9" s="115">
        <v>0.48659748000000003</v>
      </c>
      <c r="Y9" s="115">
        <v>0.54574156000000007</v>
      </c>
      <c r="Z9" s="115">
        <v>0.92566192000000003</v>
      </c>
      <c r="AA9" s="115">
        <v>0.72731347999999996</v>
      </c>
      <c r="AB9" s="115">
        <v>0.4451505</v>
      </c>
      <c r="AC9" s="115">
        <v>0.19858554000000003</v>
      </c>
      <c r="AD9" s="115">
        <v>0.14975844000000002</v>
      </c>
      <c r="AE9" s="115">
        <v>18.697954640000003</v>
      </c>
      <c r="AF9" s="115">
        <v>19.041337380000002</v>
      </c>
      <c r="AG9" s="115">
        <v>20.361814220000003</v>
      </c>
      <c r="AH9" s="115">
        <v>23.627484079999999</v>
      </c>
      <c r="AI9" s="115">
        <v>21.514991739999999</v>
      </c>
      <c r="AJ9" s="115">
        <v>19.973040000000001</v>
      </c>
      <c r="AK9" s="115">
        <v>5.2856184399999995</v>
      </c>
      <c r="AL9" s="115">
        <v>5.40855058</v>
      </c>
      <c r="AM9" s="115">
        <v>5.52542738</v>
      </c>
      <c r="AN9" s="115">
        <v>5.6868745800000005</v>
      </c>
      <c r="AO9" s="115">
        <v>5.4002487399999994</v>
      </c>
      <c r="AP9" s="115">
        <v>5.3890799999999999</v>
      </c>
      <c r="AQ9" s="115" t="s">
        <v>42</v>
      </c>
      <c r="AR9" s="115" t="s">
        <v>106</v>
      </c>
      <c r="AS9" s="115" t="s">
        <v>107</v>
      </c>
      <c r="AT9" s="115" t="s">
        <v>189</v>
      </c>
      <c r="AU9" s="115" t="s">
        <v>35</v>
      </c>
      <c r="AV9" s="115">
        <v>1.5732205400000001</v>
      </c>
      <c r="AW9" s="115">
        <v>1.58499528</v>
      </c>
      <c r="AX9" s="115">
        <v>2.14594884</v>
      </c>
      <c r="AY9" s="115">
        <v>1.4218468200000001</v>
      </c>
      <c r="AZ9" s="115">
        <v>1.29493788</v>
      </c>
      <c r="BA9" s="115">
        <v>0.48502709999999999</v>
      </c>
      <c r="BB9" s="115">
        <v>0.46310482000000003</v>
      </c>
      <c r="BC9" s="115">
        <v>0.44109202000000003</v>
      </c>
      <c r="BD9" s="115">
        <v>0.43066505999999999</v>
      </c>
      <c r="BE9" s="115">
        <v>0.34293641999999996</v>
      </c>
      <c r="BF9" s="51"/>
    </row>
    <row r="10" spans="1:58" x14ac:dyDescent="0.25">
      <c r="A10" s="48" t="s">
        <v>39</v>
      </c>
      <c r="B10" s="140" t="s">
        <v>42</v>
      </c>
      <c r="C10" s="84">
        <v>390730</v>
      </c>
      <c r="D10" s="115">
        <v>3.65778954</v>
      </c>
      <c r="E10" s="115">
        <v>3.3312689799999999</v>
      </c>
      <c r="F10" s="115">
        <v>3.8594306600000001</v>
      </c>
      <c r="G10" s="115">
        <v>4.3606932799999996</v>
      </c>
      <c r="H10" s="115">
        <v>3.8144594400000003</v>
      </c>
      <c r="I10" s="115">
        <v>3.2862400000000003</v>
      </c>
      <c r="J10" s="115">
        <v>1.3456341199999999</v>
      </c>
      <c r="K10" s="115">
        <v>1.40990328</v>
      </c>
      <c r="L10" s="115">
        <v>1.4786779400000001</v>
      </c>
      <c r="M10" s="115">
        <v>1.3178717</v>
      </c>
      <c r="N10" s="115">
        <v>1.29156848</v>
      </c>
      <c r="O10" s="115">
        <v>1.16316</v>
      </c>
      <c r="P10" s="115" t="s">
        <v>36</v>
      </c>
      <c r="Q10" s="115" t="s">
        <v>106</v>
      </c>
      <c r="R10" s="115" t="s">
        <v>31</v>
      </c>
      <c r="S10" s="115" t="s">
        <v>217</v>
      </c>
      <c r="T10" s="115" t="s">
        <v>224</v>
      </c>
      <c r="U10" s="115">
        <v>1.4374372399999999</v>
      </c>
      <c r="V10" s="115">
        <v>0.48248924000000004</v>
      </c>
      <c r="W10" s="115">
        <v>0.40180082</v>
      </c>
      <c r="X10" s="115">
        <v>0.33908147999999999</v>
      </c>
      <c r="Y10" s="115">
        <v>0.20776046000000001</v>
      </c>
      <c r="Z10" s="115">
        <v>0.49209904000000004</v>
      </c>
      <c r="AA10" s="115">
        <v>0.16474893999999998</v>
      </c>
      <c r="AB10" s="115">
        <v>0.16452164</v>
      </c>
      <c r="AC10" s="115">
        <v>0.13530784000000001</v>
      </c>
      <c r="AD10" s="115">
        <v>8.8773400000000002E-2</v>
      </c>
      <c r="AE10" s="115">
        <v>2.7183883200000003</v>
      </c>
      <c r="AF10" s="115">
        <v>2.93585282</v>
      </c>
      <c r="AG10" s="115">
        <v>3.1615461800000002</v>
      </c>
      <c r="AH10" s="115">
        <v>3.2492785600000005</v>
      </c>
      <c r="AI10" s="115">
        <v>2.8296533199999998</v>
      </c>
      <c r="AJ10" s="115">
        <v>2.8408600000000002</v>
      </c>
      <c r="AK10" s="115">
        <v>0.76477835999999999</v>
      </c>
      <c r="AL10" s="115">
        <v>0.82777508</v>
      </c>
      <c r="AM10" s="115">
        <v>0.85878631999999999</v>
      </c>
      <c r="AN10" s="115">
        <v>0.78515795999999993</v>
      </c>
      <c r="AO10" s="115">
        <v>0.70017205999999999</v>
      </c>
      <c r="AP10" s="115">
        <v>0.74325999999999992</v>
      </c>
      <c r="AQ10" s="115" t="s">
        <v>36</v>
      </c>
      <c r="AR10" s="115" t="s">
        <v>33</v>
      </c>
      <c r="AS10" s="115" t="s">
        <v>18</v>
      </c>
      <c r="AT10" s="115" t="s">
        <v>53</v>
      </c>
      <c r="AU10" s="115" t="s">
        <v>189</v>
      </c>
      <c r="AV10" s="115">
        <v>0.47090673999999999</v>
      </c>
      <c r="AW10" s="115">
        <v>0.42510908000000003</v>
      </c>
      <c r="AX10" s="115">
        <v>0.25521204000000003</v>
      </c>
      <c r="AY10" s="115">
        <v>0.18404751999999999</v>
      </c>
      <c r="AZ10" s="115">
        <v>0.11165673999999999</v>
      </c>
      <c r="BA10" s="115">
        <v>0.14308682</v>
      </c>
      <c r="BB10" s="115">
        <v>0.11158004000000001</v>
      </c>
      <c r="BC10" s="115">
        <v>5.8560800000000003E-2</v>
      </c>
      <c r="BD10" s="115">
        <v>4.8741619999999999E-2</v>
      </c>
      <c r="BE10" s="115">
        <v>3.1872999999999999E-2</v>
      </c>
    </row>
    <row r="11" spans="1:58" x14ac:dyDescent="0.25">
      <c r="A11" s="48" t="s">
        <v>39</v>
      </c>
      <c r="B11" s="140" t="s">
        <v>109</v>
      </c>
      <c r="C11" s="84">
        <v>390730</v>
      </c>
      <c r="D11" s="115">
        <v>1.1062620200000002</v>
      </c>
      <c r="E11" s="115">
        <v>1.03667832</v>
      </c>
      <c r="F11" s="115">
        <v>1.1322560799999999</v>
      </c>
      <c r="G11" s="115">
        <v>1.3188969399999999</v>
      </c>
      <c r="H11" s="115">
        <v>1.3741540800000001</v>
      </c>
      <c r="I11" s="115">
        <v>1.0756399999999999</v>
      </c>
      <c r="J11" s="115">
        <v>0.25534852000000002</v>
      </c>
      <c r="K11" s="115">
        <v>0.25875492</v>
      </c>
      <c r="L11" s="115">
        <v>0.26836004000000002</v>
      </c>
      <c r="M11" s="115">
        <v>0.27483128000000001</v>
      </c>
      <c r="N11" s="115">
        <v>0.32925648000000002</v>
      </c>
      <c r="O11" s="115">
        <v>0.23910000000000001</v>
      </c>
      <c r="P11" s="115" t="s">
        <v>36</v>
      </c>
      <c r="Q11" s="115" t="s">
        <v>225</v>
      </c>
      <c r="R11" s="115" t="s">
        <v>106</v>
      </c>
      <c r="S11" s="115" t="s">
        <v>42</v>
      </c>
      <c r="T11" s="115" t="s">
        <v>224</v>
      </c>
      <c r="U11" s="115">
        <v>0.73522712000000001</v>
      </c>
      <c r="V11" s="115">
        <v>9.6821599999999994E-2</v>
      </c>
      <c r="W11" s="115">
        <v>6.6172519999999999E-2</v>
      </c>
      <c r="X11" s="115">
        <v>6.770176E-2</v>
      </c>
      <c r="Y11" s="115">
        <v>2.1803340000000001E-2</v>
      </c>
      <c r="Z11" s="115">
        <v>0.1819123</v>
      </c>
      <c r="AA11" s="115">
        <v>5.0554580000000002E-2</v>
      </c>
      <c r="AB11" s="115">
        <v>1.9935540000000002E-2</v>
      </c>
      <c r="AC11" s="115">
        <v>1.9030700000000001E-2</v>
      </c>
      <c r="AD11" s="115">
        <v>8.4758799999999999E-3</v>
      </c>
      <c r="AE11" s="115">
        <v>4.4096949400000005</v>
      </c>
      <c r="AF11" s="115">
        <v>5.4708634600000003</v>
      </c>
      <c r="AG11" s="115">
        <v>5.8550482800000001</v>
      </c>
      <c r="AH11" s="115">
        <v>6.9083668400000002</v>
      </c>
      <c r="AI11" s="115">
        <v>5.9589335000000005</v>
      </c>
      <c r="AJ11" s="115">
        <v>4.4450599999999998</v>
      </c>
      <c r="AK11" s="115">
        <v>1.1200464999999999</v>
      </c>
      <c r="AL11" s="115">
        <v>1.06758946</v>
      </c>
      <c r="AM11" s="115">
        <v>1.1634676000000002</v>
      </c>
      <c r="AN11" s="115">
        <v>1.26410366</v>
      </c>
      <c r="AO11" s="115">
        <v>1.11920438</v>
      </c>
      <c r="AP11" s="115">
        <v>0.88152000000000008</v>
      </c>
      <c r="AQ11" s="115" t="s">
        <v>36</v>
      </c>
      <c r="AR11" s="115" t="s">
        <v>107</v>
      </c>
      <c r="AS11" s="115" t="s">
        <v>226</v>
      </c>
      <c r="AT11" s="115" t="s">
        <v>35</v>
      </c>
      <c r="AU11" s="115" t="s">
        <v>31</v>
      </c>
      <c r="AV11" s="115">
        <v>3.1529064199999999</v>
      </c>
      <c r="AW11" s="115">
        <v>0.62226875999999998</v>
      </c>
      <c r="AX11" s="115">
        <v>0.21364574000000003</v>
      </c>
      <c r="AY11" s="115">
        <v>0.24480965999999998</v>
      </c>
      <c r="AZ11" s="115">
        <v>0.17320195999999999</v>
      </c>
      <c r="BA11" s="115">
        <v>0.53437972</v>
      </c>
      <c r="BB11" s="115">
        <v>0.12603262000000001</v>
      </c>
      <c r="BC11" s="115">
        <v>6.769944E-2</v>
      </c>
      <c r="BD11" s="115">
        <v>6.0210100000000003E-2</v>
      </c>
      <c r="BE11" s="115">
        <v>5.3631419999999999E-2</v>
      </c>
    </row>
    <row r="12" spans="1:58" s="26" customFormat="1" x14ac:dyDescent="0.25">
      <c r="A12" s="48" t="s">
        <v>39</v>
      </c>
      <c r="B12" s="140" t="s">
        <v>106</v>
      </c>
      <c r="C12" s="84">
        <v>390730</v>
      </c>
      <c r="D12" s="115">
        <v>2.0569147600000002</v>
      </c>
      <c r="E12" s="115">
        <v>2.0051587400000002</v>
      </c>
      <c r="F12" s="115">
        <v>2.1224514000000001</v>
      </c>
      <c r="G12" s="115">
        <v>2.9767028399999997</v>
      </c>
      <c r="H12" s="115">
        <v>2.6997031199999997</v>
      </c>
      <c r="I12" s="115">
        <v>3.15402</v>
      </c>
      <c r="J12" s="115">
        <v>0.67369338000000001</v>
      </c>
      <c r="K12" s="115">
        <v>0.83955846000000001</v>
      </c>
      <c r="L12" s="115">
        <v>0.86489251999999994</v>
      </c>
      <c r="M12" s="115">
        <v>0.95159559999999999</v>
      </c>
      <c r="N12" s="115">
        <v>0.85379362000000003</v>
      </c>
      <c r="O12" s="115">
        <v>0.91537999999999997</v>
      </c>
      <c r="P12" s="115" t="s">
        <v>36</v>
      </c>
      <c r="Q12" s="115" t="s">
        <v>96</v>
      </c>
      <c r="R12" s="115" t="s">
        <v>217</v>
      </c>
      <c r="S12" s="115" t="s">
        <v>53</v>
      </c>
      <c r="T12" s="115" t="s">
        <v>34</v>
      </c>
      <c r="U12" s="115">
        <v>1.3830555600000001</v>
      </c>
      <c r="V12" s="115">
        <v>0.39318312</v>
      </c>
      <c r="W12" s="115">
        <v>0.24986764</v>
      </c>
      <c r="X12" s="115">
        <v>0.14816444000000001</v>
      </c>
      <c r="Y12" s="115">
        <v>0.18426431999999998</v>
      </c>
      <c r="Z12" s="115">
        <v>0.45684800000000003</v>
      </c>
      <c r="AA12" s="115">
        <v>0.1211806</v>
      </c>
      <c r="AB12" s="115">
        <v>9.5993600000000012E-2</v>
      </c>
      <c r="AC12" s="115">
        <v>4.45628E-2</v>
      </c>
      <c r="AD12" s="115">
        <v>3.2254200000000004E-2</v>
      </c>
      <c r="AE12" s="115">
        <v>8.5577283000000008</v>
      </c>
      <c r="AF12" s="115">
        <v>6.8071131200000004</v>
      </c>
      <c r="AG12" s="115">
        <v>6.83270088</v>
      </c>
      <c r="AH12" s="115">
        <v>7.5021969799999999</v>
      </c>
      <c r="AI12" s="115">
        <v>7.0338496399999997</v>
      </c>
      <c r="AJ12" s="115">
        <v>7.0102599999999997</v>
      </c>
      <c r="AK12" s="115">
        <v>2.9823408599999999</v>
      </c>
      <c r="AL12" s="115">
        <v>2.8732657000000001</v>
      </c>
      <c r="AM12" s="115">
        <v>2.9090561799999999</v>
      </c>
      <c r="AN12" s="115">
        <v>2.6465434000000001</v>
      </c>
      <c r="AO12" s="115">
        <v>2.6683931000000003</v>
      </c>
      <c r="AP12" s="115">
        <v>2.4788399999999999</v>
      </c>
      <c r="AQ12" s="115" t="s">
        <v>36</v>
      </c>
      <c r="AR12" s="115" t="s">
        <v>33</v>
      </c>
      <c r="AS12" s="115" t="s">
        <v>107</v>
      </c>
      <c r="AT12" s="115" t="s">
        <v>34</v>
      </c>
      <c r="AU12" s="115" t="s">
        <v>42</v>
      </c>
      <c r="AV12" s="115">
        <v>2.0505441600000003</v>
      </c>
      <c r="AW12" s="115">
        <v>1.23886436</v>
      </c>
      <c r="AX12" s="115">
        <v>0.45773259999999999</v>
      </c>
      <c r="AY12" s="115">
        <v>0.61392630000000004</v>
      </c>
      <c r="AZ12" s="115">
        <v>0.38134193999999999</v>
      </c>
      <c r="BA12" s="115">
        <v>0.96464600000000011</v>
      </c>
      <c r="BB12" s="115">
        <v>0.31779400000000002</v>
      </c>
      <c r="BC12" s="115">
        <v>0.188724</v>
      </c>
      <c r="BD12" s="115">
        <v>0.1749792</v>
      </c>
      <c r="BE12" s="115">
        <v>0.1573928</v>
      </c>
    </row>
    <row r="13" spans="1:58" s="26" customFormat="1" x14ac:dyDescent="0.25">
      <c r="A13" s="48" t="s">
        <v>39</v>
      </c>
      <c r="B13" s="140" t="s">
        <v>259</v>
      </c>
      <c r="C13" s="84">
        <v>390730</v>
      </c>
      <c r="D13" s="115">
        <v>2.3883000000000001</v>
      </c>
      <c r="E13" s="115">
        <v>2.1941200000000003</v>
      </c>
      <c r="F13" s="115">
        <v>2.6902600000000003</v>
      </c>
      <c r="G13" s="115">
        <v>3.2326200000000003</v>
      </c>
      <c r="H13" s="115">
        <v>3.0262000000000002</v>
      </c>
      <c r="I13" s="115">
        <v>2.9025799999999999</v>
      </c>
      <c r="J13" s="115">
        <v>0.77005999999999997</v>
      </c>
      <c r="K13" s="115">
        <v>0.77678000000000003</v>
      </c>
      <c r="L13" s="115">
        <v>0.90191999999999994</v>
      </c>
      <c r="M13" s="115">
        <v>0.90427999999999997</v>
      </c>
      <c r="N13" s="115">
        <v>0.95798000000000005</v>
      </c>
      <c r="O13" s="115">
        <v>0.91480000000000006</v>
      </c>
      <c r="P13" s="115" t="s">
        <v>318</v>
      </c>
      <c r="Q13" s="115" t="s">
        <v>36</v>
      </c>
      <c r="R13" s="115" t="s">
        <v>51</v>
      </c>
      <c r="S13" s="115" t="s">
        <v>33</v>
      </c>
      <c r="T13" s="115" t="s">
        <v>42</v>
      </c>
      <c r="U13" s="115">
        <v>0.65568000000000004</v>
      </c>
      <c r="V13" s="115">
        <v>0.76066</v>
      </c>
      <c r="W13" s="115">
        <v>0.29330000000000001</v>
      </c>
      <c r="X13" s="115">
        <v>0.33244000000000001</v>
      </c>
      <c r="Y13" s="115">
        <v>0.19106000000000001</v>
      </c>
      <c r="Z13" s="115">
        <v>0.29365999999999998</v>
      </c>
      <c r="AA13" s="115">
        <v>0.26224000000000003</v>
      </c>
      <c r="AB13" s="115">
        <v>0.10538</v>
      </c>
      <c r="AC13" s="115">
        <v>6.658E-2</v>
      </c>
      <c r="AD13" s="115">
        <v>4.7759999999999997E-2</v>
      </c>
      <c r="AE13" s="115">
        <v>0.13869999999999999</v>
      </c>
      <c r="AF13" s="115">
        <v>0.1305</v>
      </c>
      <c r="AG13" s="115">
        <v>0.16170000000000001</v>
      </c>
      <c r="AH13" s="115">
        <v>0.22347999999999998</v>
      </c>
      <c r="AI13" s="115">
        <v>0.21358000000000002</v>
      </c>
      <c r="AJ13" s="115">
        <v>0.19340000000000002</v>
      </c>
      <c r="AK13" s="115">
        <v>2.6700000000000002E-2</v>
      </c>
      <c r="AL13" s="115">
        <v>3.1379999999999998E-2</v>
      </c>
      <c r="AM13" s="115">
        <v>4.0480000000000002E-2</v>
      </c>
      <c r="AN13" s="115">
        <v>4.9640000000000004E-2</v>
      </c>
      <c r="AO13" s="115">
        <v>4.8659999999999995E-2</v>
      </c>
      <c r="AP13" s="115">
        <v>4.8640000000000003E-2</v>
      </c>
      <c r="AQ13" s="115" t="s">
        <v>334</v>
      </c>
      <c r="AR13" s="115" t="s">
        <v>335</v>
      </c>
      <c r="AS13" s="115" t="s">
        <v>336</v>
      </c>
      <c r="AT13" s="115" t="s">
        <v>337</v>
      </c>
      <c r="AU13" s="115" t="s">
        <v>338</v>
      </c>
      <c r="AV13" s="115">
        <v>8.0500000000000002E-2</v>
      </c>
      <c r="AW13" s="115">
        <v>6.1500000000000006E-2</v>
      </c>
      <c r="AX13" s="115">
        <v>1.102E-2</v>
      </c>
      <c r="AY13" s="115">
        <v>5.4000000000000003E-3</v>
      </c>
      <c r="AZ13" s="115">
        <v>5.0400000000000002E-3</v>
      </c>
      <c r="BA13" s="115">
        <v>2.0800000000000003E-2</v>
      </c>
      <c r="BB13" s="115">
        <v>1.806E-2</v>
      </c>
      <c r="BC13" s="115">
        <v>3.4399999999999999E-3</v>
      </c>
      <c r="BD13" s="115">
        <v>1.4599999999999999E-3</v>
      </c>
      <c r="BE13" s="115">
        <v>1.0199999999999999E-3</v>
      </c>
    </row>
    <row r="14" spans="1:58" x14ac:dyDescent="0.25">
      <c r="A14" s="48" t="s">
        <v>39</v>
      </c>
      <c r="B14" s="140" t="s">
        <v>107</v>
      </c>
      <c r="C14" s="84">
        <v>390730</v>
      </c>
      <c r="D14" s="115">
        <v>3.53784404</v>
      </c>
      <c r="E14" s="115">
        <v>4.0265342799999999</v>
      </c>
      <c r="F14" s="115">
        <v>4.2692225800000001</v>
      </c>
      <c r="G14" s="115">
        <v>4.6038194199999998</v>
      </c>
      <c r="H14" s="115">
        <v>4.2867117600000002</v>
      </c>
      <c r="I14" s="115">
        <v>3.11246</v>
      </c>
      <c r="J14" s="115">
        <v>1.06344802</v>
      </c>
      <c r="K14" s="115">
        <v>1.12423502</v>
      </c>
      <c r="L14" s="115">
        <v>1.14688908</v>
      </c>
      <c r="M14" s="115">
        <v>1.08094756</v>
      </c>
      <c r="N14" s="115">
        <v>1.11122648</v>
      </c>
      <c r="O14" s="115">
        <v>0.90867999999999993</v>
      </c>
      <c r="P14" s="115" t="s">
        <v>36</v>
      </c>
      <c r="Q14" s="115" t="s">
        <v>106</v>
      </c>
      <c r="R14" s="115" t="s">
        <v>109</v>
      </c>
      <c r="S14" s="115" t="s">
        <v>217</v>
      </c>
      <c r="T14" s="115" t="s">
        <v>96</v>
      </c>
      <c r="U14" s="115">
        <v>1.8625586200000002</v>
      </c>
      <c r="V14" s="115">
        <v>0.64589858000000011</v>
      </c>
      <c r="W14" s="115">
        <v>0.25532788000000001</v>
      </c>
      <c r="X14" s="115">
        <v>0.17801974000000001</v>
      </c>
      <c r="Y14" s="115">
        <v>0.26048338000000004</v>
      </c>
      <c r="Z14" s="115">
        <v>0.41452517999999999</v>
      </c>
      <c r="AA14" s="115">
        <v>0.21426232000000001</v>
      </c>
      <c r="AB14" s="115">
        <v>7.6366440000000008E-2</v>
      </c>
      <c r="AC14" s="115">
        <v>7.157376E-2</v>
      </c>
      <c r="AD14" s="115">
        <v>6.3098219999999997E-2</v>
      </c>
      <c r="AE14" s="115">
        <v>2.2428067200000004</v>
      </c>
      <c r="AF14" s="115">
        <v>1.9503039000000002</v>
      </c>
      <c r="AG14" s="115">
        <v>1.85098238</v>
      </c>
      <c r="AH14" s="115">
        <v>2.0387244600000001</v>
      </c>
      <c r="AI14" s="115">
        <v>1.979981</v>
      </c>
      <c r="AJ14" s="115">
        <v>1.6660400000000002</v>
      </c>
      <c r="AK14" s="115">
        <v>0.32638136000000001</v>
      </c>
      <c r="AL14" s="115">
        <v>0.27999866000000001</v>
      </c>
      <c r="AM14" s="115">
        <v>0.25172823999999999</v>
      </c>
      <c r="AN14" s="115">
        <v>0.25229750000000001</v>
      </c>
      <c r="AO14" s="115">
        <v>0.24822079999999999</v>
      </c>
      <c r="AP14" s="115">
        <v>0.20784</v>
      </c>
      <c r="AQ14" s="115" t="s">
        <v>36</v>
      </c>
      <c r="AR14" s="115" t="s">
        <v>42</v>
      </c>
      <c r="AS14" s="115" t="s">
        <v>34</v>
      </c>
      <c r="AT14" s="115" t="s">
        <v>35</v>
      </c>
      <c r="AU14" s="115" t="s">
        <v>33</v>
      </c>
      <c r="AV14" s="115">
        <v>0.37600366000000002</v>
      </c>
      <c r="AW14" s="115">
        <v>0.18680354000000002</v>
      </c>
      <c r="AX14" s="115">
        <v>0.15884344</v>
      </c>
      <c r="AY14" s="115">
        <v>0.12218526</v>
      </c>
      <c r="AZ14" s="115">
        <v>0.10723428</v>
      </c>
      <c r="BA14" s="115">
        <v>3.948306E-2</v>
      </c>
      <c r="BB14" s="115">
        <v>3.7754340000000004E-2</v>
      </c>
      <c r="BC14" s="115">
        <v>1.801676E-2</v>
      </c>
      <c r="BD14" s="115">
        <v>1.3810899999999999E-2</v>
      </c>
      <c r="BE14" s="115">
        <v>1.2752699999999999E-2</v>
      </c>
    </row>
    <row r="15" spans="1:58" x14ac:dyDescent="0.25">
      <c r="A15" s="48" t="s">
        <v>38</v>
      </c>
      <c r="B15" s="140" t="s">
        <v>34</v>
      </c>
      <c r="C15" s="84">
        <v>390730</v>
      </c>
      <c r="D15" s="115">
        <v>8.1940372799999999</v>
      </c>
      <c r="E15" s="115">
        <v>6.3615371400000003</v>
      </c>
      <c r="F15" s="115">
        <v>7.1776032599999997</v>
      </c>
      <c r="G15" s="115">
        <v>9.6394662800000006</v>
      </c>
      <c r="H15" s="115">
        <v>9.0231767400000003</v>
      </c>
      <c r="I15" s="115">
        <v>7.0398400000000008</v>
      </c>
      <c r="J15" s="115">
        <v>2.2085498600000002</v>
      </c>
      <c r="K15" s="115">
        <v>1.8995350400000002</v>
      </c>
      <c r="L15" s="115">
        <v>2.11488232</v>
      </c>
      <c r="M15" s="115">
        <v>2.3093683200000004</v>
      </c>
      <c r="N15" s="115">
        <v>2.17231774</v>
      </c>
      <c r="O15" s="115">
        <v>1.7709999999999999</v>
      </c>
      <c r="P15" s="115" t="s">
        <v>217</v>
      </c>
      <c r="Q15" s="115" t="s">
        <v>50</v>
      </c>
      <c r="R15" s="115" t="s">
        <v>36</v>
      </c>
      <c r="S15" s="115" t="s">
        <v>106</v>
      </c>
      <c r="T15" s="115" t="s">
        <v>105</v>
      </c>
      <c r="U15" s="115">
        <v>2.7630512800000004</v>
      </c>
      <c r="V15" s="115">
        <v>0.64640083999999998</v>
      </c>
      <c r="W15" s="115">
        <v>1.7032946600000001</v>
      </c>
      <c r="X15" s="115">
        <v>0.4159484</v>
      </c>
      <c r="Y15" s="115">
        <v>0.58799093999999996</v>
      </c>
      <c r="Z15" s="115">
        <v>0.94996082000000004</v>
      </c>
      <c r="AA15" s="115">
        <v>0.23799271999999999</v>
      </c>
      <c r="AB15" s="115">
        <v>0.21066946000000003</v>
      </c>
      <c r="AC15" s="115">
        <v>0.12047466</v>
      </c>
      <c r="AD15" s="115">
        <v>0.10969006000000001</v>
      </c>
      <c r="AE15" s="115">
        <v>13.7292247</v>
      </c>
      <c r="AF15" s="115">
        <v>13.61280522</v>
      </c>
      <c r="AG15" s="115">
        <v>13.645015240000001</v>
      </c>
      <c r="AH15" s="115">
        <v>13.813311540000001</v>
      </c>
      <c r="AI15" s="115">
        <v>14.85328198</v>
      </c>
      <c r="AJ15" s="115">
        <v>13.772300000000001</v>
      </c>
      <c r="AK15" s="115">
        <v>3.0905612200000001</v>
      </c>
      <c r="AL15" s="115">
        <v>3.13</v>
      </c>
      <c r="AM15" s="115">
        <v>3.27</v>
      </c>
      <c r="AN15" s="115">
        <v>3.38</v>
      </c>
      <c r="AO15" s="115">
        <v>3.43</v>
      </c>
      <c r="AP15" s="115">
        <v>3.5298000000000003</v>
      </c>
      <c r="AQ15" s="115" t="s">
        <v>188</v>
      </c>
      <c r="AR15" s="115" t="s">
        <v>110</v>
      </c>
      <c r="AS15" s="115" t="s">
        <v>105</v>
      </c>
      <c r="AT15" s="115" t="s">
        <v>33</v>
      </c>
      <c r="AU15" s="115" t="s">
        <v>217</v>
      </c>
      <c r="AV15" s="115">
        <v>0.45317328000000007</v>
      </c>
      <c r="AW15" s="115">
        <v>4.8615381800000002</v>
      </c>
      <c r="AX15" s="115">
        <v>2.20640182</v>
      </c>
      <c r="AY15" s="115">
        <v>1.6859496200000001</v>
      </c>
      <c r="AZ15" s="115">
        <v>0.92882335999999999</v>
      </c>
      <c r="BA15" s="115">
        <v>0.90649811999999996</v>
      </c>
      <c r="BB15" s="115">
        <v>0.85100611999999998</v>
      </c>
      <c r="BC15" s="115">
        <v>0.63592714000000006</v>
      </c>
      <c r="BD15" s="115">
        <v>0.55924149999999995</v>
      </c>
      <c r="BE15" s="115">
        <v>0.38555447999999998</v>
      </c>
    </row>
    <row r="16" spans="1:58" x14ac:dyDescent="0.25">
      <c r="A16" s="48" t="s">
        <v>38</v>
      </c>
      <c r="B16" s="140" t="s">
        <v>105</v>
      </c>
      <c r="C16" s="84">
        <v>390730</v>
      </c>
      <c r="D16" s="115">
        <v>2.9561899</v>
      </c>
      <c r="E16" s="115">
        <v>2.69162912</v>
      </c>
      <c r="F16" s="115">
        <v>2.6995895999999999</v>
      </c>
      <c r="G16" s="115">
        <v>2.7610964999999998</v>
      </c>
      <c r="H16" s="115">
        <v>2.5965884199999998</v>
      </c>
      <c r="I16" s="115">
        <v>0.69228000000000001</v>
      </c>
      <c r="J16" s="115">
        <v>0.95573606</v>
      </c>
      <c r="K16" s="115">
        <v>0.94860628000000002</v>
      </c>
      <c r="L16" s="115">
        <v>0</v>
      </c>
      <c r="M16" s="115">
        <v>0</v>
      </c>
      <c r="N16" s="115">
        <v>0.81381354000000006</v>
      </c>
      <c r="O16" s="115">
        <v>2.1500400000000002</v>
      </c>
      <c r="P16" s="115" t="s">
        <v>34</v>
      </c>
      <c r="Q16" s="115" t="s">
        <v>217</v>
      </c>
      <c r="R16" s="115" t="s">
        <v>33</v>
      </c>
      <c r="S16" s="115" t="s">
        <v>36</v>
      </c>
      <c r="T16" s="115" t="s">
        <v>224</v>
      </c>
      <c r="U16" s="115">
        <v>2.0228857800000002</v>
      </c>
      <c r="V16" s="115">
        <v>0.23706278000000003</v>
      </c>
      <c r="W16" s="115">
        <v>5.7716360000000001E-2</v>
      </c>
      <c r="X16" s="115">
        <v>4.4820859999999997E-2</v>
      </c>
      <c r="Y16" s="115">
        <v>2.3510939999999998E-2</v>
      </c>
      <c r="Z16" s="115">
        <v>0.61995732000000003</v>
      </c>
      <c r="AA16" s="115">
        <v>0.10391404</v>
      </c>
      <c r="AB16" s="115">
        <v>2.0707740000000002E-2</v>
      </c>
      <c r="AC16" s="115">
        <v>6.78986E-3</v>
      </c>
      <c r="AD16" s="115">
        <v>5.1765600000000002E-3</v>
      </c>
      <c r="AE16" s="115">
        <v>0.93082049999999994</v>
      </c>
      <c r="AF16" s="115">
        <v>0.71981455999999999</v>
      </c>
      <c r="AG16" s="115">
        <v>0.75519267999999995</v>
      </c>
      <c r="AH16" s="115">
        <v>0.81746557999999991</v>
      </c>
      <c r="AI16" s="115">
        <v>0.85850280000000001</v>
      </c>
      <c r="AJ16" s="115">
        <v>0.88266000000000011</v>
      </c>
      <c r="AK16" s="115">
        <v>0.21943298</v>
      </c>
      <c r="AL16" s="115">
        <v>0.17310510000000001</v>
      </c>
      <c r="AM16" s="115">
        <v>0.17259342</v>
      </c>
      <c r="AN16" s="115">
        <v>0.16300961999999999</v>
      </c>
      <c r="AO16" s="115">
        <v>0.16660128000000002</v>
      </c>
      <c r="AP16" s="115">
        <v>0.15586</v>
      </c>
      <c r="AQ16" s="115" t="s">
        <v>34</v>
      </c>
      <c r="AR16" s="115" t="s">
        <v>31</v>
      </c>
      <c r="AS16" s="115" t="s">
        <v>189</v>
      </c>
      <c r="AT16" s="115" t="s">
        <v>231</v>
      </c>
      <c r="AU16" s="115" t="s">
        <v>111</v>
      </c>
      <c r="AV16" s="115">
        <v>0.61044905999999999</v>
      </c>
      <c r="AW16" s="115">
        <v>7.8718919999999998E-2</v>
      </c>
      <c r="AX16" s="115">
        <v>3.3079379999999999E-2</v>
      </c>
      <c r="AY16" s="115">
        <v>2.0955659999999997E-2</v>
      </c>
      <c r="AZ16" s="115">
        <v>1.2609459999999999E-2</v>
      </c>
      <c r="BA16" s="115">
        <v>0.11311662</v>
      </c>
      <c r="BB16" s="115">
        <v>2.204944E-2</v>
      </c>
      <c r="BC16" s="115">
        <v>1.0437080000000001E-2</v>
      </c>
      <c r="BD16" s="115">
        <v>5.1751999999999996E-3</v>
      </c>
      <c r="BE16" s="115">
        <v>1.9910000000000001E-3</v>
      </c>
    </row>
    <row r="17" spans="1:57" x14ac:dyDescent="0.25">
      <c r="A17" s="48" t="s">
        <v>40</v>
      </c>
      <c r="B17" s="140" t="s">
        <v>18</v>
      </c>
      <c r="C17" s="84">
        <v>390730</v>
      </c>
      <c r="D17" s="115">
        <v>2.6050331600000001</v>
      </c>
      <c r="E17" s="115">
        <v>1.95545832</v>
      </c>
      <c r="F17" s="115">
        <v>1.5390071400000001</v>
      </c>
      <c r="G17" s="115">
        <v>1.89590846</v>
      </c>
      <c r="H17" s="115">
        <v>1.98056706</v>
      </c>
      <c r="I17" s="115">
        <v>2.1126200000000002</v>
      </c>
      <c r="J17" s="115">
        <v>0.84701490000000013</v>
      </c>
      <c r="K17" s="115">
        <v>0.62146678</v>
      </c>
      <c r="L17" s="115">
        <v>0.54130769999999995</v>
      </c>
      <c r="M17" s="115">
        <v>0.55659520000000007</v>
      </c>
      <c r="N17" s="115">
        <v>0.59855822000000003</v>
      </c>
      <c r="O17" s="115">
        <v>0.65346000000000004</v>
      </c>
      <c r="P17" s="115" t="s">
        <v>34</v>
      </c>
      <c r="Q17" s="115" t="s">
        <v>42</v>
      </c>
      <c r="R17" s="115" t="s">
        <v>217</v>
      </c>
      <c r="S17" s="115" t="s">
        <v>36</v>
      </c>
      <c r="T17" s="115" t="s">
        <v>33</v>
      </c>
      <c r="U17" s="115">
        <v>0.53275483999999995</v>
      </c>
      <c r="V17" s="115">
        <v>0.30693357999999998</v>
      </c>
      <c r="W17" s="115">
        <v>0.13346063999999999</v>
      </c>
      <c r="X17" s="115">
        <v>0.21659351999999998</v>
      </c>
      <c r="Y17" s="115">
        <v>0.10725168</v>
      </c>
      <c r="Z17" s="115">
        <v>0.13352245999999998</v>
      </c>
      <c r="AA17" s="115">
        <v>7.289176E-2</v>
      </c>
      <c r="AB17" s="115">
        <v>5.1905119999999999E-2</v>
      </c>
      <c r="AC17" s="115">
        <v>4.6611300000000001E-2</v>
      </c>
      <c r="AD17" s="115">
        <v>4.0835900000000001E-2</v>
      </c>
      <c r="AE17" s="115">
        <v>0.27845925999999999</v>
      </c>
      <c r="AF17" s="115">
        <v>0.27011459999999998</v>
      </c>
      <c r="AG17" s="115">
        <v>0.23377606000000001</v>
      </c>
      <c r="AH17" s="115">
        <v>0.29481871999999998</v>
      </c>
      <c r="AI17" s="115">
        <v>0.23608958000000002</v>
      </c>
      <c r="AJ17" s="115">
        <v>0.1807</v>
      </c>
      <c r="AK17" s="115">
        <v>8.1630540000000015E-2</v>
      </c>
      <c r="AL17" s="115">
        <v>0.10644313999999999</v>
      </c>
      <c r="AM17" s="115">
        <v>0</v>
      </c>
      <c r="AN17" s="115">
        <v>0.10598028</v>
      </c>
      <c r="AO17" s="115">
        <v>7.8812320000000005E-2</v>
      </c>
      <c r="AP17" s="115">
        <v>5.9760000000000001E-2</v>
      </c>
      <c r="AQ17" s="115" t="s">
        <v>103</v>
      </c>
      <c r="AR17" s="115" t="s">
        <v>228</v>
      </c>
      <c r="AS17" s="115" t="s">
        <v>34</v>
      </c>
      <c r="AT17" s="115" t="s">
        <v>33</v>
      </c>
      <c r="AU17" s="115" t="s">
        <v>229</v>
      </c>
      <c r="AV17" s="115">
        <v>0.14534514000000001</v>
      </c>
      <c r="AW17" s="115">
        <v>3.1870820000000001E-2</v>
      </c>
      <c r="AX17" s="115">
        <v>1.5679760000000001E-2</v>
      </c>
      <c r="AY17" s="115">
        <v>5.6989800000000002E-3</v>
      </c>
      <c r="AZ17" s="115">
        <v>5.8133799999999999E-3</v>
      </c>
      <c r="BA17" s="115">
        <v>6.0265840000000001E-2</v>
      </c>
      <c r="BB17" s="115">
        <v>7.1292599999999992E-3</v>
      </c>
      <c r="BC17" s="115">
        <v>3.5638199999999997E-3</v>
      </c>
      <c r="BD17" s="115">
        <v>1.5829399999999999E-3</v>
      </c>
      <c r="BE17" s="115">
        <v>1.2875800000000002E-3</v>
      </c>
    </row>
    <row r="18" spans="1:57" x14ac:dyDescent="0.25">
      <c r="A18" s="48" t="s">
        <v>40</v>
      </c>
      <c r="B18" s="140" t="s">
        <v>103</v>
      </c>
      <c r="C18" s="84">
        <v>390730</v>
      </c>
      <c r="D18" s="115">
        <v>0.60679004000000003</v>
      </c>
      <c r="E18" s="115">
        <v>0.34722442000000003</v>
      </c>
      <c r="F18" s="115">
        <v>0.37427512000000002</v>
      </c>
      <c r="G18" s="115">
        <v>0.45595866000000002</v>
      </c>
      <c r="H18" s="115">
        <v>0.40111739999999996</v>
      </c>
      <c r="I18" s="115">
        <v>0.29164000000000001</v>
      </c>
      <c r="J18" s="115">
        <v>0.19149073999999999</v>
      </c>
      <c r="K18" s="115">
        <v>0.13510804000000001</v>
      </c>
      <c r="L18" s="115">
        <v>0.1439019</v>
      </c>
      <c r="M18" s="115">
        <v>0.15016852</v>
      </c>
      <c r="N18" s="115">
        <v>0.14053442000000002</v>
      </c>
      <c r="O18" s="115">
        <v>0.11263999999999999</v>
      </c>
      <c r="P18" s="115" t="s">
        <v>18</v>
      </c>
      <c r="Q18" s="115" t="s">
        <v>217</v>
      </c>
      <c r="R18" s="115" t="s">
        <v>36</v>
      </c>
      <c r="S18" s="115" t="s">
        <v>34</v>
      </c>
      <c r="T18" s="115" t="s">
        <v>53</v>
      </c>
      <c r="U18" s="115">
        <v>0.14814730000000001</v>
      </c>
      <c r="V18" s="115">
        <v>0.10522536</v>
      </c>
      <c r="W18" s="115">
        <v>1.2209339999999999E-2</v>
      </c>
      <c r="X18" s="115">
        <v>6.4464839999999995E-2</v>
      </c>
      <c r="Y18" s="115">
        <v>8.6488399999999997E-3</v>
      </c>
      <c r="Z18" s="115">
        <v>5.9674400000000002E-2</v>
      </c>
      <c r="AA18" s="115">
        <v>4.0127200000000002E-2</v>
      </c>
      <c r="AB18" s="115">
        <v>9.3040399999999995E-3</v>
      </c>
      <c r="AC18" s="115">
        <v>7.6771999999999995E-3</v>
      </c>
      <c r="AD18" s="115">
        <v>4.9681999999999999E-3</v>
      </c>
      <c r="AE18" s="115">
        <v>1.6096920000000001E-2</v>
      </c>
      <c r="AF18" s="115">
        <v>9.7281399999999997E-3</v>
      </c>
      <c r="AG18" s="115">
        <v>8.365860000000001E-3</v>
      </c>
      <c r="AH18" s="115">
        <v>9.1884800000000006E-3</v>
      </c>
      <c r="AI18" s="115">
        <v>8.5208799999999998E-3</v>
      </c>
      <c r="AJ18" s="115">
        <v>3.8E-3</v>
      </c>
      <c r="AK18" s="115">
        <v>3.8811800000000001E-3</v>
      </c>
      <c r="AL18" s="115">
        <v>2.0402200000000001E-3</v>
      </c>
      <c r="AM18" s="115">
        <v>1.48072E-3</v>
      </c>
      <c r="AN18" s="115">
        <v>1.7379600000000002E-3</v>
      </c>
      <c r="AO18" s="115">
        <v>1.42004E-3</v>
      </c>
      <c r="AP18" s="115">
        <v>1.48E-3</v>
      </c>
      <c r="AQ18" s="115" t="s">
        <v>227</v>
      </c>
      <c r="AR18" s="115" t="s">
        <v>228</v>
      </c>
      <c r="AS18" s="115" t="s">
        <v>229</v>
      </c>
      <c r="AT18" s="115" t="s">
        <v>18</v>
      </c>
      <c r="AU18" s="115" t="s">
        <v>230</v>
      </c>
      <c r="AV18" s="115">
        <v>3.2373200000000001E-3</v>
      </c>
      <c r="AW18" s="115">
        <v>1.8444399999999999E-3</v>
      </c>
      <c r="AX18" s="115">
        <v>1.83304E-3</v>
      </c>
      <c r="AY18" s="115">
        <v>9.9624000000000002E-4</v>
      </c>
      <c r="AZ18" s="115">
        <v>6.0979999999999997E-4</v>
      </c>
      <c r="BA18" s="115">
        <v>5.0431999999999994E-4</v>
      </c>
      <c r="BB18" s="115">
        <v>3.9708000000000001E-4</v>
      </c>
      <c r="BC18" s="115">
        <v>2.7618E-4</v>
      </c>
      <c r="BD18" s="115">
        <v>1.362E-4</v>
      </c>
      <c r="BE18" s="115">
        <v>1.0626E-4</v>
      </c>
    </row>
    <row r="19" spans="1:57" x14ac:dyDescent="0.25">
      <c r="A19" s="48" t="s">
        <v>37</v>
      </c>
      <c r="B19" s="140" t="s">
        <v>111</v>
      </c>
      <c r="C19" s="84">
        <v>390730</v>
      </c>
      <c r="D19" s="115">
        <v>1.3859600000000001</v>
      </c>
      <c r="E19" s="115">
        <v>1.2845599999999999</v>
      </c>
      <c r="F19" s="115">
        <v>1.9851400000000001</v>
      </c>
      <c r="G19" s="115">
        <v>2.2139799999999998</v>
      </c>
      <c r="H19" s="115">
        <v>1.7825200000000001</v>
      </c>
      <c r="I19" s="115">
        <v>1.03</v>
      </c>
      <c r="J19" s="115">
        <v>0.46938000000000002</v>
      </c>
      <c r="K19" s="115">
        <v>0.58257999999999999</v>
      </c>
      <c r="L19" s="115">
        <v>0.89525999999999994</v>
      </c>
      <c r="M19" s="115">
        <v>0.77388000000000012</v>
      </c>
      <c r="N19" s="115">
        <v>0.69622000000000006</v>
      </c>
      <c r="O19" s="115">
        <v>0.54</v>
      </c>
      <c r="P19" s="115" t="s">
        <v>32</v>
      </c>
      <c r="Q19" s="115" t="s">
        <v>51</v>
      </c>
      <c r="R19" s="115" t="s">
        <v>31</v>
      </c>
      <c r="S19" s="115" t="s">
        <v>49</v>
      </c>
      <c r="T19" s="115" t="s">
        <v>106</v>
      </c>
      <c r="U19" s="115">
        <v>0.40524000000000004</v>
      </c>
      <c r="V19" s="115">
        <v>0.34753999999999996</v>
      </c>
      <c r="W19" s="115">
        <v>0.21722000000000002</v>
      </c>
      <c r="X19" s="115">
        <v>0.20052</v>
      </c>
      <c r="Y19" s="115">
        <v>9.8360000000000003E-2</v>
      </c>
      <c r="Z19" s="115">
        <v>0.17076</v>
      </c>
      <c r="AA19" s="115">
        <v>0.15958</v>
      </c>
      <c r="AB19" s="115">
        <v>9.6140000000000003E-2</v>
      </c>
      <c r="AC19" s="115">
        <v>8.7440000000000004E-2</v>
      </c>
      <c r="AD19" s="115">
        <v>4.6559999999999997E-2</v>
      </c>
      <c r="AE19" s="115">
        <v>0.23562000000000002</v>
      </c>
      <c r="AF19" s="115">
        <v>0.31556000000000001</v>
      </c>
      <c r="AG19" s="115">
        <v>0.64706000000000008</v>
      </c>
      <c r="AH19" s="115">
        <v>0.73584000000000005</v>
      </c>
      <c r="AI19" s="115">
        <v>0.58972000000000002</v>
      </c>
      <c r="AJ19" s="115">
        <v>0</v>
      </c>
      <c r="AK19" s="115">
        <v>0.10846</v>
      </c>
      <c r="AL19" s="115">
        <v>0.13474</v>
      </c>
      <c r="AM19" s="115">
        <v>0.25472</v>
      </c>
      <c r="AN19" s="115">
        <v>0.28050000000000003</v>
      </c>
      <c r="AO19" s="115">
        <v>0.20598</v>
      </c>
      <c r="AP19" s="115">
        <v>0</v>
      </c>
      <c r="AQ19" s="115" t="s">
        <v>339</v>
      </c>
      <c r="AR19" s="115" t="s">
        <v>231</v>
      </c>
      <c r="AS19" s="115" t="s">
        <v>340</v>
      </c>
      <c r="AT19" s="115" t="s">
        <v>341</v>
      </c>
      <c r="AU19" s="115" t="s">
        <v>31</v>
      </c>
      <c r="AV19" s="115">
        <v>0.12392</v>
      </c>
      <c r="AW19" s="115">
        <v>8.1720000000000001E-2</v>
      </c>
      <c r="AX19" s="115">
        <v>7.4039999999999995E-2</v>
      </c>
      <c r="AY19" s="115">
        <v>3.8700000000000005E-2</v>
      </c>
      <c r="AZ19" s="115">
        <v>2.9820000000000003E-2</v>
      </c>
      <c r="BA19" s="115">
        <v>4.4059999999999995E-2</v>
      </c>
      <c r="BB19" s="115">
        <v>3.1739999999999997E-2</v>
      </c>
      <c r="BC19" s="115">
        <v>2.7019999999999999E-2</v>
      </c>
      <c r="BD19" s="115">
        <v>1.3240000000000002E-2</v>
      </c>
      <c r="BE19" s="115">
        <v>1.242E-2</v>
      </c>
    </row>
    <row r="20" spans="1:57" s="26" customFormat="1" x14ac:dyDescent="0.25">
      <c r="A20" s="48" t="s">
        <v>37</v>
      </c>
      <c r="B20" s="140" t="s">
        <v>189</v>
      </c>
      <c r="C20" s="84">
        <v>390730</v>
      </c>
      <c r="D20" s="115">
        <v>2.3033113200000002</v>
      </c>
      <c r="E20" s="115">
        <v>2.1554627400000004</v>
      </c>
      <c r="F20" s="115">
        <v>2.14520774</v>
      </c>
      <c r="G20" s="115">
        <v>2.4765408799999999</v>
      </c>
      <c r="H20" s="115">
        <v>3.3715152399999999</v>
      </c>
      <c r="I20" s="115">
        <v>3.0819799999999997</v>
      </c>
      <c r="J20" s="115">
        <v>0.83187540000000004</v>
      </c>
      <c r="K20" s="115">
        <v>0.88658608000000005</v>
      </c>
      <c r="L20" s="115">
        <v>0.8391128000000001</v>
      </c>
      <c r="M20" s="115">
        <v>0.78195269999999995</v>
      </c>
      <c r="N20" s="115">
        <v>1.12769688</v>
      </c>
      <c r="O20" s="115">
        <v>1.05914</v>
      </c>
      <c r="P20" s="115" t="s">
        <v>36</v>
      </c>
      <c r="Q20" s="115" t="s">
        <v>217</v>
      </c>
      <c r="R20" s="115" t="s">
        <v>224</v>
      </c>
      <c r="S20" s="115" t="s">
        <v>106</v>
      </c>
      <c r="T20" s="115" t="s">
        <v>109</v>
      </c>
      <c r="U20" s="115">
        <v>1.4728771000000001</v>
      </c>
      <c r="V20" s="115">
        <v>0.58438246000000005</v>
      </c>
      <c r="W20" s="115">
        <v>0.12695898</v>
      </c>
      <c r="X20" s="115">
        <v>0.13494358000000001</v>
      </c>
      <c r="Y20" s="115">
        <v>0.15720664000000001</v>
      </c>
      <c r="Z20" s="115">
        <v>0.4489977</v>
      </c>
      <c r="AA20" s="115">
        <v>0.25436238</v>
      </c>
      <c r="AB20" s="115">
        <v>5.3211920000000003E-2</v>
      </c>
      <c r="AC20" s="115">
        <v>5.2574540000000003E-2</v>
      </c>
      <c r="AD20" s="115">
        <v>3.9866459999999999E-2</v>
      </c>
      <c r="AE20" s="115">
        <v>0.36919668</v>
      </c>
      <c r="AF20" s="115">
        <v>0.39748280000000002</v>
      </c>
      <c r="AG20" s="115">
        <v>0.56056706000000001</v>
      </c>
      <c r="AH20" s="115">
        <v>0.69965376000000012</v>
      </c>
      <c r="AI20" s="115">
        <v>0.51852394000000002</v>
      </c>
      <c r="AJ20" s="115">
        <v>0.48442000000000002</v>
      </c>
      <c r="AK20" s="115">
        <v>0.10949652</v>
      </c>
      <c r="AL20" s="115">
        <v>0.12844075999999999</v>
      </c>
      <c r="AM20" s="115">
        <v>0.17422035999999999</v>
      </c>
      <c r="AN20" s="115">
        <v>0.20754222</v>
      </c>
      <c r="AO20" s="115">
        <v>0.15962702000000001</v>
      </c>
      <c r="AP20" s="115">
        <v>0.15056</v>
      </c>
      <c r="AQ20" s="115" t="s">
        <v>259</v>
      </c>
      <c r="AR20" s="115" t="s">
        <v>217</v>
      </c>
      <c r="AS20" s="115" t="s">
        <v>257</v>
      </c>
      <c r="AT20" s="115" t="s">
        <v>258</v>
      </c>
      <c r="AU20" s="115" t="s">
        <v>36</v>
      </c>
      <c r="AV20" s="115">
        <v>9.5354379999999989E-2</v>
      </c>
      <c r="AW20" s="115">
        <v>4.9067400000000004E-2</v>
      </c>
      <c r="AX20" s="115">
        <v>4.7239660000000003E-2</v>
      </c>
      <c r="AY20" s="115">
        <v>3.331514E-2</v>
      </c>
      <c r="AZ20" s="115">
        <v>3.0554579999999998E-2</v>
      </c>
      <c r="BA20" s="115">
        <v>3.2794539999999997E-2</v>
      </c>
      <c r="BB20" s="115">
        <v>1.65808E-2</v>
      </c>
      <c r="BC20" s="115">
        <v>1.4801280000000002E-2</v>
      </c>
      <c r="BD20" s="115">
        <v>1.1168039999999999E-2</v>
      </c>
      <c r="BE20" s="115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322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zoomScale="85" zoomScaleNormal="85" workbookViewId="0">
      <pane ySplit="1" topLeftCell="A65" activePane="bottomLeft" state="frozen"/>
      <selection pane="bottomLeft" activeCell="B125" sqref="B125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97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1.5</v>
      </c>
      <c r="E2" s="45">
        <f>ROUND(V2*' Demand-Supply Gap'!E$8,2)</f>
        <v>1.52</v>
      </c>
      <c r="F2" s="45">
        <f>ROUND(W2*' Demand-Supply Gap'!F$8,2)</f>
        <v>1.55</v>
      </c>
      <c r="G2" s="45">
        <f>ROUND(X2*' Demand-Supply Gap'!G$8,2)</f>
        <v>1.48</v>
      </c>
      <c r="H2" s="45">
        <f>ROUND(Y2*' Demand-Supply Gap'!H$8,2)</f>
        <v>1.59</v>
      </c>
      <c r="I2" s="45">
        <f>ROUND(Z2*' Demand-Supply Gap'!I$8,2)</f>
        <v>1.5</v>
      </c>
      <c r="J2" s="45">
        <f>ROUND(AA2*' Demand-Supply Gap'!J$8,2)</f>
        <v>1.58</v>
      </c>
      <c r="K2" s="45">
        <f>ROUND(AB2*' Demand-Supply Gap'!K$8,2)</f>
        <v>1.67</v>
      </c>
      <c r="L2" s="45">
        <f>ROUND(AC2*' Demand-Supply Gap'!L$8,2)</f>
        <v>1.78</v>
      </c>
      <c r="M2" s="45">
        <f>ROUND(AD2*' Demand-Supply Gap'!M$8,2)</f>
        <v>1.93</v>
      </c>
      <c r="N2" s="45">
        <f>ROUND(AE2*' Demand-Supply Gap'!N$8,2)</f>
        <v>2.08</v>
      </c>
      <c r="O2" s="45">
        <f>ROUND(AF2*' Demand-Supply Gap'!O$8,2)</f>
        <v>2.2599999999999998</v>
      </c>
      <c r="P2" s="45">
        <f>ROUND(AG2*' Demand-Supply Gap'!P$8,2)</f>
        <v>2.4700000000000002</v>
      </c>
      <c r="Q2" s="45">
        <f>ROUND(AH2*' Demand-Supply Gap'!Q$8,2)</f>
        <v>2.68</v>
      </c>
      <c r="R2" s="62">
        <f>ROUND(AI2*' Demand-Supply Gap'!R$8,2)</f>
        <v>2.92</v>
      </c>
      <c r="S2" s="45">
        <f>ROUND(AJ2*' Demand-Supply Gap'!S$8,2)</f>
        <v>3.17</v>
      </c>
      <c r="T2" s="58"/>
      <c r="U2" s="194">
        <v>0.4022</v>
      </c>
      <c r="V2" s="194">
        <v>0.40389999999999998</v>
      </c>
      <c r="W2" s="194">
        <v>0.40311999999999998</v>
      </c>
      <c r="X2" s="194">
        <v>0.40389999999999998</v>
      </c>
      <c r="Y2" s="194">
        <v>0.40429999999999999</v>
      </c>
      <c r="Z2" s="194">
        <v>0.4047</v>
      </c>
      <c r="AA2" s="194">
        <v>0.40510000000000002</v>
      </c>
      <c r="AB2" s="194">
        <v>0.40550000000000003</v>
      </c>
      <c r="AC2" s="194">
        <v>0.40589999999999998</v>
      </c>
      <c r="AD2" s="194">
        <v>0.40629999999999999</v>
      </c>
      <c r="AE2" s="194">
        <v>0.40670000000000001</v>
      </c>
      <c r="AF2" s="194">
        <v>0.40710000000000002</v>
      </c>
      <c r="AG2" s="194">
        <v>0.40749999999999997</v>
      </c>
      <c r="AH2" s="194">
        <v>0.40789999999999998</v>
      </c>
      <c r="AI2" s="194">
        <v>0.4083</v>
      </c>
      <c r="AJ2" s="194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0.86</v>
      </c>
      <c r="E3" s="45">
        <f>ROUND(V3*' Demand-Supply Gap'!E$8,2)</f>
        <v>0.87</v>
      </c>
      <c r="F3" s="45">
        <f>ROUND(W3*' Demand-Supply Gap'!F$8,2)</f>
        <v>0.9</v>
      </c>
      <c r="G3" s="45">
        <f>ROUND(X3*' Demand-Supply Gap'!G$8,2)</f>
        <v>0.85</v>
      </c>
      <c r="H3" s="45">
        <f>ROUND(Y3*' Demand-Supply Gap'!H$8,2)</f>
        <v>0.91</v>
      </c>
      <c r="I3" s="45">
        <f>ROUND(Z3*' Demand-Supply Gap'!I$8,2)</f>
        <v>0.85</v>
      </c>
      <c r="J3" s="45">
        <f>ROUND(AA3*' Demand-Supply Gap'!J$8,2)</f>
        <v>0.88</v>
      </c>
      <c r="K3" s="45">
        <f>ROUND(AB3*' Demand-Supply Gap'!K$8,2)</f>
        <v>0.93</v>
      </c>
      <c r="L3" s="45">
        <f>ROUND(AC3*' Demand-Supply Gap'!L$8,2)</f>
        <v>0.98</v>
      </c>
      <c r="M3" s="45">
        <f>ROUND(AD3*' Demand-Supply Gap'!M$8,2)</f>
        <v>1.05</v>
      </c>
      <c r="N3" s="45">
        <f>ROUND(AE3*' Demand-Supply Gap'!N$8,2)</f>
        <v>1.1200000000000001</v>
      </c>
      <c r="O3" s="45">
        <f>ROUND(AF3*' Demand-Supply Gap'!O$8,2)</f>
        <v>1.26</v>
      </c>
      <c r="P3" s="45">
        <f>ROUND(AG3*' Demand-Supply Gap'!P$8,2)</f>
        <v>1.3</v>
      </c>
      <c r="Q3" s="45">
        <f>ROUND(AH3*' Demand-Supply Gap'!Q$8,2)</f>
        <v>1.4</v>
      </c>
      <c r="R3" s="62">
        <f>ROUND(AI3*' Demand-Supply Gap'!R$8,2)</f>
        <v>1.5</v>
      </c>
      <c r="S3" s="45">
        <f>ROUND(AJ3*' Demand-Supply Gap'!S$8,2)</f>
        <v>1.69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0.89</v>
      </c>
      <c r="E4" s="45">
        <f>ROUND(V4*' Demand-Supply Gap'!E$8,2)</f>
        <v>0.92</v>
      </c>
      <c r="F4" s="45">
        <f>ROUND(W4*' Demand-Supply Gap'!F$8,2)</f>
        <v>0.96</v>
      </c>
      <c r="G4" s="45">
        <f>ROUND(X4*' Demand-Supply Gap'!G$8,2)</f>
        <v>0.9</v>
      </c>
      <c r="H4" s="45">
        <f>ROUND(Y4*' Demand-Supply Gap'!H$8,2)</f>
        <v>0.98</v>
      </c>
      <c r="I4" s="45">
        <f>ROUND(Z4*' Demand-Supply Gap'!I$8,2)</f>
        <v>0.93</v>
      </c>
      <c r="J4" s="45">
        <f>ROUND(AA4*' Demand-Supply Gap'!J$8,2)</f>
        <v>0.99</v>
      </c>
      <c r="K4" s="45">
        <f>ROUND(AB4*' Demand-Supply Gap'!K$8,2)</f>
        <v>1.06</v>
      </c>
      <c r="L4" s="45">
        <f>ROUND(AC4*' Demand-Supply Gap'!L$8,2)</f>
        <v>1.1399999999999999</v>
      </c>
      <c r="M4" s="45">
        <f>ROUND(AD4*' Demand-Supply Gap'!M$8,2)</f>
        <v>1.25</v>
      </c>
      <c r="N4" s="45">
        <f>ROUND(AE4*' Demand-Supply Gap'!N$8,2)</f>
        <v>1.36</v>
      </c>
      <c r="O4" s="45">
        <f>ROUND(AF4*' Demand-Supply Gap'!O$8,2)</f>
        <v>1.48</v>
      </c>
      <c r="P4" s="45">
        <f>ROUND(AG4*' Demand-Supply Gap'!P$8,2)</f>
        <v>1.65</v>
      </c>
      <c r="Q4" s="45">
        <f>ROUND(AH4*' Demand-Supply Gap'!Q$8,2)</f>
        <v>1.68</v>
      </c>
      <c r="R4" s="62">
        <f>ROUND(AI4*' Demand-Supply Gap'!R$8,2)</f>
        <v>1.84</v>
      </c>
      <c r="S4" s="45">
        <f>ROUND(AJ4*' Demand-Supply Gap'!S$8,2)</f>
        <v>2.1</v>
      </c>
      <c r="T4" s="58"/>
      <c r="U4" s="194">
        <v>0.2382</v>
      </c>
      <c r="V4" s="194">
        <v>0.24330000000000002</v>
      </c>
      <c r="W4" s="194">
        <v>0.24840000000000001</v>
      </c>
      <c r="X4" s="194">
        <v>0.24490000000000001</v>
      </c>
      <c r="Y4" s="194">
        <v>0.24790000000000001</v>
      </c>
      <c r="Z4" s="194">
        <v>0.25090000000000001</v>
      </c>
      <c r="AA4" s="194">
        <v>0.25390000000000001</v>
      </c>
      <c r="AB4" s="194">
        <v>0.25690000000000002</v>
      </c>
      <c r="AC4" s="194">
        <v>0.2601</v>
      </c>
      <c r="AD4" s="194">
        <v>0.26290000000000002</v>
      </c>
      <c r="AE4" s="194">
        <v>0.26590000000000003</v>
      </c>
      <c r="AF4" s="194">
        <v>0.26574999999999999</v>
      </c>
      <c r="AG4" s="194">
        <v>0.27190000000000003</v>
      </c>
      <c r="AH4" s="194">
        <v>0.25490000000000002</v>
      </c>
      <c r="AI4" s="194">
        <v>0.25774999999999998</v>
      </c>
      <c r="AJ4" s="194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0.49</v>
      </c>
      <c r="E5" s="45">
        <f>ROUND(V5*' Demand-Supply Gap'!E$8,2)</f>
        <v>0.46</v>
      </c>
      <c r="F5" s="45">
        <f>ROUND(W5*' Demand-Supply Gap'!F$8,2)</f>
        <v>0.44</v>
      </c>
      <c r="G5" s="45">
        <f>ROUND(X5*' Demand-Supply Gap'!G$8,2)</f>
        <v>0.43</v>
      </c>
      <c r="H5" s="45">
        <f>ROUND(Y5*' Demand-Supply Gap'!H$8,2)</f>
        <v>0.46</v>
      </c>
      <c r="I5" s="45">
        <f>ROUND(Z5*' Demand-Supply Gap'!I$8,2)</f>
        <v>0.43</v>
      </c>
      <c r="J5" s="45">
        <f>ROUND(AA5*' Demand-Supply Gap'!J$8,2)</f>
        <v>0.44</v>
      </c>
      <c r="K5" s="45">
        <f>ROUND(AB5*' Demand-Supply Gap'!K$8,2)</f>
        <v>0.46</v>
      </c>
      <c r="L5" s="45">
        <f>ROUND(AC5*' Demand-Supply Gap'!L$8,2)</f>
        <v>0.49</v>
      </c>
      <c r="M5" s="45">
        <f>ROUND(AD5*' Demand-Supply Gap'!M$8,2)</f>
        <v>0.52</v>
      </c>
      <c r="N5" s="45">
        <f>ROUND(AE5*' Demand-Supply Gap'!N$8,2)</f>
        <v>0.56000000000000005</v>
      </c>
      <c r="O5" s="45">
        <f>ROUND(AF5*' Demand-Supply Gap'!O$8,2)</f>
        <v>0.56000000000000005</v>
      </c>
      <c r="P5" s="45">
        <f>ROUND(AG5*' Demand-Supply Gap'!P$8,2)</f>
        <v>0.64</v>
      </c>
      <c r="Q5" s="45">
        <f>ROUND(AH5*' Demand-Supply Gap'!Q$8,2)</f>
        <v>0.82</v>
      </c>
      <c r="R5" s="62">
        <f>ROUND(AI5*' Demand-Supply Gap'!R$8,2)</f>
        <v>0.88</v>
      </c>
      <c r="S5" s="45">
        <f>ROUND(AJ5*' Demand-Supply Gap'!S$8,2)</f>
        <v>0.79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200" t="s">
        <v>30</v>
      </c>
      <c r="B6" s="201" t="s">
        <v>31</v>
      </c>
      <c r="C6" s="202" t="s">
        <v>101</v>
      </c>
      <c r="D6" s="203">
        <f>ROUND(U6*' Demand-Supply Gap'!D$8,2)</f>
        <v>3.74</v>
      </c>
      <c r="E6" s="204">
        <f>ROUND(V6*' Demand-Supply Gap'!E$8,2)</f>
        <v>3.77</v>
      </c>
      <c r="F6" s="204">
        <f>ROUND(W6*' Demand-Supply Gap'!F$8,2)</f>
        <v>3.85</v>
      </c>
      <c r="G6" s="204">
        <f>ROUND(X6*' Demand-Supply Gap'!G$8,2)</f>
        <v>3.66</v>
      </c>
      <c r="H6" s="204">
        <f>ROUND(Y6*' Demand-Supply Gap'!H$8,2)</f>
        <v>3.93</v>
      </c>
      <c r="I6" s="204">
        <f>ROUND(Z6*' Demand-Supply Gap'!I$8,2)</f>
        <v>3.7</v>
      </c>
      <c r="J6" s="204">
        <f>ROUND(AA6*' Demand-Supply Gap'!J$8,2)</f>
        <v>3.89</v>
      </c>
      <c r="K6" s="204">
        <f>ROUND(AB6*' Demand-Supply Gap'!K$8,2)</f>
        <v>4.12</v>
      </c>
      <c r="L6" s="204">
        <f>ROUND(AC6*' Demand-Supply Gap'!L$8,2)</f>
        <v>4.4000000000000004</v>
      </c>
      <c r="M6" s="204">
        <f>ROUND(AD6*' Demand-Supply Gap'!M$8,2)</f>
        <v>4.74</v>
      </c>
      <c r="N6" s="204">
        <f>ROUND(AE6*' Demand-Supply Gap'!N$8,2)</f>
        <v>5.13</v>
      </c>
      <c r="O6" s="204">
        <f>ROUND(AF6*' Demand-Supply Gap'!O$8,2)</f>
        <v>5.56</v>
      </c>
      <c r="P6" s="204">
        <f>ROUND(AG6*' Demand-Supply Gap'!P$8,2)</f>
        <v>6.05</v>
      </c>
      <c r="Q6" s="204">
        <f>ROUND(AH6*' Demand-Supply Gap'!Q$8,2)</f>
        <v>6.58</v>
      </c>
      <c r="R6" s="205">
        <f>ROUND(AI6*' Demand-Supply Gap'!R$8,2)</f>
        <v>7.14</v>
      </c>
      <c r="S6" s="204">
        <f>ROUND(AJ6*' Demand-Supply Gap'!S$8,2)</f>
        <v>7.75</v>
      </c>
      <c r="T6" s="206"/>
      <c r="U6" s="207">
        <f>SUM(U2:U5)</f>
        <v>1</v>
      </c>
      <c r="V6" s="207">
        <f t="shared" ref="V6:AJ6" si="1">SUM(V2:V5)</f>
        <v>1</v>
      </c>
      <c r="W6" s="207">
        <f t="shared" si="1"/>
        <v>1</v>
      </c>
      <c r="X6" s="207">
        <f t="shared" si="1"/>
        <v>1</v>
      </c>
      <c r="Y6" s="207">
        <f t="shared" si="1"/>
        <v>1</v>
      </c>
      <c r="Z6" s="207">
        <f t="shared" si="1"/>
        <v>1</v>
      </c>
      <c r="AA6" s="207">
        <f t="shared" si="1"/>
        <v>1</v>
      </c>
      <c r="AB6" s="207">
        <f t="shared" si="1"/>
        <v>1</v>
      </c>
      <c r="AC6" s="207">
        <f t="shared" si="1"/>
        <v>1</v>
      </c>
      <c r="AD6" s="207">
        <f t="shared" si="1"/>
        <v>1</v>
      </c>
      <c r="AE6" s="207">
        <f t="shared" si="1"/>
        <v>1</v>
      </c>
      <c r="AF6" s="207">
        <f t="shared" si="1"/>
        <v>1</v>
      </c>
      <c r="AG6" s="207">
        <f t="shared" si="1"/>
        <v>1</v>
      </c>
      <c r="AH6" s="207">
        <f t="shared" si="1"/>
        <v>1</v>
      </c>
      <c r="AI6" s="207">
        <f t="shared" si="1"/>
        <v>1</v>
      </c>
      <c r="AJ6" s="207">
        <f t="shared" si="1"/>
        <v>1</v>
      </c>
    </row>
    <row r="7" spans="1:36" s="53" customFormat="1" x14ac:dyDescent="0.2">
      <c r="A7" s="208" t="s">
        <v>30</v>
      </c>
      <c r="B7" s="209" t="s">
        <v>33</v>
      </c>
      <c r="C7" s="210" t="s">
        <v>102</v>
      </c>
      <c r="D7" s="211">
        <f>U7*' Demand-Supply Gap'!D$17</f>
        <v>46.953266045891503</v>
      </c>
      <c r="E7" s="212">
        <f>V7*' Demand-Supply Gap'!E$17</f>
        <v>47.923546344879796</v>
      </c>
      <c r="F7" s="212">
        <f>W7*' Demand-Supply Gap'!F$17</f>
        <v>49.47736937955387</v>
      </c>
      <c r="G7" s="212">
        <f>X7*' Demand-Supply Gap'!G$17</f>
        <v>49.724457121233144</v>
      </c>
      <c r="H7" s="212">
        <f>Y7*' Demand-Supply Gap'!H$17</f>
        <v>50.421134323101313</v>
      </c>
      <c r="I7" s="212">
        <f>Z7*' Demand-Supply Gap'!I$17</f>
        <v>45.303242494160237</v>
      </c>
      <c r="J7" s="212">
        <f>AA7*' Demand-Supply Gap'!J$17</f>
        <v>47.31146389206274</v>
      </c>
      <c r="K7" s="212">
        <f>AB7*' Demand-Supply Gap'!K$17</f>
        <v>50.010392653112731</v>
      </c>
      <c r="L7" s="212">
        <f>AC7*' Demand-Supply Gap'!L$17</f>
        <v>53.467534253943491</v>
      </c>
      <c r="M7" s="212">
        <f>AD7*' Demand-Supply Gap'!M$17</f>
        <v>57.464578025145926</v>
      </c>
      <c r="N7" s="212">
        <f>AE7*' Demand-Supply Gap'!N$17</f>
        <v>62.124177868328907</v>
      </c>
      <c r="O7" s="212">
        <f>AF7*' Demand-Supply Gap'!O$17</f>
        <v>67.652282291923768</v>
      </c>
      <c r="P7" s="212">
        <f>AG7*' Demand-Supply Gap'!P$17</f>
        <v>73.990040366583969</v>
      </c>
      <c r="Q7" s="212">
        <f>AH7*' Demand-Supply Gap'!Q$17</f>
        <v>80.711377628588451</v>
      </c>
      <c r="R7" s="212">
        <f>AI7*' Demand-Supply Gap'!R$17</f>
        <v>87.951960646722711</v>
      </c>
      <c r="S7" s="212">
        <f>AJ7*' Demand-Supply Gap'!S$17</f>
        <v>95.786789577337842</v>
      </c>
      <c r="T7" s="213"/>
      <c r="U7" s="214">
        <v>0.3546805668050203</v>
      </c>
      <c r="V7" s="214">
        <v>0.35482498764001608</v>
      </c>
      <c r="W7" s="214">
        <v>0.35505375625694502</v>
      </c>
      <c r="X7" s="214">
        <v>0.3557782970167182</v>
      </c>
      <c r="Y7" s="215">
        <v>0.35737768664367831</v>
      </c>
      <c r="Z7" s="215">
        <v>0.3574032031678453</v>
      </c>
      <c r="AA7" s="215">
        <v>0.35792704673857523</v>
      </c>
      <c r="AB7" s="215">
        <v>0.3584852619101131</v>
      </c>
      <c r="AC7" s="215">
        <v>0.35906576469626317</v>
      </c>
      <c r="AD7" s="215">
        <v>0.35968706442123816</v>
      </c>
      <c r="AE7" s="215">
        <v>0.36024904498996019</v>
      </c>
      <c r="AF7" s="215">
        <v>0.36203923599196813</v>
      </c>
      <c r="AG7" s="215">
        <v>0.36382942699397613</v>
      </c>
      <c r="AH7" s="215">
        <v>0.36561961799598408</v>
      </c>
      <c r="AI7" s="215">
        <v>0.36740980899799203</v>
      </c>
      <c r="AJ7" s="215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113</v>
      </c>
      <c r="D8" s="61">
        <f>U8*' Demand-Supply Gap'!D$17</f>
        <v>28.389173369867468</v>
      </c>
      <c r="E8" s="45">
        <f>V8*' Demand-Supply Gap'!E$17</f>
        <v>28.985055433106556</v>
      </c>
      <c r="F8" s="45">
        <f>W8*' Demand-Supply Gap'!F$17</f>
        <v>29.894783176771551</v>
      </c>
      <c r="G8" s="45">
        <f>X8*' Demand-Supply Gap'!G$17</f>
        <v>30.464696612301601</v>
      </c>
      <c r="H8" s="45">
        <f>Y8*' Demand-Supply Gap'!H$17</f>
        <v>31.255654306539146</v>
      </c>
      <c r="I8" s="45">
        <f>Z8*' Demand-Supply Gap'!I$17</f>
        <v>27.898376592445832</v>
      </c>
      <c r="J8" s="45">
        <f>AA8*' Demand-Supply Gap'!J$17</f>
        <v>29.017665135900796</v>
      </c>
      <c r="K8" s="45">
        <f>AB8*' Demand-Supply Gap'!K$17</f>
        <v>30.555673706093426</v>
      </c>
      <c r="L8" s="45">
        <f>AC8*' Demand-Supply Gap'!L$17</f>
        <v>32.554572082731035</v>
      </c>
      <c r="M8" s="45">
        <f>AD8*' Demand-Supply Gap'!M$17</f>
        <v>34.887550598237844</v>
      </c>
      <c r="N8" s="45">
        <f>AE8*' Demand-Supply Gap'!N$17</f>
        <v>37.641522114342273</v>
      </c>
      <c r="O8" s="45">
        <f>AF8*' Demand-Supply Gap'!O$17</f>
        <v>41.017161633688438</v>
      </c>
      <c r="P8" s="45">
        <f>AG8*' Demand-Supply Gap'!P$17</f>
        <v>44.887989046823122</v>
      </c>
      <c r="Q8" s="45">
        <f>AH8*' Demand-Supply Gap'!Q$17</f>
        <v>48.996214680701733</v>
      </c>
      <c r="R8" s="45">
        <f>AI8*' Demand-Supply Gap'!R$17</f>
        <v>53.42461130706787</v>
      </c>
      <c r="S8" s="45">
        <f>AJ8*' Demand-Supply Gap'!S$17</f>
        <v>58.219272971708058</v>
      </c>
      <c r="T8" s="58"/>
      <c r="U8" s="194">
        <v>0.21444915231475459</v>
      </c>
      <c r="V8" s="194">
        <v>0.21460477615292414</v>
      </c>
      <c r="W8" s="194">
        <v>0.21452747372187342</v>
      </c>
      <c r="X8" s="194">
        <v>0.21797478559554467</v>
      </c>
      <c r="Y8" s="194">
        <v>0.22153554418325969</v>
      </c>
      <c r="Z8" s="194">
        <v>0.22009394048578915</v>
      </c>
      <c r="AA8" s="194">
        <v>0.2195283411444883</v>
      </c>
      <c r="AB8" s="194">
        <v>0.21902964784434814</v>
      </c>
      <c r="AC8" s="194">
        <v>0.21862299210821193</v>
      </c>
      <c r="AD8" s="194">
        <v>0.21837105728047701</v>
      </c>
      <c r="AE8" s="194">
        <v>0.21827769572099825</v>
      </c>
      <c r="AF8" s="194">
        <v>0.21950215657679861</v>
      </c>
      <c r="AG8" s="194">
        <v>0.22072661743259894</v>
      </c>
      <c r="AH8" s="194">
        <v>0.2219510782883993</v>
      </c>
      <c r="AI8" s="194">
        <v>0.22317553914419966</v>
      </c>
      <c r="AJ8" s="194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114</v>
      </c>
      <c r="D9" s="61">
        <f>U9*' Demand-Supply Gap'!D$17</f>
        <v>26.545408389398972</v>
      </c>
      <c r="E9" s="45">
        <f>V9*' Demand-Supply Gap'!E$17</f>
        <v>27.130733894019411</v>
      </c>
      <c r="F9" s="45">
        <f>W9*' Demand-Supply Gap'!F$17</f>
        <v>28.217871711540155</v>
      </c>
      <c r="G9" s="45">
        <f>X9*' Demand-Supply Gap'!G$17</f>
        <v>27.645383361779675</v>
      </c>
      <c r="H9" s="45">
        <f>Y9*' Demand-Supply Gap'!H$17</f>
        <v>27.04160970935655</v>
      </c>
      <c r="I9" s="45">
        <f>Z9*' Demand-Supply Gap'!I$17</f>
        <v>24.505550520973003</v>
      </c>
      <c r="J9" s="45">
        <f>AA9*' Demand-Supply Gap'!J$17</f>
        <v>25.657280942550152</v>
      </c>
      <c r="K9" s="45">
        <f>AB9*' Demand-Supply Gap'!K$17</f>
        <v>27.167237701426988</v>
      </c>
      <c r="L9" s="45">
        <f>AC9*' Demand-Supply Gap'!L$17</f>
        <v>29.053759275232544</v>
      </c>
      <c r="M9" s="45">
        <f>AD9*' Demand-Supply Gap'!M$17</f>
        <v>31.184875429664849</v>
      </c>
      <c r="N9" s="45">
        <f>AE9*' Demand-Supply Gap'!N$17</f>
        <v>33.612522726002055</v>
      </c>
      <c r="O9" s="45">
        <f>AF9*' Demand-Supply Gap'!O$17</f>
        <v>36.276247756655231</v>
      </c>
      <c r="P9" s="45">
        <f>AG9*' Demand-Supply Gap'!P$17</f>
        <v>39.320241875273339</v>
      </c>
      <c r="Q9" s="45">
        <f>AH9*' Demand-Supply Gap'!Q$17</f>
        <v>42.509312520580494</v>
      </c>
      <c r="R9" s="45">
        <f>AI9*' Demand-Supply Gap'!R$17</f>
        <v>45.909703295332342</v>
      </c>
      <c r="S9" s="45">
        <f>AJ9*' Demand-Supply Gap'!S$17</f>
        <v>49.553837511569689</v>
      </c>
      <c r="T9" s="58"/>
      <c r="U9" s="194">
        <v>0.20052152462451781</v>
      </c>
      <c r="V9" s="194">
        <v>0.20087541621674093</v>
      </c>
      <c r="W9" s="194">
        <v>0.20249381627187191</v>
      </c>
      <c r="X9" s="194">
        <v>0.19780261026979254</v>
      </c>
      <c r="Y9" s="194">
        <v>0.1916670073133066</v>
      </c>
      <c r="Z9" s="194">
        <v>0.19332749201596769</v>
      </c>
      <c r="AA9" s="194">
        <v>0.19410591090692447</v>
      </c>
      <c r="AB9" s="194">
        <v>0.19474060902347617</v>
      </c>
      <c r="AC9" s="194">
        <v>0.19511298654459824</v>
      </c>
      <c r="AD9" s="194">
        <v>0.19519496502227493</v>
      </c>
      <c r="AE9" s="194">
        <v>0.19491411600504602</v>
      </c>
      <c r="AF9" s="194">
        <v>0.19413129280403682</v>
      </c>
      <c r="AG9" s="194">
        <v>0.1933484696030276</v>
      </c>
      <c r="AH9" s="194">
        <v>0.1925656464020184</v>
      </c>
      <c r="AI9" s="194">
        <v>0.1917828232010092</v>
      </c>
      <c r="AJ9" s="194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115</v>
      </c>
      <c r="D10" s="61">
        <f>U10*' Demand-Supply Gap'!D$17</f>
        <v>20.594907722554019</v>
      </c>
      <c r="E10" s="45">
        <f>V10*' Demand-Supply Gap'!E$17</f>
        <v>20.92038092910013</v>
      </c>
      <c r="F10" s="45">
        <f>W10*' Demand-Supply Gap'!F$17</f>
        <v>21.355183867166147</v>
      </c>
      <c r="G10" s="45">
        <f>X10*' Demand-Supply Gap'!G$17</f>
        <v>21.604251698385706</v>
      </c>
      <c r="H10" s="45">
        <f>Y10*' Demand-Supply Gap'!H$17</f>
        <v>22.070790240660852</v>
      </c>
      <c r="I10" s="45">
        <f>Z10*' Demand-Supply Gap'!I$17</f>
        <v>19.752321832631647</v>
      </c>
      <c r="J10" s="45">
        <f>AA10*' Demand-Supply Gap'!J$17</f>
        <v>20.496443249710058</v>
      </c>
      <c r="K10" s="45">
        <f>AB10*' Demand-Supply Gap'!K$17</f>
        <v>21.533857501379899</v>
      </c>
      <c r="L10" s="45">
        <f>AC10*' Demand-Supply Gap'!L$17</f>
        <v>22.903511387330635</v>
      </c>
      <c r="M10" s="45">
        <f>AD10*' Demand-Supply Gap'!M$17</f>
        <v>24.506273168555424</v>
      </c>
      <c r="N10" s="45">
        <f>AE10*' Demand-Supply Gap'!N$17</f>
        <v>26.417605825316844</v>
      </c>
      <c r="O10" s="45">
        <f>AF10*' Demand-Supply Gap'!O$17</f>
        <v>28.465719069417442</v>
      </c>
      <c r="P10" s="45">
        <f>AG10*' Demand-Supply Gap'!P$17</f>
        <v>30.804680263715394</v>
      </c>
      <c r="Q10" s="45">
        <f>AH10*' Demand-Supply Gap'!Q$17</f>
        <v>33.248993592871507</v>
      </c>
      <c r="R10" s="45">
        <f>AI10*' Demand-Supply Gap'!R$17</f>
        <v>35.849729129980055</v>
      </c>
      <c r="S10" s="45">
        <f>AJ10*' Demand-Supply Gap'!S$17</f>
        <v>38.631237724988097</v>
      </c>
      <c r="T10" s="58"/>
      <c r="U10" s="99">
        <v>0.15557200083148884</v>
      </c>
      <c r="V10" s="99">
        <v>0.15489408590867923</v>
      </c>
      <c r="W10" s="99">
        <v>0.15324659218297798</v>
      </c>
      <c r="X10" s="98">
        <v>0.15457833674950319</v>
      </c>
      <c r="Y10" s="98">
        <v>0.1564345599220564</v>
      </c>
      <c r="Z10" s="98">
        <v>0.15582864943706221</v>
      </c>
      <c r="AA10" s="98">
        <v>0.15506244781921233</v>
      </c>
      <c r="AB10" s="98">
        <v>0.15435932686756754</v>
      </c>
      <c r="AC10" s="99">
        <v>0.15381047481004598</v>
      </c>
      <c r="AD10" s="99">
        <v>0.15339170248575529</v>
      </c>
      <c r="AE10" s="99">
        <v>0.15319184246852394</v>
      </c>
      <c r="AF10" s="99">
        <v>0.15233347397481917</v>
      </c>
      <c r="AG10" s="99">
        <v>0.15147510548111437</v>
      </c>
      <c r="AH10" s="99">
        <v>0.1506167369874096</v>
      </c>
      <c r="AI10" s="99">
        <v>0.1497583684937048</v>
      </c>
      <c r="AJ10" s="99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116</v>
      </c>
      <c r="D11" s="61">
        <f>U11*' Demand-Supply Gap'!D$17</f>
        <v>9.8990844722880347</v>
      </c>
      <c r="E11" s="45">
        <f>V11*' Demand-Supply Gap'!E$17</f>
        <v>10.102773398894103</v>
      </c>
      <c r="F11" s="45">
        <f>W11*' Demand-Supply Gap'!F$17</f>
        <v>10.406561864968292</v>
      </c>
      <c r="G11" s="45">
        <f>X11*' Demand-Supply Gap'!G$17</f>
        <v>10.323691206299891</v>
      </c>
      <c r="H11" s="45">
        <f>Y11*' Demand-Supply Gap'!H$17</f>
        <v>10.297220022492651</v>
      </c>
      <c r="I11" s="45">
        <f>Z11*' Demand-Supply Gap'!I$17</f>
        <v>9.2971858716171916</v>
      </c>
      <c r="J11" s="45">
        <f>AA11*' Demand-Supply Gap'!J$17</f>
        <v>9.6990098805503973</v>
      </c>
      <c r="K11" s="45">
        <f>AB11*' Demand-Supply Gap'!K$17</f>
        <v>10.237576754543969</v>
      </c>
      <c r="L11" s="45">
        <f>AC11*' Demand-Supply Gap'!L$17</f>
        <v>10.927980679855279</v>
      </c>
      <c r="M11" s="45">
        <f>AD11*' Demand-Supply Gap'!M$17</f>
        <v>11.71942683229482</v>
      </c>
      <c r="N11" s="45">
        <f>AE11*' Demand-Supply Gap'!N$17</f>
        <v>12.652034221788359</v>
      </c>
      <c r="O11" s="45">
        <f>AF11*' Demand-Supply Gap'!O$17</f>
        <v>13.453093330476632</v>
      </c>
      <c r="P11" s="45">
        <f>AG11*' Demand-Supply Gap'!P$17</f>
        <v>14.36168824022057</v>
      </c>
      <c r="Q11" s="45">
        <f>AH11*' Demand-Supply Gap'!Q$17</f>
        <v>15.286418072142856</v>
      </c>
      <c r="R11" s="45">
        <f>AI11*' Demand-Supply Gap'!R$17</f>
        <v>16.24780762795038</v>
      </c>
      <c r="S11" s="45">
        <f>AJ11*' Demand-Supply Gap'!S$17</f>
        <v>17.253037667640758</v>
      </c>
      <c r="T11" s="58"/>
      <c r="U11" s="98">
        <f>1-SUM(U7:U10)</f>
        <v>7.4776755424218577E-2</v>
      </c>
      <c r="V11" s="98">
        <f t="shared" ref="V11:AJ11" si="2">1-SUM(V7:V10)</f>
        <v>7.4800734081639564E-2</v>
      </c>
      <c r="W11" s="98">
        <f t="shared" si="2"/>
        <v>7.4678361566331675E-2</v>
      </c>
      <c r="X11" s="98">
        <f t="shared" si="2"/>
        <v>7.3865970368441447E-2</v>
      </c>
      <c r="Y11" s="98">
        <f t="shared" si="2"/>
        <v>7.2985201937698863E-2</v>
      </c>
      <c r="Z11" s="98">
        <f t="shared" si="2"/>
        <v>7.3346714893335663E-2</v>
      </c>
      <c r="AA11" s="98">
        <f t="shared" si="2"/>
        <v>7.3376253390799673E-2</v>
      </c>
      <c r="AB11" s="98">
        <f t="shared" si="2"/>
        <v>7.3385154354494997E-2</v>
      </c>
      <c r="AC11" s="98">
        <f t="shared" si="2"/>
        <v>7.3387781840880795E-2</v>
      </c>
      <c r="AD11" s="98">
        <f t="shared" si="2"/>
        <v>7.3355210790254644E-2</v>
      </c>
      <c r="AE11" s="98">
        <f t="shared" si="2"/>
        <v>7.3367300815471603E-2</v>
      </c>
      <c r="AF11" s="98">
        <f t="shared" si="2"/>
        <v>7.1993840652377239E-2</v>
      </c>
      <c r="AG11" s="98">
        <f t="shared" si="2"/>
        <v>7.0620380489283097E-2</v>
      </c>
      <c r="AH11" s="98">
        <f t="shared" si="2"/>
        <v>6.924692032618851E-2</v>
      </c>
      <c r="AI11" s="98">
        <f t="shared" si="2"/>
        <v>6.7873460163094257E-2</v>
      </c>
      <c r="AJ11" s="98">
        <f t="shared" si="2"/>
        <v>6.6500000000000004E-2</v>
      </c>
    </row>
    <row r="12" spans="1:36" s="53" customFormat="1" ht="13.5" thickBot="1" x14ac:dyDescent="0.25">
      <c r="A12" s="200" t="s">
        <v>30</v>
      </c>
      <c r="B12" s="201" t="s">
        <v>33</v>
      </c>
      <c r="C12" s="202" t="s">
        <v>101</v>
      </c>
      <c r="D12" s="203">
        <f>U12*' Demand-Supply Gap'!D$17</f>
        <v>132.38183999999998</v>
      </c>
      <c r="E12" s="204">
        <f>V12*' Demand-Supply Gap'!E$17</f>
        <v>135.06249</v>
      </c>
      <c r="F12" s="204">
        <f>W12*' Demand-Supply Gap'!F$17</f>
        <v>139.35177000000002</v>
      </c>
      <c r="G12" s="204">
        <f>X12*' Demand-Supply Gap'!G$17</f>
        <v>139.76248000000001</v>
      </c>
      <c r="H12" s="204">
        <f>Y12*' Demand-Supply Gap'!H$17</f>
        <v>141.08640860215053</v>
      </c>
      <c r="I12" s="204">
        <f>Z12*' Demand-Supply Gap'!I$17</f>
        <v>126.75667731182791</v>
      </c>
      <c r="J12" s="204">
        <f>AA12*' Demand-Supply Gap'!J$17</f>
        <v>132.18186310077414</v>
      </c>
      <c r="K12" s="204">
        <f>AB12*' Demand-Supply Gap'!K$17</f>
        <v>139.50473831655702</v>
      </c>
      <c r="L12" s="204">
        <f>AC12*' Demand-Supply Gap'!L$17</f>
        <v>148.90735767909297</v>
      </c>
      <c r="M12" s="204">
        <f>AD12*' Demand-Supply Gap'!M$17</f>
        <v>159.76270405389886</v>
      </c>
      <c r="N12" s="204">
        <f>AE12*' Demand-Supply Gap'!N$17</f>
        <v>172.44786275577843</v>
      </c>
      <c r="O12" s="204">
        <f>AF12*' Demand-Supply Gap'!O$17</f>
        <v>186.86450408216152</v>
      </c>
      <c r="P12" s="204">
        <f>AG12*' Demand-Supply Gap'!P$17</f>
        <v>203.36463979261637</v>
      </c>
      <c r="Q12" s="204">
        <f>AH12*' Demand-Supply Gap'!Q$17</f>
        <v>220.75231649488506</v>
      </c>
      <c r="R12" s="204">
        <f>AI12*' Demand-Supply Gap'!R$17</f>
        <v>239.38381200705336</v>
      </c>
      <c r="S12" s="204">
        <f>AJ12*' Demand-Supply Gap'!S$17</f>
        <v>259.44417545324444</v>
      </c>
      <c r="T12" s="206"/>
      <c r="U12" s="207">
        <v>1</v>
      </c>
      <c r="V12" s="207">
        <v>1</v>
      </c>
      <c r="W12" s="207">
        <v>1</v>
      </c>
      <c r="X12" s="207">
        <v>1</v>
      </c>
      <c r="Y12" s="207">
        <v>1</v>
      </c>
      <c r="Z12" s="207">
        <v>1</v>
      </c>
      <c r="AA12" s="207">
        <v>1</v>
      </c>
      <c r="AB12" s="207">
        <v>1</v>
      </c>
      <c r="AC12" s="207">
        <v>1</v>
      </c>
      <c r="AD12" s="207">
        <v>1</v>
      </c>
      <c r="AE12" s="207">
        <v>1</v>
      </c>
      <c r="AF12" s="207">
        <v>1</v>
      </c>
      <c r="AG12" s="207">
        <v>1</v>
      </c>
      <c r="AH12" s="207">
        <v>1</v>
      </c>
      <c r="AI12" s="207">
        <v>1</v>
      </c>
      <c r="AJ12" s="207">
        <v>1</v>
      </c>
    </row>
    <row r="13" spans="1:36" s="53" customFormat="1" x14ac:dyDescent="0.2">
      <c r="A13" s="208" t="s">
        <v>30</v>
      </c>
      <c r="B13" s="209" t="s">
        <v>41</v>
      </c>
      <c r="C13" s="208" t="s">
        <v>121</v>
      </c>
      <c r="D13" s="211">
        <f>ROUND(U13*' Demand-Supply Gap'!D$26,2)</f>
        <v>2.2799999999999998</v>
      </c>
      <c r="E13" s="212">
        <f>ROUND(V13*' Demand-Supply Gap'!E$26,2)</f>
        <v>2.34</v>
      </c>
      <c r="F13" s="212">
        <f>ROUND(W13*' Demand-Supply Gap'!F$26,2)</f>
        <v>2.34</v>
      </c>
      <c r="G13" s="212">
        <f>ROUND(X13*' Demand-Supply Gap'!G$26,2)</f>
        <v>2.31</v>
      </c>
      <c r="H13" s="212">
        <f>ROUND(Y13*' Demand-Supply Gap'!H$26,2)</f>
        <v>2.2799999999999998</v>
      </c>
      <c r="I13" s="212">
        <f>ROUND(Z13*' Demand-Supply Gap'!I$26,2)</f>
        <v>2.1</v>
      </c>
      <c r="J13" s="212">
        <f>ROUND(AA13*' Demand-Supply Gap'!J$26,2)</f>
        <v>2.0699999999999998</v>
      </c>
      <c r="K13" s="212">
        <f>ROUND(AB13*' Demand-Supply Gap'!K$26,2)</f>
        <v>2.1</v>
      </c>
      <c r="L13" s="212">
        <f>ROUND(AC13*' Demand-Supply Gap'!L$26,2)</f>
        <v>2.15</v>
      </c>
      <c r="M13" s="212">
        <f>ROUND(AD13*' Demand-Supply Gap'!M$26,2)</f>
        <v>2.23</v>
      </c>
      <c r="N13" s="212">
        <f>ROUND(AE13*' Demand-Supply Gap'!N$26,2)</f>
        <v>2.33</v>
      </c>
      <c r="O13" s="212">
        <f>ROUND(AF13*' Demand-Supply Gap'!O$26,2)</f>
        <v>2.4500000000000002</v>
      </c>
      <c r="P13" s="212">
        <f>ROUND(AG13*' Demand-Supply Gap'!P$26,2)</f>
        <v>2.6</v>
      </c>
      <c r="Q13" s="212">
        <f>ROUND(AH13*' Demand-Supply Gap'!Q$26,2)</f>
        <v>2.75</v>
      </c>
      <c r="R13" s="212">
        <f>ROUND(AI13*' Demand-Supply Gap'!R$26,2)</f>
        <v>2.92</v>
      </c>
      <c r="S13" s="212">
        <f>ROUND(AJ13*' Demand-Supply Gap'!S$26,2)</f>
        <v>3.08</v>
      </c>
      <c r="T13" s="213"/>
      <c r="U13" s="216">
        <v>0.05</v>
      </c>
      <c r="V13" s="216">
        <v>4.8916666666666671E-2</v>
      </c>
      <c r="W13" s="216">
        <v>4.7833333333333339E-2</v>
      </c>
      <c r="X13" s="216">
        <v>4.675E-2</v>
      </c>
      <c r="Y13" s="216">
        <v>4.5666666666666661E-2</v>
      </c>
      <c r="Z13" s="216">
        <v>4.4583333333333329E-2</v>
      </c>
      <c r="AA13" s="216">
        <v>4.3499999999999997E-2</v>
      </c>
      <c r="AB13" s="216">
        <v>4.31111111111111E-2</v>
      </c>
      <c r="AC13" s="216">
        <v>4.2722222222222217E-2</v>
      </c>
      <c r="AD13" s="216">
        <v>4.2333333333333327E-2</v>
      </c>
      <c r="AE13" s="216">
        <v>4.1944444444444437E-2</v>
      </c>
      <c r="AF13" s="216">
        <v>4.1555555555555547E-2</v>
      </c>
      <c r="AG13" s="216">
        <v>4.1166666666666657E-2</v>
      </c>
      <c r="AH13" s="216">
        <v>4.0777777777777774E-2</v>
      </c>
      <c r="AI13" s="216">
        <v>4.0388888888888884E-2</v>
      </c>
      <c r="AJ13" s="216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117</v>
      </c>
      <c r="D14" s="61">
        <f>ROUND(U14*' Demand-Supply Gap'!D$26,2)</f>
        <v>2.97</v>
      </c>
      <c r="E14" s="45">
        <f>ROUND(V14*' Demand-Supply Gap'!E$26,2)</f>
        <v>3.08</v>
      </c>
      <c r="F14" s="45">
        <f>ROUND(W14*' Demand-Supply Gap'!F$26,2)</f>
        <v>3.12</v>
      </c>
      <c r="G14" s="45">
        <f>ROUND(X14*' Demand-Supply Gap'!G$26,2)</f>
        <v>3.12</v>
      </c>
      <c r="H14" s="45">
        <f>ROUND(Y14*' Demand-Supply Gap'!H$26,2)</f>
        <v>3.11</v>
      </c>
      <c r="I14" s="45">
        <f>ROUND(Z14*' Demand-Supply Gap'!I$26,2)</f>
        <v>2.9</v>
      </c>
      <c r="J14" s="45">
        <f>ROUND(AA14*' Demand-Supply Gap'!J$26,2)</f>
        <v>2.91</v>
      </c>
      <c r="K14" s="45">
        <f>ROUND(AB14*' Demand-Supply Gap'!K$26,2)</f>
        <v>2.94</v>
      </c>
      <c r="L14" s="45">
        <f>ROUND(AC14*' Demand-Supply Gap'!L$26,2)</f>
        <v>3</v>
      </c>
      <c r="M14" s="45">
        <f>ROUND(AD14*' Demand-Supply Gap'!M$26,2)</f>
        <v>3.1</v>
      </c>
      <c r="N14" s="45">
        <f>ROUND(AE14*' Demand-Supply Gap'!N$26,2)</f>
        <v>3.22</v>
      </c>
      <c r="O14" s="45">
        <f>ROUND(AF14*' Demand-Supply Gap'!O$26,2)</f>
        <v>3.39</v>
      </c>
      <c r="P14" s="45">
        <f>ROUND(AG14*' Demand-Supply Gap'!P$26,2)</f>
        <v>3.58</v>
      </c>
      <c r="Q14" s="45">
        <f>ROUND(AH14*' Demand-Supply Gap'!Q$26,2)</f>
        <v>3.78</v>
      </c>
      <c r="R14" s="45">
        <f>ROUND(AI14*' Demand-Supply Gap'!R$26,2)</f>
        <v>3.99</v>
      </c>
      <c r="S14" s="45">
        <f>ROUND(AJ14*' Demand-Supply Gap'!S$26,2)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122</v>
      </c>
      <c r="D15" s="61">
        <f>ROUND(U15*' Demand-Supply Gap'!D$26,2)</f>
        <v>11.1</v>
      </c>
      <c r="E15" s="45">
        <f>ROUND(V15*' Demand-Supply Gap'!E$26,2)</f>
        <v>11.68</v>
      </c>
      <c r="F15" s="45">
        <f>ROUND(W15*' Demand-Supply Gap'!F$26,2)</f>
        <v>11.97</v>
      </c>
      <c r="G15" s="45">
        <f>ROUND(X15*' Demand-Supply Gap'!G$26,2)</f>
        <v>12.12</v>
      </c>
      <c r="H15" s="45">
        <f>ROUND(Y15*' Demand-Supply Gap'!H$26,2)</f>
        <v>12.26</v>
      </c>
      <c r="I15" s="45">
        <f>ROUND(Z15*' Demand-Supply Gap'!I$26,2)</f>
        <v>11.6</v>
      </c>
      <c r="J15" s="45">
        <f>ROUND(AA15*' Demand-Supply Gap'!J$26,2)</f>
        <v>11.78</v>
      </c>
      <c r="K15" s="45">
        <f>ROUND(AB15*' Demand-Supply Gap'!K$26,2)</f>
        <v>12.08</v>
      </c>
      <c r="L15" s="45">
        <f>ROUND(AC15*' Demand-Supply Gap'!L$26,2)</f>
        <v>12.52</v>
      </c>
      <c r="M15" s="45">
        <f>ROUND(AD15*' Demand-Supply Gap'!M$26,2)</f>
        <v>13.13</v>
      </c>
      <c r="N15" s="45">
        <f>ROUND(AE15*' Demand-Supply Gap'!N$26,2)</f>
        <v>13.83</v>
      </c>
      <c r="O15" s="45">
        <f>ROUND(AF15*' Demand-Supply Gap'!O$26,2)</f>
        <v>14.77</v>
      </c>
      <c r="P15" s="45">
        <f>ROUND(AG15*' Demand-Supply Gap'!P$26,2)</f>
        <v>15.82</v>
      </c>
      <c r="Q15" s="45">
        <f>ROUND(AH15*' Demand-Supply Gap'!Q$26,2)</f>
        <v>16.96</v>
      </c>
      <c r="R15" s="45">
        <f>ROUND(AI15*' Demand-Supply Gap'!R$26,2)</f>
        <v>18.170000000000002</v>
      </c>
      <c r="S15" s="45">
        <f>ROUND(AJ15*' Demand-Supply Gap'!S$26,2)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118</v>
      </c>
      <c r="D16" s="61">
        <f>ROUND(U16*' Demand-Supply Gap'!D$26,2)</f>
        <v>10.34</v>
      </c>
      <c r="E16" s="45">
        <f>ROUND(V16*' Demand-Supply Gap'!E$26,2)</f>
        <v>10.92</v>
      </c>
      <c r="F16" s="45">
        <f>ROUND(W16*' Demand-Supply Gap'!F$26,2)</f>
        <v>11.24</v>
      </c>
      <c r="G16" s="45">
        <f>ROUND(X16*' Demand-Supply Gap'!G$26,2)</f>
        <v>11.42</v>
      </c>
      <c r="H16" s="45">
        <f>ROUND(Y16*' Demand-Supply Gap'!H$26,2)</f>
        <v>11.59</v>
      </c>
      <c r="I16" s="45">
        <f>ROUND(Z16*' Demand-Supply Gap'!I$26,2)</f>
        <v>11.01</v>
      </c>
      <c r="J16" s="45">
        <f>ROUND(AA16*' Demand-Supply Gap'!J$26,2)</f>
        <v>11.22</v>
      </c>
      <c r="K16" s="45">
        <f>ROUND(AB16*' Demand-Supply Gap'!K$26,2)</f>
        <v>11.52</v>
      </c>
      <c r="L16" s="45">
        <f>ROUND(AC16*' Demand-Supply Gap'!L$26,2)</f>
        <v>11.96</v>
      </c>
      <c r="M16" s="45">
        <f>ROUND(AD16*' Demand-Supply Gap'!M$26,2)</f>
        <v>12.56</v>
      </c>
      <c r="N16" s="45">
        <f>ROUND(AE16*' Demand-Supply Gap'!N$26,2)</f>
        <v>13.25</v>
      </c>
      <c r="O16" s="45">
        <f>ROUND(AF16*' Demand-Supply Gap'!O$26,2)</f>
        <v>14.17</v>
      </c>
      <c r="P16" s="45">
        <f>ROUND(AG16*' Demand-Supply Gap'!P$26,2)</f>
        <v>15.19</v>
      </c>
      <c r="Q16" s="45">
        <f>ROUND(AH16*' Demand-Supply Gap'!Q$26,2)</f>
        <v>16.32</v>
      </c>
      <c r="R16" s="45">
        <f>ROUND(AI16*' Demand-Supply Gap'!R$26,2)</f>
        <v>17.5</v>
      </c>
      <c r="S16" s="45">
        <f>ROUND(AJ16*' Demand-Supply Gap'!S$26,2)</f>
        <v>18.75</v>
      </c>
      <c r="T16" s="58"/>
      <c r="U16" s="194">
        <v>0.22640000000000002</v>
      </c>
      <c r="V16" s="194">
        <v>0.22791666666666668</v>
      </c>
      <c r="W16" s="194">
        <v>0.22943333333333335</v>
      </c>
      <c r="X16" s="194">
        <v>0.23094999999999999</v>
      </c>
      <c r="Y16" s="194">
        <v>0.23246666666666665</v>
      </c>
      <c r="Z16" s="194">
        <v>0.23398333333333332</v>
      </c>
      <c r="AA16" s="194">
        <v>0.23549999999999999</v>
      </c>
      <c r="AB16" s="194">
        <v>0.23636666666666667</v>
      </c>
      <c r="AC16" s="194">
        <v>0.23723333333333332</v>
      </c>
      <c r="AD16" s="194">
        <v>0.23810000000000001</v>
      </c>
      <c r="AE16" s="194">
        <v>0.23896666666666666</v>
      </c>
      <c r="AF16" s="194">
        <v>0.23983333333333334</v>
      </c>
      <c r="AG16" s="194">
        <v>0.2407</v>
      </c>
      <c r="AH16" s="194">
        <v>0.24156666666666668</v>
      </c>
      <c r="AI16" s="194">
        <v>0.24243333333333333</v>
      </c>
      <c r="AJ16" s="194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123</v>
      </c>
      <c r="D17" s="61">
        <f>ROUND(U17*' Demand-Supply Gap'!D$26,2)</f>
        <v>9.1300000000000008</v>
      </c>
      <c r="E17" s="45">
        <f>ROUND(V17*' Demand-Supply Gap'!E$26,2)</f>
        <v>9.59</v>
      </c>
      <c r="F17" s="45">
        <f>ROUND(W17*' Demand-Supply Gap'!F$26,2)</f>
        <v>9.81</v>
      </c>
      <c r="G17" s="45">
        <f>ROUND(X17*' Demand-Supply Gap'!G$26,2)</f>
        <v>9.91</v>
      </c>
      <c r="H17" s="45">
        <f>ROUND(Y17*' Demand-Supply Gap'!H$26,2)</f>
        <v>10.01</v>
      </c>
      <c r="I17" s="45">
        <f>ROUND(Z17*' Demand-Supply Gap'!I$26,2)</f>
        <v>9.4499999999999993</v>
      </c>
      <c r="J17" s="45">
        <f>ROUND(AA17*' Demand-Supply Gap'!J$26,2)</f>
        <v>9.57</v>
      </c>
      <c r="K17" s="45">
        <f>ROUND(AB17*' Demand-Supply Gap'!K$26,2)</f>
        <v>9.83</v>
      </c>
      <c r="L17" s="45">
        <f>ROUND(AC17*' Demand-Supply Gap'!L$26,2)</f>
        <v>10.19</v>
      </c>
      <c r="M17" s="45">
        <f>ROUND(AD17*' Demand-Supply Gap'!M$26,2)</f>
        <v>10.69</v>
      </c>
      <c r="N17" s="45">
        <f>ROUND(AE17*' Demand-Supply Gap'!N$26,2)</f>
        <v>11.27</v>
      </c>
      <c r="O17" s="45">
        <f>ROUND(AF17*' Demand-Supply Gap'!O$26,2)</f>
        <v>12.04</v>
      </c>
      <c r="P17" s="45">
        <f>ROUND(AG17*' Demand-Supply Gap'!P$26,2)</f>
        <v>12.9</v>
      </c>
      <c r="Q17" s="45">
        <f>ROUND(AH17*' Demand-Supply Gap'!Q$26,2)</f>
        <v>13.84</v>
      </c>
      <c r="R17" s="45">
        <f>ROUND(AI17*' Demand-Supply Gap'!R$26,2)</f>
        <v>14.83</v>
      </c>
      <c r="S17" s="45">
        <f>ROUND(AJ17*' Demand-Supply Gap'!S$26,2)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119</v>
      </c>
      <c r="D18" s="61">
        <f>ROUND(U18*' Demand-Supply Gap'!D$26,2)</f>
        <v>3.2</v>
      </c>
      <c r="E18" s="45">
        <f>ROUND(V18*' Demand-Supply Gap'!E$26,2)</f>
        <v>3.36</v>
      </c>
      <c r="F18" s="45">
        <f>ROUND(W18*' Demand-Supply Gap'!F$26,2)</f>
        <v>3.43</v>
      </c>
      <c r="G18" s="45">
        <f>ROUND(X18*' Demand-Supply Gap'!G$26,2)</f>
        <v>3.47</v>
      </c>
      <c r="H18" s="45">
        <f>ROUND(Y18*' Demand-Supply Gap'!H$26,2)</f>
        <v>3.5</v>
      </c>
      <c r="I18" s="45">
        <f>ROUND(Z18*' Demand-Supply Gap'!I$26,2)</f>
        <v>3.3</v>
      </c>
      <c r="J18" s="45">
        <f>ROUND(AA18*' Demand-Supply Gap'!J$26,2)</f>
        <v>3.34</v>
      </c>
      <c r="K18" s="45">
        <f>ROUND(AB18*' Demand-Supply Gap'!K$26,2)</f>
        <v>3.44</v>
      </c>
      <c r="L18" s="45">
        <f>ROUND(AC18*' Demand-Supply Gap'!L$26,2)</f>
        <v>3.58</v>
      </c>
      <c r="M18" s="45">
        <f>ROUND(AD18*' Demand-Supply Gap'!M$26,2)</f>
        <v>3.77</v>
      </c>
      <c r="N18" s="45">
        <f>ROUND(AE18*' Demand-Supply Gap'!N$26,2)</f>
        <v>3.99</v>
      </c>
      <c r="O18" s="45">
        <f>ROUND(AF18*' Demand-Supply Gap'!O$26,2)</f>
        <v>4.2699999999999996</v>
      </c>
      <c r="P18" s="45">
        <f>ROUND(AG18*' Demand-Supply Gap'!P$26,2)</f>
        <v>4.59</v>
      </c>
      <c r="Q18" s="45">
        <f>ROUND(AH18*' Demand-Supply Gap'!Q$26,2)</f>
        <v>4.95</v>
      </c>
      <c r="R18" s="45">
        <f>ROUND(AI18*' Demand-Supply Gap'!R$26,2)</f>
        <v>5.32</v>
      </c>
      <c r="S18" s="45">
        <f>ROUND(AJ18*' Demand-Supply Gap'!S$26,2)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124</v>
      </c>
      <c r="D19" s="61">
        <f>ROUND(U19*' Demand-Supply Gap'!D$26,2)</f>
        <v>1.87</v>
      </c>
      <c r="E19" s="45">
        <f>ROUND(V19*' Demand-Supply Gap'!E$26,2)</f>
        <v>1.92</v>
      </c>
      <c r="F19" s="45">
        <f>ROUND(W19*' Demand-Supply Gap'!F$26,2)</f>
        <v>1.93</v>
      </c>
      <c r="G19" s="45">
        <f>ROUND(X19*' Demand-Supply Gap'!G$26,2)</f>
        <v>1.9</v>
      </c>
      <c r="H19" s="45">
        <f>ROUND(Y19*' Demand-Supply Gap'!H$26,2)</f>
        <v>1.88</v>
      </c>
      <c r="I19" s="45">
        <f>ROUND(Z19*' Demand-Supply Gap'!I$26,2)</f>
        <v>1.73</v>
      </c>
      <c r="J19" s="45">
        <f>ROUND(AA19*' Demand-Supply Gap'!J$26,2)</f>
        <v>1.71</v>
      </c>
      <c r="K19" s="45">
        <f>ROUND(AB19*' Demand-Supply Gap'!K$26,2)</f>
        <v>1.73</v>
      </c>
      <c r="L19" s="45">
        <f>ROUND(AC19*' Demand-Supply Gap'!L$26,2)</f>
        <v>1.76</v>
      </c>
      <c r="M19" s="45">
        <f>ROUND(AD19*' Demand-Supply Gap'!M$26,2)</f>
        <v>1.81</v>
      </c>
      <c r="N19" s="45">
        <f>ROUND(AE19*' Demand-Supply Gap'!N$26,2)</f>
        <v>1.87</v>
      </c>
      <c r="O19" s="45">
        <f>ROUND(AF19*' Demand-Supply Gap'!O$26,2)</f>
        <v>1.96</v>
      </c>
      <c r="P19" s="45">
        <f>ROUND(AG19*' Demand-Supply Gap'!P$26,2)</f>
        <v>2.06</v>
      </c>
      <c r="Q19" s="45">
        <f>ROUND(AH19*' Demand-Supply Gap'!Q$26,2)</f>
        <v>2.17</v>
      </c>
      <c r="R19" s="45">
        <f>ROUND(AI19*' Demand-Supply Gap'!R$26,2)</f>
        <v>2.2799999999999998</v>
      </c>
      <c r="S19" s="45">
        <f>ROUND(AJ19*' Demand-Supply Gap'!S$26,2)</f>
        <v>2.39</v>
      </c>
      <c r="T19" s="58"/>
      <c r="U19" s="194">
        <v>4.1000000000000002E-2</v>
      </c>
      <c r="V19" s="194">
        <v>4.0166666666666663E-2</v>
      </c>
      <c r="W19" s="194">
        <v>3.9333333333333331E-2</v>
      </c>
      <c r="X19" s="194">
        <v>3.85E-2</v>
      </c>
      <c r="Y19" s="194">
        <v>3.7666666666666661E-2</v>
      </c>
      <c r="Z19" s="194">
        <v>3.6833333333333329E-2</v>
      </c>
      <c r="AA19" s="194">
        <v>3.5999999999999997E-2</v>
      </c>
      <c r="AB19" s="194">
        <v>3.5444444444444438E-2</v>
      </c>
      <c r="AC19" s="194">
        <v>3.4888888888888886E-2</v>
      </c>
      <c r="AD19" s="194">
        <v>3.4333333333333327E-2</v>
      </c>
      <c r="AE19" s="194">
        <v>3.3777777777777775E-2</v>
      </c>
      <c r="AF19" s="194">
        <v>3.3222222222222215E-2</v>
      </c>
      <c r="AG19" s="194">
        <v>3.2666666666666663E-2</v>
      </c>
      <c r="AH19" s="194">
        <v>3.2111111111111111E-2</v>
      </c>
      <c r="AI19" s="194">
        <v>3.1555555555555552E-2</v>
      </c>
      <c r="AJ19" s="194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120</v>
      </c>
      <c r="D20" s="61">
        <f>ROUND(U20*' Demand-Supply Gap'!D$26,2)</f>
        <v>4.78</v>
      </c>
      <c r="E20" s="45">
        <f>ROUND(V20*' Demand-Supply Gap'!E$26,2)</f>
        <v>5.0199999999999996</v>
      </c>
      <c r="F20" s="45">
        <f>ROUND(W20*' Demand-Supply Gap'!F$26,2)</f>
        <v>5.14</v>
      </c>
      <c r="G20" s="45">
        <f>ROUND(X20*' Demand-Supply Gap'!G$26,2)</f>
        <v>5.2</v>
      </c>
      <c r="H20" s="45">
        <f>ROUND(Y20*' Demand-Supply Gap'!H$26,2)</f>
        <v>5.25</v>
      </c>
      <c r="I20" s="45">
        <f>ROUND(Z20*' Demand-Supply Gap'!I$26,2)</f>
        <v>4.96</v>
      </c>
      <c r="J20" s="45">
        <f>ROUND(AA20*' Demand-Supply Gap'!J$26,2)</f>
        <v>5.03</v>
      </c>
      <c r="K20" s="45">
        <f>ROUND(AB20*' Demand-Supply Gap'!K$26,2)</f>
        <v>5.1100000000000003</v>
      </c>
      <c r="L20" s="45">
        <f>ROUND(AC20*' Demand-Supply Gap'!L$26,2)</f>
        <v>5.25</v>
      </c>
      <c r="M20" s="45">
        <f>ROUND(AD20*' Demand-Supply Gap'!M$26,2)</f>
        <v>5.45</v>
      </c>
      <c r="N20" s="45">
        <f>ROUND(AE20*' Demand-Supply Gap'!N$26,2)</f>
        <v>5.69</v>
      </c>
      <c r="O20" s="45">
        <f>ROUND(AF20*' Demand-Supply Gap'!O$26,2)</f>
        <v>6.02</v>
      </c>
      <c r="P20" s="45">
        <f>ROUND(AG20*' Demand-Supply Gap'!P$26,2)</f>
        <v>6.38</v>
      </c>
      <c r="Q20" s="45">
        <f>ROUND(AH20*' Demand-Supply Gap'!Q$26,2)</f>
        <v>6.77</v>
      </c>
      <c r="R20" s="45">
        <f>ROUND(AI20*' Demand-Supply Gap'!R$26,2)</f>
        <v>7.19</v>
      </c>
      <c r="S20" s="45">
        <f>ROUND(AJ20*' Demand-Supply Gap'!S$26,2)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200" t="s">
        <v>30</v>
      </c>
      <c r="B21" s="201" t="s">
        <v>41</v>
      </c>
      <c r="C21" s="202" t="s">
        <v>101</v>
      </c>
      <c r="D21" s="203">
        <f>ROUND(U21*' Demand-Supply Gap'!D$26,2)</f>
        <v>45.66</v>
      </c>
      <c r="E21" s="204">
        <f>ROUND(V21*' Demand-Supply Gap'!E$26,2)</f>
        <v>47.92</v>
      </c>
      <c r="F21" s="204">
        <f>ROUND(W21*' Demand-Supply Gap'!F$26,2)</f>
        <v>48.98</v>
      </c>
      <c r="G21" s="204">
        <f>ROUND(X21*' Demand-Supply Gap'!G$26,2)</f>
        <v>49.45</v>
      </c>
      <c r="H21" s="204">
        <f>ROUND(Y21*' Demand-Supply Gap'!H$26,2)</f>
        <v>49.86</v>
      </c>
      <c r="I21" s="204">
        <f>ROUND(Z21*' Demand-Supply Gap'!I$26,2)</f>
        <v>47.05</v>
      </c>
      <c r="J21" s="204">
        <f>ROUND(AA21*' Demand-Supply Gap'!J$26,2)</f>
        <v>47.64</v>
      </c>
      <c r="K21" s="204">
        <f>ROUND(AB21*' Demand-Supply Gap'!K$26,2)</f>
        <v>48.75</v>
      </c>
      <c r="L21" s="204">
        <f>ROUND(AC21*' Demand-Supply Gap'!L$26,2)</f>
        <v>50.42</v>
      </c>
      <c r="M21" s="204">
        <f>ROUND(AD21*' Demand-Supply Gap'!M$26,2)</f>
        <v>52.75</v>
      </c>
      <c r="N21" s="204">
        <f>ROUND(AE21*' Demand-Supply Gap'!N$26,2)</f>
        <v>55.46</v>
      </c>
      <c r="O21" s="204">
        <f>ROUND(AF21*' Demand-Supply Gap'!O$26,2)</f>
        <v>59.07</v>
      </c>
      <c r="P21" s="204">
        <f>ROUND(AG21*' Demand-Supply Gap'!P$26,2)</f>
        <v>63.11</v>
      </c>
      <c r="Q21" s="204">
        <f>ROUND(AH21*' Demand-Supply Gap'!Q$26,2)</f>
        <v>67.540000000000006</v>
      </c>
      <c r="R21" s="204">
        <f>ROUND(AI21*' Demand-Supply Gap'!R$26,2)</f>
        <v>72.19</v>
      </c>
      <c r="S21" s="204">
        <f>ROUND(AJ21*' Demand-Supply Gap'!S$26,2)</f>
        <v>77.06</v>
      </c>
      <c r="T21" s="206"/>
      <c r="U21" s="207">
        <f>SUM(U13:U20)</f>
        <v>1</v>
      </c>
      <c r="V21" s="207">
        <f t="shared" ref="V21:AJ21" si="4">SUM(V13:V20)</f>
        <v>1</v>
      </c>
      <c r="W21" s="207">
        <f t="shared" si="4"/>
        <v>1</v>
      </c>
      <c r="X21" s="207">
        <f t="shared" si="4"/>
        <v>1</v>
      </c>
      <c r="Y21" s="207">
        <f t="shared" si="4"/>
        <v>1</v>
      </c>
      <c r="Z21" s="207">
        <f t="shared" si="4"/>
        <v>1</v>
      </c>
      <c r="AA21" s="207">
        <f t="shared" si="4"/>
        <v>1</v>
      </c>
      <c r="AB21" s="207">
        <f t="shared" si="4"/>
        <v>1</v>
      </c>
      <c r="AC21" s="207">
        <f t="shared" si="4"/>
        <v>1</v>
      </c>
      <c r="AD21" s="207">
        <f t="shared" si="4"/>
        <v>1</v>
      </c>
      <c r="AE21" s="207">
        <f t="shared" si="4"/>
        <v>1</v>
      </c>
      <c r="AF21" s="207">
        <f t="shared" si="4"/>
        <v>1</v>
      </c>
      <c r="AG21" s="207">
        <f t="shared" si="4"/>
        <v>1</v>
      </c>
      <c r="AH21" s="207">
        <f t="shared" si="4"/>
        <v>1</v>
      </c>
      <c r="AI21" s="207">
        <f t="shared" si="4"/>
        <v>1</v>
      </c>
      <c r="AJ21" s="207">
        <f t="shared" si="4"/>
        <v>1</v>
      </c>
    </row>
    <row r="22" spans="1:36" s="53" customFormat="1" x14ac:dyDescent="0.2">
      <c r="A22" s="208" t="s">
        <v>30</v>
      </c>
      <c r="B22" s="209" t="s">
        <v>49</v>
      </c>
      <c r="C22" s="210" t="s">
        <v>125</v>
      </c>
      <c r="D22" s="211">
        <f>ROUND(U22*' Demand-Supply Gap'!D$35,2)</f>
        <v>5.92</v>
      </c>
      <c r="E22" s="212">
        <f>ROUND(V22*' Demand-Supply Gap'!E$35,2)</f>
        <v>6.1</v>
      </c>
      <c r="F22" s="212">
        <f>ROUND(W22*' Demand-Supply Gap'!F$35,2)</f>
        <v>5.97</v>
      </c>
      <c r="G22" s="212">
        <f>ROUND(X22*' Demand-Supply Gap'!G$35,2)</f>
        <v>6.35</v>
      </c>
      <c r="H22" s="212">
        <f>ROUND(Y22*' Demand-Supply Gap'!H$35,2)</f>
        <v>6.15</v>
      </c>
      <c r="I22" s="212">
        <f>ROUND(Z22*' Demand-Supply Gap'!I$35,2)</f>
        <v>5.48</v>
      </c>
      <c r="J22" s="212">
        <f>ROUND(AA22*' Demand-Supply Gap'!J$35,2)</f>
        <v>5.52</v>
      </c>
      <c r="K22" s="212">
        <f>ROUND(AB22*' Demand-Supply Gap'!K$35,2)</f>
        <v>5.63</v>
      </c>
      <c r="L22" s="212">
        <f>ROUND(AC22*' Demand-Supply Gap'!L$35,2)</f>
        <v>5.8</v>
      </c>
      <c r="M22" s="212">
        <f>ROUND(AD22*' Demand-Supply Gap'!M$35,2)</f>
        <v>6.03</v>
      </c>
      <c r="N22" s="212">
        <f>ROUND(AE22*' Demand-Supply Gap'!N$35,2)</f>
        <v>6.34</v>
      </c>
      <c r="O22" s="212">
        <f>ROUND(AF22*' Demand-Supply Gap'!O$35,2)</f>
        <v>6.73</v>
      </c>
      <c r="P22" s="212">
        <f>ROUND(AG22*' Demand-Supply Gap'!P$35,2)</f>
        <v>7.11</v>
      </c>
      <c r="Q22" s="212">
        <f>ROUND(AH22*' Demand-Supply Gap'!Q$35,2)</f>
        <v>7.57</v>
      </c>
      <c r="R22" s="212">
        <f>ROUND(AI22*' Demand-Supply Gap'!R$35,2)</f>
        <v>8.09</v>
      </c>
      <c r="S22" s="212">
        <f>ROUND(AJ22*' Demand-Supply Gap'!S$35,2)</f>
        <v>8.6199999999999992</v>
      </c>
      <c r="T22" s="213"/>
      <c r="U22" s="216">
        <v>0.47000000000000003</v>
      </c>
      <c r="V22" s="216">
        <v>0.46873333333333334</v>
      </c>
      <c r="W22" s="216">
        <v>0.4674666666666667</v>
      </c>
      <c r="X22" s="216">
        <v>0.4662</v>
      </c>
      <c r="Y22" s="216">
        <v>0.46493333333333337</v>
      </c>
      <c r="Z22" s="216">
        <v>0.46366666666666667</v>
      </c>
      <c r="AA22" s="216">
        <v>0.46240000000000003</v>
      </c>
      <c r="AB22" s="216">
        <v>0.46113333333333334</v>
      </c>
      <c r="AC22" s="216">
        <v>0.4598666666666667</v>
      </c>
      <c r="AD22" s="216">
        <v>0.45860000000000001</v>
      </c>
      <c r="AE22" s="216">
        <v>0.45733333333333337</v>
      </c>
      <c r="AF22" s="216">
        <v>0.45606666666666668</v>
      </c>
      <c r="AG22" s="216">
        <v>0.45480000000000004</v>
      </c>
      <c r="AH22" s="216">
        <v>0.4535333333333334</v>
      </c>
      <c r="AI22" s="216">
        <v>0.45226666666666671</v>
      </c>
      <c r="AJ22" s="216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126</v>
      </c>
      <c r="D23" s="61">
        <f>ROUND(U23*' Demand-Supply Gap'!D$35,2)</f>
        <v>3.02</v>
      </c>
      <c r="E23" s="45">
        <f>ROUND(V23*' Demand-Supply Gap'!E$35,2)</f>
        <v>3.13</v>
      </c>
      <c r="F23" s="45">
        <f>ROUND(W23*' Demand-Supply Gap'!F$35,2)</f>
        <v>3.09</v>
      </c>
      <c r="G23" s="45">
        <f>ROUND(X23*' Demand-Supply Gap'!G$35,2)</f>
        <v>3.31</v>
      </c>
      <c r="H23" s="45">
        <f>ROUND(Y23*' Demand-Supply Gap'!H$35,2)</f>
        <v>3.22</v>
      </c>
      <c r="I23" s="45">
        <f>ROUND(Z23*' Demand-Supply Gap'!I$35,2)</f>
        <v>2.89</v>
      </c>
      <c r="J23" s="45">
        <f>ROUND(AA23*' Demand-Supply Gap'!J$35,2)</f>
        <v>2.93</v>
      </c>
      <c r="K23" s="45">
        <f>ROUND(AB23*' Demand-Supply Gap'!K$35,2)</f>
        <v>3.01</v>
      </c>
      <c r="L23" s="45">
        <f>ROUND(AC23*' Demand-Supply Gap'!L$35,2)</f>
        <v>3.12</v>
      </c>
      <c r="M23" s="45">
        <f>ROUND(AD23*' Demand-Supply Gap'!M$35,2)</f>
        <v>3.26</v>
      </c>
      <c r="N23" s="45">
        <f>ROUND(AE23*' Demand-Supply Gap'!N$35,2)</f>
        <v>3.45</v>
      </c>
      <c r="O23" s="45">
        <f>ROUND(AF23*' Demand-Supply Gap'!O$35,2)</f>
        <v>3.69</v>
      </c>
      <c r="P23" s="45">
        <f>ROUND(AG23*' Demand-Supply Gap'!P$35,2)</f>
        <v>3.92</v>
      </c>
      <c r="Q23" s="45">
        <f>ROUND(AH23*' Demand-Supply Gap'!Q$35,2)</f>
        <v>4.2</v>
      </c>
      <c r="R23" s="45">
        <f>ROUND(AI23*' Demand-Supply Gap'!R$35,2)</f>
        <v>4.5199999999999996</v>
      </c>
      <c r="S23" s="45">
        <f>ROUND(AJ23*' Demand-Supply Gap'!S$35,2)</f>
        <v>4.8499999999999996</v>
      </c>
      <c r="T23" s="58"/>
      <c r="U23" s="194">
        <v>0.24000000000000005</v>
      </c>
      <c r="V23" s="194">
        <v>0.24090000000000003</v>
      </c>
      <c r="W23" s="194">
        <v>0.24180000000000004</v>
      </c>
      <c r="X23" s="194">
        <v>0.24270000000000003</v>
      </c>
      <c r="Y23" s="194">
        <v>0.24360000000000004</v>
      </c>
      <c r="Z23" s="194">
        <v>0.24450000000000002</v>
      </c>
      <c r="AA23" s="194">
        <v>0.24540000000000003</v>
      </c>
      <c r="AB23" s="194">
        <v>0.24630000000000002</v>
      </c>
      <c r="AC23" s="194">
        <v>0.24720000000000003</v>
      </c>
      <c r="AD23" s="194">
        <v>0.24810000000000001</v>
      </c>
      <c r="AE23" s="194">
        <v>0.24900000000000003</v>
      </c>
      <c r="AF23" s="194">
        <v>0.24990000000000001</v>
      </c>
      <c r="AG23" s="194">
        <v>0.25080000000000002</v>
      </c>
      <c r="AH23" s="194">
        <v>0.25169999999999998</v>
      </c>
      <c r="AI23" s="194">
        <v>0.25259999999999999</v>
      </c>
      <c r="AJ23" s="194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127</v>
      </c>
      <c r="D24" s="61">
        <f>ROUND(U24*' Demand-Supply Gap'!D$35,2)</f>
        <v>3.65</v>
      </c>
      <c r="E24" s="45">
        <f>ROUND(V24*' Demand-Supply Gap'!E$35,2)</f>
        <v>3.78</v>
      </c>
      <c r="F24" s="45">
        <f>ROUND(W24*' Demand-Supply Gap'!F$35,2)</f>
        <v>3.72</v>
      </c>
      <c r="G24" s="45">
        <f>ROUND(X24*' Demand-Supply Gap'!G$35,2)</f>
        <v>3.97</v>
      </c>
      <c r="H24" s="45">
        <f>ROUND(Y24*' Demand-Supply Gap'!H$35,2)</f>
        <v>3.86</v>
      </c>
      <c r="I24" s="45">
        <f>ROUND(Z24*' Demand-Supply Gap'!I$35,2)</f>
        <v>3.45</v>
      </c>
      <c r="J24" s="45">
        <f>ROUND(AA24*' Demand-Supply Gap'!J$35,2)</f>
        <v>3.49</v>
      </c>
      <c r="K24" s="45">
        <f>ROUND(AB24*' Demand-Supply Gap'!K$35,2)</f>
        <v>3.57</v>
      </c>
      <c r="L24" s="45">
        <f>ROUND(AC24*' Demand-Supply Gap'!L$35,2)</f>
        <v>3.7</v>
      </c>
      <c r="M24" s="45">
        <f>ROUND(AD24*' Demand-Supply Gap'!M$35,2)</f>
        <v>3.86</v>
      </c>
      <c r="N24" s="45">
        <f>ROUND(AE24*' Demand-Supply Gap'!N$35,2)</f>
        <v>4.07</v>
      </c>
      <c r="O24" s="45">
        <f>ROUND(AF24*' Demand-Supply Gap'!O$35,2)</f>
        <v>4.34</v>
      </c>
      <c r="P24" s="45">
        <f>ROUND(AG24*' Demand-Supply Gap'!P$35,2)</f>
        <v>4.5999999999999996</v>
      </c>
      <c r="Q24" s="45">
        <f>ROUND(AH24*' Demand-Supply Gap'!Q$35,2)</f>
        <v>4.92</v>
      </c>
      <c r="R24" s="45">
        <f>ROUND(AI24*' Demand-Supply Gap'!R$35,2)</f>
        <v>5.28</v>
      </c>
      <c r="S24" s="45">
        <f>ROUND(AJ24*' Demand-Supply Gap'!S$35,2)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200" t="s">
        <v>30</v>
      </c>
      <c r="B25" s="201" t="s">
        <v>49</v>
      </c>
      <c r="C25" s="202" t="s">
        <v>101</v>
      </c>
      <c r="D25" s="203">
        <f>ROUND(U25*' Demand-Supply Gap'!D$35,2)</f>
        <v>12.6</v>
      </c>
      <c r="E25" s="204">
        <f>ROUND(V25*' Demand-Supply Gap'!E$35,2)</f>
        <v>13</v>
      </c>
      <c r="F25" s="204">
        <f>ROUND(W25*' Demand-Supply Gap'!F$35,2)</f>
        <v>12.78</v>
      </c>
      <c r="G25" s="204">
        <f>ROUND(X25*' Demand-Supply Gap'!G$35,2)</f>
        <v>13.63</v>
      </c>
      <c r="H25" s="204">
        <f>ROUND(Y25*' Demand-Supply Gap'!H$35,2)</f>
        <v>13.23</v>
      </c>
      <c r="I25" s="204">
        <f>ROUND(Z25*' Demand-Supply Gap'!I$35,2)</f>
        <v>11.81</v>
      </c>
      <c r="J25" s="204">
        <f>ROUND(AA25*' Demand-Supply Gap'!J$35,2)</f>
        <v>11.94</v>
      </c>
      <c r="K25" s="204">
        <f>ROUND(AB25*' Demand-Supply Gap'!K$35,2)</f>
        <v>12.21</v>
      </c>
      <c r="L25" s="204">
        <f>ROUND(AC25*' Demand-Supply Gap'!L$35,2)</f>
        <v>12.62</v>
      </c>
      <c r="M25" s="204">
        <f>ROUND(AD25*' Demand-Supply Gap'!M$35,2)</f>
        <v>13.15</v>
      </c>
      <c r="N25" s="204">
        <f>ROUND(AE25*' Demand-Supply Gap'!N$35,2)</f>
        <v>13.87</v>
      </c>
      <c r="O25" s="204">
        <f>ROUND(AF25*' Demand-Supply Gap'!O$35,2)</f>
        <v>14.76</v>
      </c>
      <c r="P25" s="204">
        <f>ROUND(AG25*' Demand-Supply Gap'!P$35,2)</f>
        <v>15.64</v>
      </c>
      <c r="Q25" s="204">
        <f>ROUND(AH25*' Demand-Supply Gap'!Q$35,2)</f>
        <v>16.7</v>
      </c>
      <c r="R25" s="204">
        <f>ROUND(AI25*' Demand-Supply Gap'!R$35,2)</f>
        <v>17.88</v>
      </c>
      <c r="S25" s="204">
        <f>ROUND(AJ25*' Demand-Supply Gap'!S$35,2)</f>
        <v>19.12</v>
      </c>
      <c r="T25" s="206"/>
      <c r="U25" s="207">
        <v>1</v>
      </c>
      <c r="V25" s="207">
        <v>1</v>
      </c>
      <c r="W25" s="207">
        <v>1</v>
      </c>
      <c r="X25" s="207">
        <v>1</v>
      </c>
      <c r="Y25" s="207">
        <v>1</v>
      </c>
      <c r="Z25" s="207">
        <v>1</v>
      </c>
      <c r="AA25" s="207">
        <v>1</v>
      </c>
      <c r="AB25" s="207">
        <v>1</v>
      </c>
      <c r="AC25" s="207">
        <v>1</v>
      </c>
      <c r="AD25" s="207">
        <v>1</v>
      </c>
      <c r="AE25" s="207">
        <v>1</v>
      </c>
      <c r="AF25" s="207">
        <v>1</v>
      </c>
      <c r="AG25" s="207">
        <v>1</v>
      </c>
      <c r="AH25" s="207">
        <v>1</v>
      </c>
      <c r="AI25" s="207">
        <v>1</v>
      </c>
      <c r="AJ25" s="207">
        <v>1</v>
      </c>
    </row>
    <row r="26" spans="1:36" s="53" customFormat="1" x14ac:dyDescent="0.2">
      <c r="A26" s="208" t="s">
        <v>30</v>
      </c>
      <c r="B26" s="209" t="s">
        <v>104</v>
      </c>
      <c r="C26" s="117" t="s">
        <v>147</v>
      </c>
      <c r="D26" s="211">
        <f>ROUND(U26*' Demand-Supply Gap'!D$44,2)</f>
        <v>4.9400000000000004</v>
      </c>
      <c r="E26" s="211">
        <f>ROUND(V26*' Demand-Supply Gap'!E$44,2)</f>
        <v>5.26</v>
      </c>
      <c r="F26" s="211">
        <f>ROUND(W26*' Demand-Supply Gap'!F$44,2)</f>
        <v>5.44</v>
      </c>
      <c r="G26" s="211">
        <f>ROUND(X26*' Demand-Supply Gap'!G$44,2)</f>
        <v>5.54</v>
      </c>
      <c r="H26" s="211">
        <f>ROUND(Y26*' Demand-Supply Gap'!H$44,2)</f>
        <v>5.64</v>
      </c>
      <c r="I26" s="211">
        <f>ROUND(Z26*' Demand-Supply Gap'!I$44,2)</f>
        <v>4.4400000000000004</v>
      </c>
      <c r="J26" s="211">
        <f>ROUND(AA26*' Demand-Supply Gap'!J$44,2)</f>
        <v>4.53</v>
      </c>
      <c r="K26" s="211">
        <f>ROUND(AB26*' Demand-Supply Gap'!K$44,2)</f>
        <v>4.68</v>
      </c>
      <c r="L26" s="211">
        <f>ROUND(AC26*' Demand-Supply Gap'!L$44,2)</f>
        <v>4.8499999999999996</v>
      </c>
      <c r="M26" s="211">
        <f>ROUND(AD26*' Demand-Supply Gap'!M$44,2)</f>
        <v>5.0599999999999996</v>
      </c>
      <c r="N26" s="211">
        <f>ROUND(AE26*' Demand-Supply Gap'!N$44,2)</f>
        <v>5.31</v>
      </c>
      <c r="O26" s="211">
        <f>ROUND(AF26*' Demand-Supply Gap'!O$44,2)</f>
        <v>5.58</v>
      </c>
      <c r="P26" s="211">
        <f>ROUND(AG26*' Demand-Supply Gap'!P$44,2)</f>
        <v>5.94</v>
      </c>
      <c r="Q26" s="211">
        <f>ROUND(AH26*' Demand-Supply Gap'!Q$44,2)</f>
        <v>6.37</v>
      </c>
      <c r="R26" s="211">
        <f>ROUND(AI26*' Demand-Supply Gap'!R$44,2)</f>
        <v>6.82</v>
      </c>
      <c r="S26" s="211">
        <f>ROUND(AJ26*' Demand-Supply Gap'!S$44,2)</f>
        <v>7.28</v>
      </c>
      <c r="T26" s="217"/>
      <c r="U26" s="218">
        <v>0.32200000000000001</v>
      </c>
      <c r="V26" s="218">
        <v>0.32219999999999999</v>
      </c>
      <c r="W26" s="218">
        <v>0.32250000000000001</v>
      </c>
      <c r="X26" s="218">
        <v>0.32269999999999999</v>
      </c>
      <c r="Y26" s="218">
        <v>0.32289999999999996</v>
      </c>
      <c r="Z26" s="218">
        <v>0.3231</v>
      </c>
      <c r="AA26" s="218">
        <v>0.32339999999999997</v>
      </c>
      <c r="AB26" s="218">
        <v>0.3236</v>
      </c>
      <c r="AC26" s="218">
        <v>0.32379999999999998</v>
      </c>
      <c r="AD26" s="218">
        <v>0.32400000000000001</v>
      </c>
      <c r="AE26" s="218">
        <v>0.32429999999999998</v>
      </c>
      <c r="AF26" s="218">
        <v>0.32450000000000001</v>
      </c>
      <c r="AG26" s="218">
        <v>0.32469999999999999</v>
      </c>
      <c r="AH26" s="218">
        <v>0.32489999999999997</v>
      </c>
      <c r="AI26" s="218">
        <v>0.32519999999999999</v>
      </c>
      <c r="AJ26" s="218">
        <v>0.32539999999999997</v>
      </c>
    </row>
    <row r="27" spans="1:36" s="53" customFormat="1" x14ac:dyDescent="0.2">
      <c r="A27" s="73" t="s">
        <v>30</v>
      </c>
      <c r="B27" s="75" t="s">
        <v>104</v>
      </c>
      <c r="C27" s="106" t="s">
        <v>253</v>
      </c>
      <c r="D27" s="61">
        <f>ROUND(U27*' Demand-Supply Gap'!D$44,2)</f>
        <v>4.0999999999999996</v>
      </c>
      <c r="E27" s="61">
        <f>ROUND(V27*' Demand-Supply Gap'!E$44,2)</f>
        <v>4.38</v>
      </c>
      <c r="F27" s="61">
        <f>ROUND(W27*' Demand-Supply Gap'!F$44,2)</f>
        <v>4.53</v>
      </c>
      <c r="G27" s="61">
        <f>ROUND(X27*' Demand-Supply Gap'!G$44,2)</f>
        <v>4.6100000000000003</v>
      </c>
      <c r="H27" s="61">
        <f>ROUND(Y27*' Demand-Supply Gap'!H$44,2)</f>
        <v>4.71</v>
      </c>
      <c r="I27" s="61">
        <f>ROUND(Z27*' Demand-Supply Gap'!I$44,2)</f>
        <v>3.71</v>
      </c>
      <c r="J27" s="61">
        <f>ROUND(AA27*' Demand-Supply Gap'!J$44,2)</f>
        <v>3.79</v>
      </c>
      <c r="K27" s="61">
        <f>ROUND(AB27*' Demand-Supply Gap'!K$44,2)</f>
        <v>3.92</v>
      </c>
      <c r="L27" s="61">
        <f>ROUND(AC27*' Demand-Supply Gap'!L$44,2)</f>
        <v>4.07</v>
      </c>
      <c r="M27" s="61">
        <f>ROUND(AD27*' Demand-Supply Gap'!M$44,2)</f>
        <v>4.25</v>
      </c>
      <c r="N27" s="61">
        <f>ROUND(AE27*' Demand-Supply Gap'!N$44,2)</f>
        <v>4.46</v>
      </c>
      <c r="O27" s="61">
        <f>ROUND(AF27*' Demand-Supply Gap'!O$44,2)</f>
        <v>4.7</v>
      </c>
      <c r="P27" s="61">
        <f>ROUND(AG27*' Demand-Supply Gap'!P$44,2)</f>
        <v>5.01</v>
      </c>
      <c r="Q27" s="61">
        <f>ROUND(AH27*' Demand-Supply Gap'!Q$44,2)</f>
        <v>5.38</v>
      </c>
      <c r="R27" s="61">
        <f>ROUND(AI27*' Demand-Supply Gap'!R$44,2)</f>
        <v>5.76</v>
      </c>
      <c r="S27" s="61">
        <f>ROUND(AJ27*' Demand-Supply Gap'!S$44,2)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106" t="s">
        <v>254</v>
      </c>
      <c r="D28" s="61">
        <f>ROUND(U28*' Demand-Supply Gap'!D$44,2)</f>
        <v>3.2</v>
      </c>
      <c r="E28" s="61">
        <f>ROUND(V28*' Demand-Supply Gap'!E$44,2)</f>
        <v>3.42</v>
      </c>
      <c r="F28" s="61">
        <f>ROUND(W28*' Demand-Supply Gap'!F$44,2)</f>
        <v>3.55</v>
      </c>
      <c r="G28" s="61">
        <f>ROUND(X28*' Demand-Supply Gap'!G$44,2)</f>
        <v>3.62</v>
      </c>
      <c r="H28" s="61">
        <f>ROUND(Y28*' Demand-Supply Gap'!H$44,2)</f>
        <v>3.71</v>
      </c>
      <c r="I28" s="61">
        <f>ROUND(Z28*' Demand-Supply Gap'!I$44,2)</f>
        <v>2.93</v>
      </c>
      <c r="J28" s="61">
        <f>ROUND(AA28*' Demand-Supply Gap'!J$44,2)</f>
        <v>3</v>
      </c>
      <c r="K28" s="61">
        <f>ROUND(AB28*' Demand-Supply Gap'!K$44,2)</f>
        <v>3.1</v>
      </c>
      <c r="L28" s="61">
        <f>ROUND(AC28*' Demand-Supply Gap'!L$44,2)</f>
        <v>3.23</v>
      </c>
      <c r="M28" s="61">
        <f>ROUND(AD28*' Demand-Supply Gap'!M$44,2)</f>
        <v>3.38</v>
      </c>
      <c r="N28" s="61">
        <f>ROUND(AE28*' Demand-Supply Gap'!N$44,2)</f>
        <v>3.56</v>
      </c>
      <c r="O28" s="61">
        <f>ROUND(AF28*' Demand-Supply Gap'!O$44,2)</f>
        <v>3.75</v>
      </c>
      <c r="P28" s="61">
        <f>ROUND(AG28*' Demand-Supply Gap'!P$44,2)</f>
        <v>4.01</v>
      </c>
      <c r="Q28" s="61">
        <f>ROUND(AH28*' Demand-Supply Gap'!Q$44,2)</f>
        <v>4.3099999999999996</v>
      </c>
      <c r="R28" s="61">
        <f>ROUND(AI28*' Demand-Supply Gap'!R$44,2)</f>
        <v>4.63</v>
      </c>
      <c r="S28" s="61">
        <f>ROUND(AJ28*' Demand-Supply Gap'!S$44,2)</f>
        <v>4.96</v>
      </c>
      <c r="T28" s="58"/>
      <c r="U28" s="194">
        <v>0.20860000000000004</v>
      </c>
      <c r="V28" s="194">
        <v>0.20950000000000002</v>
      </c>
      <c r="W28" s="194">
        <v>0.21040000000000003</v>
      </c>
      <c r="X28" s="194">
        <v>0.21120000000000003</v>
      </c>
      <c r="Y28" s="194">
        <v>0.21210000000000004</v>
      </c>
      <c r="Z28" s="194">
        <v>0.21300000000000002</v>
      </c>
      <c r="AA28" s="194">
        <v>0.21390000000000003</v>
      </c>
      <c r="AB28" s="194">
        <v>0.21480000000000002</v>
      </c>
      <c r="AC28" s="194">
        <v>0.21560000000000004</v>
      </c>
      <c r="AD28" s="194">
        <v>0.21650000000000003</v>
      </c>
      <c r="AE28" s="194">
        <v>0.21740000000000004</v>
      </c>
      <c r="AF28" s="194">
        <v>0.21830000000000002</v>
      </c>
      <c r="AG28" s="194">
        <v>0.21920000000000003</v>
      </c>
      <c r="AH28" s="194">
        <v>0.22000000000000003</v>
      </c>
      <c r="AI28" s="194">
        <v>0.22090000000000004</v>
      </c>
      <c r="AJ28" s="194">
        <v>0.22180000000000002</v>
      </c>
    </row>
    <row r="29" spans="1:36" s="53" customFormat="1" x14ac:dyDescent="0.2">
      <c r="A29" s="73" t="s">
        <v>30</v>
      </c>
      <c r="B29" s="75" t="s">
        <v>104</v>
      </c>
      <c r="C29" s="106" t="s">
        <v>12</v>
      </c>
      <c r="D29" s="61">
        <f>ROUND(U29*' Demand-Supply Gap'!D$44,2)</f>
        <v>3.1</v>
      </c>
      <c r="E29" s="61">
        <f>ROUND(V29*' Demand-Supply Gap'!E$44,2)</f>
        <v>3.28</v>
      </c>
      <c r="F29" s="61">
        <f>ROUND(W29*' Demand-Supply Gap'!F$44,2)</f>
        <v>3.35</v>
      </c>
      <c r="G29" s="61">
        <f>ROUND(X29*' Demand-Supply Gap'!G$44,2)</f>
        <v>3.38</v>
      </c>
      <c r="H29" s="61">
        <f>ROUND(Y29*' Demand-Supply Gap'!H$44,2)</f>
        <v>3.42</v>
      </c>
      <c r="I29" s="61">
        <f>ROUND(Z29*' Demand-Supply Gap'!I$44,2)</f>
        <v>2.67</v>
      </c>
      <c r="J29" s="61">
        <f>ROUND(AA29*' Demand-Supply Gap'!J$44,2)</f>
        <v>2.69</v>
      </c>
      <c r="K29" s="61">
        <f>ROUND(AB29*' Demand-Supply Gap'!K$44,2)</f>
        <v>2.75</v>
      </c>
      <c r="L29" s="61">
        <f>ROUND(AC29*' Demand-Supply Gap'!L$44,2)</f>
        <v>2.83</v>
      </c>
      <c r="M29" s="61">
        <f>ROUND(AD29*' Demand-Supply Gap'!M$44,2)</f>
        <v>2.93</v>
      </c>
      <c r="N29" s="61">
        <f>ROUND(AE29*' Demand-Supply Gap'!N$44,2)</f>
        <v>3.04</v>
      </c>
      <c r="O29" s="61">
        <f>ROUND(AF29*' Demand-Supply Gap'!O$44,2)</f>
        <v>3.16</v>
      </c>
      <c r="P29" s="61">
        <f>ROUND(AG29*' Demand-Supply Gap'!P$44,2)</f>
        <v>3.34</v>
      </c>
      <c r="Q29" s="61">
        <f>ROUND(AH29*' Demand-Supply Gap'!Q$44,2)</f>
        <v>3.55</v>
      </c>
      <c r="R29" s="61">
        <f>ROUND(AI29*' Demand-Supply Gap'!R$44,2)</f>
        <v>3.75</v>
      </c>
      <c r="S29" s="61">
        <f>ROUND(AJ29*' Demand-Supply Gap'!S$44,2)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200" t="s">
        <v>30</v>
      </c>
      <c r="B30" s="201" t="s">
        <v>104</v>
      </c>
      <c r="C30" s="219" t="s">
        <v>101</v>
      </c>
      <c r="D30" s="203">
        <f>SUM(D26:D29)</f>
        <v>15.339999999999998</v>
      </c>
      <c r="E30" s="203">
        <f t="shared" ref="E30:S30" si="7">SUM(E26:E29)</f>
        <v>16.34</v>
      </c>
      <c r="F30" s="203">
        <f t="shared" si="7"/>
        <v>16.87</v>
      </c>
      <c r="G30" s="203">
        <f t="shared" si="7"/>
        <v>17.149999999999999</v>
      </c>
      <c r="H30" s="203">
        <f t="shared" si="7"/>
        <v>17.479999999999997</v>
      </c>
      <c r="I30" s="203">
        <f t="shared" si="7"/>
        <v>13.75</v>
      </c>
      <c r="J30" s="203">
        <f t="shared" si="7"/>
        <v>14.01</v>
      </c>
      <c r="K30" s="203">
        <f t="shared" si="7"/>
        <v>14.45</v>
      </c>
      <c r="L30" s="203">
        <f t="shared" si="7"/>
        <v>14.98</v>
      </c>
      <c r="M30" s="203">
        <f t="shared" si="7"/>
        <v>15.619999999999997</v>
      </c>
      <c r="N30" s="203">
        <f t="shared" si="7"/>
        <v>16.37</v>
      </c>
      <c r="O30" s="203">
        <f t="shared" si="7"/>
        <v>17.190000000000001</v>
      </c>
      <c r="P30" s="203">
        <f t="shared" si="7"/>
        <v>18.299999999999997</v>
      </c>
      <c r="Q30" s="203">
        <f t="shared" si="7"/>
        <v>19.61</v>
      </c>
      <c r="R30" s="203">
        <f t="shared" si="7"/>
        <v>20.96</v>
      </c>
      <c r="S30" s="203">
        <f t="shared" si="7"/>
        <v>22.37</v>
      </c>
      <c r="T30" s="206"/>
      <c r="U30" s="207">
        <f>SUM(U26:U29)</f>
        <v>1</v>
      </c>
      <c r="V30" s="207">
        <f t="shared" ref="V30:AJ30" si="8">SUM(V26:V29)</f>
        <v>1</v>
      </c>
      <c r="W30" s="207">
        <f t="shared" si="8"/>
        <v>1</v>
      </c>
      <c r="X30" s="207">
        <f t="shared" si="8"/>
        <v>1</v>
      </c>
      <c r="Y30" s="207">
        <f t="shared" si="8"/>
        <v>1</v>
      </c>
      <c r="Z30" s="207">
        <f t="shared" si="8"/>
        <v>1</v>
      </c>
      <c r="AA30" s="207">
        <f t="shared" si="8"/>
        <v>1</v>
      </c>
      <c r="AB30" s="207">
        <f t="shared" si="8"/>
        <v>1</v>
      </c>
      <c r="AC30" s="207">
        <f t="shared" si="8"/>
        <v>1</v>
      </c>
      <c r="AD30" s="207">
        <f t="shared" si="8"/>
        <v>1</v>
      </c>
      <c r="AE30" s="207">
        <f t="shared" si="8"/>
        <v>1</v>
      </c>
      <c r="AF30" s="207">
        <f t="shared" si="8"/>
        <v>1</v>
      </c>
      <c r="AG30" s="207">
        <f t="shared" si="8"/>
        <v>1</v>
      </c>
      <c r="AH30" s="207">
        <f t="shared" si="8"/>
        <v>1</v>
      </c>
      <c r="AI30" s="207">
        <f t="shared" si="8"/>
        <v>1</v>
      </c>
      <c r="AJ30" s="207">
        <f t="shared" si="8"/>
        <v>1</v>
      </c>
    </row>
    <row r="31" spans="1:36" s="53" customFormat="1" x14ac:dyDescent="0.2">
      <c r="A31" s="208" t="s">
        <v>30</v>
      </c>
      <c r="B31" s="209" t="s">
        <v>51</v>
      </c>
      <c r="C31" s="210" t="s">
        <v>150</v>
      </c>
      <c r="D31" s="211">
        <f>ROUND(U31*' Demand-Supply Gap'!D$53,2)</f>
        <v>18.510000000000002</v>
      </c>
      <c r="E31" s="212">
        <f>ROUND(V31*' Demand-Supply Gap'!E$53,2)</f>
        <v>19.59</v>
      </c>
      <c r="F31" s="212">
        <f>ROUND(W31*' Demand-Supply Gap'!F$53,2)</f>
        <v>20.91</v>
      </c>
      <c r="G31" s="212">
        <f>ROUND(X31*' Demand-Supply Gap'!G$53,2)</f>
        <v>21.64</v>
      </c>
      <c r="H31" s="212">
        <f>ROUND(Y31*' Demand-Supply Gap'!H$53,2)</f>
        <v>23.99</v>
      </c>
      <c r="I31" s="212">
        <f>ROUND(Z31*' Demand-Supply Gap'!I$53,2)</f>
        <v>21.77</v>
      </c>
      <c r="J31" s="212">
        <f>ROUND(AA31*' Demand-Supply Gap'!J$53,2)</f>
        <v>22.33</v>
      </c>
      <c r="K31" s="212">
        <f>ROUND(AB31*' Demand-Supply Gap'!K$53,2)</f>
        <v>23.01</v>
      </c>
      <c r="L31" s="212">
        <f>ROUND(AC31*' Demand-Supply Gap'!L$53,2)</f>
        <v>23.93</v>
      </c>
      <c r="M31" s="212">
        <f>ROUND(AD31*' Demand-Supply Gap'!M$53,2)</f>
        <v>25.18</v>
      </c>
      <c r="N31" s="212">
        <f>ROUND(AE31*' Demand-Supply Gap'!N$53,2)</f>
        <v>26.7</v>
      </c>
      <c r="O31" s="212">
        <f>ROUND(AF31*' Demand-Supply Gap'!O$53,2)</f>
        <v>28.66</v>
      </c>
      <c r="P31" s="212">
        <f>ROUND(AG31*' Demand-Supply Gap'!P$53,2)</f>
        <v>30.87</v>
      </c>
      <c r="Q31" s="212">
        <f>ROUND(AH31*' Demand-Supply Gap'!Q$53,2)</f>
        <v>33.32</v>
      </c>
      <c r="R31" s="212">
        <f>ROUND(AI31*' Demand-Supply Gap'!R$53,2)</f>
        <v>36.18</v>
      </c>
      <c r="S31" s="212">
        <f>ROUND(AJ31*' Demand-Supply Gap'!S$53,2)</f>
        <v>39.44</v>
      </c>
      <c r="T31" s="213"/>
      <c r="U31" s="218">
        <v>0.25119999999999998</v>
      </c>
      <c r="V31" s="218">
        <v>0.25290000000000001</v>
      </c>
      <c r="W31" s="218">
        <v>0.25459999999999999</v>
      </c>
      <c r="X31" s="218">
        <v>0.2591</v>
      </c>
      <c r="Y31" s="218">
        <v>0.25779999999999997</v>
      </c>
      <c r="Z31" s="218">
        <v>0.25969999999999999</v>
      </c>
      <c r="AA31" s="218">
        <v>0.26205333333333303</v>
      </c>
      <c r="AB31" s="218">
        <v>0.26381619047618998</v>
      </c>
      <c r="AC31" s="218">
        <v>0.26557904761904799</v>
      </c>
      <c r="AD31" s="218">
        <v>0.267341904761905</v>
      </c>
      <c r="AE31" s="218">
        <v>0.26910476190476201</v>
      </c>
      <c r="AF31" s="218">
        <v>0.27086761904761902</v>
      </c>
      <c r="AG31" s="218">
        <v>0.27263047619047603</v>
      </c>
      <c r="AH31" s="218">
        <v>0.27439333333333299</v>
      </c>
      <c r="AI31" s="218">
        <v>0.27615619047619</v>
      </c>
      <c r="AJ31" s="218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151</v>
      </c>
      <c r="D32" s="61">
        <f>ROUND(U32*' Demand-Supply Gap'!D$53,2)</f>
        <v>19.82</v>
      </c>
      <c r="E32" s="45">
        <f>ROUND(V32*' Demand-Supply Gap'!E$53,2)</f>
        <v>20.76</v>
      </c>
      <c r="F32" s="45">
        <f>ROUND(W32*' Demand-Supply Gap'!F$53,2)</f>
        <v>19.16</v>
      </c>
      <c r="G32" s="45">
        <f>ROUND(X32*' Demand-Supply Gap'!G$53,2)</f>
        <v>19.47</v>
      </c>
      <c r="H32" s="45">
        <f>ROUND(Y32*' Demand-Supply Gap'!H$53,2)</f>
        <v>22.3</v>
      </c>
      <c r="I32" s="45">
        <f>ROUND(Z32*' Demand-Supply Gap'!I$53,2)</f>
        <v>19.43</v>
      </c>
      <c r="J32" s="45">
        <f>ROUND(AA32*' Demand-Supply Gap'!J$53,2)</f>
        <v>18.64</v>
      </c>
      <c r="K32" s="45">
        <f>ROUND(AB32*' Demand-Supply Gap'!K$53,2)</f>
        <v>18.399999999999999</v>
      </c>
      <c r="L32" s="45">
        <f>ROUND(AC32*' Demand-Supply Gap'!L$53,2)</f>
        <v>18.309999999999999</v>
      </c>
      <c r="M32" s="45">
        <f>ROUND(AD32*' Demand-Supply Gap'!M$53,2)</f>
        <v>18.41</v>
      </c>
      <c r="N32" s="45">
        <f>ROUND(AE32*' Demand-Supply Gap'!N$53,2)</f>
        <v>18.62</v>
      </c>
      <c r="O32" s="45">
        <f>ROUND(AF32*' Demand-Supply Gap'!O$53,2)</f>
        <v>19.04</v>
      </c>
      <c r="P32" s="45">
        <f>ROUND(AG32*' Demand-Supply Gap'!P$53,2)</f>
        <v>19.5</v>
      </c>
      <c r="Q32" s="45">
        <f>ROUND(AH32*' Demand-Supply Gap'!Q$53,2)</f>
        <v>19.97</v>
      </c>
      <c r="R32" s="45">
        <f>ROUND(AI32*' Demand-Supply Gap'!R$53,2)</f>
        <v>20.53</v>
      </c>
      <c r="S32" s="45">
        <f>ROUND(AJ32*' Demand-Supply Gap'!S$53,2)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152</v>
      </c>
      <c r="D33" s="45">
        <f>ROUND(U33*' Demand-Supply Gap'!D$53,2)</f>
        <v>14.61</v>
      </c>
      <c r="E33" s="45">
        <f>ROUND(V33*' Demand-Supply Gap'!E$53,2)</f>
        <v>15.68</v>
      </c>
      <c r="F33" s="45">
        <f>ROUND(W33*' Demand-Supply Gap'!F$53,2)</f>
        <v>16.98</v>
      </c>
      <c r="G33" s="45">
        <f>ROUND(X33*' Demand-Supply Gap'!G$53,2)</f>
        <v>17.11</v>
      </c>
      <c r="H33" s="45">
        <f>ROUND(Y33*' Demand-Supply Gap'!H$53,2)</f>
        <v>19.82</v>
      </c>
      <c r="I33" s="45">
        <f>ROUND(Z33*' Demand-Supply Gap'!I$53,2)</f>
        <v>17.7</v>
      </c>
      <c r="J33" s="45">
        <f>ROUND(AA33*' Demand-Supply Gap'!J$53,2)</f>
        <v>18.37</v>
      </c>
      <c r="K33" s="45">
        <f>ROUND(AB33*' Demand-Supply Gap'!K$53,2)</f>
        <v>19.03</v>
      </c>
      <c r="L33" s="45">
        <f>ROUND(AC33*' Demand-Supply Gap'!L$53,2)</f>
        <v>19.899999999999999</v>
      </c>
      <c r="M33" s="45">
        <f>ROUND(AD33*' Demand-Supply Gap'!M$53,2)</f>
        <v>21.06</v>
      </c>
      <c r="N33" s="45">
        <f>ROUND(AE33*' Demand-Supply Gap'!N$53,2)</f>
        <v>22.45</v>
      </c>
      <c r="O33" s="45">
        <f>ROUND(AF33*' Demand-Supply Gap'!O$53,2)</f>
        <v>24.22</v>
      </c>
      <c r="P33" s="45">
        <f>ROUND(AG33*' Demand-Supply Gap'!P$53,2)</f>
        <v>26.23</v>
      </c>
      <c r="Q33" s="45">
        <f>ROUND(AH33*' Demand-Supply Gap'!Q$53,2)</f>
        <v>28.46</v>
      </c>
      <c r="R33" s="45">
        <f>ROUND(AI33*' Demand-Supply Gap'!R$53,2)</f>
        <v>31.05</v>
      </c>
      <c r="S33" s="45">
        <f>ROUND(AJ33*' Demand-Supply Gap'!S$53,2)</f>
        <v>34.020000000000003</v>
      </c>
      <c r="T33" s="58"/>
      <c r="U33" s="194">
        <v>0.19820000000000002</v>
      </c>
      <c r="V33" s="194">
        <v>0.20250000000000001</v>
      </c>
      <c r="W33" s="194">
        <v>0.20680000000000001</v>
      </c>
      <c r="X33" s="194">
        <v>0.20490000000000003</v>
      </c>
      <c r="Y33" s="194">
        <v>0.21300000000000002</v>
      </c>
      <c r="Z33" s="194">
        <v>0.21110000000000001</v>
      </c>
      <c r="AA33" s="194">
        <v>0.21549333333333301</v>
      </c>
      <c r="AB33" s="194">
        <v>0.21818190476190502</v>
      </c>
      <c r="AC33" s="194">
        <v>0.22087047619047601</v>
      </c>
      <c r="AD33" s="194">
        <v>0.22355904761904802</v>
      </c>
      <c r="AE33" s="194">
        <v>0.226247619047619</v>
      </c>
      <c r="AF33" s="194">
        <v>0.22893619047619004</v>
      </c>
      <c r="AG33" s="194">
        <v>0.23162476190476203</v>
      </c>
      <c r="AH33" s="194">
        <v>0.23431333333333301</v>
      </c>
      <c r="AI33" s="194">
        <v>0.237001904761905</v>
      </c>
      <c r="AJ33" s="194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153</v>
      </c>
      <c r="D34" s="45">
        <f>ROUND(U34*' Demand-Supply Gap'!D$53,2)</f>
        <v>20.76</v>
      </c>
      <c r="E34" s="45">
        <f>ROUND(V34*' Demand-Supply Gap'!E$53,2)</f>
        <v>21.42</v>
      </c>
      <c r="F34" s="45">
        <f>ROUND(W34*' Demand-Supply Gap'!F$53,2)</f>
        <v>25.07</v>
      </c>
      <c r="G34" s="45">
        <f>ROUND(X34*' Demand-Supply Gap'!G$53,2)</f>
        <v>25.29</v>
      </c>
      <c r="H34" s="45">
        <f>ROUND(Y34*' Demand-Supply Gap'!H$53,2)</f>
        <v>26.95</v>
      </c>
      <c r="I34" s="45">
        <f>ROUND(Z34*' Demand-Supply Gap'!I$53,2)</f>
        <v>24.94</v>
      </c>
      <c r="J34" s="45">
        <f>ROUND(AA34*' Demand-Supply Gap'!J$53,2)</f>
        <v>25.89</v>
      </c>
      <c r="K34" s="45">
        <f>ROUND(AB34*' Demand-Supply Gap'!K$53,2)</f>
        <v>26.78</v>
      </c>
      <c r="L34" s="45">
        <f>ROUND(AC34*' Demand-Supply Gap'!L$53,2)</f>
        <v>27.97</v>
      </c>
      <c r="M34" s="45">
        <f>ROUND(AD34*' Demand-Supply Gap'!M$53,2)</f>
        <v>29.54</v>
      </c>
      <c r="N34" s="45">
        <f>ROUND(AE34*' Demand-Supply Gap'!N$53,2)</f>
        <v>31.45</v>
      </c>
      <c r="O34" s="45">
        <f>ROUND(AF34*' Demand-Supply Gap'!O$53,2)</f>
        <v>33.89</v>
      </c>
      <c r="P34" s="45">
        <f>ROUND(AG34*' Demand-Supply Gap'!P$53,2)</f>
        <v>36.64</v>
      </c>
      <c r="Q34" s="45">
        <f>ROUND(AH34*' Demand-Supply Gap'!Q$53,2)</f>
        <v>39.700000000000003</v>
      </c>
      <c r="R34" s="45">
        <f>ROUND(AI34*' Demand-Supply Gap'!R$53,2)</f>
        <v>43.26</v>
      </c>
      <c r="S34" s="45">
        <f>ROUND(AJ34*' Demand-Supply Gap'!S$53,2)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200" t="s">
        <v>30</v>
      </c>
      <c r="B35" s="201" t="s">
        <v>51</v>
      </c>
      <c r="C35" s="220" t="s">
        <v>101</v>
      </c>
      <c r="D35" s="204">
        <f>ROUND(U35*' Demand-Supply Gap'!D$53,2)</f>
        <v>73.69</v>
      </c>
      <c r="E35" s="204">
        <f>ROUND(V35*' Demand-Supply Gap'!E$53,2)</f>
        <v>77.45</v>
      </c>
      <c r="F35" s="204">
        <f>ROUND(W35*' Demand-Supply Gap'!F$53,2)</f>
        <v>82.13</v>
      </c>
      <c r="G35" s="204">
        <f>ROUND(X35*' Demand-Supply Gap'!G$53,2)</f>
        <v>83.51</v>
      </c>
      <c r="H35" s="204">
        <f>ROUND(Y35*' Demand-Supply Gap'!H$53,2)</f>
        <v>93.07</v>
      </c>
      <c r="I35" s="204">
        <f>ROUND(Z35*' Demand-Supply Gap'!I$53,2)</f>
        <v>83.84</v>
      </c>
      <c r="J35" s="204">
        <f>ROUND(AA35*' Demand-Supply Gap'!J$53,2)</f>
        <v>85.23</v>
      </c>
      <c r="K35" s="204">
        <f>ROUND(AB35*' Demand-Supply Gap'!K$53,2)</f>
        <v>87.21</v>
      </c>
      <c r="L35" s="204">
        <f>ROUND(AC35*' Demand-Supply Gap'!L$53,2)</f>
        <v>90.11</v>
      </c>
      <c r="M35" s="204">
        <f>ROUND(AD35*' Demand-Supply Gap'!M$53,2)</f>
        <v>94.19</v>
      </c>
      <c r="N35" s="204">
        <f>ROUND(AE35*' Demand-Supply Gap'!N$53,2)</f>
        <v>99.23</v>
      </c>
      <c r="O35" s="204">
        <f>ROUND(AF35*' Demand-Supply Gap'!O$53,2)</f>
        <v>105.81</v>
      </c>
      <c r="P35" s="204">
        <f>ROUND(AG35*' Demand-Supply Gap'!P$53,2)</f>
        <v>113.25</v>
      </c>
      <c r="Q35" s="204">
        <f>ROUND(AH35*' Demand-Supply Gap'!Q$53,2)</f>
        <v>121.45</v>
      </c>
      <c r="R35" s="204">
        <f>ROUND(AI35*' Demand-Supply Gap'!R$53,2)</f>
        <v>131.02000000000001</v>
      </c>
      <c r="S35" s="204">
        <f>ROUND(AJ35*' Demand-Supply Gap'!S$53,2)</f>
        <v>141.93</v>
      </c>
      <c r="T35" s="206"/>
      <c r="U35" s="207">
        <v>1</v>
      </c>
      <c r="V35" s="207">
        <v>1</v>
      </c>
      <c r="W35" s="207">
        <v>1</v>
      </c>
      <c r="X35" s="207">
        <v>1</v>
      </c>
      <c r="Y35" s="207">
        <v>1</v>
      </c>
      <c r="Z35" s="207">
        <v>1</v>
      </c>
      <c r="AA35" s="207">
        <v>1</v>
      </c>
      <c r="AB35" s="207">
        <v>1</v>
      </c>
      <c r="AC35" s="207">
        <v>1</v>
      </c>
      <c r="AD35" s="207">
        <v>1</v>
      </c>
      <c r="AE35" s="207">
        <v>1</v>
      </c>
      <c r="AF35" s="207">
        <v>1</v>
      </c>
      <c r="AG35" s="207">
        <v>1</v>
      </c>
      <c r="AH35" s="207">
        <v>1</v>
      </c>
      <c r="AI35" s="207">
        <v>1</v>
      </c>
      <c r="AJ35" s="207">
        <v>1</v>
      </c>
    </row>
    <row r="36" spans="1:36" s="53" customFormat="1" ht="13.5" customHeight="1" x14ac:dyDescent="0.2">
      <c r="A36" s="208" t="s">
        <v>30</v>
      </c>
      <c r="B36" s="221" t="s">
        <v>188</v>
      </c>
      <c r="C36" s="222" t="s">
        <v>157</v>
      </c>
      <c r="D36" s="212">
        <f>ROUND(U36*' Demand-Supply Gap'!D$62,2)</f>
        <v>0.97</v>
      </c>
      <c r="E36" s="212">
        <f>ROUND(V36*' Demand-Supply Gap'!E$62,2)</f>
        <v>0.94</v>
      </c>
      <c r="F36" s="212">
        <f>ROUND(W36*' Demand-Supply Gap'!F$62,2)</f>
        <v>0.94</v>
      </c>
      <c r="G36" s="212">
        <f>ROUND(X36*' Demand-Supply Gap'!G$62,2)</f>
        <v>0.87</v>
      </c>
      <c r="H36" s="212">
        <f>ROUND(Y36*' Demand-Supply Gap'!H$62,2)</f>
        <v>1.26</v>
      </c>
      <c r="I36" s="212">
        <f>ROUND(Z36*' Demand-Supply Gap'!I$62,2)</f>
        <v>1.31</v>
      </c>
      <c r="J36" s="212">
        <f>ROUND(AA36*' Demand-Supply Gap'!J$62,2)</f>
        <v>1.38</v>
      </c>
      <c r="K36" s="212">
        <f>ROUND(AB36*' Demand-Supply Gap'!K$62,2)</f>
        <v>1.45</v>
      </c>
      <c r="L36" s="212">
        <f>ROUND(AC36*' Demand-Supply Gap'!L$62,2)</f>
        <v>1.48</v>
      </c>
      <c r="M36" s="212">
        <f>ROUND(AD36*' Demand-Supply Gap'!M$62,2)</f>
        <v>1.5</v>
      </c>
      <c r="N36" s="212">
        <f>ROUND(AE36*' Demand-Supply Gap'!N$62,2)</f>
        <v>1.52</v>
      </c>
      <c r="O36" s="212">
        <f>ROUND(AF36*' Demand-Supply Gap'!O$62,2)</f>
        <v>1.59</v>
      </c>
      <c r="P36" s="212">
        <f>ROUND(AG36*' Demand-Supply Gap'!P$62,2)</f>
        <v>1.68</v>
      </c>
      <c r="Q36" s="212">
        <f>ROUND(AH36*' Demand-Supply Gap'!Q$62,2)</f>
        <v>1.77</v>
      </c>
      <c r="R36" s="212">
        <f>ROUND(AI36*' Demand-Supply Gap'!R$62,2)</f>
        <v>1.87</v>
      </c>
      <c r="S36" s="212">
        <f>ROUND(AJ36*' Demand-Supply Gap'!S$62,2)</f>
        <v>1.99</v>
      </c>
      <c r="T36" s="213"/>
      <c r="U36" s="215">
        <v>0.12340000000000007</v>
      </c>
      <c r="V36" s="215">
        <v>0.11900000000000011</v>
      </c>
      <c r="W36" s="215">
        <v>0.11680000000000001</v>
      </c>
      <c r="X36" s="215">
        <v>0.10590000000000011</v>
      </c>
      <c r="Y36" s="215">
        <v>0.10160000000000013</v>
      </c>
      <c r="Z36" s="215">
        <v>0.11169999999999991</v>
      </c>
      <c r="AA36" s="215">
        <v>0.11639314128246991</v>
      </c>
      <c r="AB36" s="215">
        <v>0.11900605735976244</v>
      </c>
      <c r="AC36" s="215">
        <v>0.11744613157913841</v>
      </c>
      <c r="AD36" s="215">
        <v>0.11386305467887936</v>
      </c>
      <c r="AE36" s="215">
        <v>0.11010651321009401</v>
      </c>
      <c r="AF36" s="215">
        <v>0.1096452105680752</v>
      </c>
      <c r="AG36" s="215">
        <v>0.10918390792605641</v>
      </c>
      <c r="AH36" s="215">
        <v>0.1087226052840376</v>
      </c>
      <c r="AI36" s="215">
        <v>0.1082613026420188</v>
      </c>
      <c r="AJ36" s="215">
        <v>0.10780000000000001</v>
      </c>
    </row>
    <row r="37" spans="1:36" s="53" customFormat="1" x14ac:dyDescent="0.2">
      <c r="A37" s="73" t="s">
        <v>30</v>
      </c>
      <c r="B37" s="195" t="s">
        <v>188</v>
      </c>
      <c r="C37" s="64" t="s">
        <v>128</v>
      </c>
      <c r="D37" s="45">
        <f>ROUND(U37*' Demand-Supply Gap'!D$62,2)</f>
        <v>0.92</v>
      </c>
      <c r="E37" s="45">
        <f>ROUND(V37*' Demand-Supply Gap'!E$62,2)</f>
        <v>0.96</v>
      </c>
      <c r="F37" s="45">
        <f>ROUND(W37*' Demand-Supply Gap'!F$62,2)</f>
        <v>0.99</v>
      </c>
      <c r="G37" s="45">
        <f>ROUND(X37*' Demand-Supply Gap'!G$62,2)</f>
        <v>1.02</v>
      </c>
      <c r="H37" s="45">
        <f>ROUND(Y37*' Demand-Supply Gap'!H$62,2)</f>
        <v>1.56</v>
      </c>
      <c r="I37" s="45">
        <f>ROUND(Z37*' Demand-Supply Gap'!I$62,2)</f>
        <v>1.51</v>
      </c>
      <c r="J37" s="45">
        <f>ROUND(AA37*' Demand-Supply Gap'!J$62,2)</f>
        <v>1.44</v>
      </c>
      <c r="K37" s="45">
        <f>ROUND(AB37*' Demand-Supply Gap'!K$62,2)</f>
        <v>1.49</v>
      </c>
      <c r="L37" s="45">
        <f>ROUND(AC37*' Demand-Supply Gap'!L$62,2)</f>
        <v>1.57</v>
      </c>
      <c r="M37" s="45">
        <f>ROUND(AD37*' Demand-Supply Gap'!M$62,2)</f>
        <v>1.66</v>
      </c>
      <c r="N37" s="45">
        <f>ROUND(AE37*' Demand-Supply Gap'!N$62,2)</f>
        <v>1.77</v>
      </c>
      <c r="O37" s="45">
        <f>ROUND(AF37*' Demand-Supply Gap'!O$62,2)</f>
        <v>1.87</v>
      </c>
      <c r="P37" s="45">
        <f>ROUND(AG37*' Demand-Supply Gap'!P$62,2)</f>
        <v>1.99</v>
      </c>
      <c r="Q37" s="45">
        <f>ROUND(AH37*' Demand-Supply Gap'!Q$62,2)</f>
        <v>2.13</v>
      </c>
      <c r="R37" s="45">
        <f>ROUND(AI37*' Demand-Supply Gap'!R$62,2)</f>
        <v>2.27</v>
      </c>
      <c r="S37" s="45">
        <f>ROUND(AJ37*' Demand-Supply Gap'!S$62,2)</f>
        <v>2.4300000000000002</v>
      </c>
      <c r="T37" s="58"/>
      <c r="U37" s="194">
        <v>0.1169</v>
      </c>
      <c r="V37" s="194">
        <v>0.121</v>
      </c>
      <c r="W37" s="194">
        <v>0.12269999999999999</v>
      </c>
      <c r="X37" s="194">
        <v>0.12499999999999999</v>
      </c>
      <c r="Y37" s="194">
        <v>0.12610000000000002</v>
      </c>
      <c r="Z37" s="194">
        <v>0.12910000000000002</v>
      </c>
      <c r="AA37" s="194">
        <v>0.12120685871753011</v>
      </c>
      <c r="AB37" s="194">
        <v>0.12289394264023752</v>
      </c>
      <c r="AC37" s="194">
        <v>0.1246038684208615</v>
      </c>
      <c r="AD37" s="194">
        <v>0.12633694532112055</v>
      </c>
      <c r="AE37" s="194">
        <v>0.12809348678990598</v>
      </c>
      <c r="AF37" s="194">
        <v>0.12891478943192478</v>
      </c>
      <c r="AG37" s="194">
        <v>0.1297360920739436</v>
      </c>
      <c r="AH37" s="194">
        <v>0.13055739471596239</v>
      </c>
      <c r="AI37" s="194">
        <v>0.13137869735798119</v>
      </c>
      <c r="AJ37" s="194">
        <v>0.13219999999999998</v>
      </c>
    </row>
    <row r="38" spans="1:36" s="53" customFormat="1" x14ac:dyDescent="0.2">
      <c r="A38" s="73" t="s">
        <v>30</v>
      </c>
      <c r="B38" s="195" t="s">
        <v>188</v>
      </c>
      <c r="C38" s="64" t="s">
        <v>129</v>
      </c>
      <c r="D38" s="45">
        <f>ROUND(U38*' Demand-Supply Gap'!D$62,2)</f>
        <v>1.1599999999999999</v>
      </c>
      <c r="E38" s="45">
        <f>ROUND(V38*' Demand-Supply Gap'!E$62,2)</f>
        <v>1.18</v>
      </c>
      <c r="F38" s="45">
        <f>ROUND(W38*' Demand-Supply Gap'!F$62,2)</f>
        <v>1.21</v>
      </c>
      <c r="G38" s="45">
        <f>ROUND(X38*' Demand-Supply Gap'!G$62,2)</f>
        <v>1.22</v>
      </c>
      <c r="H38" s="45">
        <f>ROUND(Y38*' Demand-Supply Gap'!H$62,2)</f>
        <v>1.78</v>
      </c>
      <c r="I38" s="45">
        <f>ROUND(Z38*' Demand-Supply Gap'!I$62,2)</f>
        <v>1.74</v>
      </c>
      <c r="J38" s="45">
        <f>ROUND(AA38*' Demand-Supply Gap'!J$62,2)</f>
        <v>1.78</v>
      </c>
      <c r="K38" s="45">
        <f>ROUND(AB38*' Demand-Supply Gap'!K$62,2)</f>
        <v>1.78</v>
      </c>
      <c r="L38" s="45">
        <f>ROUND(AC38*' Demand-Supply Gap'!L$62,2)</f>
        <v>1.82</v>
      </c>
      <c r="M38" s="45">
        <f>ROUND(AD38*' Demand-Supply Gap'!M$62,2)</f>
        <v>1.9</v>
      </c>
      <c r="N38" s="45">
        <f>ROUND(AE38*' Demand-Supply Gap'!N$62,2)</f>
        <v>1.98</v>
      </c>
      <c r="O38" s="45">
        <f>ROUND(AF38*' Demand-Supply Gap'!O$62,2)</f>
        <v>2.08</v>
      </c>
      <c r="P38" s="45">
        <f>ROUND(AG38*' Demand-Supply Gap'!P$62,2)</f>
        <v>2.1800000000000002</v>
      </c>
      <c r="Q38" s="45">
        <f>ROUND(AH38*' Demand-Supply Gap'!Q$62,2)</f>
        <v>2.2999999999999998</v>
      </c>
      <c r="R38" s="45">
        <f>ROUND(AI38*' Demand-Supply Gap'!R$62,2)</f>
        <v>2.44</v>
      </c>
      <c r="S38" s="45">
        <f>ROUND(AJ38*' Demand-Supply Gap'!S$62,2)</f>
        <v>2.58</v>
      </c>
      <c r="T38" s="58"/>
      <c r="U38" s="196">
        <v>0.1484</v>
      </c>
      <c r="V38" s="196">
        <v>0.14929999999999999</v>
      </c>
      <c r="W38" s="196">
        <v>0.1502</v>
      </c>
      <c r="X38" s="196">
        <v>0.14849999999999999</v>
      </c>
      <c r="Y38" s="196">
        <v>0.14349999999999999</v>
      </c>
      <c r="Z38" s="196">
        <v>0.14910000000000001</v>
      </c>
      <c r="AA38" s="196">
        <v>0.1502</v>
      </c>
      <c r="AB38" s="196">
        <v>0.1464</v>
      </c>
      <c r="AC38" s="196">
        <v>0.14480000000000001</v>
      </c>
      <c r="AD38" s="196">
        <v>0.14419999999999999</v>
      </c>
      <c r="AE38" s="196">
        <v>0.14369999999999999</v>
      </c>
      <c r="AF38" s="196">
        <v>0.14296</v>
      </c>
      <c r="AG38" s="196">
        <v>0.14221999999999999</v>
      </c>
      <c r="AH38" s="196">
        <v>0.14147999999999999</v>
      </c>
      <c r="AI38" s="196">
        <v>0.14074</v>
      </c>
      <c r="AJ38" s="196">
        <v>0.14000000000000001</v>
      </c>
    </row>
    <row r="39" spans="1:36" s="53" customFormat="1" x14ac:dyDescent="0.2">
      <c r="A39" s="73" t="s">
        <v>30</v>
      </c>
      <c r="B39" s="195" t="s">
        <v>188</v>
      </c>
      <c r="C39" s="64" t="s">
        <v>130</v>
      </c>
      <c r="D39" s="45">
        <f>ROUND(U39*' Demand-Supply Gap'!D$62,2)</f>
        <v>2.29</v>
      </c>
      <c r="E39" s="45">
        <f>ROUND(V39*' Demand-Supply Gap'!E$62,2)</f>
        <v>2.2999999999999998</v>
      </c>
      <c r="F39" s="45">
        <f>ROUND(W39*' Demand-Supply Gap'!F$62,2)</f>
        <v>2.38</v>
      </c>
      <c r="G39" s="45">
        <f>ROUND(X39*' Demand-Supply Gap'!G$62,2)</f>
        <v>2.42</v>
      </c>
      <c r="H39" s="45">
        <f>ROUND(Y39*' Demand-Supply Gap'!H$62,2)</f>
        <v>3.72</v>
      </c>
      <c r="I39" s="45">
        <f>ROUND(Z39*' Demand-Supply Gap'!I$62,2)</f>
        <v>3.34</v>
      </c>
      <c r="J39" s="45">
        <f>ROUND(AA39*' Demand-Supply Gap'!J$62,2)</f>
        <v>3.34</v>
      </c>
      <c r="K39" s="45">
        <f>ROUND(AB39*' Demand-Supply Gap'!K$62,2)</f>
        <v>3.43</v>
      </c>
      <c r="L39" s="45">
        <f>ROUND(AC39*' Demand-Supply Gap'!L$62,2)</f>
        <v>3.56</v>
      </c>
      <c r="M39" s="45">
        <f>ROUND(AD39*' Demand-Supply Gap'!M$62,2)</f>
        <v>3.74</v>
      </c>
      <c r="N39" s="45">
        <f>ROUND(AE39*' Demand-Supply Gap'!N$62,2)</f>
        <v>3.93</v>
      </c>
      <c r="O39" s="45">
        <f>ROUND(AF39*' Demand-Supply Gap'!O$62,2)</f>
        <v>4.13</v>
      </c>
      <c r="P39" s="45">
        <f>ROUND(AG39*' Demand-Supply Gap'!P$62,2)</f>
        <v>4.34</v>
      </c>
      <c r="Q39" s="45">
        <f>ROUND(AH39*' Demand-Supply Gap'!Q$62,2)</f>
        <v>4.59</v>
      </c>
      <c r="R39" s="45">
        <f>ROUND(AI39*' Demand-Supply Gap'!R$62,2)</f>
        <v>4.8600000000000003</v>
      </c>
      <c r="S39" s="45">
        <f>ROUND(AJ39*' Demand-Supply Gap'!S$62,2)</f>
        <v>5.16</v>
      </c>
      <c r="T39" s="58"/>
      <c r="U39" s="196">
        <v>0.29239999999999999</v>
      </c>
      <c r="V39" s="196">
        <v>0.29020000000000001</v>
      </c>
      <c r="W39" s="196">
        <v>0.29430000000000001</v>
      </c>
      <c r="X39" s="196">
        <v>0.29609999999999997</v>
      </c>
      <c r="Y39" s="196">
        <v>0.29949999999999999</v>
      </c>
      <c r="Z39" s="196">
        <v>0.28549999999999998</v>
      </c>
      <c r="AA39" s="196">
        <v>0.28149999999999997</v>
      </c>
      <c r="AB39" s="196">
        <v>0.28239999999999998</v>
      </c>
      <c r="AC39" s="196">
        <v>0.2833</v>
      </c>
      <c r="AD39" s="196">
        <v>0.28410000000000002</v>
      </c>
      <c r="AE39" s="196">
        <v>0.28520000000000001</v>
      </c>
      <c r="AF39" s="196">
        <v>0.28416000000000002</v>
      </c>
      <c r="AG39" s="196">
        <v>0.28311999999999998</v>
      </c>
      <c r="AH39" s="196">
        <v>0.28208</v>
      </c>
      <c r="AI39" s="196">
        <v>0.28104000000000001</v>
      </c>
      <c r="AJ39" s="196">
        <v>0.28000000000000003</v>
      </c>
    </row>
    <row r="40" spans="1:36" s="53" customFormat="1" x14ac:dyDescent="0.2">
      <c r="A40" s="73" t="s">
        <v>30</v>
      </c>
      <c r="B40" s="195" t="s">
        <v>188</v>
      </c>
      <c r="C40" s="64" t="s">
        <v>131</v>
      </c>
      <c r="D40" s="45">
        <f>ROUND(U40*' Demand-Supply Gap'!D$62,2)</f>
        <v>2.5</v>
      </c>
      <c r="E40" s="45">
        <f>ROUND(V40*' Demand-Supply Gap'!E$62,2)</f>
        <v>2.54</v>
      </c>
      <c r="F40" s="45">
        <f>ROUND(W40*' Demand-Supply Gap'!F$62,2)</f>
        <v>2.5499999999999998</v>
      </c>
      <c r="G40" s="45">
        <f>ROUND(X40*' Demand-Supply Gap'!G$62,2)</f>
        <v>2.66</v>
      </c>
      <c r="H40" s="45">
        <f>ROUND(Y40*' Demand-Supply Gap'!H$62,2)</f>
        <v>4.09</v>
      </c>
      <c r="I40" s="45">
        <f>ROUND(Z40*' Demand-Supply Gap'!I$62,2)</f>
        <v>3.8</v>
      </c>
      <c r="J40" s="45">
        <f>ROUND(AA40*' Demand-Supply Gap'!J$62,2)</f>
        <v>3.92</v>
      </c>
      <c r="K40" s="45">
        <f>ROUND(AB40*' Demand-Supply Gap'!K$62,2)</f>
        <v>4</v>
      </c>
      <c r="L40" s="45">
        <f>ROUND(AC40*' Demand-Supply Gap'!L$62,2)</f>
        <v>4.1500000000000004</v>
      </c>
      <c r="M40" s="45">
        <f>ROUND(AD40*' Demand-Supply Gap'!M$62,2)</f>
        <v>4.3600000000000003</v>
      </c>
      <c r="N40" s="45">
        <f>ROUND(AE40*' Demand-Supply Gap'!N$62,2)</f>
        <v>4.59</v>
      </c>
      <c r="O40" s="45">
        <f>ROUND(AF40*' Demand-Supply Gap'!O$62,2)</f>
        <v>4.8499999999999996</v>
      </c>
      <c r="P40" s="45">
        <f>ROUND(AG40*' Demand-Supply Gap'!P$62,2)</f>
        <v>5.15</v>
      </c>
      <c r="Q40" s="45">
        <f>ROUND(AH40*' Demand-Supply Gap'!Q$62,2)</f>
        <v>5.49</v>
      </c>
      <c r="R40" s="45">
        <f>ROUND(AI40*' Demand-Supply Gap'!R$62,2)</f>
        <v>5.86</v>
      </c>
      <c r="S40" s="45">
        <f>ROUND(AJ40*' Demand-Supply Gap'!S$62,2)</f>
        <v>6.26</v>
      </c>
      <c r="T40" s="58"/>
      <c r="U40" s="196">
        <f>1-SUM(U36:U39)</f>
        <v>0.31889999999999996</v>
      </c>
      <c r="V40" s="196">
        <f t="shared" ref="V40:AJ40" si="11">1-SUM(V36:V39)</f>
        <v>0.3204999999999999</v>
      </c>
      <c r="W40" s="196">
        <f t="shared" si="11"/>
        <v>0.31600000000000006</v>
      </c>
      <c r="X40" s="196">
        <f t="shared" si="11"/>
        <v>0.32450000000000001</v>
      </c>
      <c r="Y40" s="196">
        <f t="shared" si="11"/>
        <v>0.32929999999999993</v>
      </c>
      <c r="Z40" s="196">
        <f t="shared" si="11"/>
        <v>0.32460000000000011</v>
      </c>
      <c r="AA40" s="196">
        <f t="shared" si="11"/>
        <v>0.33069999999999999</v>
      </c>
      <c r="AB40" s="196">
        <f t="shared" si="11"/>
        <v>0.32930000000000004</v>
      </c>
      <c r="AC40" s="196">
        <f t="shared" si="11"/>
        <v>0.32985000000000009</v>
      </c>
      <c r="AD40" s="196">
        <f t="shared" si="11"/>
        <v>0.33150000000000013</v>
      </c>
      <c r="AE40" s="196">
        <f t="shared" si="11"/>
        <v>0.33289999999999997</v>
      </c>
      <c r="AF40" s="196">
        <f t="shared" si="11"/>
        <v>0.33431999999999995</v>
      </c>
      <c r="AG40" s="196">
        <f t="shared" si="11"/>
        <v>0.33573999999999993</v>
      </c>
      <c r="AH40" s="196">
        <f t="shared" si="11"/>
        <v>0.33716000000000002</v>
      </c>
      <c r="AI40" s="196">
        <f t="shared" si="11"/>
        <v>0.33857999999999999</v>
      </c>
      <c r="AJ40" s="196">
        <f t="shared" si="11"/>
        <v>0.33999999999999997</v>
      </c>
    </row>
    <row r="41" spans="1:36" s="53" customFormat="1" ht="13.5" thickBot="1" x14ac:dyDescent="0.25">
      <c r="A41" s="200" t="s">
        <v>30</v>
      </c>
      <c r="B41" s="223" t="s">
        <v>188</v>
      </c>
      <c r="C41" s="202" t="s">
        <v>101</v>
      </c>
      <c r="D41" s="204">
        <f>ROUND(U41*' Demand-Supply Gap'!D$62,2)</f>
        <v>7.85</v>
      </c>
      <c r="E41" s="204">
        <f>ROUND(V41*' Demand-Supply Gap'!E$62,2)</f>
        <v>7.94</v>
      </c>
      <c r="F41" s="204">
        <f>ROUND(W41*' Demand-Supply Gap'!F$62,2)</f>
        <v>8.07</v>
      </c>
      <c r="G41" s="204">
        <f>ROUND(X41*' Demand-Supply Gap'!G$62,2)</f>
        <v>8.19</v>
      </c>
      <c r="H41" s="204">
        <f>ROUND(Y41*' Demand-Supply Gap'!H$62,2)</f>
        <v>12.41</v>
      </c>
      <c r="I41" s="204">
        <f>ROUND(Z41*' Demand-Supply Gap'!I$62,2)</f>
        <v>11.7</v>
      </c>
      <c r="J41" s="204">
        <f>ROUND(AA41*' Demand-Supply Gap'!J$62,2)</f>
        <v>11.87</v>
      </c>
      <c r="K41" s="204">
        <f>ROUND(AB41*' Demand-Supply Gap'!K$62,2)</f>
        <v>12.14</v>
      </c>
      <c r="L41" s="204">
        <f>ROUND(AC41*' Demand-Supply Gap'!L$62,2)</f>
        <v>12.58</v>
      </c>
      <c r="M41" s="204">
        <f>ROUND(AD41*' Demand-Supply Gap'!M$62,2)</f>
        <v>13.15</v>
      </c>
      <c r="N41" s="204">
        <f>ROUND(AE41*' Demand-Supply Gap'!N$62,2)</f>
        <v>13.79</v>
      </c>
      <c r="O41" s="204">
        <f>ROUND(AF41*' Demand-Supply Gap'!O$62,2)</f>
        <v>14.52</v>
      </c>
      <c r="P41" s="204">
        <f>ROUND(AG41*' Demand-Supply Gap'!P$62,2)</f>
        <v>15.34</v>
      </c>
      <c r="Q41" s="204">
        <f>ROUND(AH41*' Demand-Supply Gap'!Q$62,2)</f>
        <v>16.28</v>
      </c>
      <c r="R41" s="204">
        <f>ROUND(AI41*' Demand-Supply Gap'!R$62,2)</f>
        <v>17.3</v>
      </c>
      <c r="S41" s="204">
        <f>ROUND(AJ41*' Demand-Supply Gap'!S$62,2)</f>
        <v>18.420000000000002</v>
      </c>
      <c r="T41" s="206"/>
      <c r="U41" s="207">
        <v>1</v>
      </c>
      <c r="V41" s="207">
        <v>1</v>
      </c>
      <c r="W41" s="207">
        <v>1</v>
      </c>
      <c r="X41" s="207">
        <v>1</v>
      </c>
      <c r="Y41" s="207">
        <v>1</v>
      </c>
      <c r="Z41" s="207">
        <v>1</v>
      </c>
      <c r="AA41" s="207">
        <v>1</v>
      </c>
      <c r="AB41" s="207">
        <v>1</v>
      </c>
      <c r="AC41" s="207">
        <v>1</v>
      </c>
      <c r="AD41" s="207">
        <v>1</v>
      </c>
      <c r="AE41" s="207">
        <v>1</v>
      </c>
      <c r="AF41" s="207">
        <v>1</v>
      </c>
      <c r="AG41" s="207">
        <v>1</v>
      </c>
      <c r="AH41" s="207">
        <v>1</v>
      </c>
      <c r="AI41" s="207">
        <v>1</v>
      </c>
      <c r="AJ41" s="207">
        <v>1</v>
      </c>
    </row>
    <row r="42" spans="1:36" s="53" customFormat="1" x14ac:dyDescent="0.2">
      <c r="A42" s="208" t="s">
        <v>39</v>
      </c>
      <c r="B42" s="209" t="s">
        <v>36</v>
      </c>
      <c r="C42" s="208" t="s">
        <v>132</v>
      </c>
      <c r="D42" s="212">
        <f>ROUND(U42*' Demand-Supply Gap'!D$93,2)</f>
        <v>25.32</v>
      </c>
      <c r="E42" s="212">
        <f>ROUND(V42*' Demand-Supply Gap'!E$93,2)</f>
        <v>25.97</v>
      </c>
      <c r="F42" s="212">
        <f>ROUND(W42*' Demand-Supply Gap'!F$93,2)</f>
        <v>25.93</v>
      </c>
      <c r="G42" s="212">
        <f>ROUND(X42*' Demand-Supply Gap'!G$93,2)</f>
        <v>26.02</v>
      </c>
      <c r="H42" s="212">
        <f>ROUND(Y42*' Demand-Supply Gap'!H$93,2)</f>
        <v>26.33</v>
      </c>
      <c r="I42" s="212">
        <f>ROUND(Z42*' Demand-Supply Gap'!I$93,2)</f>
        <v>26.86</v>
      </c>
      <c r="J42" s="212">
        <f>ROUND(AA42*' Demand-Supply Gap'!J$93,2)</f>
        <v>27.52</v>
      </c>
      <c r="K42" s="212">
        <f>ROUND(AB42*' Demand-Supply Gap'!K$93,2)</f>
        <v>28.5</v>
      </c>
      <c r="L42" s="212">
        <f>ROUND(AC42*' Demand-Supply Gap'!L$93,2)</f>
        <v>29.68</v>
      </c>
      <c r="M42" s="212">
        <f>ROUND(AD42*' Demand-Supply Gap'!M$93,2)</f>
        <v>31.19</v>
      </c>
      <c r="N42" s="212">
        <f>ROUND(AE42*' Demand-Supply Gap'!N$93,2)</f>
        <v>32.89</v>
      </c>
      <c r="O42" s="212">
        <f>ROUND(AF42*' Demand-Supply Gap'!O$93,2)</f>
        <v>34.81</v>
      </c>
      <c r="P42" s="212">
        <f>ROUND(AG42*' Demand-Supply Gap'!P$93,2)</f>
        <v>36.89</v>
      </c>
      <c r="Q42" s="212">
        <f>ROUND(AH42*' Demand-Supply Gap'!Q$93,2)</f>
        <v>38.94</v>
      </c>
      <c r="R42" s="212">
        <f>ROUND(AI42*' Demand-Supply Gap'!R$93,2)</f>
        <v>41.34</v>
      </c>
      <c r="S42" s="212">
        <f>ROUND(AJ42*' Demand-Supply Gap'!S$93,2)</f>
        <v>44.05</v>
      </c>
      <c r="T42" s="213"/>
      <c r="U42" s="216">
        <v>0.47919999999999996</v>
      </c>
      <c r="V42" s="216">
        <v>0.47983999999999999</v>
      </c>
      <c r="W42" s="216">
        <v>0.48047999999999996</v>
      </c>
      <c r="X42" s="216">
        <v>0.48111999999999999</v>
      </c>
      <c r="Y42" s="216">
        <v>0.48175999999999997</v>
      </c>
      <c r="Z42" s="216">
        <v>0.4824</v>
      </c>
      <c r="AA42" s="216">
        <v>0.48303999999999997</v>
      </c>
      <c r="AB42" s="216">
        <v>0.48368</v>
      </c>
      <c r="AC42" s="216">
        <v>0.48431999999999997</v>
      </c>
      <c r="AD42" s="216">
        <v>0.48496</v>
      </c>
      <c r="AE42" s="216">
        <v>0.48559999999999998</v>
      </c>
      <c r="AF42" s="216">
        <v>0.48624000000000001</v>
      </c>
      <c r="AG42" s="216">
        <v>0.48687999999999998</v>
      </c>
      <c r="AH42" s="216">
        <v>0.48752000000000001</v>
      </c>
      <c r="AI42" s="216">
        <v>0.48815999999999998</v>
      </c>
      <c r="AJ42" s="216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133</v>
      </c>
      <c r="D43" s="45">
        <f>ROUND(U43*' Demand-Supply Gap'!D$93,2)</f>
        <v>13.65</v>
      </c>
      <c r="E43" s="45">
        <f>ROUND(V43*' Demand-Supply Gap'!E$93,2)</f>
        <v>13.94</v>
      </c>
      <c r="F43" s="45">
        <f>ROUND(W43*' Demand-Supply Gap'!F$93,2)</f>
        <v>13.85</v>
      </c>
      <c r="G43" s="45">
        <f>ROUND(X43*' Demand-Supply Gap'!G$93,2)</f>
        <v>13.83</v>
      </c>
      <c r="H43" s="45">
        <f>ROUND(Y43*' Demand-Supply Gap'!H$93,2)</f>
        <v>13.93</v>
      </c>
      <c r="I43" s="45">
        <f>ROUND(Z43*' Demand-Supply Gap'!I$93,2)</f>
        <v>14.15</v>
      </c>
      <c r="J43" s="45">
        <f>ROUND(AA43*' Demand-Supply Gap'!J$93,2)</f>
        <v>14.42</v>
      </c>
      <c r="K43" s="45">
        <f>ROUND(AB43*' Demand-Supply Gap'!K$93,2)</f>
        <v>14.87</v>
      </c>
      <c r="L43" s="45">
        <f>ROUND(AC43*' Demand-Supply Gap'!L$93,2)</f>
        <v>15.41</v>
      </c>
      <c r="M43" s="45">
        <f>ROUND(AD43*' Demand-Supply Gap'!M$93,2)</f>
        <v>16.11</v>
      </c>
      <c r="N43" s="45">
        <f>ROUND(AE43*' Demand-Supply Gap'!N$93,2)</f>
        <v>16.91</v>
      </c>
      <c r="O43" s="45">
        <f>ROUND(AF43*' Demand-Supply Gap'!O$93,2)</f>
        <v>17.82</v>
      </c>
      <c r="P43" s="45">
        <f>ROUND(AG43*' Demand-Supply Gap'!P$93,2)</f>
        <v>18.79</v>
      </c>
      <c r="Q43" s="45">
        <f>ROUND(AH43*' Demand-Supply Gap'!Q$93,2)</f>
        <v>19.739999999999998</v>
      </c>
      <c r="R43" s="45">
        <f>ROUND(AI43*' Demand-Supply Gap'!R$93,2)</f>
        <v>20.86</v>
      </c>
      <c r="S43" s="45">
        <f>ROUND(AJ43*' Demand-Supply Gap'!S$93,2)</f>
        <v>22.12</v>
      </c>
      <c r="T43" s="58"/>
      <c r="U43" s="194">
        <v>0.25840000000000002</v>
      </c>
      <c r="V43" s="194">
        <v>0.25753333333333339</v>
      </c>
      <c r="W43" s="194">
        <v>0.25666666666666671</v>
      </c>
      <c r="X43" s="194">
        <v>0.25580000000000003</v>
      </c>
      <c r="Y43" s="194">
        <v>0.25493333333333335</v>
      </c>
      <c r="Z43" s="194">
        <v>0.25406666666666672</v>
      </c>
      <c r="AA43" s="194">
        <v>0.25320000000000004</v>
      </c>
      <c r="AB43" s="194">
        <v>0.25233333333333335</v>
      </c>
      <c r="AC43" s="194">
        <v>0.25146666666666667</v>
      </c>
      <c r="AD43" s="194">
        <v>0.25060000000000004</v>
      </c>
      <c r="AE43" s="194">
        <v>0.24973333333333336</v>
      </c>
      <c r="AF43" s="194">
        <v>0.24886666666666668</v>
      </c>
      <c r="AG43" s="194">
        <v>0.248</v>
      </c>
      <c r="AH43" s="194">
        <v>0.24713333333333337</v>
      </c>
      <c r="AI43" s="194">
        <v>0.24626666666666669</v>
      </c>
      <c r="AJ43" s="194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134</v>
      </c>
      <c r="D44" s="45">
        <f>ROUND(U44*' Demand-Supply Gap'!D$93,2)</f>
        <v>6.02</v>
      </c>
      <c r="E44" s="45">
        <f>ROUND(V44*' Demand-Supply Gap'!E$93,2)</f>
        <v>6.15</v>
      </c>
      <c r="F44" s="45">
        <f>ROUND(W44*' Demand-Supply Gap'!F$93,2)</f>
        <v>6.11</v>
      </c>
      <c r="G44" s="45">
        <f>ROUND(X44*' Demand-Supply Gap'!G$93,2)</f>
        <v>6.11</v>
      </c>
      <c r="H44" s="45">
        <f>ROUND(Y44*' Demand-Supply Gap'!H$93,2)</f>
        <v>6.15</v>
      </c>
      <c r="I44" s="45">
        <f>ROUND(Z44*' Demand-Supply Gap'!I$93,2)</f>
        <v>6.25</v>
      </c>
      <c r="J44" s="45">
        <f>ROUND(AA44*' Demand-Supply Gap'!J$93,2)</f>
        <v>6.37</v>
      </c>
      <c r="K44" s="45">
        <f>ROUND(AB44*' Demand-Supply Gap'!K$93,2)</f>
        <v>6.57</v>
      </c>
      <c r="L44" s="45">
        <f>ROUND(AC44*' Demand-Supply Gap'!L$93,2)</f>
        <v>6.81</v>
      </c>
      <c r="M44" s="45">
        <f>ROUND(AD44*' Demand-Supply Gap'!M$93,2)</f>
        <v>7.13</v>
      </c>
      <c r="N44" s="45">
        <f>ROUND(AE44*' Demand-Supply Gap'!N$93,2)</f>
        <v>7.48</v>
      </c>
      <c r="O44" s="45">
        <f>ROUND(AF44*' Demand-Supply Gap'!O$93,2)</f>
        <v>7.88</v>
      </c>
      <c r="P44" s="45">
        <f>ROUND(AG44*' Demand-Supply Gap'!P$93,2)</f>
        <v>8.32</v>
      </c>
      <c r="Q44" s="45">
        <f>ROUND(AH44*' Demand-Supply Gap'!Q$93,2)</f>
        <v>8.74</v>
      </c>
      <c r="R44" s="45">
        <f>ROUND(AI44*' Demand-Supply Gap'!R$93,2)</f>
        <v>9.24</v>
      </c>
      <c r="S44" s="45">
        <f>ROUND(AJ44*' Demand-Supply Gap'!S$93,2)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135</v>
      </c>
      <c r="D45" s="45">
        <f>ROUND(U45*' Demand-Supply Gap'!D$93,2)</f>
        <v>7.84</v>
      </c>
      <c r="E45" s="45">
        <f>ROUND(V45*' Demand-Supply Gap'!E$93,2)</f>
        <v>8.06</v>
      </c>
      <c r="F45" s="45">
        <f>ROUND(W45*' Demand-Supply Gap'!F$93,2)</f>
        <v>8.07</v>
      </c>
      <c r="G45" s="45">
        <f>ROUND(X45*' Demand-Supply Gap'!G$93,2)</f>
        <v>8.1199999999999992</v>
      </c>
      <c r="H45" s="45">
        <f>ROUND(Y45*' Demand-Supply Gap'!H$93,2)</f>
        <v>8.24</v>
      </c>
      <c r="I45" s="45">
        <f>ROUND(Z45*' Demand-Supply Gap'!I$93,2)</f>
        <v>8.42</v>
      </c>
      <c r="J45" s="45">
        <f>ROUND(AA45*' Demand-Supply Gap'!J$93,2)</f>
        <v>8.65</v>
      </c>
      <c r="K45" s="45">
        <f>ROUND(AB45*' Demand-Supply Gap'!K$93,2)</f>
        <v>8.98</v>
      </c>
      <c r="L45" s="45">
        <f>ROUND(AC45*' Demand-Supply Gap'!L$93,2)</f>
        <v>9.3800000000000008</v>
      </c>
      <c r="M45" s="45">
        <f>ROUND(AD45*' Demand-Supply Gap'!M$93,2)</f>
        <v>9.8800000000000008</v>
      </c>
      <c r="N45" s="45">
        <f>ROUND(AE45*' Demand-Supply Gap'!N$93,2)</f>
        <v>10.44</v>
      </c>
      <c r="O45" s="45">
        <f>ROUND(AF45*' Demand-Supply Gap'!O$93,2)</f>
        <v>11.08</v>
      </c>
      <c r="P45" s="45">
        <f>ROUND(AG45*' Demand-Supply Gap'!P$93,2)</f>
        <v>11.77</v>
      </c>
      <c r="Q45" s="45">
        <f>ROUND(AH45*' Demand-Supply Gap'!Q$93,2)</f>
        <v>12.46</v>
      </c>
      <c r="R45" s="45">
        <f>ROUND(AI45*' Demand-Supply Gap'!R$93,2)</f>
        <v>13.26</v>
      </c>
      <c r="S45" s="45">
        <f>ROUND(AJ45*' Demand-Supply Gap'!S$93,2)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200" t="s">
        <v>39</v>
      </c>
      <c r="B46" s="201" t="s">
        <v>36</v>
      </c>
      <c r="C46" s="200" t="s">
        <v>101</v>
      </c>
      <c r="D46" s="204">
        <f>ROUND(U46*' Demand-Supply Gap'!D$93,2)</f>
        <v>52.84</v>
      </c>
      <c r="E46" s="204">
        <f>ROUND(V46*' Demand-Supply Gap'!E$93,2)</f>
        <v>54.13</v>
      </c>
      <c r="F46" s="204">
        <f>ROUND(W46*' Demand-Supply Gap'!F$93,2)</f>
        <v>53.97</v>
      </c>
      <c r="G46" s="204">
        <f>ROUND(X46*' Demand-Supply Gap'!G$93,2)</f>
        <v>54.08</v>
      </c>
      <c r="H46" s="204">
        <f>ROUND(Y46*' Demand-Supply Gap'!H$93,2)</f>
        <v>54.66</v>
      </c>
      <c r="I46" s="204">
        <f>ROUND(Z46*' Demand-Supply Gap'!I$93,2)</f>
        <v>55.68</v>
      </c>
      <c r="J46" s="204">
        <f>ROUND(AA46*' Demand-Supply Gap'!J$93,2)</f>
        <v>56.97</v>
      </c>
      <c r="K46" s="204">
        <f>ROUND(AB46*' Demand-Supply Gap'!K$93,2)</f>
        <v>58.92</v>
      </c>
      <c r="L46" s="204">
        <f>ROUND(AC46*' Demand-Supply Gap'!L$93,2)</f>
        <v>61.28</v>
      </c>
      <c r="M46" s="204">
        <f>ROUND(AD46*' Demand-Supply Gap'!M$93,2)</f>
        <v>64.31</v>
      </c>
      <c r="N46" s="204">
        <f>ROUND(AE46*' Demand-Supply Gap'!N$93,2)</f>
        <v>67.73</v>
      </c>
      <c r="O46" s="204">
        <f>ROUND(AF46*' Demand-Supply Gap'!O$93,2)</f>
        <v>71.599999999999994</v>
      </c>
      <c r="P46" s="204">
        <f>ROUND(AG46*' Demand-Supply Gap'!P$93,2)</f>
        <v>75.77</v>
      </c>
      <c r="Q46" s="204">
        <f>ROUND(AH46*' Demand-Supply Gap'!Q$93,2)</f>
        <v>79.88</v>
      </c>
      <c r="R46" s="204">
        <f>ROUND(AI46*' Demand-Supply Gap'!R$93,2)</f>
        <v>84.69</v>
      </c>
      <c r="S46" s="204">
        <f>ROUND(AJ46*' Demand-Supply Gap'!S$93,2)</f>
        <v>90.13</v>
      </c>
      <c r="T46" s="206"/>
      <c r="U46" s="207">
        <f>SUM(U42:U45)</f>
        <v>1</v>
      </c>
      <c r="V46" s="207">
        <f t="shared" ref="V46:AJ46" si="13">SUM(V42:V45)</f>
        <v>1</v>
      </c>
      <c r="W46" s="207">
        <f t="shared" si="13"/>
        <v>1</v>
      </c>
      <c r="X46" s="207">
        <f t="shared" si="13"/>
        <v>1</v>
      </c>
      <c r="Y46" s="207">
        <f t="shared" si="13"/>
        <v>1</v>
      </c>
      <c r="Z46" s="207">
        <f t="shared" si="13"/>
        <v>1</v>
      </c>
      <c r="AA46" s="207">
        <f t="shared" si="13"/>
        <v>1</v>
      </c>
      <c r="AB46" s="207">
        <f t="shared" si="13"/>
        <v>1</v>
      </c>
      <c r="AC46" s="207">
        <f t="shared" si="13"/>
        <v>1</v>
      </c>
      <c r="AD46" s="207">
        <f t="shared" si="13"/>
        <v>1</v>
      </c>
      <c r="AE46" s="207">
        <f t="shared" si="13"/>
        <v>1</v>
      </c>
      <c r="AF46" s="207">
        <f t="shared" si="13"/>
        <v>1</v>
      </c>
      <c r="AG46" s="207">
        <f t="shared" si="13"/>
        <v>1</v>
      </c>
      <c r="AH46" s="207">
        <f t="shared" si="13"/>
        <v>1</v>
      </c>
      <c r="AI46" s="207">
        <f t="shared" si="13"/>
        <v>1</v>
      </c>
      <c r="AJ46" s="207">
        <f t="shared" si="13"/>
        <v>1</v>
      </c>
    </row>
    <row r="47" spans="1:36" s="53" customFormat="1" x14ac:dyDescent="0.2">
      <c r="A47" s="208" t="s">
        <v>39</v>
      </c>
      <c r="B47" s="209" t="s">
        <v>42</v>
      </c>
      <c r="C47" s="208" t="s">
        <v>136</v>
      </c>
      <c r="D47" s="212">
        <f>ROUND(U47*' Demand-Supply Gap'!D$111,2)</f>
        <v>6.93</v>
      </c>
      <c r="E47" s="212">
        <f>ROUND(V47*' Demand-Supply Gap'!E$111,2)</f>
        <v>6.97</v>
      </c>
      <c r="F47" s="212">
        <f>ROUND(W47*' Demand-Supply Gap'!F$111,2)</f>
        <v>6.96</v>
      </c>
      <c r="G47" s="212">
        <f>ROUND(X47*' Demand-Supply Gap'!G$111,2)</f>
        <v>6.82</v>
      </c>
      <c r="H47" s="212">
        <f>ROUND(Y47*' Demand-Supply Gap'!H$111,2)</f>
        <v>6.88</v>
      </c>
      <c r="I47" s="212">
        <f>ROUND(Z47*' Demand-Supply Gap'!I$111,2)</f>
        <v>6.33</v>
      </c>
      <c r="J47" s="212">
        <f>ROUND(AA47*' Demand-Supply Gap'!J$111,2)</f>
        <v>6.38</v>
      </c>
      <c r="K47" s="212">
        <f>ROUND(AB47*' Demand-Supply Gap'!K$111,2)</f>
        <v>6.5</v>
      </c>
      <c r="L47" s="212">
        <f>ROUND(AC47*' Demand-Supply Gap'!L$111,2)</f>
        <v>6.66</v>
      </c>
      <c r="M47" s="212">
        <f>ROUND(AD47*' Demand-Supply Gap'!M$111,2)</f>
        <v>6.88</v>
      </c>
      <c r="N47" s="212">
        <f>ROUND(AE47*' Demand-Supply Gap'!N$111,2)</f>
        <v>7.14</v>
      </c>
      <c r="O47" s="212">
        <f>ROUND(AF47*' Demand-Supply Gap'!O$111,2)</f>
        <v>7.43</v>
      </c>
      <c r="P47" s="212">
        <f>ROUND(AG47*' Demand-Supply Gap'!P$111,2)</f>
        <v>7.74</v>
      </c>
      <c r="Q47" s="212">
        <f>ROUND(AH47*' Demand-Supply Gap'!Q$111,2)</f>
        <v>8.0299999999999994</v>
      </c>
      <c r="R47" s="212">
        <f>ROUND(AI47*' Demand-Supply Gap'!R$111,2)</f>
        <v>8.39</v>
      </c>
      <c r="S47" s="212">
        <f>ROUND(AJ47*' Demand-Supply Gap'!S$111,2)</f>
        <v>8.7899999999999991</v>
      </c>
      <c r="T47" s="213"/>
      <c r="U47" s="216">
        <v>0.35249999999999998</v>
      </c>
      <c r="V47" s="216">
        <v>0.34959333333333331</v>
      </c>
      <c r="W47" s="216">
        <v>0.34668666666666664</v>
      </c>
      <c r="X47" s="216">
        <v>0.34377999999999997</v>
      </c>
      <c r="Y47" s="216">
        <v>0.34087333333333331</v>
      </c>
      <c r="Z47" s="216">
        <v>0.33796666666666664</v>
      </c>
      <c r="AA47" s="216">
        <v>0.33506000000000002</v>
      </c>
      <c r="AB47" s="216">
        <v>0.33215333333333336</v>
      </c>
      <c r="AC47" s="216">
        <v>0.32924666666666669</v>
      </c>
      <c r="AD47" s="216">
        <v>0.32634000000000002</v>
      </c>
      <c r="AE47" s="216">
        <v>0.32343333333333335</v>
      </c>
      <c r="AF47" s="216">
        <v>0.32052666666666668</v>
      </c>
      <c r="AG47" s="216">
        <v>0.31762000000000001</v>
      </c>
      <c r="AH47" s="216">
        <v>0.31471333333333334</v>
      </c>
      <c r="AI47" s="216">
        <v>0.31180666666666668</v>
      </c>
      <c r="AJ47" s="216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137</v>
      </c>
      <c r="D48" s="45">
        <f>ROUND(U48*' Demand-Supply Gap'!D$111,2)</f>
        <v>5.26</v>
      </c>
      <c r="E48" s="45">
        <f>ROUND(V48*' Demand-Supply Gap'!E$111,2)</f>
        <v>5.35</v>
      </c>
      <c r="F48" s="45">
        <f>ROUND(W48*' Demand-Supply Gap'!F$111,2)</f>
        <v>5.4</v>
      </c>
      <c r="G48" s="45">
        <f>ROUND(X48*' Demand-Supply Gap'!G$111,2)</f>
        <v>5.36</v>
      </c>
      <c r="H48" s="45">
        <f>ROUND(Y48*' Demand-Supply Gap'!H$111,2)</f>
        <v>5.47</v>
      </c>
      <c r="I48" s="45">
        <f>ROUND(Z48*' Demand-Supply Gap'!I$111,2)</f>
        <v>5.0999999999999996</v>
      </c>
      <c r="J48" s="45">
        <f>ROUND(AA48*' Demand-Supply Gap'!J$111,2)</f>
        <v>5.2</v>
      </c>
      <c r="K48" s="45">
        <f>ROUND(AB48*' Demand-Supply Gap'!K$111,2)</f>
        <v>5.36</v>
      </c>
      <c r="L48" s="45">
        <f>ROUND(AC48*' Demand-Supply Gap'!L$111,2)</f>
        <v>5.55</v>
      </c>
      <c r="M48" s="45">
        <f>ROUND(AD48*' Demand-Supply Gap'!M$111,2)</f>
        <v>5.81</v>
      </c>
      <c r="N48" s="45">
        <f>ROUND(AE48*' Demand-Supply Gap'!N$111,2)</f>
        <v>6.1</v>
      </c>
      <c r="O48" s="45">
        <f>ROUND(AF48*' Demand-Supply Gap'!O$111,2)</f>
        <v>6.43</v>
      </c>
      <c r="P48" s="45">
        <f>ROUND(AG48*' Demand-Supply Gap'!P$111,2)</f>
        <v>6.78</v>
      </c>
      <c r="Q48" s="45">
        <f>ROUND(AH48*' Demand-Supply Gap'!Q$111,2)</f>
        <v>7.13</v>
      </c>
      <c r="R48" s="45">
        <f>ROUND(AI48*' Demand-Supply Gap'!R$111,2)</f>
        <v>7.53</v>
      </c>
      <c r="S48" s="45">
        <f>ROUND(AJ48*' Demand-Supply Gap'!S$111,2)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138</v>
      </c>
      <c r="D49" s="45">
        <f>ROUND(U49*' Demand-Supply Gap'!D$111,2)</f>
        <v>3.82</v>
      </c>
      <c r="E49" s="45">
        <f>ROUND(V49*' Demand-Supply Gap'!E$111,2)</f>
        <v>3.9</v>
      </c>
      <c r="F49" s="45">
        <f>ROUND(W49*' Demand-Supply Gap'!F$111,2)</f>
        <v>3.95</v>
      </c>
      <c r="G49" s="45">
        <f>ROUND(X49*' Demand-Supply Gap'!G$111,2)</f>
        <v>3.93</v>
      </c>
      <c r="H49" s="45">
        <f>ROUND(Y49*' Demand-Supply Gap'!H$111,2)</f>
        <v>4.03</v>
      </c>
      <c r="I49" s="45">
        <f>ROUND(Z49*' Demand-Supply Gap'!I$111,2)</f>
        <v>3.77</v>
      </c>
      <c r="J49" s="45">
        <f>ROUND(AA49*' Demand-Supply Gap'!J$111,2)</f>
        <v>3.85</v>
      </c>
      <c r="K49" s="45">
        <f>ROUND(AB49*' Demand-Supply Gap'!K$111,2)</f>
        <v>3.99</v>
      </c>
      <c r="L49" s="45">
        <f>ROUND(AC49*' Demand-Supply Gap'!L$111,2)</f>
        <v>4.1500000000000004</v>
      </c>
      <c r="M49" s="45">
        <f>ROUND(AD49*' Demand-Supply Gap'!M$111,2)</f>
        <v>4.3499999999999996</v>
      </c>
      <c r="N49" s="45">
        <f>ROUND(AE49*' Demand-Supply Gap'!N$111,2)</f>
        <v>4.58</v>
      </c>
      <c r="O49" s="45">
        <f>ROUND(AF49*' Demand-Supply Gap'!O$111,2)</f>
        <v>4.8499999999999996</v>
      </c>
      <c r="P49" s="45">
        <f>ROUND(AG49*' Demand-Supply Gap'!P$111,2)</f>
        <v>5.13</v>
      </c>
      <c r="Q49" s="45">
        <f>ROUND(AH49*' Demand-Supply Gap'!Q$111,2)</f>
        <v>5.41</v>
      </c>
      <c r="R49" s="45">
        <f>ROUND(AI49*' Demand-Supply Gap'!R$111,2)</f>
        <v>5.73</v>
      </c>
      <c r="S49" s="45">
        <f>ROUND(AJ49*' Demand-Supply Gap'!S$111,2)</f>
        <v>6.1</v>
      </c>
      <c r="T49" s="58"/>
      <c r="U49" s="194">
        <v>0.19440000000000002</v>
      </c>
      <c r="V49" s="194">
        <v>0.19573333333333337</v>
      </c>
      <c r="W49" s="194">
        <v>0.1970666666666667</v>
      </c>
      <c r="X49" s="194">
        <v>0.19840000000000002</v>
      </c>
      <c r="Y49" s="194">
        <v>0.19973333333333335</v>
      </c>
      <c r="Z49" s="194">
        <v>0.2010666666666667</v>
      </c>
      <c r="AA49" s="194">
        <v>0.20240000000000002</v>
      </c>
      <c r="AB49" s="194">
        <v>0.20373333333333335</v>
      </c>
      <c r="AC49" s="194">
        <v>0.20506666666666667</v>
      </c>
      <c r="AD49" s="194">
        <v>0.20640000000000003</v>
      </c>
      <c r="AE49" s="194">
        <v>0.20773333333333335</v>
      </c>
      <c r="AF49" s="194">
        <v>0.20906666666666668</v>
      </c>
      <c r="AG49" s="194">
        <v>0.21040000000000003</v>
      </c>
      <c r="AH49" s="194">
        <v>0.21173333333333336</v>
      </c>
      <c r="AI49" s="194">
        <v>0.21306666666666668</v>
      </c>
      <c r="AJ49" s="194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139</v>
      </c>
      <c r="D50" s="45">
        <f>ROUND(U50*' Demand-Supply Gap'!D$111,2)</f>
        <v>3.65</v>
      </c>
      <c r="E50" s="45">
        <f>ROUND(V50*' Demand-Supply Gap'!E$111,2)</f>
        <v>3.72</v>
      </c>
      <c r="F50" s="45">
        <f>ROUND(W50*' Demand-Supply Gap'!F$111,2)</f>
        <v>3.75</v>
      </c>
      <c r="G50" s="45">
        <f>ROUND(X50*' Demand-Supply Gap'!G$111,2)</f>
        <v>3.72</v>
      </c>
      <c r="H50" s="45">
        <f>ROUND(Y50*' Demand-Supply Gap'!H$111,2)</f>
        <v>3.8</v>
      </c>
      <c r="I50" s="45">
        <f>ROUND(Z50*' Demand-Supply Gap'!I$111,2)</f>
        <v>3.54</v>
      </c>
      <c r="J50" s="45">
        <f>ROUND(AA50*' Demand-Supply Gap'!J$111,2)</f>
        <v>3.61</v>
      </c>
      <c r="K50" s="45">
        <f>ROUND(AB50*' Demand-Supply Gap'!K$111,2)</f>
        <v>3.72</v>
      </c>
      <c r="L50" s="45">
        <f>ROUND(AC50*' Demand-Supply Gap'!L$111,2)</f>
        <v>3.86</v>
      </c>
      <c r="M50" s="45">
        <f>ROUND(AD50*' Demand-Supply Gap'!M$111,2)</f>
        <v>4.04</v>
      </c>
      <c r="N50" s="45">
        <f>ROUND(AE50*' Demand-Supply Gap'!N$111,2)</f>
        <v>4.24</v>
      </c>
      <c r="O50" s="45">
        <f>ROUND(AF50*' Demand-Supply Gap'!O$111,2)</f>
        <v>4.47</v>
      </c>
      <c r="P50" s="45">
        <f>ROUND(AG50*' Demand-Supply Gap'!P$111,2)</f>
        <v>4.72</v>
      </c>
      <c r="Q50" s="45">
        <f>ROUND(AH50*' Demand-Supply Gap'!Q$111,2)</f>
        <v>4.96</v>
      </c>
      <c r="R50" s="45">
        <f>ROUND(AI50*' Demand-Supply Gap'!R$111,2)</f>
        <v>5.25</v>
      </c>
      <c r="S50" s="45">
        <f>ROUND(AJ50*' Demand-Supply Gap'!S$111,2)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200" t="s">
        <v>39</v>
      </c>
      <c r="B51" s="201" t="s">
        <v>42</v>
      </c>
      <c r="C51" s="200" t="s">
        <v>101</v>
      </c>
      <c r="D51" s="204">
        <f>ROUND(U51*' Demand-Supply Gap'!D$111,2)</f>
        <v>19.649999999999999</v>
      </c>
      <c r="E51" s="204">
        <f>ROUND(V51*' Demand-Supply Gap'!E$111,2)</f>
        <v>19.95</v>
      </c>
      <c r="F51" s="204">
        <f>ROUND(W51*' Demand-Supply Gap'!F$111,2)</f>
        <v>20.059999999999999</v>
      </c>
      <c r="G51" s="204">
        <f>ROUND(X51*' Demand-Supply Gap'!G$111,2)</f>
        <v>19.82</v>
      </c>
      <c r="H51" s="204">
        <f>ROUND(Y51*' Demand-Supply Gap'!H$111,2)</f>
        <v>20.18</v>
      </c>
      <c r="I51" s="204">
        <f>ROUND(Z51*' Demand-Supply Gap'!I$111,2)</f>
        <v>18.73</v>
      </c>
      <c r="J51" s="204">
        <f>ROUND(AA51*' Demand-Supply Gap'!J$111,2)</f>
        <v>19.04</v>
      </c>
      <c r="K51" s="204">
        <f>ROUND(AB51*' Demand-Supply Gap'!K$111,2)</f>
        <v>19.57</v>
      </c>
      <c r="L51" s="204">
        <f>ROUND(AC51*' Demand-Supply Gap'!L$111,2)</f>
        <v>20.22</v>
      </c>
      <c r="M51" s="204">
        <f>ROUND(AD51*' Demand-Supply Gap'!M$111,2)</f>
        <v>21.08</v>
      </c>
      <c r="N51" s="204">
        <f>ROUND(AE51*' Demand-Supply Gap'!N$111,2)</f>
        <v>22.06</v>
      </c>
      <c r="O51" s="204">
        <f>ROUND(AF51*' Demand-Supply Gap'!O$111,2)</f>
        <v>23.18</v>
      </c>
      <c r="P51" s="204">
        <f>ROUND(AG51*' Demand-Supply Gap'!P$111,2)</f>
        <v>24.37</v>
      </c>
      <c r="Q51" s="204">
        <f>ROUND(AH51*' Demand-Supply Gap'!Q$111,2)</f>
        <v>25.53</v>
      </c>
      <c r="R51" s="204">
        <f>ROUND(AI51*' Demand-Supply Gap'!R$111,2)</f>
        <v>26.9</v>
      </c>
      <c r="S51" s="204">
        <f>ROUND(AJ51*' Demand-Supply Gap'!S$111,2)</f>
        <v>28.44</v>
      </c>
      <c r="T51" s="206"/>
      <c r="U51" s="207">
        <f>SUM(U47:U50)</f>
        <v>1</v>
      </c>
      <c r="V51" s="207">
        <f t="shared" ref="V51" si="29">SUM(V47:V50)</f>
        <v>1</v>
      </c>
      <c r="W51" s="207">
        <f t="shared" ref="W51" si="30">SUM(W47:W50)</f>
        <v>1</v>
      </c>
      <c r="X51" s="207">
        <f t="shared" ref="X51" si="31">SUM(X47:X50)</f>
        <v>1</v>
      </c>
      <c r="Y51" s="207">
        <f t="shared" ref="Y51" si="32">SUM(Y47:Y50)</f>
        <v>1</v>
      </c>
      <c r="Z51" s="207">
        <f t="shared" ref="Z51" si="33">SUM(Z47:Z50)</f>
        <v>1</v>
      </c>
      <c r="AA51" s="207">
        <f t="shared" ref="AA51" si="34">SUM(AA47:AA50)</f>
        <v>1</v>
      </c>
      <c r="AB51" s="207">
        <f t="shared" ref="AB51" si="35">SUM(AB47:AB50)</f>
        <v>1</v>
      </c>
      <c r="AC51" s="207">
        <f t="shared" ref="AC51" si="36">SUM(AC47:AC50)</f>
        <v>1</v>
      </c>
      <c r="AD51" s="207">
        <f t="shared" ref="AD51" si="37">SUM(AD47:AD50)</f>
        <v>1</v>
      </c>
      <c r="AE51" s="207">
        <f t="shared" ref="AE51" si="38">SUM(AE47:AE50)</f>
        <v>1</v>
      </c>
      <c r="AF51" s="207">
        <f t="shared" ref="AF51" si="39">SUM(AF47:AF50)</f>
        <v>1</v>
      </c>
      <c r="AG51" s="207">
        <f t="shared" ref="AG51" si="40">SUM(AG47:AG50)</f>
        <v>1</v>
      </c>
      <c r="AH51" s="207">
        <f t="shared" ref="AH51" si="41">SUM(AH47:AH50)</f>
        <v>1</v>
      </c>
      <c r="AI51" s="207">
        <f t="shared" ref="AI51" si="42">SUM(AI47:AI50)</f>
        <v>1</v>
      </c>
      <c r="AJ51" s="207">
        <f t="shared" ref="AJ51" si="43">SUM(AJ47:AJ50)</f>
        <v>1</v>
      </c>
    </row>
    <row r="52" spans="1:36" s="53" customFormat="1" x14ac:dyDescent="0.2">
      <c r="A52" s="208" t="s">
        <v>39</v>
      </c>
      <c r="B52" s="221" t="s">
        <v>109</v>
      </c>
      <c r="C52" s="208"/>
      <c r="D52" s="212">
        <f>ROUND(U52*' Demand-Supply Gap'!D$120,2)</f>
        <v>1.26</v>
      </c>
      <c r="E52" s="212">
        <f>ROUND(V52*' Demand-Supply Gap'!E$120,2)</f>
        <v>1.32</v>
      </c>
      <c r="F52" s="212">
        <f>ROUND(W52*' Demand-Supply Gap'!F$120,2)</f>
        <v>1.31</v>
      </c>
      <c r="G52" s="212">
        <f>ROUND(X52*' Demand-Supply Gap'!G$120,2)</f>
        <v>1.27</v>
      </c>
      <c r="H52" s="212">
        <f>ROUND(Y52*' Demand-Supply Gap'!H$120,2)</f>
        <v>1.38</v>
      </c>
      <c r="I52" s="212">
        <f>ROUND(Z52*' Demand-Supply Gap'!I$120,2)</f>
        <v>1.37</v>
      </c>
      <c r="J52" s="212">
        <f>ROUND(AA52*' Demand-Supply Gap'!J$120,2)</f>
        <v>1.39</v>
      </c>
      <c r="K52" s="212">
        <f>ROUND(AB52*' Demand-Supply Gap'!K$120,2)</f>
        <v>1.44</v>
      </c>
      <c r="L52" s="212">
        <f>ROUND(AC52*' Demand-Supply Gap'!L$120,2)</f>
        <v>1.49</v>
      </c>
      <c r="M52" s="212">
        <f>ROUND(AD52*' Demand-Supply Gap'!M$120,2)</f>
        <v>1.56</v>
      </c>
      <c r="N52" s="212">
        <f>ROUND(AE52*' Demand-Supply Gap'!N$120,2)</f>
        <v>1.63</v>
      </c>
      <c r="O52" s="212">
        <f>ROUND(AF52*' Demand-Supply Gap'!O$120,2)</f>
        <v>1.72</v>
      </c>
      <c r="P52" s="212">
        <f>ROUND(AG52*' Demand-Supply Gap'!P$120,2)</f>
        <v>1.81</v>
      </c>
      <c r="Q52" s="212">
        <f>ROUND(AH52*' Demand-Supply Gap'!Q$120,2)</f>
        <v>1.9</v>
      </c>
      <c r="R52" s="212">
        <f>ROUND(AI52*' Demand-Supply Gap'!R$120,2)</f>
        <v>2.0099999999999998</v>
      </c>
      <c r="S52" s="212">
        <f>ROUND(AJ52*' Demand-Supply Gap'!S$120,2)</f>
        <v>2.13</v>
      </c>
      <c r="T52" s="213"/>
      <c r="U52" s="216">
        <v>0.4</v>
      </c>
      <c r="V52" s="216">
        <v>0.40104000000000006</v>
      </c>
      <c r="W52" s="216">
        <v>0.40208000000000005</v>
      </c>
      <c r="X52" s="216">
        <v>0.40312000000000003</v>
      </c>
      <c r="Y52" s="216">
        <v>0.40416000000000002</v>
      </c>
      <c r="Z52" s="216">
        <v>0.40520000000000006</v>
      </c>
      <c r="AA52" s="216">
        <v>0.40624000000000005</v>
      </c>
      <c r="AB52" s="216">
        <v>0.40728000000000003</v>
      </c>
      <c r="AC52" s="216">
        <v>0.40832000000000002</v>
      </c>
      <c r="AD52" s="216">
        <v>0.40936000000000006</v>
      </c>
      <c r="AE52" s="216">
        <v>0.41040000000000004</v>
      </c>
      <c r="AF52" s="216">
        <v>0.41144000000000003</v>
      </c>
      <c r="AG52" s="216">
        <v>0.41248000000000001</v>
      </c>
      <c r="AH52" s="216">
        <v>0.41352000000000005</v>
      </c>
      <c r="AI52" s="216">
        <v>0.41456000000000004</v>
      </c>
      <c r="AJ52" s="216">
        <v>0.41560000000000002</v>
      </c>
    </row>
    <row r="53" spans="1:36" s="53" customFormat="1" x14ac:dyDescent="0.2">
      <c r="A53" s="73" t="s">
        <v>39</v>
      </c>
      <c r="B53" s="195" t="s">
        <v>109</v>
      </c>
      <c r="C53" s="73"/>
      <c r="D53" s="45">
        <f>ROUND(U53*' Demand-Supply Gap'!D$120,2)</f>
        <v>0.89</v>
      </c>
      <c r="E53" s="45">
        <f>ROUND(V53*' Demand-Supply Gap'!E$120,2)</f>
        <v>0.94</v>
      </c>
      <c r="F53" s="45">
        <f>ROUND(W53*' Demand-Supply Gap'!F$120,2)</f>
        <v>0.92</v>
      </c>
      <c r="G53" s="45">
        <f>ROUND(X53*' Demand-Supply Gap'!G$120,2)</f>
        <v>0.89</v>
      </c>
      <c r="H53" s="45">
        <f>ROUND(Y53*' Demand-Supply Gap'!H$120,2)</f>
        <v>0.97</v>
      </c>
      <c r="I53" s="45">
        <f>ROUND(Z53*' Demand-Supply Gap'!I$120,2)</f>
        <v>0.95</v>
      </c>
      <c r="J53" s="45">
        <f>ROUND(AA53*' Demand-Supply Gap'!J$120,2)</f>
        <v>0.97</v>
      </c>
      <c r="K53" s="45">
        <f>ROUND(AB53*' Demand-Supply Gap'!K$120,2)</f>
        <v>0.99</v>
      </c>
      <c r="L53" s="45">
        <f>ROUND(AC53*' Demand-Supply Gap'!L$120,2)</f>
        <v>1.02</v>
      </c>
      <c r="M53" s="45">
        <f>ROUND(AD53*' Demand-Supply Gap'!M$120,2)</f>
        <v>1.06</v>
      </c>
      <c r="N53" s="45">
        <f>ROUND(AE53*' Demand-Supply Gap'!N$120,2)</f>
        <v>1.1100000000000001</v>
      </c>
      <c r="O53" s="45">
        <f>ROUND(AF53*' Demand-Supply Gap'!O$120,2)</f>
        <v>1.1599999999999999</v>
      </c>
      <c r="P53" s="45">
        <f>ROUND(AG53*' Demand-Supply Gap'!P$120,2)</f>
        <v>1.22</v>
      </c>
      <c r="Q53" s="45">
        <f>ROUND(AH53*' Demand-Supply Gap'!Q$120,2)</f>
        <v>1.27</v>
      </c>
      <c r="R53" s="45">
        <f>ROUND(AI53*' Demand-Supply Gap'!R$120,2)</f>
        <v>1.34</v>
      </c>
      <c r="S53" s="45">
        <f>ROUND(AJ53*' Demand-Supply Gap'!S$120,2)</f>
        <v>1.41</v>
      </c>
      <c r="T53" s="58"/>
      <c r="U53" s="194">
        <v>0.28480000000000005</v>
      </c>
      <c r="V53" s="194">
        <v>0.28420666666666672</v>
      </c>
      <c r="W53" s="194">
        <v>0.28361333333333338</v>
      </c>
      <c r="X53" s="194">
        <v>0.28302000000000005</v>
      </c>
      <c r="Y53" s="194">
        <v>0.28242666666666671</v>
      </c>
      <c r="Z53" s="194">
        <v>0.28183333333333338</v>
      </c>
      <c r="AA53" s="194">
        <v>0.28124000000000005</v>
      </c>
      <c r="AB53" s="194">
        <v>0.28064666666666671</v>
      </c>
      <c r="AC53" s="194">
        <v>0.28005333333333338</v>
      </c>
      <c r="AD53" s="194">
        <v>0.27946000000000004</v>
      </c>
      <c r="AE53" s="194">
        <v>0.27886666666666671</v>
      </c>
      <c r="AF53" s="194">
        <v>0.27827333333333337</v>
      </c>
      <c r="AG53" s="194">
        <v>0.27768000000000004</v>
      </c>
      <c r="AH53" s="194">
        <v>0.2770866666666667</v>
      </c>
      <c r="AI53" s="194">
        <v>0.27649333333333337</v>
      </c>
      <c r="AJ53" s="194">
        <v>0.27590000000000003</v>
      </c>
    </row>
    <row r="54" spans="1:36" s="53" customFormat="1" x14ac:dyDescent="0.2">
      <c r="A54" s="73" t="s">
        <v>39</v>
      </c>
      <c r="B54" s="195" t="s">
        <v>109</v>
      </c>
      <c r="C54" s="73"/>
      <c r="D54" s="45">
        <f>ROUND(U54*' Demand-Supply Gap'!D$120,2)</f>
        <v>0.99</v>
      </c>
      <c r="E54" s="45">
        <f>ROUND(V54*' Demand-Supply Gap'!E$120,2)</f>
        <v>1.04</v>
      </c>
      <c r="F54" s="45">
        <f>ROUND(W54*' Demand-Supply Gap'!F$120,2)</f>
        <v>1.02</v>
      </c>
      <c r="G54" s="45">
        <f>ROUND(X54*' Demand-Supply Gap'!G$120,2)</f>
        <v>0.99</v>
      </c>
      <c r="H54" s="45">
        <f>ROUND(Y54*' Demand-Supply Gap'!H$120,2)</f>
        <v>1.07</v>
      </c>
      <c r="I54" s="45">
        <f>ROUND(Z54*' Demand-Supply Gap'!I$120,2)</f>
        <v>1.06</v>
      </c>
      <c r="J54" s="45">
        <f>ROUND(AA54*' Demand-Supply Gap'!J$120,2)</f>
        <v>1.07</v>
      </c>
      <c r="K54" s="45">
        <f>ROUND(AB54*' Demand-Supply Gap'!K$120,2)</f>
        <v>1.1000000000000001</v>
      </c>
      <c r="L54" s="45">
        <f>ROUND(AC54*' Demand-Supply Gap'!L$120,2)</f>
        <v>1.1399999999999999</v>
      </c>
      <c r="M54" s="45">
        <f>ROUND(AD54*' Demand-Supply Gap'!M$120,2)</f>
        <v>1.18</v>
      </c>
      <c r="N54" s="45">
        <f>ROUND(AE54*' Demand-Supply Gap'!N$120,2)</f>
        <v>1.24</v>
      </c>
      <c r="O54" s="45">
        <f>ROUND(AF54*' Demand-Supply Gap'!O$120,2)</f>
        <v>1.3</v>
      </c>
      <c r="P54" s="45">
        <f>ROUND(AG54*' Demand-Supply Gap'!P$120,2)</f>
        <v>1.36</v>
      </c>
      <c r="Q54" s="45">
        <f>ROUND(AH54*' Demand-Supply Gap'!Q$120,2)</f>
        <v>1.42</v>
      </c>
      <c r="R54" s="45">
        <f>ROUND(AI54*' Demand-Supply Gap'!R$120,2)</f>
        <v>1.5</v>
      </c>
      <c r="S54" s="45">
        <f>ROUND(AJ54*' Demand-Supply Gap'!S$120,2)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200" t="s">
        <v>39</v>
      </c>
      <c r="B55" s="223" t="s">
        <v>109</v>
      </c>
      <c r="C55" s="200" t="s">
        <v>101</v>
      </c>
      <c r="D55" s="204">
        <f>ROUND(U55*' Demand-Supply Gap'!D$120,2)</f>
        <v>3.14</v>
      </c>
      <c r="E55" s="204">
        <f>ROUND(V55*' Demand-Supply Gap'!E$120,2)</f>
        <v>3.29</v>
      </c>
      <c r="F55" s="204">
        <f>ROUND(W55*' Demand-Supply Gap'!F$120,2)</f>
        <v>3.26</v>
      </c>
      <c r="G55" s="204">
        <f>ROUND(X55*' Demand-Supply Gap'!G$120,2)</f>
        <v>3.16</v>
      </c>
      <c r="H55" s="204">
        <f>ROUND(Y55*' Demand-Supply Gap'!H$120,2)</f>
        <v>3.42</v>
      </c>
      <c r="I55" s="204">
        <f>ROUND(Z55*' Demand-Supply Gap'!I$120,2)</f>
        <v>3.38</v>
      </c>
      <c r="J55" s="204">
        <f>ROUND(AA55*' Demand-Supply Gap'!J$120,2)</f>
        <v>3.43</v>
      </c>
      <c r="K55" s="204">
        <f>ROUND(AB55*' Demand-Supply Gap'!K$120,2)</f>
        <v>3.53</v>
      </c>
      <c r="L55" s="204">
        <f>ROUND(AC55*' Demand-Supply Gap'!L$120,2)</f>
        <v>3.65</v>
      </c>
      <c r="M55" s="204">
        <f>ROUND(AD55*' Demand-Supply Gap'!M$120,2)</f>
        <v>3.8</v>
      </c>
      <c r="N55" s="204">
        <f>ROUND(AE55*' Demand-Supply Gap'!N$120,2)</f>
        <v>3.98</v>
      </c>
      <c r="O55" s="204">
        <f>ROUND(AF55*' Demand-Supply Gap'!O$120,2)</f>
        <v>4.18</v>
      </c>
      <c r="P55" s="204">
        <f>ROUND(AG55*' Demand-Supply Gap'!P$120,2)</f>
        <v>4.3899999999999997</v>
      </c>
      <c r="Q55" s="204">
        <f>ROUND(AH55*' Demand-Supply Gap'!Q$120,2)</f>
        <v>4.5999999999999996</v>
      </c>
      <c r="R55" s="204">
        <f>ROUND(AI55*' Demand-Supply Gap'!R$120,2)</f>
        <v>4.8499999999999996</v>
      </c>
      <c r="S55" s="204">
        <f>ROUND(AJ55*' Demand-Supply Gap'!S$120,2)</f>
        <v>5.12</v>
      </c>
      <c r="T55" s="206"/>
      <c r="U55" s="207">
        <f t="shared" ref="U55:AJ55" si="45">SUM(U52:U54)</f>
        <v>1</v>
      </c>
      <c r="V55" s="207">
        <f t="shared" si="45"/>
        <v>1</v>
      </c>
      <c r="W55" s="207">
        <f t="shared" si="45"/>
        <v>1</v>
      </c>
      <c r="X55" s="207">
        <f t="shared" si="45"/>
        <v>1</v>
      </c>
      <c r="Y55" s="207">
        <f t="shared" si="45"/>
        <v>1</v>
      </c>
      <c r="Z55" s="207">
        <f t="shared" si="45"/>
        <v>1</v>
      </c>
      <c r="AA55" s="207">
        <f t="shared" si="45"/>
        <v>1</v>
      </c>
      <c r="AB55" s="207">
        <f t="shared" si="45"/>
        <v>1</v>
      </c>
      <c r="AC55" s="207">
        <f t="shared" si="45"/>
        <v>1</v>
      </c>
      <c r="AD55" s="207">
        <f t="shared" si="45"/>
        <v>1</v>
      </c>
      <c r="AE55" s="207">
        <f t="shared" si="45"/>
        <v>1</v>
      </c>
      <c r="AF55" s="207">
        <f t="shared" si="45"/>
        <v>1</v>
      </c>
      <c r="AG55" s="207">
        <f t="shared" si="45"/>
        <v>1</v>
      </c>
      <c r="AH55" s="207">
        <f t="shared" si="45"/>
        <v>1</v>
      </c>
      <c r="AI55" s="207">
        <f t="shared" si="45"/>
        <v>1</v>
      </c>
      <c r="AJ55" s="207">
        <f t="shared" si="45"/>
        <v>1</v>
      </c>
    </row>
    <row r="56" spans="1:36" s="53" customFormat="1" x14ac:dyDescent="0.2">
      <c r="A56" s="208" t="s">
        <v>39</v>
      </c>
      <c r="B56" s="209" t="s">
        <v>106</v>
      </c>
      <c r="C56" s="117" t="s">
        <v>136</v>
      </c>
      <c r="D56" s="212">
        <f>ROUND(U56*' Demand-Supply Gap'!D$120,2)</f>
        <v>1.0900000000000001</v>
      </c>
      <c r="E56" s="212">
        <f>ROUND(V56*' Demand-Supply Gap'!E$120,2)</f>
        <v>1.1299999999999999</v>
      </c>
      <c r="F56" s="212">
        <f>ROUND(W56*' Demand-Supply Gap'!F$120,2)</f>
        <v>1.1100000000000001</v>
      </c>
      <c r="G56" s="212">
        <f>ROUND(X56*' Demand-Supply Gap'!G$120,2)</f>
        <v>1.07</v>
      </c>
      <c r="H56" s="212">
        <f>ROUND(Y56*' Demand-Supply Gap'!H$120,2)</f>
        <v>1.1499999999999999</v>
      </c>
      <c r="I56" s="212">
        <f>ROUND(Z56*' Demand-Supply Gap'!I$120,2)</f>
        <v>1.1200000000000001</v>
      </c>
      <c r="J56" s="212">
        <f>ROUND(AA56*' Demand-Supply Gap'!J$120,2)</f>
        <v>1.1299999999999999</v>
      </c>
      <c r="K56" s="212">
        <f>ROUND(AB56*' Demand-Supply Gap'!K$120,2)</f>
        <v>1.1499999999999999</v>
      </c>
      <c r="L56" s="212">
        <f>ROUND(AC56*' Demand-Supply Gap'!L$120,2)</f>
        <v>1.18</v>
      </c>
      <c r="M56" s="212">
        <f>ROUND(AD56*' Demand-Supply Gap'!M$120,2)</f>
        <v>1.22</v>
      </c>
      <c r="N56" s="212">
        <f>ROUND(AE56*' Demand-Supply Gap'!N$120,2)</f>
        <v>1.26</v>
      </c>
      <c r="O56" s="212">
        <f>ROUND(AF56*' Demand-Supply Gap'!O$120,2)</f>
        <v>1.32</v>
      </c>
      <c r="P56" s="212">
        <f>ROUND(AG56*' Demand-Supply Gap'!P$120,2)</f>
        <v>1.37</v>
      </c>
      <c r="Q56" s="212">
        <f>ROUND(AH56*' Demand-Supply Gap'!Q$120,2)</f>
        <v>1.42</v>
      </c>
      <c r="R56" s="212">
        <f>ROUND(AI56*' Demand-Supply Gap'!R$120,2)</f>
        <v>1.48</v>
      </c>
      <c r="S56" s="212">
        <f>ROUND(AJ56*' Demand-Supply Gap'!S$120,2)</f>
        <v>1.55</v>
      </c>
      <c r="T56" s="213"/>
      <c r="U56" s="224">
        <v>0.34689999999999999</v>
      </c>
      <c r="V56" s="224">
        <v>0.34400000000000003</v>
      </c>
      <c r="W56" s="224">
        <v>0.34110000000000001</v>
      </c>
      <c r="X56" s="224">
        <v>0.3382</v>
      </c>
      <c r="Y56" s="224">
        <v>0.33529999999999999</v>
      </c>
      <c r="Z56" s="224">
        <v>0.33240000000000003</v>
      </c>
      <c r="AA56" s="224">
        <v>0.32950000000000002</v>
      </c>
      <c r="AB56" s="224">
        <v>0.3266</v>
      </c>
      <c r="AC56" s="224">
        <v>0.3236</v>
      </c>
      <c r="AD56" s="224">
        <v>0.32069999999999999</v>
      </c>
      <c r="AE56" s="224">
        <v>0.31780000000000003</v>
      </c>
      <c r="AF56" s="224">
        <v>0.31490000000000001</v>
      </c>
      <c r="AG56" s="224">
        <v>0.312</v>
      </c>
      <c r="AH56" s="224">
        <v>0.30909999999999999</v>
      </c>
      <c r="AI56" s="224">
        <v>0.30620000000000003</v>
      </c>
      <c r="AJ56" s="224">
        <v>0.30330000000000001</v>
      </c>
    </row>
    <row r="57" spans="1:36" s="53" customFormat="1" x14ac:dyDescent="0.2">
      <c r="A57" s="73" t="s">
        <v>39</v>
      </c>
      <c r="B57" s="75" t="s">
        <v>106</v>
      </c>
      <c r="C57" s="106" t="s">
        <v>137</v>
      </c>
      <c r="D57" s="45">
        <f>ROUND(U57*' Demand-Supply Gap'!D$120,2)</f>
        <v>0.85</v>
      </c>
      <c r="E57" s="45">
        <f>ROUND(V57*' Demand-Supply Gap'!E$120,2)</f>
        <v>0.89</v>
      </c>
      <c r="F57" s="45">
        <f>ROUND(W57*' Demand-Supply Gap'!F$120,2)</f>
        <v>0.88</v>
      </c>
      <c r="G57" s="45">
        <f>ROUND(X57*' Demand-Supply Gap'!G$120,2)</f>
        <v>0.86</v>
      </c>
      <c r="H57" s="45">
        <f>ROUND(Y57*' Demand-Supply Gap'!H$120,2)</f>
        <v>0.93</v>
      </c>
      <c r="I57" s="45">
        <f>ROUND(Z57*' Demand-Supply Gap'!I$120,2)</f>
        <v>0.93</v>
      </c>
      <c r="J57" s="45">
        <f>ROUND(AA57*' Demand-Supply Gap'!J$120,2)</f>
        <v>0.94</v>
      </c>
      <c r="K57" s="45">
        <f>ROUND(AB57*' Demand-Supply Gap'!K$120,2)</f>
        <v>0.97</v>
      </c>
      <c r="L57" s="45">
        <f>ROUND(AC57*' Demand-Supply Gap'!L$120,2)</f>
        <v>1.01</v>
      </c>
      <c r="M57" s="45">
        <f>ROUND(AD57*' Demand-Supply Gap'!M$120,2)</f>
        <v>1.06</v>
      </c>
      <c r="N57" s="45">
        <f>ROUND(AE57*' Demand-Supply Gap'!N$120,2)</f>
        <v>1.1100000000000001</v>
      </c>
      <c r="O57" s="45">
        <f>ROUND(AF57*' Demand-Supply Gap'!O$120,2)</f>
        <v>1.17</v>
      </c>
      <c r="P57" s="45">
        <f>ROUND(AG57*' Demand-Supply Gap'!P$120,2)</f>
        <v>1.23</v>
      </c>
      <c r="Q57" s="45">
        <f>ROUND(AH57*' Demand-Supply Gap'!Q$120,2)</f>
        <v>1.29</v>
      </c>
      <c r="R57" s="45">
        <f>ROUND(AI57*' Demand-Supply Gap'!R$120,2)</f>
        <v>1.37</v>
      </c>
      <c r="S57" s="45">
        <f>ROUND(AJ57*' Demand-Supply Gap'!S$120,2)</f>
        <v>1.45</v>
      </c>
      <c r="T57" s="58"/>
      <c r="U57" s="184">
        <v>0.2697</v>
      </c>
      <c r="V57" s="184">
        <v>0.27060000000000001</v>
      </c>
      <c r="W57" s="184">
        <v>0.27149999999999996</v>
      </c>
      <c r="X57" s="184">
        <v>0.27239999999999998</v>
      </c>
      <c r="Y57" s="184">
        <v>0.27329999999999999</v>
      </c>
      <c r="Z57" s="184">
        <v>0.2742</v>
      </c>
      <c r="AA57" s="184">
        <v>0.27509999999999996</v>
      </c>
      <c r="AB57" s="184">
        <v>0.27599999999999997</v>
      </c>
      <c r="AC57" s="184">
        <v>0.27689999999999998</v>
      </c>
      <c r="AD57" s="184">
        <v>0.27779999999999999</v>
      </c>
      <c r="AE57" s="184">
        <v>0.2787</v>
      </c>
      <c r="AF57" s="184">
        <v>0.27959999999999996</v>
      </c>
      <c r="AG57" s="184">
        <v>0.28049999999999997</v>
      </c>
      <c r="AH57" s="184">
        <v>0.28139999999999998</v>
      </c>
      <c r="AI57" s="184">
        <v>0.2823</v>
      </c>
      <c r="AJ57" s="184">
        <v>0.28320000000000001</v>
      </c>
    </row>
    <row r="58" spans="1:36" s="53" customFormat="1" x14ac:dyDescent="0.2">
      <c r="A58" s="73" t="s">
        <v>39</v>
      </c>
      <c r="B58" s="75" t="s">
        <v>106</v>
      </c>
      <c r="C58" s="106" t="s">
        <v>138</v>
      </c>
      <c r="D58" s="45">
        <f>ROUND(U58*' Demand-Supply Gap'!D$120,2)</f>
        <v>0.65</v>
      </c>
      <c r="E58" s="45">
        <f>ROUND(V58*' Demand-Supply Gap'!E$120,2)</f>
        <v>0.68</v>
      </c>
      <c r="F58" s="45">
        <f>ROUND(W58*' Demand-Supply Gap'!F$120,2)</f>
        <v>0.68</v>
      </c>
      <c r="G58" s="45">
        <f>ROUND(X58*' Demand-Supply Gap'!G$120,2)</f>
        <v>0.66</v>
      </c>
      <c r="H58" s="45">
        <f>ROUND(Y58*' Demand-Supply Gap'!H$120,2)</f>
        <v>0.72</v>
      </c>
      <c r="I58" s="45">
        <f>ROUND(Z58*' Demand-Supply Gap'!I$120,2)</f>
        <v>0.72</v>
      </c>
      <c r="J58" s="45">
        <f>ROUND(AA58*' Demand-Supply Gap'!J$120,2)</f>
        <v>0.73</v>
      </c>
      <c r="K58" s="45">
        <f>ROUND(AB58*' Demand-Supply Gap'!K$120,2)</f>
        <v>0.76</v>
      </c>
      <c r="L58" s="45">
        <f>ROUND(AC58*' Demand-Supply Gap'!L$120,2)</f>
        <v>0.79</v>
      </c>
      <c r="M58" s="45">
        <f>ROUND(AD58*' Demand-Supply Gap'!M$120,2)</f>
        <v>0.83</v>
      </c>
      <c r="N58" s="45">
        <f>ROUND(AE58*' Demand-Supply Gap'!N$120,2)</f>
        <v>0.87</v>
      </c>
      <c r="O58" s="45">
        <f>ROUND(AF58*' Demand-Supply Gap'!O$120,2)</f>
        <v>0.92</v>
      </c>
      <c r="P58" s="45">
        <f>ROUND(AG58*' Demand-Supply Gap'!P$120,2)</f>
        <v>0.97</v>
      </c>
      <c r="Q58" s="45">
        <f>ROUND(AH58*' Demand-Supply Gap'!Q$120,2)</f>
        <v>1.03</v>
      </c>
      <c r="R58" s="45">
        <f>ROUND(AI58*' Demand-Supply Gap'!R$120,2)</f>
        <v>1.0900000000000001</v>
      </c>
      <c r="S58" s="45">
        <f>ROUND(AJ58*' Demand-Supply Gap'!S$120,2)</f>
        <v>1.1599999999999999</v>
      </c>
      <c r="T58" s="58"/>
      <c r="U58" s="184">
        <v>0.2056</v>
      </c>
      <c r="V58" s="184">
        <v>0.2069</v>
      </c>
      <c r="W58" s="184">
        <v>0.20829999999999999</v>
      </c>
      <c r="X58" s="184">
        <v>0.20959999999999998</v>
      </c>
      <c r="Y58" s="184">
        <v>0.2109</v>
      </c>
      <c r="Z58" s="184">
        <v>0.21229999999999999</v>
      </c>
      <c r="AA58" s="184">
        <v>0.21359999999999998</v>
      </c>
      <c r="AB58" s="184">
        <v>0.21490000000000001</v>
      </c>
      <c r="AC58" s="184">
        <v>0.21629999999999999</v>
      </c>
      <c r="AD58" s="184">
        <v>0.21759999999999999</v>
      </c>
      <c r="AE58" s="184">
        <v>0.21889999999999998</v>
      </c>
      <c r="AF58" s="184">
        <v>0.2203</v>
      </c>
      <c r="AG58" s="184">
        <v>0.22159999999999999</v>
      </c>
      <c r="AH58" s="184">
        <v>0.22289999999999999</v>
      </c>
      <c r="AI58" s="184">
        <v>0.2243</v>
      </c>
      <c r="AJ58" s="184">
        <v>0.22559999999999999</v>
      </c>
    </row>
    <row r="59" spans="1:36" s="53" customFormat="1" x14ac:dyDescent="0.2">
      <c r="A59" s="73" t="s">
        <v>39</v>
      </c>
      <c r="B59" s="75" t="s">
        <v>106</v>
      </c>
      <c r="C59" s="106" t="s">
        <v>139</v>
      </c>
      <c r="D59" s="45">
        <f>ROUND(U59*' Demand-Supply Gap'!D$120,2)</f>
        <v>0.56000000000000005</v>
      </c>
      <c r="E59" s="45">
        <f>ROUND(V59*' Demand-Supply Gap'!E$120,2)</f>
        <v>0.59</v>
      </c>
      <c r="F59" s="45">
        <f>ROUND(W59*' Demand-Supply Gap'!F$120,2)</f>
        <v>0.57999999999999996</v>
      </c>
      <c r="G59" s="45">
        <f>ROUND(X59*' Demand-Supply Gap'!G$120,2)</f>
        <v>0.56999999999999995</v>
      </c>
      <c r="H59" s="45">
        <f>ROUND(Y59*' Demand-Supply Gap'!H$120,2)</f>
        <v>0.62</v>
      </c>
      <c r="I59" s="45">
        <f>ROUND(Z59*' Demand-Supply Gap'!I$120,2)</f>
        <v>0.61</v>
      </c>
      <c r="J59" s="45">
        <f>ROUND(AA59*' Demand-Supply Gap'!J$120,2)</f>
        <v>0.62</v>
      </c>
      <c r="K59" s="45">
        <f>ROUND(AB59*' Demand-Supply Gap'!K$120,2)</f>
        <v>0.64</v>
      </c>
      <c r="L59" s="45">
        <f>ROUND(AC59*' Demand-Supply Gap'!L$120,2)</f>
        <v>0.67</v>
      </c>
      <c r="M59" s="45">
        <f>ROUND(AD59*' Demand-Supply Gap'!M$120,2)</f>
        <v>0.7</v>
      </c>
      <c r="N59" s="45">
        <f>ROUND(AE59*' Demand-Supply Gap'!N$120,2)</f>
        <v>0.73</v>
      </c>
      <c r="O59" s="45">
        <f>ROUND(AF59*' Demand-Supply Gap'!O$120,2)</f>
        <v>0.77</v>
      </c>
      <c r="P59" s="45">
        <f>ROUND(AG59*' Demand-Supply Gap'!P$120,2)</f>
        <v>0.82</v>
      </c>
      <c r="Q59" s="45">
        <f>ROUND(AH59*' Demand-Supply Gap'!Q$120,2)</f>
        <v>0.86</v>
      </c>
      <c r="R59" s="45">
        <f>ROUND(AI59*' Demand-Supply Gap'!R$120,2)</f>
        <v>0.91</v>
      </c>
      <c r="S59" s="45">
        <f>ROUND(AJ59*' Demand-Supply Gap'!S$120,2)</f>
        <v>0.96</v>
      </c>
      <c r="T59" s="58"/>
      <c r="U59" s="184">
        <f t="shared" ref="U59:AJ59" si="46">ROUND(1-SUM(U56:U58),4)</f>
        <v>0.17780000000000001</v>
      </c>
      <c r="V59" s="184">
        <f t="shared" si="46"/>
        <v>0.17849999999999999</v>
      </c>
      <c r="W59" s="184">
        <f t="shared" si="46"/>
        <v>0.17910000000000001</v>
      </c>
      <c r="X59" s="184">
        <f t="shared" si="46"/>
        <v>0.17979999999999999</v>
      </c>
      <c r="Y59" s="184">
        <f t="shared" si="46"/>
        <v>0.18049999999999999</v>
      </c>
      <c r="Z59" s="184">
        <f t="shared" si="46"/>
        <v>0.18110000000000001</v>
      </c>
      <c r="AA59" s="184">
        <f t="shared" si="46"/>
        <v>0.18179999999999999</v>
      </c>
      <c r="AB59" s="184">
        <f t="shared" si="46"/>
        <v>0.1825</v>
      </c>
      <c r="AC59" s="184">
        <f t="shared" si="46"/>
        <v>0.1832</v>
      </c>
      <c r="AD59" s="184">
        <f t="shared" si="46"/>
        <v>0.18390000000000001</v>
      </c>
      <c r="AE59" s="184">
        <f t="shared" si="46"/>
        <v>0.18459999999999999</v>
      </c>
      <c r="AF59" s="184">
        <f t="shared" si="46"/>
        <v>0.1852</v>
      </c>
      <c r="AG59" s="184">
        <f t="shared" si="46"/>
        <v>0.18590000000000001</v>
      </c>
      <c r="AH59" s="184">
        <f t="shared" si="46"/>
        <v>0.18659999999999999</v>
      </c>
      <c r="AI59" s="184">
        <f t="shared" si="46"/>
        <v>0.18720000000000001</v>
      </c>
      <c r="AJ59" s="184">
        <f t="shared" si="46"/>
        <v>0.18790000000000001</v>
      </c>
    </row>
    <row r="60" spans="1:36" s="53" customFormat="1" ht="13.5" thickBot="1" x14ac:dyDescent="0.25">
      <c r="A60" s="200" t="s">
        <v>39</v>
      </c>
      <c r="B60" s="201" t="s">
        <v>106</v>
      </c>
      <c r="C60" s="219" t="s">
        <v>101</v>
      </c>
      <c r="D60" s="204">
        <f>SUM(D56:D59)</f>
        <v>3.15</v>
      </c>
      <c r="E60" s="204">
        <f t="shared" ref="E60:S60" si="47">SUM(E56:E59)</f>
        <v>3.29</v>
      </c>
      <c r="F60" s="204">
        <f t="shared" si="47"/>
        <v>3.2500000000000004</v>
      </c>
      <c r="G60" s="204">
        <f t="shared" si="47"/>
        <v>3.16</v>
      </c>
      <c r="H60" s="204">
        <f t="shared" si="47"/>
        <v>3.42</v>
      </c>
      <c r="I60" s="204">
        <f t="shared" si="47"/>
        <v>3.3800000000000003</v>
      </c>
      <c r="J60" s="204">
        <f t="shared" si="47"/>
        <v>3.42</v>
      </c>
      <c r="K60" s="204">
        <f t="shared" si="47"/>
        <v>3.52</v>
      </c>
      <c r="L60" s="204">
        <f t="shared" si="47"/>
        <v>3.65</v>
      </c>
      <c r="M60" s="204">
        <f t="shared" si="47"/>
        <v>3.8100000000000005</v>
      </c>
      <c r="N60" s="204">
        <f t="shared" si="47"/>
        <v>3.97</v>
      </c>
      <c r="O60" s="204">
        <f t="shared" si="47"/>
        <v>4.18</v>
      </c>
      <c r="P60" s="204">
        <f t="shared" si="47"/>
        <v>4.3900000000000006</v>
      </c>
      <c r="Q60" s="204">
        <f t="shared" si="47"/>
        <v>4.6000000000000005</v>
      </c>
      <c r="R60" s="204">
        <f t="shared" si="47"/>
        <v>4.8500000000000005</v>
      </c>
      <c r="S60" s="204">
        <f t="shared" si="47"/>
        <v>5.12</v>
      </c>
      <c r="T60" s="206"/>
      <c r="U60" s="207">
        <f>SUM(U56:U59)</f>
        <v>1</v>
      </c>
      <c r="V60" s="207">
        <f t="shared" ref="V60:AJ60" si="48">SUM(V56:V59)</f>
        <v>1</v>
      </c>
      <c r="W60" s="207">
        <f t="shared" si="48"/>
        <v>1</v>
      </c>
      <c r="X60" s="207">
        <f t="shared" si="48"/>
        <v>1</v>
      </c>
      <c r="Y60" s="207">
        <f t="shared" si="48"/>
        <v>1</v>
      </c>
      <c r="Z60" s="207">
        <f t="shared" si="48"/>
        <v>1</v>
      </c>
      <c r="AA60" s="207">
        <f t="shared" si="48"/>
        <v>1</v>
      </c>
      <c r="AB60" s="207">
        <f t="shared" si="48"/>
        <v>1</v>
      </c>
      <c r="AC60" s="207">
        <f t="shared" si="48"/>
        <v>1</v>
      </c>
      <c r="AD60" s="207">
        <f t="shared" si="48"/>
        <v>1</v>
      </c>
      <c r="AE60" s="207">
        <f t="shared" si="48"/>
        <v>1</v>
      </c>
      <c r="AF60" s="207">
        <f t="shared" si="48"/>
        <v>1</v>
      </c>
      <c r="AG60" s="207">
        <f t="shared" si="48"/>
        <v>1</v>
      </c>
      <c r="AH60" s="207">
        <f t="shared" si="48"/>
        <v>1</v>
      </c>
      <c r="AI60" s="207">
        <f t="shared" si="48"/>
        <v>1</v>
      </c>
      <c r="AJ60" s="207">
        <f t="shared" si="48"/>
        <v>1</v>
      </c>
    </row>
    <row r="61" spans="1:36" s="53" customFormat="1" x14ac:dyDescent="0.2">
      <c r="A61" s="208" t="s">
        <v>39</v>
      </c>
      <c r="B61" s="209" t="s">
        <v>259</v>
      </c>
      <c r="C61" s="181" t="s">
        <v>345</v>
      </c>
      <c r="D61" s="212">
        <f>ROUND(U61*' Demand-Supply Gap'!D$138,2)</f>
        <v>6.97</v>
      </c>
      <c r="E61" s="212">
        <f>ROUND(V61*' Demand-Supply Gap'!E$138,2)</f>
        <v>6.99</v>
      </c>
      <c r="F61" s="212">
        <f>ROUND(W61*' Demand-Supply Gap'!F$138,2)</f>
        <v>7.07</v>
      </c>
      <c r="G61" s="212">
        <f>ROUND(X61*' Demand-Supply Gap'!G$138,2)</f>
        <v>7.09</v>
      </c>
      <c r="H61" s="212">
        <f>ROUND(Y61*' Demand-Supply Gap'!H$138,2)</f>
        <v>7.21</v>
      </c>
      <c r="I61" s="212">
        <f>ROUND(Z61*' Demand-Supply Gap'!I$138,2)</f>
        <v>6.91</v>
      </c>
      <c r="J61" s="212">
        <f>ROUND(AA61*' Demand-Supply Gap'!J$138,2)</f>
        <v>7.11</v>
      </c>
      <c r="K61" s="212">
        <f>ROUND(AB61*' Demand-Supply Gap'!K$138,2)</f>
        <v>7.39</v>
      </c>
      <c r="L61" s="212">
        <f>ROUND(AC61*' Demand-Supply Gap'!L$138,2)</f>
        <v>7.73</v>
      </c>
      <c r="M61" s="212">
        <f>ROUND(AD61*' Demand-Supply Gap'!M$138,2)</f>
        <v>8.15</v>
      </c>
      <c r="N61" s="212">
        <f>ROUND(AE61*' Demand-Supply Gap'!N$138,2)</f>
        <v>8.6300000000000008</v>
      </c>
      <c r="O61" s="212">
        <f>ROUND(AF61*' Demand-Supply Gap'!O$138,2)</f>
        <v>9.18</v>
      </c>
      <c r="P61" s="212">
        <f>ROUND(AG61*' Demand-Supply Gap'!P$138,2)</f>
        <v>9.76</v>
      </c>
      <c r="Q61" s="212">
        <f>ROUND(AH61*' Demand-Supply Gap'!Q$138,2)</f>
        <v>10.35</v>
      </c>
      <c r="R61" s="212">
        <f>ROUND(AI61*' Demand-Supply Gap'!R$138,2)</f>
        <v>11.03</v>
      </c>
      <c r="S61" s="212">
        <f>ROUND(AJ61*' Demand-Supply Gap'!S$138,2)</f>
        <v>11.8</v>
      </c>
      <c r="T61" s="213"/>
      <c r="U61" s="216">
        <v>0.5081</v>
      </c>
      <c r="V61" s="216">
        <v>0.50943515889844926</v>
      </c>
      <c r="W61" s="216">
        <v>0.51077382625839052</v>
      </c>
      <c r="X61" s="216">
        <v>0.5121160112991775</v>
      </c>
      <c r="Y61" s="216">
        <v>0.51346172326438988</v>
      </c>
      <c r="Z61" s="216">
        <v>0.51481097142189736</v>
      </c>
      <c r="AA61" s="216">
        <v>0.51616376506392303</v>
      </c>
      <c r="AB61" s="216">
        <v>0.51752011350710769</v>
      </c>
      <c r="AC61" s="216">
        <v>0.51888002609257411</v>
      </c>
      <c r="AD61" s="216">
        <v>0.52024351218599085</v>
      </c>
      <c r="AE61" s="216">
        <v>0.52161058117763748</v>
      </c>
      <c r="AF61" s="216">
        <v>0.52298124248246836</v>
      </c>
      <c r="AG61" s="216">
        <v>0.5243555055401784</v>
      </c>
      <c r="AH61" s="216">
        <v>0.52573337981526758</v>
      </c>
      <c r="AI61" s="216">
        <v>0.52711487479710617</v>
      </c>
      <c r="AJ61" s="216">
        <v>0.52849999999999986</v>
      </c>
    </row>
    <row r="62" spans="1:36" s="53" customFormat="1" x14ac:dyDescent="0.2">
      <c r="A62" s="73" t="s">
        <v>39</v>
      </c>
      <c r="B62" s="75" t="s">
        <v>259</v>
      </c>
      <c r="C62" s="175" t="s">
        <v>346</v>
      </c>
      <c r="D62" s="45">
        <f>ROUND(U62*' Demand-Supply Gap'!D$138,2)</f>
        <v>2.9</v>
      </c>
      <c r="E62" s="45">
        <f>ROUND(V62*' Demand-Supply Gap'!E$138,2)</f>
        <v>2.87</v>
      </c>
      <c r="F62" s="45">
        <f>ROUND(W62*' Demand-Supply Gap'!F$138,2)</f>
        <v>2.87</v>
      </c>
      <c r="G62" s="45">
        <f>ROUND(X62*' Demand-Supply Gap'!G$138,2)</f>
        <v>2.85</v>
      </c>
      <c r="H62" s="45">
        <f>ROUND(Y62*' Demand-Supply Gap'!H$138,2)</f>
        <v>2.86</v>
      </c>
      <c r="I62" s="45">
        <f>ROUND(Z62*' Demand-Supply Gap'!I$138,2)</f>
        <v>2.71</v>
      </c>
      <c r="J62" s="45">
        <f>ROUND(AA62*' Demand-Supply Gap'!J$138,2)</f>
        <v>2.76</v>
      </c>
      <c r="K62" s="45">
        <f>ROUND(AB62*' Demand-Supply Gap'!K$138,2)</f>
        <v>2.83</v>
      </c>
      <c r="L62" s="45">
        <f>ROUND(AC62*' Demand-Supply Gap'!L$138,2)</f>
        <v>2.93</v>
      </c>
      <c r="M62" s="45">
        <f>ROUND(AD62*' Demand-Supply Gap'!M$138,2)</f>
        <v>3.05</v>
      </c>
      <c r="N62" s="45">
        <f>ROUND(AE62*' Demand-Supply Gap'!N$138,2)</f>
        <v>3.19</v>
      </c>
      <c r="O62" s="45">
        <f>ROUND(AF62*' Demand-Supply Gap'!O$138,2)</f>
        <v>3.35</v>
      </c>
      <c r="P62" s="45">
        <f>ROUND(AG62*' Demand-Supply Gap'!P$138,2)</f>
        <v>3.53</v>
      </c>
      <c r="Q62" s="45">
        <f>ROUND(AH62*' Demand-Supply Gap'!Q$138,2)</f>
        <v>3.69</v>
      </c>
      <c r="R62" s="45">
        <f>ROUND(AI62*' Demand-Supply Gap'!R$138,2)</f>
        <v>3.89</v>
      </c>
      <c r="S62" s="45">
        <f>ROUND(AJ62*' Demand-Supply Gap'!S$138,2)</f>
        <v>4.1100000000000003</v>
      </c>
      <c r="T62" s="58"/>
      <c r="U62" s="194">
        <v>0.21129999999999993</v>
      </c>
      <c r="V62" s="194">
        <v>0.20937992534346117</v>
      </c>
      <c r="W62" s="194">
        <v>0.20747770389121628</v>
      </c>
      <c r="X62" s="194">
        <v>0.20559316964091609</v>
      </c>
      <c r="Y62" s="194">
        <v>0.20372615813373152</v>
      </c>
      <c r="Z62" s="194">
        <v>0.20187650644000177</v>
      </c>
      <c r="AA62" s="194">
        <v>0.20004405314501558</v>
      </c>
      <c r="AB62" s="194">
        <v>0.19822863833492527</v>
      </c>
      <c r="AC62" s="194">
        <v>0.19643010358279114</v>
      </c>
      <c r="AD62" s="194">
        <v>0.19464829193475622</v>
      </c>
      <c r="AE62" s="194">
        <v>0.19288304789634897</v>
      </c>
      <c r="AF62" s="194">
        <v>0.1911342174189139</v>
      </c>
      <c r="AG62" s="194">
        <v>0.18940164788616792</v>
      </c>
      <c r="AH62" s="194">
        <v>0.18768518810088214</v>
      </c>
      <c r="AI62" s="194">
        <v>0.18598468827168685</v>
      </c>
      <c r="AJ62" s="194">
        <v>0.18429999999999994</v>
      </c>
    </row>
    <row r="63" spans="1:36" s="53" customFormat="1" x14ac:dyDescent="0.2">
      <c r="A63" s="73" t="s">
        <v>39</v>
      </c>
      <c r="B63" s="75" t="s">
        <v>259</v>
      </c>
      <c r="C63" s="175" t="s">
        <v>347</v>
      </c>
      <c r="D63" s="45">
        <f>ROUND(U63*' Demand-Supply Gap'!D$138,2)</f>
        <v>1.51</v>
      </c>
      <c r="E63" s="45">
        <f>ROUND(V63*' Demand-Supply Gap'!E$138,2)</f>
        <v>1.53</v>
      </c>
      <c r="F63" s="45">
        <f>ROUND(W63*' Demand-Supply Gap'!F$138,2)</f>
        <v>1.56</v>
      </c>
      <c r="G63" s="45">
        <f>ROUND(X63*' Demand-Supply Gap'!G$138,2)</f>
        <v>1.58</v>
      </c>
      <c r="H63" s="45">
        <f>ROUND(Y63*' Demand-Supply Gap'!H$138,2)</f>
        <v>1.62</v>
      </c>
      <c r="I63" s="45">
        <f>ROUND(Z63*' Demand-Supply Gap'!I$138,2)</f>
        <v>1.56</v>
      </c>
      <c r="J63" s="45">
        <f>ROUND(AA63*' Demand-Supply Gap'!J$138,2)</f>
        <v>1.62</v>
      </c>
      <c r="K63" s="45">
        <f>ROUND(AB63*' Demand-Supply Gap'!K$138,2)</f>
        <v>1.69</v>
      </c>
      <c r="L63" s="45">
        <f>ROUND(AC63*' Demand-Supply Gap'!L$138,2)</f>
        <v>1.78</v>
      </c>
      <c r="M63" s="45">
        <f>ROUND(AD63*' Demand-Supply Gap'!M$138,2)</f>
        <v>1.9</v>
      </c>
      <c r="N63" s="45">
        <f>ROUND(AE63*' Demand-Supply Gap'!N$138,2)</f>
        <v>2.02</v>
      </c>
      <c r="O63" s="45">
        <f>ROUND(AF63*' Demand-Supply Gap'!O$138,2)</f>
        <v>2.17</v>
      </c>
      <c r="P63" s="45">
        <f>ROUND(AG63*' Demand-Supply Gap'!P$138,2)</f>
        <v>2.3199999999999998</v>
      </c>
      <c r="Q63" s="45">
        <f>ROUND(AH63*' Demand-Supply Gap'!Q$138,2)</f>
        <v>2.48</v>
      </c>
      <c r="R63" s="45">
        <f>ROUND(AI63*' Demand-Supply Gap'!R$138,2)</f>
        <v>2.66</v>
      </c>
      <c r="S63" s="45">
        <f>ROUND(AJ63*' Demand-Supply Gap'!S$138,2)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259</v>
      </c>
      <c r="C64" s="175" t="s">
        <v>12</v>
      </c>
      <c r="D64" s="45">
        <f>ROUND(U64*' Demand-Supply Gap'!D$138,2)</f>
        <v>2.33</v>
      </c>
      <c r="E64" s="45">
        <f>ROUND(V64*' Demand-Supply Gap'!E$138,2)</f>
        <v>2.33</v>
      </c>
      <c r="F64" s="45">
        <f>ROUND(W64*' Demand-Supply Gap'!F$138,2)</f>
        <v>2.34</v>
      </c>
      <c r="G64" s="45">
        <f>ROUND(X64*' Demand-Supply Gap'!G$138,2)</f>
        <v>2.33</v>
      </c>
      <c r="H64" s="45">
        <f>ROUND(Y64*' Demand-Supply Gap'!H$138,2)</f>
        <v>2.36</v>
      </c>
      <c r="I64" s="45">
        <f>ROUND(Z64*' Demand-Supply Gap'!I$138,2)</f>
        <v>2.2400000000000002</v>
      </c>
      <c r="J64" s="45">
        <f>ROUND(AA64*' Demand-Supply Gap'!J$138,2)</f>
        <v>2.29</v>
      </c>
      <c r="K64" s="45">
        <f>ROUND(AB64*' Demand-Supply Gap'!K$138,2)</f>
        <v>2.37</v>
      </c>
      <c r="L64" s="45">
        <f>ROUND(AC64*' Demand-Supply Gap'!L$138,2)</f>
        <v>2.46</v>
      </c>
      <c r="M64" s="45">
        <f>ROUND(AD64*' Demand-Supply Gap'!M$138,2)</f>
        <v>2.57</v>
      </c>
      <c r="N64" s="45">
        <f>ROUND(AE64*' Demand-Supply Gap'!N$138,2)</f>
        <v>2.7</v>
      </c>
      <c r="O64" s="45">
        <f>ROUND(AF64*' Demand-Supply Gap'!O$138,2)</f>
        <v>2.85</v>
      </c>
      <c r="P64" s="45">
        <f>ROUND(AG64*' Demand-Supply Gap'!P$138,2)</f>
        <v>3.01</v>
      </c>
      <c r="Q64" s="45">
        <f>ROUND(AH64*' Demand-Supply Gap'!Q$138,2)</f>
        <v>3.16</v>
      </c>
      <c r="R64" s="45">
        <f>ROUND(AI64*' Demand-Supply Gap'!R$138,2)</f>
        <v>3.34</v>
      </c>
      <c r="S64" s="45">
        <f>ROUND(AJ64*' Demand-Supply Gap'!S$138,2)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200" t="s">
        <v>39</v>
      </c>
      <c r="B65" s="201" t="s">
        <v>259</v>
      </c>
      <c r="C65" s="200" t="s">
        <v>101</v>
      </c>
      <c r="D65" s="204">
        <f>ROUND(U65*' Demand-Supply Gap'!D$138,2)</f>
        <v>13.71</v>
      </c>
      <c r="E65" s="204">
        <f>ROUND(V65*' Demand-Supply Gap'!E$138,2)</f>
        <v>13.72</v>
      </c>
      <c r="F65" s="204">
        <f>ROUND(W65*' Demand-Supply Gap'!F$138,2)</f>
        <v>13.84</v>
      </c>
      <c r="G65" s="204">
        <f>ROUND(X65*' Demand-Supply Gap'!G$138,2)</f>
        <v>13.84</v>
      </c>
      <c r="H65" s="204">
        <f>ROUND(Y65*' Demand-Supply Gap'!H$138,2)</f>
        <v>14.05</v>
      </c>
      <c r="I65" s="204">
        <f>ROUND(Z65*' Demand-Supply Gap'!I$138,2)</f>
        <v>13.43</v>
      </c>
      <c r="J65" s="204">
        <f>ROUND(AA65*' Demand-Supply Gap'!J$138,2)</f>
        <v>13.77</v>
      </c>
      <c r="K65" s="204">
        <f>ROUND(AB65*' Demand-Supply Gap'!K$138,2)</f>
        <v>14.28</v>
      </c>
      <c r="L65" s="204">
        <f>ROUND(AC65*' Demand-Supply Gap'!L$138,2)</f>
        <v>14.9</v>
      </c>
      <c r="M65" s="204">
        <f>ROUND(AD65*' Demand-Supply Gap'!M$138,2)</f>
        <v>15.67</v>
      </c>
      <c r="N65" s="204">
        <f>ROUND(AE65*' Demand-Supply Gap'!N$138,2)</f>
        <v>16.55</v>
      </c>
      <c r="O65" s="204">
        <f>ROUND(AF65*' Demand-Supply Gap'!O$138,2)</f>
        <v>17.54</v>
      </c>
      <c r="P65" s="204">
        <f>ROUND(AG65*' Demand-Supply Gap'!P$138,2)</f>
        <v>18.62</v>
      </c>
      <c r="Q65" s="204">
        <f>ROUND(AH65*' Demand-Supply Gap'!Q$138,2)</f>
        <v>19.68</v>
      </c>
      <c r="R65" s="204">
        <f>ROUND(AI65*' Demand-Supply Gap'!R$138,2)</f>
        <v>20.92</v>
      </c>
      <c r="S65" s="204">
        <f>ROUND(AJ65*' Demand-Supply Gap'!S$138,2)</f>
        <v>22.32</v>
      </c>
      <c r="T65" s="206"/>
      <c r="U65" s="207">
        <v>1</v>
      </c>
      <c r="V65" s="207">
        <v>1</v>
      </c>
      <c r="W65" s="207">
        <v>1</v>
      </c>
      <c r="X65" s="207">
        <v>1</v>
      </c>
      <c r="Y65" s="207">
        <v>1</v>
      </c>
      <c r="Z65" s="207">
        <v>1</v>
      </c>
      <c r="AA65" s="207">
        <v>1</v>
      </c>
      <c r="AB65" s="207">
        <v>1</v>
      </c>
      <c r="AC65" s="207">
        <v>1</v>
      </c>
      <c r="AD65" s="207">
        <v>1</v>
      </c>
      <c r="AE65" s="207">
        <v>1</v>
      </c>
      <c r="AF65" s="207">
        <v>1</v>
      </c>
      <c r="AG65" s="207">
        <v>1</v>
      </c>
      <c r="AH65" s="207">
        <v>1</v>
      </c>
      <c r="AI65" s="207">
        <v>1</v>
      </c>
      <c r="AJ65" s="207">
        <v>1</v>
      </c>
    </row>
    <row r="66" spans="1:36" s="53" customFormat="1" x14ac:dyDescent="0.2">
      <c r="A66" s="208" t="s">
        <v>39</v>
      </c>
      <c r="B66" s="209" t="s">
        <v>107</v>
      </c>
      <c r="C66" s="117" t="s">
        <v>249</v>
      </c>
      <c r="D66" s="212">
        <f>ROUND(U66*' Demand-Supply Gap'!D$147,2)</f>
        <v>12.58</v>
      </c>
      <c r="E66" s="212">
        <f>ROUND(V66*' Demand-Supply Gap'!E$147,2)</f>
        <v>12.64</v>
      </c>
      <c r="F66" s="212">
        <f>ROUND(W66*' Demand-Supply Gap'!F$147,2)</f>
        <v>12.66</v>
      </c>
      <c r="G66" s="212">
        <f>ROUND(X66*' Demand-Supply Gap'!G$147,2)</f>
        <v>12.6</v>
      </c>
      <c r="H66" s="212">
        <f>ROUND(Y66*' Demand-Supply Gap'!H$147,2)</f>
        <v>12.75</v>
      </c>
      <c r="I66" s="212">
        <f>ROUND(Z66*' Demand-Supply Gap'!I$147,2)</f>
        <v>11.83</v>
      </c>
      <c r="J66" s="212">
        <f>ROUND(AA66*' Demand-Supply Gap'!J$147,2)</f>
        <v>11.92</v>
      </c>
      <c r="K66" s="212">
        <f>ROUND(AB66*' Demand-Supply Gap'!K$147,2)</f>
        <v>12.15</v>
      </c>
      <c r="L66" s="212">
        <f>ROUND(AC66*' Demand-Supply Gap'!L$147,2)</f>
        <v>12.45</v>
      </c>
      <c r="M66" s="212">
        <f>ROUND(AD66*' Demand-Supply Gap'!M$147,2)</f>
        <v>12.87</v>
      </c>
      <c r="N66" s="212">
        <f>ROUND(AE66*' Demand-Supply Gap'!N$147,2)</f>
        <v>13.35</v>
      </c>
      <c r="O66" s="212">
        <f>ROUND(AF66*' Demand-Supply Gap'!O$147,2)</f>
        <v>13.91</v>
      </c>
      <c r="P66" s="212">
        <f>ROUND(AG66*' Demand-Supply Gap'!P$147,2)</f>
        <v>14.51</v>
      </c>
      <c r="Q66" s="212">
        <f>ROUND(AH66*' Demand-Supply Gap'!Q$147,2)</f>
        <v>15.07</v>
      </c>
      <c r="R66" s="212">
        <f>ROUND(AI66*' Demand-Supply Gap'!R$147,2)</f>
        <v>15.75</v>
      </c>
      <c r="S66" s="212">
        <f>ROUND(AJ66*' Demand-Supply Gap'!S$147,2)</f>
        <v>16.510000000000002</v>
      </c>
      <c r="T66" s="213"/>
      <c r="U66" s="218">
        <v>0.69495999999999991</v>
      </c>
      <c r="V66" s="218">
        <v>0.69214131450955108</v>
      </c>
      <c r="W66" s="218">
        <v>0.68933396992908014</v>
      </c>
      <c r="X66" s="218">
        <v>0.68653792062872177</v>
      </c>
      <c r="Y66" s="218">
        <v>0.68375312116220133</v>
      </c>
      <c r="Z66" s="218">
        <v>0.68097952626609604</v>
      </c>
      <c r="AA66" s="218">
        <v>0.67821709085909954</v>
      </c>
      <c r="AB66" s="218">
        <v>0.67546577004128894</v>
      </c>
      <c r="AC66" s="218">
        <v>0.67272551909339473</v>
      </c>
      <c r="AD66" s="218">
        <v>0.6699962934760747</v>
      </c>
      <c r="AE66" s="218">
        <v>0.6672780488291894</v>
      </c>
      <c r="AF66" s="218">
        <v>0.66457074097108115</v>
      </c>
      <c r="AG66" s="218">
        <v>0.66187432589785611</v>
      </c>
      <c r="AH66" s="218">
        <v>0.65918875978266911</v>
      </c>
      <c r="AI66" s="218">
        <v>0.65651399897501128</v>
      </c>
      <c r="AJ66" s="218">
        <v>0.65384999999999993</v>
      </c>
    </row>
    <row r="67" spans="1:36" s="53" customFormat="1" x14ac:dyDescent="0.2">
      <c r="A67" s="73" t="s">
        <v>39</v>
      </c>
      <c r="B67" s="75" t="s">
        <v>107</v>
      </c>
      <c r="C67" s="106" t="s">
        <v>250</v>
      </c>
      <c r="D67" s="45">
        <f>ROUND(U67*' Demand-Supply Gap'!D$147,2)</f>
        <v>3.07</v>
      </c>
      <c r="E67" s="45">
        <f>ROUND(V67*' Demand-Supply Gap'!E$147,2)</f>
        <v>3.12</v>
      </c>
      <c r="F67" s="45">
        <f>ROUND(W67*' Demand-Supply Gap'!F$147,2)</f>
        <v>3.17</v>
      </c>
      <c r="G67" s="45">
        <f>ROUND(X67*' Demand-Supply Gap'!G$147,2)</f>
        <v>3.2</v>
      </c>
      <c r="H67" s="45">
        <f>ROUND(Y67*' Demand-Supply Gap'!H$147,2)</f>
        <v>3.29</v>
      </c>
      <c r="I67" s="45">
        <f>ROUND(Z67*' Demand-Supply Gap'!I$147,2)</f>
        <v>3.09</v>
      </c>
      <c r="J67" s="45">
        <f>ROUND(AA67*' Demand-Supply Gap'!J$147,2)</f>
        <v>3.16</v>
      </c>
      <c r="K67" s="45">
        <f>ROUND(AB67*' Demand-Supply Gap'!K$147,2)</f>
        <v>3.26</v>
      </c>
      <c r="L67" s="45">
        <f>ROUND(AC67*' Demand-Supply Gap'!L$147,2)</f>
        <v>3.39</v>
      </c>
      <c r="M67" s="45">
        <f>ROUND(AD67*' Demand-Supply Gap'!M$147,2)</f>
        <v>3.55</v>
      </c>
      <c r="N67" s="45">
        <f>ROUND(AE67*' Demand-Supply Gap'!N$147,2)</f>
        <v>3.74</v>
      </c>
      <c r="O67" s="45">
        <f>ROUND(AF67*' Demand-Supply Gap'!O$147,2)</f>
        <v>3.95</v>
      </c>
      <c r="P67" s="45">
        <f>ROUND(AG67*' Demand-Supply Gap'!P$147,2)</f>
        <v>4.18</v>
      </c>
      <c r="Q67" s="45">
        <f>ROUND(AH67*' Demand-Supply Gap'!Q$147,2)</f>
        <v>4.4000000000000004</v>
      </c>
      <c r="R67" s="45">
        <f>ROUND(AI67*' Demand-Supply Gap'!R$147,2)</f>
        <v>4.66</v>
      </c>
      <c r="S67" s="45">
        <f>ROUND(AJ67*' Demand-Supply Gap'!S$147,2)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106" t="s">
        <v>251</v>
      </c>
      <c r="D68" s="45">
        <f>ROUND(U68*' Demand-Supply Gap'!D$147,2)</f>
        <v>1.98</v>
      </c>
      <c r="E68" s="45">
        <f>ROUND(V68*' Demand-Supply Gap'!E$147,2)</f>
        <v>2</v>
      </c>
      <c r="F68" s="45">
        <f>ROUND(W68*' Demand-Supply Gap'!F$147,2)</f>
        <v>2.02</v>
      </c>
      <c r="G68" s="45">
        <f>ROUND(X68*' Demand-Supply Gap'!G$147,2)</f>
        <v>2.0299999999999998</v>
      </c>
      <c r="H68" s="45">
        <f>ROUND(Y68*' Demand-Supply Gap'!H$147,2)</f>
        <v>2.06</v>
      </c>
      <c r="I68" s="45">
        <f>ROUND(Z68*' Demand-Supply Gap'!I$147,2)</f>
        <v>1.93</v>
      </c>
      <c r="J68" s="45">
        <f>ROUND(AA68*' Demand-Supply Gap'!J$147,2)</f>
        <v>1.96</v>
      </c>
      <c r="K68" s="45">
        <f>ROUND(AB68*' Demand-Supply Gap'!K$147,2)</f>
        <v>2.0099999999999998</v>
      </c>
      <c r="L68" s="45">
        <f>ROUND(AC68*' Demand-Supply Gap'!L$147,2)</f>
        <v>2.0699999999999998</v>
      </c>
      <c r="M68" s="45">
        <f>ROUND(AD68*' Demand-Supply Gap'!M$147,2)</f>
        <v>2.15</v>
      </c>
      <c r="N68" s="45">
        <f>ROUND(AE68*' Demand-Supply Gap'!N$147,2)</f>
        <v>2.25</v>
      </c>
      <c r="O68" s="45">
        <f>ROUND(AF68*' Demand-Supply Gap'!O$147,2)</f>
        <v>2.36</v>
      </c>
      <c r="P68" s="45">
        <f>ROUND(AG68*' Demand-Supply Gap'!P$147,2)</f>
        <v>2.48</v>
      </c>
      <c r="Q68" s="45">
        <f>ROUND(AH68*' Demand-Supply Gap'!Q$147,2)</f>
        <v>2.59</v>
      </c>
      <c r="R68" s="45">
        <f>ROUND(AI68*' Demand-Supply Gap'!R$147,2)</f>
        <v>2.73</v>
      </c>
      <c r="S68" s="45">
        <f>ROUND(AJ68*' Demand-Supply Gap'!S$147,2)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106" t="s">
        <v>252</v>
      </c>
      <c r="D69" s="45">
        <f>ROUND(U69*' Demand-Supply Gap'!D$147,2)</f>
        <v>0.47</v>
      </c>
      <c r="E69" s="45">
        <f>ROUND(V69*' Demand-Supply Gap'!E$147,2)</f>
        <v>0.49</v>
      </c>
      <c r="F69" s="45">
        <f>ROUND(W69*' Demand-Supply Gap'!F$147,2)</f>
        <v>0.51</v>
      </c>
      <c r="G69" s="45">
        <f>ROUND(X69*' Demand-Supply Gap'!G$147,2)</f>
        <v>0.52</v>
      </c>
      <c r="H69" s="45">
        <f>ROUND(Y69*' Demand-Supply Gap'!H$147,2)</f>
        <v>0.55000000000000004</v>
      </c>
      <c r="I69" s="45">
        <f>ROUND(Z69*' Demand-Supply Gap'!I$147,2)</f>
        <v>0.52</v>
      </c>
      <c r="J69" s="45">
        <f>ROUND(AA69*' Demand-Supply Gap'!J$147,2)</f>
        <v>0.54</v>
      </c>
      <c r="K69" s="45">
        <f>ROUND(AB69*' Demand-Supply Gap'!K$147,2)</f>
        <v>0.56999999999999995</v>
      </c>
      <c r="L69" s="45">
        <f>ROUND(AC69*' Demand-Supply Gap'!L$147,2)</f>
        <v>0.59</v>
      </c>
      <c r="M69" s="45">
        <f>ROUND(AD69*' Demand-Supply Gap'!M$147,2)</f>
        <v>0.63</v>
      </c>
      <c r="N69" s="45">
        <f>ROUND(AE69*' Demand-Supply Gap'!N$147,2)</f>
        <v>0.67</v>
      </c>
      <c r="O69" s="45">
        <f>ROUND(AF69*' Demand-Supply Gap'!O$147,2)</f>
        <v>0.71</v>
      </c>
      <c r="P69" s="45">
        <f>ROUND(AG69*' Demand-Supply Gap'!P$147,2)</f>
        <v>0.75</v>
      </c>
      <c r="Q69" s="45">
        <f>ROUND(AH69*' Demand-Supply Gap'!Q$147,2)</f>
        <v>0.8</v>
      </c>
      <c r="R69" s="45">
        <f>ROUND(AI69*' Demand-Supply Gap'!R$147,2)</f>
        <v>0.85</v>
      </c>
      <c r="S69" s="45">
        <f>ROUND(AJ69*' Demand-Supply Gap'!S$147,2)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200" t="s">
        <v>39</v>
      </c>
      <c r="B70" s="201" t="s">
        <v>107</v>
      </c>
      <c r="C70" s="200" t="s">
        <v>101</v>
      </c>
      <c r="D70" s="204">
        <f>ROUND(U70*' Demand-Supply Gap'!D$147,2)</f>
        <v>18.100000000000001</v>
      </c>
      <c r="E70" s="204">
        <f>ROUND(V70*' Demand-Supply Gap'!E$147,2)</f>
        <v>18.260000000000002</v>
      </c>
      <c r="F70" s="204">
        <f>ROUND(W70*' Demand-Supply Gap'!F$147,2)</f>
        <v>18.36</v>
      </c>
      <c r="G70" s="204">
        <f>ROUND(X70*' Demand-Supply Gap'!G$147,2)</f>
        <v>18.350000000000001</v>
      </c>
      <c r="H70" s="204">
        <f>ROUND(Y70*' Demand-Supply Gap'!H$147,2)</f>
        <v>18.649999999999999</v>
      </c>
      <c r="I70" s="204">
        <f>ROUND(Z70*' Demand-Supply Gap'!I$147,2)</f>
        <v>17.37</v>
      </c>
      <c r="J70" s="204">
        <f>ROUND(AA70*' Demand-Supply Gap'!J$147,2)</f>
        <v>17.579999999999998</v>
      </c>
      <c r="K70" s="204">
        <f>ROUND(AB70*' Demand-Supply Gap'!K$147,2)</f>
        <v>17.98</v>
      </c>
      <c r="L70" s="204">
        <f>ROUND(AC70*' Demand-Supply Gap'!L$147,2)</f>
        <v>18.5</v>
      </c>
      <c r="M70" s="204">
        <f>ROUND(AD70*' Demand-Supply Gap'!M$147,2)</f>
        <v>19.21</v>
      </c>
      <c r="N70" s="204">
        <f>ROUND(AE70*' Demand-Supply Gap'!N$147,2)</f>
        <v>20.010000000000002</v>
      </c>
      <c r="O70" s="204">
        <f>ROUND(AF70*' Demand-Supply Gap'!O$147,2)</f>
        <v>20.93</v>
      </c>
      <c r="P70" s="204">
        <f>ROUND(AG70*' Demand-Supply Gap'!P$147,2)</f>
        <v>21.92</v>
      </c>
      <c r="Q70" s="204">
        <f>ROUND(AH70*' Demand-Supply Gap'!Q$147,2)</f>
        <v>22.86</v>
      </c>
      <c r="R70" s="204">
        <f>ROUND(AI70*' Demand-Supply Gap'!R$147,2)</f>
        <v>23.98</v>
      </c>
      <c r="S70" s="204">
        <f>ROUND(AJ70*' Demand-Supply Gap'!S$147,2)</f>
        <v>25.25</v>
      </c>
      <c r="T70" s="206"/>
      <c r="U70" s="207">
        <f>SUM(U66:U69)</f>
        <v>1</v>
      </c>
      <c r="V70" s="207">
        <f t="shared" ref="V70:AJ70" si="51">SUM(V66:V69)</f>
        <v>1</v>
      </c>
      <c r="W70" s="207">
        <f t="shared" si="51"/>
        <v>1</v>
      </c>
      <c r="X70" s="207">
        <f t="shared" si="51"/>
        <v>1</v>
      </c>
      <c r="Y70" s="207">
        <f t="shared" si="51"/>
        <v>1</v>
      </c>
      <c r="Z70" s="207">
        <f t="shared" si="51"/>
        <v>1</v>
      </c>
      <c r="AA70" s="207">
        <f t="shared" si="51"/>
        <v>1</v>
      </c>
      <c r="AB70" s="207">
        <f t="shared" si="51"/>
        <v>1</v>
      </c>
      <c r="AC70" s="207">
        <f t="shared" si="51"/>
        <v>1</v>
      </c>
      <c r="AD70" s="207">
        <f t="shared" si="51"/>
        <v>1</v>
      </c>
      <c r="AE70" s="207">
        <f t="shared" si="51"/>
        <v>1</v>
      </c>
      <c r="AF70" s="207">
        <f t="shared" si="51"/>
        <v>1</v>
      </c>
      <c r="AG70" s="207">
        <f t="shared" si="51"/>
        <v>1</v>
      </c>
      <c r="AH70" s="207">
        <f t="shared" si="51"/>
        <v>1</v>
      </c>
      <c r="AI70" s="207">
        <f t="shared" si="51"/>
        <v>1</v>
      </c>
      <c r="AJ70" s="207">
        <f t="shared" si="51"/>
        <v>1</v>
      </c>
    </row>
    <row r="71" spans="1:36" s="53" customFormat="1" x14ac:dyDescent="0.2">
      <c r="A71" s="208" t="s">
        <v>38</v>
      </c>
      <c r="B71" s="209" t="s">
        <v>34</v>
      </c>
      <c r="C71" s="208" t="s">
        <v>115</v>
      </c>
      <c r="D71" s="212">
        <f>ROUND(U71*' Demand-Supply Gap'!D$178,2)</f>
        <v>36.35</v>
      </c>
      <c r="E71" s="212">
        <f>ROUND(V71*' Demand-Supply Gap'!E$178,2)</f>
        <v>36.450000000000003</v>
      </c>
      <c r="F71" s="212">
        <f>ROUND(W71*' Demand-Supply Gap'!F$178,2)</f>
        <v>39.4</v>
      </c>
      <c r="G71" s="212">
        <f>ROUND(X71*' Demand-Supply Gap'!G$178,2)</f>
        <v>41.81</v>
      </c>
      <c r="H71" s="212">
        <f>ROUND(Y71*' Demand-Supply Gap'!H$178,2)</f>
        <v>42.14</v>
      </c>
      <c r="I71" s="212">
        <f>ROUND(Z71*' Demand-Supply Gap'!I$178,2)</f>
        <v>39.25</v>
      </c>
      <c r="J71" s="212">
        <f>ROUND(AA71*' Demand-Supply Gap'!J$178,2)</f>
        <v>40.11</v>
      </c>
      <c r="K71" s="212">
        <f>ROUND(AB71*' Demand-Supply Gap'!K$178,2)</f>
        <v>41.45</v>
      </c>
      <c r="L71" s="212">
        <f>ROUND(AC71*' Demand-Supply Gap'!L$178,2)</f>
        <v>43.07</v>
      </c>
      <c r="M71" s="212">
        <f>ROUND(AD71*' Demand-Supply Gap'!M$178,2)</f>
        <v>45.16</v>
      </c>
      <c r="N71" s="212">
        <f>ROUND(AE71*' Demand-Supply Gap'!N$178,2)</f>
        <v>47.52</v>
      </c>
      <c r="O71" s="212">
        <f>ROUND(AF71*' Demand-Supply Gap'!O$178,2)</f>
        <v>50.19</v>
      </c>
      <c r="P71" s="212">
        <f>ROUND(AG71*' Demand-Supply Gap'!P$178,2)</f>
        <v>53.07</v>
      </c>
      <c r="Q71" s="212">
        <f>ROUND(AH71*' Demand-Supply Gap'!Q$178,2)</f>
        <v>55.9</v>
      </c>
      <c r="R71" s="212">
        <f>ROUND(AI71*' Demand-Supply Gap'!R$178,2)</f>
        <v>59.21</v>
      </c>
      <c r="S71" s="212">
        <f>ROUND(AJ71*' Demand-Supply Gap'!S$178,2)</f>
        <v>62.96</v>
      </c>
      <c r="T71" s="213"/>
      <c r="U71" s="218">
        <v>0.23800000000000002</v>
      </c>
      <c r="V71" s="218">
        <v>0.23822000000000002</v>
      </c>
      <c r="W71" s="218">
        <v>0.23844000000000001</v>
      </c>
      <c r="X71" s="218">
        <v>0.23866000000000001</v>
      </c>
      <c r="Y71" s="218">
        <v>0.23888000000000001</v>
      </c>
      <c r="Z71" s="218">
        <v>0.23910000000000001</v>
      </c>
      <c r="AA71" s="218">
        <v>0.23932</v>
      </c>
      <c r="AB71" s="218">
        <v>0.23954000000000003</v>
      </c>
      <c r="AC71" s="218">
        <v>0.23976000000000003</v>
      </c>
      <c r="AD71" s="218">
        <v>0.23998000000000003</v>
      </c>
      <c r="AE71" s="218">
        <v>0.24020000000000002</v>
      </c>
      <c r="AF71" s="218">
        <v>0.24042000000000002</v>
      </c>
      <c r="AG71" s="218">
        <v>0.24064000000000002</v>
      </c>
      <c r="AH71" s="218">
        <v>0.24086000000000002</v>
      </c>
      <c r="AI71" s="218">
        <v>0.24108000000000002</v>
      </c>
      <c r="AJ71" s="218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140</v>
      </c>
      <c r="D72" s="45">
        <f>ROUND(U72*' Demand-Supply Gap'!D$178,2)</f>
        <v>34.33</v>
      </c>
      <c r="E72" s="45">
        <f>ROUND(V72*' Demand-Supply Gap'!E$178,2)</f>
        <v>34.46</v>
      </c>
      <c r="F72" s="45">
        <f>ROUND(W72*' Demand-Supply Gap'!F$178,2)</f>
        <v>37.29</v>
      </c>
      <c r="G72" s="45">
        <f>ROUND(X72*' Demand-Supply Gap'!G$178,2)</f>
        <v>39.619999999999997</v>
      </c>
      <c r="H72" s="45">
        <f>ROUND(Y72*' Demand-Supply Gap'!H$178,2)</f>
        <v>39.97</v>
      </c>
      <c r="I72" s="45">
        <f>ROUND(Z72*' Demand-Supply Gap'!I$178,2)</f>
        <v>37.270000000000003</v>
      </c>
      <c r="J72" s="45">
        <f>ROUND(AA72*' Demand-Supply Gap'!J$178,2)</f>
        <v>38.130000000000003</v>
      </c>
      <c r="K72" s="45">
        <f>ROUND(AB72*' Demand-Supply Gap'!K$178,2)</f>
        <v>39.44</v>
      </c>
      <c r="L72" s="45">
        <f>ROUND(AC72*' Demand-Supply Gap'!L$178,2)</f>
        <v>41.03</v>
      </c>
      <c r="M72" s="45">
        <f>ROUND(AD72*' Demand-Supply Gap'!M$178,2)</f>
        <v>43.06</v>
      </c>
      <c r="N72" s="45">
        <f>ROUND(AE72*' Demand-Supply Gap'!N$178,2)</f>
        <v>45.36</v>
      </c>
      <c r="O72" s="45">
        <f>ROUND(AF72*' Demand-Supply Gap'!O$178,2)</f>
        <v>47.96</v>
      </c>
      <c r="P72" s="45">
        <f>ROUND(AG72*' Demand-Supply Gap'!P$178,2)</f>
        <v>50.76</v>
      </c>
      <c r="Q72" s="45">
        <f>ROUND(AH72*' Demand-Supply Gap'!Q$178,2)</f>
        <v>53.52</v>
      </c>
      <c r="R72" s="45">
        <f>ROUND(AI72*' Demand-Supply Gap'!R$178,2)</f>
        <v>56.75</v>
      </c>
      <c r="S72" s="45">
        <f>ROUND(AJ72*' Demand-Supply Gap'!S$178,2)</f>
        <v>60.4</v>
      </c>
      <c r="T72" s="58"/>
      <c r="U72" s="194">
        <v>0.2248</v>
      </c>
      <c r="V72" s="194">
        <v>0.22524666666666665</v>
      </c>
      <c r="W72" s="194">
        <v>0.22569333333333333</v>
      </c>
      <c r="X72" s="194">
        <v>0.22613999999999998</v>
      </c>
      <c r="Y72" s="194">
        <v>0.22658666666666666</v>
      </c>
      <c r="Z72" s="194">
        <v>0.22703333333333334</v>
      </c>
      <c r="AA72" s="194">
        <v>0.22747999999999999</v>
      </c>
      <c r="AB72" s="194">
        <v>0.22792666666666667</v>
      </c>
      <c r="AC72" s="194">
        <v>0.22837333333333332</v>
      </c>
      <c r="AD72" s="194">
        <v>0.22882</v>
      </c>
      <c r="AE72" s="194">
        <v>0.22926666666666667</v>
      </c>
      <c r="AF72" s="194">
        <v>0.22971333333333332</v>
      </c>
      <c r="AG72" s="194">
        <v>0.23016</v>
      </c>
      <c r="AH72" s="194">
        <v>0.23060666666666665</v>
      </c>
      <c r="AI72" s="194">
        <v>0.23105333333333333</v>
      </c>
      <c r="AJ72" s="194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134</v>
      </c>
      <c r="D73" s="45">
        <f>ROUND(U73*' Demand-Supply Gap'!D$178,2)</f>
        <v>24.47</v>
      </c>
      <c r="E73" s="45">
        <f>ROUND(V73*' Demand-Supply Gap'!E$178,2)</f>
        <v>24.42</v>
      </c>
      <c r="F73" s="45">
        <f>ROUND(W73*' Demand-Supply Gap'!F$178,2)</f>
        <v>26.27</v>
      </c>
      <c r="G73" s="45">
        <f>ROUND(X73*' Demand-Supply Gap'!G$178,2)</f>
        <v>27.75</v>
      </c>
      <c r="H73" s="45">
        <f>ROUND(Y73*' Demand-Supply Gap'!H$178,2)</f>
        <v>27.83</v>
      </c>
      <c r="I73" s="45">
        <f>ROUND(Z73*' Demand-Supply Gap'!I$178,2)</f>
        <v>25.79</v>
      </c>
      <c r="J73" s="45">
        <f>ROUND(AA73*' Demand-Supply Gap'!J$178,2)</f>
        <v>26.24</v>
      </c>
      <c r="K73" s="45">
        <f>ROUND(AB73*' Demand-Supply Gap'!K$178,2)</f>
        <v>26.98</v>
      </c>
      <c r="L73" s="45">
        <f>ROUND(AC73*' Demand-Supply Gap'!L$178,2)</f>
        <v>27.9</v>
      </c>
      <c r="M73" s="45">
        <f>ROUND(AD73*' Demand-Supply Gap'!M$178,2)</f>
        <v>29.11</v>
      </c>
      <c r="N73" s="45">
        <f>ROUND(AE73*' Demand-Supply Gap'!N$178,2)</f>
        <v>30.48</v>
      </c>
      <c r="O73" s="45">
        <f>ROUND(AF73*' Demand-Supply Gap'!O$178,2)</f>
        <v>32.04</v>
      </c>
      <c r="P73" s="45">
        <f>ROUND(AG73*' Demand-Supply Gap'!P$178,2)</f>
        <v>33.71</v>
      </c>
      <c r="Q73" s="45">
        <f>ROUND(AH73*' Demand-Supply Gap'!Q$178,2)</f>
        <v>35.33</v>
      </c>
      <c r="R73" s="45">
        <f>ROUND(AI73*' Demand-Supply Gap'!R$178,2)</f>
        <v>37.24</v>
      </c>
      <c r="S73" s="45">
        <f>ROUND(AJ73*' Demand-Supply Gap'!S$178,2)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132</v>
      </c>
      <c r="D74" s="45">
        <f>ROUND(U74*' Demand-Supply Gap'!D$178,2)</f>
        <v>28.01</v>
      </c>
      <c r="E74" s="45">
        <f>ROUND(V74*' Demand-Supply Gap'!E$178,2)</f>
        <v>28.12</v>
      </c>
      <c r="F74" s="45">
        <f>ROUND(W74*' Demand-Supply Gap'!F$178,2)</f>
        <v>30.43</v>
      </c>
      <c r="G74" s="45">
        <f>ROUND(X74*' Demand-Supply Gap'!G$178,2)</f>
        <v>32.33</v>
      </c>
      <c r="H74" s="45">
        <f>ROUND(Y74*' Demand-Supply Gap'!H$178,2)</f>
        <v>32.61</v>
      </c>
      <c r="I74" s="45">
        <f>ROUND(Z74*' Demand-Supply Gap'!I$178,2)</f>
        <v>30.41</v>
      </c>
      <c r="J74" s="45">
        <f>ROUND(AA74*' Demand-Supply Gap'!J$178,2)</f>
        <v>31.12</v>
      </c>
      <c r="K74" s="45">
        <f>ROUND(AB74*' Demand-Supply Gap'!K$178,2)</f>
        <v>32.19</v>
      </c>
      <c r="L74" s="45">
        <f>ROUND(AC74*' Demand-Supply Gap'!L$178,2)</f>
        <v>33.479999999999997</v>
      </c>
      <c r="M74" s="45">
        <f>ROUND(AD74*' Demand-Supply Gap'!M$178,2)</f>
        <v>35.14</v>
      </c>
      <c r="N74" s="45">
        <f>ROUND(AE74*' Demand-Supply Gap'!N$178,2)</f>
        <v>37.020000000000003</v>
      </c>
      <c r="O74" s="45">
        <f>ROUND(AF74*' Demand-Supply Gap'!O$178,2)</f>
        <v>39.15</v>
      </c>
      <c r="P74" s="45">
        <f>ROUND(AG74*' Demand-Supply Gap'!P$178,2)</f>
        <v>41.44</v>
      </c>
      <c r="Q74" s="45">
        <f>ROUND(AH74*' Demand-Supply Gap'!Q$178,2)</f>
        <v>43.69</v>
      </c>
      <c r="R74" s="45">
        <f>ROUND(AI74*' Demand-Supply Gap'!R$178,2)</f>
        <v>46.33</v>
      </c>
      <c r="S74" s="45">
        <f>ROUND(AJ74*' Demand-Supply Gap'!S$178,2)</f>
        <v>49.31</v>
      </c>
      <c r="T74" s="58"/>
      <c r="U74" s="194">
        <v>0.18339999999999998</v>
      </c>
      <c r="V74" s="194">
        <v>0.18377333333333332</v>
      </c>
      <c r="W74" s="194">
        <v>0.18414666666666665</v>
      </c>
      <c r="X74" s="194">
        <v>0.18451999999999996</v>
      </c>
      <c r="Y74" s="194">
        <v>0.1848933333333333</v>
      </c>
      <c r="Z74" s="194">
        <v>0.18526666666666664</v>
      </c>
      <c r="AA74" s="194">
        <v>0.18563999999999997</v>
      </c>
      <c r="AB74" s="194">
        <v>0.18601333333333331</v>
      </c>
      <c r="AC74" s="194">
        <v>0.18638666666666664</v>
      </c>
      <c r="AD74" s="194">
        <v>0.18675999999999998</v>
      </c>
      <c r="AE74" s="194">
        <v>0.18713333333333329</v>
      </c>
      <c r="AF74" s="194">
        <v>0.18750666666666663</v>
      </c>
      <c r="AG74" s="194">
        <v>0.18787999999999996</v>
      </c>
      <c r="AH74" s="194">
        <v>0.1882533333333333</v>
      </c>
      <c r="AI74" s="194">
        <v>0.18862666666666664</v>
      </c>
      <c r="AJ74" s="194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133</v>
      </c>
      <c r="D75" s="45">
        <f>ROUND(U75*' Demand-Supply Gap'!D$178,2)</f>
        <v>29.57</v>
      </c>
      <c r="E75" s="45">
        <f>ROUND(V75*' Demand-Supply Gap'!E$178,2)</f>
        <v>29.55</v>
      </c>
      <c r="F75" s="45">
        <f>ROUND(W75*' Demand-Supply Gap'!F$178,2)</f>
        <v>31.85</v>
      </c>
      <c r="G75" s="45">
        <f>ROUND(X75*' Demand-Supply Gap'!G$178,2)</f>
        <v>33.700000000000003</v>
      </c>
      <c r="H75" s="45">
        <f>ROUND(Y75*' Demand-Supply Gap'!H$178,2)</f>
        <v>33.85</v>
      </c>
      <c r="I75" s="45">
        <f>ROUND(Z75*' Demand-Supply Gap'!I$178,2)</f>
        <v>31.43</v>
      </c>
      <c r="J75" s="45">
        <f>ROUND(AA75*' Demand-Supply Gap'!J$178,2)</f>
        <v>32.020000000000003</v>
      </c>
      <c r="K75" s="45">
        <f>ROUND(AB75*' Demand-Supply Gap'!K$178,2)</f>
        <v>32.979999999999997</v>
      </c>
      <c r="L75" s="45">
        <f>ROUND(AC75*' Demand-Supply Gap'!L$178,2)</f>
        <v>34.17</v>
      </c>
      <c r="M75" s="45">
        <f>ROUND(AD75*' Demand-Supply Gap'!M$178,2)</f>
        <v>35.71</v>
      </c>
      <c r="N75" s="45">
        <f>ROUND(AE75*' Demand-Supply Gap'!N$178,2)</f>
        <v>37.46</v>
      </c>
      <c r="O75" s="45">
        <f>ROUND(AF75*' Demand-Supply Gap'!O$178,2)</f>
        <v>39.44</v>
      </c>
      <c r="P75" s="45">
        <f>ROUND(AG75*' Demand-Supply Gap'!P$178,2)</f>
        <v>41.57</v>
      </c>
      <c r="Q75" s="45">
        <f>ROUND(AH75*' Demand-Supply Gap'!Q$178,2)</f>
        <v>43.64</v>
      </c>
      <c r="R75" s="45">
        <f>ROUND(AI75*' Demand-Supply Gap'!R$178,2)</f>
        <v>46.08</v>
      </c>
      <c r="S75" s="45">
        <f>ROUND(AJ75*' Demand-Supply Gap'!S$178,2)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200" t="s">
        <v>38</v>
      </c>
      <c r="B76" s="201" t="s">
        <v>34</v>
      </c>
      <c r="C76" s="200" t="s">
        <v>101</v>
      </c>
      <c r="D76" s="204">
        <f>ROUND(U76*' Demand-Supply Gap'!D$178,2)</f>
        <v>152.72999999999999</v>
      </c>
      <c r="E76" s="204">
        <f>ROUND(V76*' Demand-Supply Gap'!E$178,2)</f>
        <v>152.99</v>
      </c>
      <c r="F76" s="204">
        <f>ROUND(W76*' Demand-Supply Gap'!F$178,2)</f>
        <v>165.23</v>
      </c>
      <c r="G76" s="204">
        <f>ROUND(X76*' Demand-Supply Gap'!G$178,2)</f>
        <v>175.21</v>
      </c>
      <c r="H76" s="204">
        <f>ROUND(Y76*' Demand-Supply Gap'!H$178,2)</f>
        <v>176.39</v>
      </c>
      <c r="I76" s="204">
        <f>ROUND(Z76*' Demand-Supply Gap'!I$178,2)</f>
        <v>164.14</v>
      </c>
      <c r="J76" s="204">
        <f>ROUND(AA76*' Demand-Supply Gap'!J$178,2)</f>
        <v>167.62</v>
      </c>
      <c r="K76" s="204">
        <f>ROUND(AB76*' Demand-Supply Gap'!K$178,2)</f>
        <v>173.03</v>
      </c>
      <c r="L76" s="204">
        <f>ROUND(AC76*' Demand-Supply Gap'!L$178,2)</f>
        <v>179.64</v>
      </c>
      <c r="M76" s="204">
        <f>ROUND(AD76*' Demand-Supply Gap'!M$178,2)</f>
        <v>188.18</v>
      </c>
      <c r="N76" s="204">
        <f>ROUND(AE76*' Demand-Supply Gap'!N$178,2)</f>
        <v>197.83</v>
      </c>
      <c r="O76" s="204">
        <f>ROUND(AF76*' Demand-Supply Gap'!O$178,2)</f>
        <v>208.77</v>
      </c>
      <c r="P76" s="204">
        <f>ROUND(AG76*' Demand-Supply Gap'!P$178,2)</f>
        <v>220.54</v>
      </c>
      <c r="Q76" s="204">
        <f>ROUND(AH76*' Demand-Supply Gap'!Q$178,2)</f>
        <v>232.08</v>
      </c>
      <c r="R76" s="204">
        <f>ROUND(AI76*' Demand-Supply Gap'!R$178,2)</f>
        <v>245.61</v>
      </c>
      <c r="S76" s="204">
        <f>ROUND(AJ76*' Demand-Supply Gap'!S$178,2)</f>
        <v>260.91000000000003</v>
      </c>
      <c r="T76" s="206"/>
      <c r="U76" s="207">
        <f>SUM(U71:U75)</f>
        <v>1</v>
      </c>
      <c r="V76" s="207">
        <f t="shared" ref="V76:AJ76" si="53">SUM(V71:V75)</f>
        <v>1</v>
      </c>
      <c r="W76" s="207">
        <f t="shared" si="53"/>
        <v>1</v>
      </c>
      <c r="X76" s="207">
        <f t="shared" si="53"/>
        <v>1</v>
      </c>
      <c r="Y76" s="207">
        <f t="shared" si="53"/>
        <v>1</v>
      </c>
      <c r="Z76" s="207">
        <f t="shared" si="53"/>
        <v>1</v>
      </c>
      <c r="AA76" s="207">
        <f t="shared" si="53"/>
        <v>1</v>
      </c>
      <c r="AB76" s="207">
        <f t="shared" si="53"/>
        <v>1</v>
      </c>
      <c r="AC76" s="207">
        <f t="shared" si="53"/>
        <v>1</v>
      </c>
      <c r="AD76" s="207">
        <f t="shared" si="53"/>
        <v>1</v>
      </c>
      <c r="AE76" s="207">
        <f t="shared" si="53"/>
        <v>1</v>
      </c>
      <c r="AF76" s="207">
        <f t="shared" si="53"/>
        <v>1</v>
      </c>
      <c r="AG76" s="207">
        <f t="shared" si="53"/>
        <v>1</v>
      </c>
      <c r="AH76" s="207">
        <f t="shared" si="53"/>
        <v>1</v>
      </c>
      <c r="AI76" s="207">
        <f t="shared" si="53"/>
        <v>1</v>
      </c>
      <c r="AJ76" s="207">
        <f t="shared" si="53"/>
        <v>1</v>
      </c>
    </row>
    <row r="77" spans="1:36" s="53" customFormat="1" x14ac:dyDescent="0.2">
      <c r="A77" s="208" t="s">
        <v>38</v>
      </c>
      <c r="B77" s="209" t="s">
        <v>105</v>
      </c>
      <c r="C77" s="208" t="s">
        <v>141</v>
      </c>
      <c r="D77" s="212">
        <f>ROUND(U77*' Demand-Supply Gap'!D$187,2)</f>
        <v>0.69</v>
      </c>
      <c r="E77" s="212">
        <f>ROUND(V77*' Demand-Supply Gap'!E$187,2)</f>
        <v>0.69</v>
      </c>
      <c r="F77" s="212">
        <f>ROUND(W77*' Demand-Supply Gap'!F$187,2)</f>
        <v>0.56999999999999995</v>
      </c>
      <c r="G77" s="212">
        <f>ROUND(X77*' Demand-Supply Gap'!G$187,2)</f>
        <v>0.56999999999999995</v>
      </c>
      <c r="H77" s="212">
        <f>ROUND(Y77*' Demand-Supply Gap'!H$187,2)</f>
        <v>0.68</v>
      </c>
      <c r="I77" s="212">
        <f>ROUND(Z77*' Demand-Supply Gap'!I$187,2)</f>
        <v>0.77</v>
      </c>
      <c r="J77" s="212">
        <f>ROUND(AA77*' Demand-Supply Gap'!J$187,2)</f>
        <v>0.78</v>
      </c>
      <c r="K77" s="212">
        <f>ROUND(AB77*' Demand-Supply Gap'!K$187,2)</f>
        <v>0.8</v>
      </c>
      <c r="L77" s="212">
        <f>ROUND(AC77*' Demand-Supply Gap'!L$187,2)</f>
        <v>0.83</v>
      </c>
      <c r="M77" s="212">
        <f>ROUND(AD77*' Demand-Supply Gap'!M$187,2)</f>
        <v>0.86</v>
      </c>
      <c r="N77" s="212">
        <f>ROUND(AE77*' Demand-Supply Gap'!N$187,2)</f>
        <v>0.9</v>
      </c>
      <c r="O77" s="212">
        <f>ROUND(AF77*' Demand-Supply Gap'!O$187,2)</f>
        <v>0.94</v>
      </c>
      <c r="P77" s="212">
        <f>ROUND(AG77*' Demand-Supply Gap'!P$187,2)</f>
        <v>0.99</v>
      </c>
      <c r="Q77" s="212">
        <f>ROUND(AH77*' Demand-Supply Gap'!Q$187,2)</f>
        <v>1.03</v>
      </c>
      <c r="R77" s="212">
        <f>ROUND(AI77*' Demand-Supply Gap'!R$187,2)</f>
        <v>1.0900000000000001</v>
      </c>
      <c r="S77" s="212">
        <f>ROUND(AJ77*' Demand-Supply Gap'!S$187,2)</f>
        <v>1.1499999999999999</v>
      </c>
      <c r="T77" s="213"/>
      <c r="U77" s="216">
        <v>0.13500000000000004</v>
      </c>
      <c r="V77" s="216">
        <v>0.13546666666666671</v>
      </c>
      <c r="W77" s="216">
        <v>0.13593333333333335</v>
      </c>
      <c r="X77" s="216">
        <v>0.13640000000000002</v>
      </c>
      <c r="Y77" s="216">
        <v>0.13686666666666669</v>
      </c>
      <c r="Z77" s="216">
        <v>0.13733333333333336</v>
      </c>
      <c r="AA77" s="216">
        <v>0.13780000000000003</v>
      </c>
      <c r="AB77" s="216">
        <v>0.13826666666666668</v>
      </c>
      <c r="AC77" s="216">
        <v>0.13873333333333335</v>
      </c>
      <c r="AD77" s="216">
        <v>0.13920000000000002</v>
      </c>
      <c r="AE77" s="216">
        <v>0.13966666666666669</v>
      </c>
      <c r="AF77" s="216">
        <v>0.14013333333333333</v>
      </c>
      <c r="AG77" s="216">
        <v>0.1406</v>
      </c>
      <c r="AH77" s="216">
        <v>0.14106666666666667</v>
      </c>
      <c r="AI77" s="216">
        <v>0.14153333333333334</v>
      </c>
      <c r="AJ77" s="216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142</v>
      </c>
      <c r="D78" s="45">
        <f>ROUND(U78*' Demand-Supply Gap'!D$187,2)</f>
        <v>0.88</v>
      </c>
      <c r="E78" s="45">
        <f>ROUND(V78*' Demand-Supply Gap'!E$187,2)</f>
        <v>0.89</v>
      </c>
      <c r="F78" s="45">
        <f>ROUND(W78*' Demand-Supply Gap'!F$187,2)</f>
        <v>0.73</v>
      </c>
      <c r="G78" s="45">
        <f>ROUND(X78*' Demand-Supply Gap'!G$187,2)</f>
        <v>0.73</v>
      </c>
      <c r="H78" s="45">
        <f>ROUND(Y78*' Demand-Supply Gap'!H$187,2)</f>
        <v>0.87</v>
      </c>
      <c r="I78" s="45">
        <f>ROUND(Z78*' Demand-Supply Gap'!I$187,2)</f>
        <v>0.99</v>
      </c>
      <c r="J78" s="45">
        <f>ROUND(AA78*' Demand-Supply Gap'!J$187,2)</f>
        <v>1</v>
      </c>
      <c r="K78" s="45">
        <f>ROUND(AB78*' Demand-Supply Gap'!K$187,2)</f>
        <v>1.02</v>
      </c>
      <c r="L78" s="45">
        <f>ROUND(AC78*' Demand-Supply Gap'!L$187,2)</f>
        <v>1.05</v>
      </c>
      <c r="M78" s="45">
        <f>ROUND(AD78*' Demand-Supply Gap'!M$187,2)</f>
        <v>1.0900000000000001</v>
      </c>
      <c r="N78" s="45">
        <f>ROUND(AE78*' Demand-Supply Gap'!N$187,2)</f>
        <v>1.1399999999999999</v>
      </c>
      <c r="O78" s="45">
        <f>ROUND(AF78*' Demand-Supply Gap'!O$187,2)</f>
        <v>1.19</v>
      </c>
      <c r="P78" s="45">
        <f>ROUND(AG78*' Demand-Supply Gap'!P$187,2)</f>
        <v>1.25</v>
      </c>
      <c r="Q78" s="45">
        <f>ROUND(AH78*' Demand-Supply Gap'!Q$187,2)</f>
        <v>1.31</v>
      </c>
      <c r="R78" s="45">
        <f>ROUND(AI78*' Demand-Supply Gap'!R$187,2)</f>
        <v>1.37</v>
      </c>
      <c r="S78" s="45">
        <f>ROUND(AJ78*' Demand-Supply Gap'!S$187,2)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143</v>
      </c>
      <c r="D79" s="45">
        <f>ROUND(U79*' Demand-Supply Gap'!D$187,2)</f>
        <v>0.4</v>
      </c>
      <c r="E79" s="45">
        <f>ROUND(V79*' Demand-Supply Gap'!E$187,2)</f>
        <v>0.41</v>
      </c>
      <c r="F79" s="45">
        <f>ROUND(W79*' Demand-Supply Gap'!F$187,2)</f>
        <v>0.33</v>
      </c>
      <c r="G79" s="45">
        <f>ROUND(X79*' Demand-Supply Gap'!G$187,2)</f>
        <v>0.33</v>
      </c>
      <c r="H79" s="45">
        <f>ROUND(Y79*' Demand-Supply Gap'!H$187,2)</f>
        <v>0.4</v>
      </c>
      <c r="I79" s="45">
        <f>ROUND(Z79*' Demand-Supply Gap'!I$187,2)</f>
        <v>0.46</v>
      </c>
      <c r="J79" s="45">
        <f>ROUND(AA79*' Demand-Supply Gap'!J$187,2)</f>
        <v>0.47</v>
      </c>
      <c r="K79" s="45">
        <f>ROUND(AB79*' Demand-Supply Gap'!K$187,2)</f>
        <v>0.48</v>
      </c>
      <c r="L79" s="45">
        <f>ROUND(AC79*' Demand-Supply Gap'!L$187,2)</f>
        <v>0.5</v>
      </c>
      <c r="M79" s="45">
        <f>ROUND(AD79*' Demand-Supply Gap'!M$187,2)</f>
        <v>0.52</v>
      </c>
      <c r="N79" s="45">
        <f>ROUND(AE79*' Demand-Supply Gap'!N$187,2)</f>
        <v>0.55000000000000004</v>
      </c>
      <c r="O79" s="45">
        <f>ROUND(AF79*' Demand-Supply Gap'!O$187,2)</f>
        <v>0.57999999999999996</v>
      </c>
      <c r="P79" s="45">
        <f>ROUND(AG79*' Demand-Supply Gap'!P$187,2)</f>
        <v>0.61</v>
      </c>
      <c r="Q79" s="45">
        <f>ROUND(AH79*' Demand-Supply Gap'!Q$187,2)</f>
        <v>0.64</v>
      </c>
      <c r="R79" s="45">
        <f>ROUND(AI79*' Demand-Supply Gap'!R$187,2)</f>
        <v>0.67</v>
      </c>
      <c r="S79" s="45">
        <f>ROUND(AJ79*' Demand-Supply Gap'!S$187,2)</f>
        <v>0.71</v>
      </c>
      <c r="T79" s="58"/>
      <c r="U79" s="194">
        <v>7.8400000000000011E-2</v>
      </c>
      <c r="V79" s="194">
        <v>7.9053333333333337E-2</v>
      </c>
      <c r="W79" s="194">
        <v>7.9706666666666676E-2</v>
      </c>
      <c r="X79" s="194">
        <v>8.0360000000000001E-2</v>
      </c>
      <c r="Y79" s="194">
        <v>8.101333333333334E-2</v>
      </c>
      <c r="Z79" s="194">
        <v>8.1666666666666679E-2</v>
      </c>
      <c r="AA79" s="194">
        <v>8.2320000000000004E-2</v>
      </c>
      <c r="AB79" s="194">
        <v>8.2973333333333343E-2</v>
      </c>
      <c r="AC79" s="194">
        <v>8.3626666666666669E-2</v>
      </c>
      <c r="AD79" s="194">
        <v>8.4280000000000008E-2</v>
      </c>
      <c r="AE79" s="194">
        <v>8.4933333333333333E-2</v>
      </c>
      <c r="AF79" s="194">
        <v>8.5586666666666672E-2</v>
      </c>
      <c r="AG79" s="194">
        <v>8.6240000000000011E-2</v>
      </c>
      <c r="AH79" s="194">
        <v>8.6893333333333336E-2</v>
      </c>
      <c r="AI79" s="194">
        <v>8.7546666666666675E-2</v>
      </c>
      <c r="AJ79" s="194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144</v>
      </c>
      <c r="D80" s="45">
        <f>ROUND(U80*' Demand-Supply Gap'!D$187,2)</f>
        <v>1.04</v>
      </c>
      <c r="E80" s="45">
        <f>ROUND(V80*' Demand-Supply Gap'!E$187,2)</f>
        <v>1.05</v>
      </c>
      <c r="F80" s="45">
        <f>ROUND(W80*' Demand-Supply Gap'!F$187,2)</f>
        <v>0.86</v>
      </c>
      <c r="G80" s="45">
        <f>ROUND(X80*' Demand-Supply Gap'!G$187,2)</f>
        <v>0.86</v>
      </c>
      <c r="H80" s="45">
        <f>ROUND(Y80*' Demand-Supply Gap'!H$187,2)</f>
        <v>1.02</v>
      </c>
      <c r="I80" s="45">
        <f>ROUND(Z80*' Demand-Supply Gap'!I$187,2)</f>
        <v>1.17</v>
      </c>
      <c r="J80" s="45">
        <f>ROUND(AA80*' Demand-Supply Gap'!J$187,2)</f>
        <v>1.18</v>
      </c>
      <c r="K80" s="45">
        <f>ROUND(AB80*' Demand-Supply Gap'!K$187,2)</f>
        <v>1.21</v>
      </c>
      <c r="L80" s="45">
        <f>ROUND(AC80*' Demand-Supply Gap'!L$187,2)</f>
        <v>1.25</v>
      </c>
      <c r="M80" s="45">
        <f>ROUND(AD80*' Demand-Supply Gap'!M$187,2)</f>
        <v>1.3</v>
      </c>
      <c r="N80" s="45">
        <f>ROUND(AE80*' Demand-Supply Gap'!N$187,2)</f>
        <v>1.35</v>
      </c>
      <c r="O80" s="45">
        <f>ROUND(AF80*' Demand-Supply Gap'!O$187,2)</f>
        <v>1.42</v>
      </c>
      <c r="P80" s="45">
        <f>ROUND(AG80*' Demand-Supply Gap'!P$187,2)</f>
        <v>1.49</v>
      </c>
      <c r="Q80" s="45">
        <f>ROUND(AH80*' Demand-Supply Gap'!Q$187,2)</f>
        <v>1.55</v>
      </c>
      <c r="R80" s="45">
        <f>ROUND(AI80*' Demand-Supply Gap'!R$187,2)</f>
        <v>1.63</v>
      </c>
      <c r="S80" s="45">
        <f>ROUND(AJ80*' Demand-Supply Gap'!S$187,2)</f>
        <v>1.72</v>
      </c>
      <c r="T80" s="58"/>
      <c r="U80" s="194">
        <v>0.2044</v>
      </c>
      <c r="V80" s="194">
        <v>0.20499333333333333</v>
      </c>
      <c r="W80" s="194">
        <v>0.20558666666666667</v>
      </c>
      <c r="X80" s="194">
        <v>0.20618</v>
      </c>
      <c r="Y80" s="194">
        <v>0.20677333333333334</v>
      </c>
      <c r="Z80" s="194">
        <v>0.20736666666666667</v>
      </c>
      <c r="AA80" s="194">
        <v>0.20796000000000001</v>
      </c>
      <c r="AB80" s="194">
        <v>0.20855333333333334</v>
      </c>
      <c r="AC80" s="194">
        <v>0.20914666666666668</v>
      </c>
      <c r="AD80" s="194">
        <v>0.20974000000000001</v>
      </c>
      <c r="AE80" s="194">
        <v>0.21033333333333334</v>
      </c>
      <c r="AF80" s="194">
        <v>0.21092666666666668</v>
      </c>
      <c r="AG80" s="194">
        <v>0.21152000000000001</v>
      </c>
      <c r="AH80" s="194">
        <v>0.21211333333333335</v>
      </c>
      <c r="AI80" s="194">
        <v>0.21270666666666668</v>
      </c>
      <c r="AJ80" s="194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145</v>
      </c>
      <c r="D81" s="45">
        <f>ROUND(U81*' Demand-Supply Gap'!D$187,2)</f>
        <v>1.79</v>
      </c>
      <c r="E81" s="45">
        <f>ROUND(V81*' Demand-Supply Gap'!E$187,2)</f>
        <v>1.8</v>
      </c>
      <c r="F81" s="45">
        <f>ROUND(W81*' Demand-Supply Gap'!F$187,2)</f>
        <v>1.47</v>
      </c>
      <c r="G81" s="45">
        <f>ROUND(X81*' Demand-Supply Gap'!G$187,2)</f>
        <v>1.46</v>
      </c>
      <c r="H81" s="45">
        <f>ROUND(Y81*' Demand-Supply Gap'!H$187,2)</f>
        <v>1.72</v>
      </c>
      <c r="I81" s="45">
        <f>ROUND(Z81*' Demand-Supply Gap'!I$187,2)</f>
        <v>1.95</v>
      </c>
      <c r="J81" s="45">
        <f>ROUND(AA81*' Demand-Supply Gap'!J$187,2)</f>
        <v>1.97</v>
      </c>
      <c r="K81" s="45">
        <f>ROUND(AB81*' Demand-Supply Gap'!K$187,2)</f>
        <v>2.0099999999999998</v>
      </c>
      <c r="L81" s="45">
        <f>ROUND(AC81*' Demand-Supply Gap'!L$187,2)</f>
        <v>2.06</v>
      </c>
      <c r="M81" s="45">
        <f>ROUND(AD81*' Demand-Supply Gap'!M$187,2)</f>
        <v>2.13</v>
      </c>
      <c r="N81" s="45">
        <f>ROUND(AE81*' Demand-Supply Gap'!N$187,2)</f>
        <v>2.21</v>
      </c>
      <c r="O81" s="45">
        <f>ROUND(AF81*' Demand-Supply Gap'!O$187,2)</f>
        <v>2.2999999999999998</v>
      </c>
      <c r="P81" s="45">
        <f>ROUND(AG81*' Demand-Supply Gap'!P$187,2)</f>
        <v>2.4</v>
      </c>
      <c r="Q81" s="45">
        <f>ROUND(AH81*' Demand-Supply Gap'!Q$187,2)</f>
        <v>2.4900000000000002</v>
      </c>
      <c r="R81" s="45">
        <f>ROUND(AI81*' Demand-Supply Gap'!R$187,2)</f>
        <v>2.61</v>
      </c>
      <c r="S81" s="45">
        <f>ROUND(AJ81*' Demand-Supply Gap'!S$187,2)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146</v>
      </c>
      <c r="D82" s="45">
        <f>ROUND(U82*' Demand-Supply Gap'!D$187,2)</f>
        <v>0.28000000000000003</v>
      </c>
      <c r="E82" s="45">
        <f>ROUND(V82*' Demand-Supply Gap'!E$187,2)</f>
        <v>0.28000000000000003</v>
      </c>
      <c r="F82" s="45">
        <f>ROUND(W82*' Demand-Supply Gap'!F$187,2)</f>
        <v>0.23</v>
      </c>
      <c r="G82" s="45">
        <f>ROUND(X82*' Demand-Supply Gap'!G$187,2)</f>
        <v>0.22</v>
      </c>
      <c r="H82" s="45">
        <f>ROUND(Y82*' Demand-Supply Gap'!H$187,2)</f>
        <v>0.25</v>
      </c>
      <c r="I82" s="45">
        <f>ROUND(Z82*' Demand-Supply Gap'!I$187,2)</f>
        <v>0.28000000000000003</v>
      </c>
      <c r="J82" s="45">
        <f>ROUND(AA82*' Demand-Supply Gap'!J$187,2)</f>
        <v>0.28000000000000003</v>
      </c>
      <c r="K82" s="45">
        <f>ROUND(AB82*' Demand-Supply Gap'!K$187,2)</f>
        <v>0.28000000000000003</v>
      </c>
      <c r="L82" s="45">
        <f>ROUND(AC82*' Demand-Supply Gap'!L$187,2)</f>
        <v>0.28000000000000003</v>
      </c>
      <c r="M82" s="45">
        <f>ROUND(AD82*' Demand-Supply Gap'!M$187,2)</f>
        <v>0.28000000000000003</v>
      </c>
      <c r="N82" s="45">
        <f>ROUND(AE82*' Demand-Supply Gap'!N$187,2)</f>
        <v>0.28999999999999998</v>
      </c>
      <c r="O82" s="45">
        <f>ROUND(AF82*' Demand-Supply Gap'!O$187,2)</f>
        <v>0.28999999999999998</v>
      </c>
      <c r="P82" s="45">
        <f>ROUND(AG82*' Demand-Supply Gap'!P$187,2)</f>
        <v>0.3</v>
      </c>
      <c r="Q82" s="45">
        <f>ROUND(AH82*' Demand-Supply Gap'!Q$187,2)</f>
        <v>0.3</v>
      </c>
      <c r="R82" s="45">
        <f>ROUND(AI82*' Demand-Supply Gap'!R$187,2)</f>
        <v>0.3</v>
      </c>
      <c r="S82" s="45">
        <f>ROUND(AJ82*' Demand-Supply Gap'!S$187,2)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200" t="s">
        <v>38</v>
      </c>
      <c r="B83" s="201" t="s">
        <v>105</v>
      </c>
      <c r="C83" s="200" t="s">
        <v>101</v>
      </c>
      <c r="D83" s="204">
        <f>ROUND(U83*' Demand-Supply Gap'!D$187,2)</f>
        <v>5.08</v>
      </c>
      <c r="E83" s="204">
        <f>ROUND(V83*' Demand-Supply Gap'!E$187,2)</f>
        <v>5.13</v>
      </c>
      <c r="F83" s="204">
        <f>ROUND(W83*' Demand-Supply Gap'!F$187,2)</f>
        <v>4.1900000000000004</v>
      </c>
      <c r="G83" s="204">
        <f>ROUND(X83*' Demand-Supply Gap'!G$187,2)</f>
        <v>4.17</v>
      </c>
      <c r="H83" s="204">
        <f>ROUND(Y83*' Demand-Supply Gap'!H$187,2)</f>
        <v>4.95</v>
      </c>
      <c r="I83" s="204">
        <f>ROUND(Z83*' Demand-Supply Gap'!I$187,2)</f>
        <v>5.62</v>
      </c>
      <c r="J83" s="204">
        <f>ROUND(AA83*' Demand-Supply Gap'!J$187,2)</f>
        <v>5.68</v>
      </c>
      <c r="K83" s="204">
        <f>ROUND(AB83*' Demand-Supply Gap'!K$187,2)</f>
        <v>5.8</v>
      </c>
      <c r="L83" s="204">
        <f>ROUND(AC83*' Demand-Supply Gap'!L$187,2)</f>
        <v>5.96</v>
      </c>
      <c r="M83" s="204">
        <f>ROUND(AD83*' Demand-Supply Gap'!M$187,2)</f>
        <v>6.18</v>
      </c>
      <c r="N83" s="204">
        <f>ROUND(AE83*' Demand-Supply Gap'!N$187,2)</f>
        <v>6.43</v>
      </c>
      <c r="O83" s="204">
        <f>ROUND(AF83*' Demand-Supply Gap'!O$187,2)</f>
        <v>6.72</v>
      </c>
      <c r="P83" s="204">
        <f>ROUND(AG83*' Demand-Supply Gap'!P$187,2)</f>
        <v>7.03</v>
      </c>
      <c r="Q83" s="204">
        <f>ROUND(AH83*' Demand-Supply Gap'!Q$187,2)</f>
        <v>7.32</v>
      </c>
      <c r="R83" s="204">
        <f>ROUND(AI83*' Demand-Supply Gap'!R$187,2)</f>
        <v>7.67</v>
      </c>
      <c r="S83" s="204">
        <f>ROUND(AJ83*' Demand-Supply Gap'!S$187,2)</f>
        <v>8.06</v>
      </c>
      <c r="T83" s="206"/>
      <c r="U83" s="207">
        <f>SUM(U77:U82)</f>
        <v>1</v>
      </c>
      <c r="V83" s="207">
        <f t="shared" ref="V83:AJ83" si="55">SUM(V77:V82)</f>
        <v>1</v>
      </c>
      <c r="W83" s="207">
        <f t="shared" si="55"/>
        <v>1</v>
      </c>
      <c r="X83" s="207">
        <f t="shared" si="55"/>
        <v>1</v>
      </c>
      <c r="Y83" s="207">
        <f t="shared" si="55"/>
        <v>1</v>
      </c>
      <c r="Z83" s="207">
        <f t="shared" si="55"/>
        <v>1</v>
      </c>
      <c r="AA83" s="207">
        <f t="shared" si="55"/>
        <v>1</v>
      </c>
      <c r="AB83" s="207">
        <f t="shared" si="55"/>
        <v>1</v>
      </c>
      <c r="AC83" s="207">
        <f t="shared" si="55"/>
        <v>1</v>
      </c>
      <c r="AD83" s="207">
        <f t="shared" si="55"/>
        <v>1</v>
      </c>
      <c r="AE83" s="207">
        <f t="shared" si="55"/>
        <v>1</v>
      </c>
      <c r="AF83" s="207">
        <f t="shared" si="55"/>
        <v>1</v>
      </c>
      <c r="AG83" s="207">
        <f t="shared" si="55"/>
        <v>1</v>
      </c>
      <c r="AH83" s="207">
        <f t="shared" si="55"/>
        <v>1</v>
      </c>
      <c r="AI83" s="207">
        <f t="shared" si="55"/>
        <v>1</v>
      </c>
      <c r="AJ83" s="207">
        <f t="shared" si="55"/>
        <v>1</v>
      </c>
    </row>
    <row r="84" spans="1:36" s="53" customFormat="1" x14ac:dyDescent="0.2">
      <c r="A84" s="208" t="s">
        <v>40</v>
      </c>
      <c r="B84" s="209" t="s">
        <v>18</v>
      </c>
      <c r="C84" s="208" t="s">
        <v>114</v>
      </c>
      <c r="D84" s="212">
        <f>ROUND(U84*' Demand-Supply Gap'!D$218,2)</f>
        <v>1.92</v>
      </c>
      <c r="E84" s="212">
        <f>ROUND(V84*' Demand-Supply Gap'!E$218,2)</f>
        <v>1.99</v>
      </c>
      <c r="F84" s="212">
        <f>ROUND(W84*' Demand-Supply Gap'!F$218,2)</f>
        <v>2.04</v>
      </c>
      <c r="G84" s="212">
        <f>ROUND(X84*' Demand-Supply Gap'!G$218,2)</f>
        <v>1.98</v>
      </c>
      <c r="H84" s="212">
        <f>ROUND(Y84*' Demand-Supply Gap'!H$218,2)</f>
        <v>2.02</v>
      </c>
      <c r="I84" s="212">
        <f>ROUND(Z84*' Demand-Supply Gap'!I$218,2)</f>
        <v>1.8</v>
      </c>
      <c r="J84" s="212">
        <f>ROUND(AA84*' Demand-Supply Gap'!J$218,2)</f>
        <v>1.82</v>
      </c>
      <c r="K84" s="212">
        <f>ROUND(AB84*' Demand-Supply Gap'!K$218,2)</f>
        <v>1.86</v>
      </c>
      <c r="L84" s="212">
        <f>ROUND(AC84*' Demand-Supply Gap'!L$218,2)</f>
        <v>1.92</v>
      </c>
      <c r="M84" s="212">
        <f>ROUND(AD84*' Demand-Supply Gap'!M$218,2)</f>
        <v>1.99</v>
      </c>
      <c r="N84" s="212">
        <f>ROUND(AE84*' Demand-Supply Gap'!N$218,2)</f>
        <v>2.08</v>
      </c>
      <c r="O84" s="212">
        <f>ROUND(AF84*' Demand-Supply Gap'!O$218,2)</f>
        <v>2.1800000000000002</v>
      </c>
      <c r="P84" s="212">
        <f>ROUND(AG84*' Demand-Supply Gap'!P$218,2)</f>
        <v>2.2799999999999998</v>
      </c>
      <c r="Q84" s="212">
        <f>ROUND(AH84*' Demand-Supply Gap'!Q$218,2)</f>
        <v>2.38</v>
      </c>
      <c r="R84" s="212">
        <f>ROUND(AI84*' Demand-Supply Gap'!R$218,2)</f>
        <v>2.5</v>
      </c>
      <c r="S84" s="212">
        <f>ROUND(AJ84*' Demand-Supply Gap'!S$218,2)</f>
        <v>2.63</v>
      </c>
      <c r="T84" s="213"/>
      <c r="U84" s="218">
        <v>0.15440000000000001</v>
      </c>
      <c r="V84" s="218">
        <v>0.15493333333333334</v>
      </c>
      <c r="W84" s="218">
        <v>0.15546666666666667</v>
      </c>
      <c r="X84" s="218">
        <v>0.15600000000000003</v>
      </c>
      <c r="Y84" s="218">
        <v>0.15653333333333336</v>
      </c>
      <c r="Z84" s="218">
        <v>0.15706666666666669</v>
      </c>
      <c r="AA84" s="218">
        <v>0.15760000000000002</v>
      </c>
      <c r="AB84" s="218">
        <v>0.15813333333333335</v>
      </c>
      <c r="AC84" s="218">
        <v>0.15866666666666668</v>
      </c>
      <c r="AD84" s="218">
        <v>0.15920000000000001</v>
      </c>
      <c r="AE84" s="218">
        <v>0.15973333333333334</v>
      </c>
      <c r="AF84" s="218">
        <v>0.1602666666666667</v>
      </c>
      <c r="AG84" s="218">
        <v>0.16080000000000003</v>
      </c>
      <c r="AH84" s="218">
        <v>0.16133333333333336</v>
      </c>
      <c r="AI84" s="218">
        <v>0.16186666666666669</v>
      </c>
      <c r="AJ84" s="218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134</v>
      </c>
      <c r="D85" s="45">
        <f>ROUND(U85*' Demand-Supply Gap'!D$218,2)</f>
        <v>3.62</v>
      </c>
      <c r="E85" s="45">
        <f>ROUND(V85*' Demand-Supply Gap'!E$218,2)</f>
        <v>3.75</v>
      </c>
      <c r="F85" s="45">
        <f>ROUND(W85*' Demand-Supply Gap'!F$218,2)</f>
        <v>3.85</v>
      </c>
      <c r="G85" s="45">
        <f>ROUND(X85*' Demand-Supply Gap'!G$218,2)</f>
        <v>3.73</v>
      </c>
      <c r="H85" s="45">
        <f>ROUND(Y85*' Demand-Supply Gap'!H$218,2)</f>
        <v>3.81</v>
      </c>
      <c r="I85" s="45">
        <f>ROUND(Z85*' Demand-Supply Gap'!I$218,2)</f>
        <v>3.4</v>
      </c>
      <c r="J85" s="45">
        <f>ROUND(AA85*' Demand-Supply Gap'!J$218,2)</f>
        <v>3.44</v>
      </c>
      <c r="K85" s="45">
        <f>ROUND(AB85*' Demand-Supply Gap'!K$218,2)</f>
        <v>3.53</v>
      </c>
      <c r="L85" s="45">
        <f>ROUND(AC85*' Demand-Supply Gap'!L$218,2)</f>
        <v>3.63</v>
      </c>
      <c r="M85" s="45">
        <f>ROUND(AD85*' Demand-Supply Gap'!M$218,2)</f>
        <v>3.78</v>
      </c>
      <c r="N85" s="45">
        <f>ROUND(AE85*' Demand-Supply Gap'!N$218,2)</f>
        <v>3.94</v>
      </c>
      <c r="O85" s="45">
        <f>ROUND(AF85*' Demand-Supply Gap'!O$218,2)</f>
        <v>4.13</v>
      </c>
      <c r="P85" s="45">
        <f>ROUND(AG85*' Demand-Supply Gap'!P$218,2)</f>
        <v>4.33</v>
      </c>
      <c r="Q85" s="45">
        <f>ROUND(AH85*' Demand-Supply Gap'!Q$218,2)</f>
        <v>4.5199999999999996</v>
      </c>
      <c r="R85" s="45">
        <f>ROUND(AI85*' Demand-Supply Gap'!R$218,2)</f>
        <v>4.75</v>
      </c>
      <c r="S85" s="45">
        <f>ROUND(AJ85*' Demand-Supply Gap'!S$218,2)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148</v>
      </c>
      <c r="D86" s="45">
        <f>ROUND(U86*' Demand-Supply Gap'!D$218,2)</f>
        <v>1.53</v>
      </c>
      <c r="E86" s="45">
        <f>ROUND(V86*' Demand-Supply Gap'!E$218,2)</f>
        <v>1.57</v>
      </c>
      <c r="F86" s="45">
        <f>ROUND(W86*' Demand-Supply Gap'!F$218,2)</f>
        <v>1.6</v>
      </c>
      <c r="G86" s="45">
        <f>ROUND(X86*' Demand-Supply Gap'!G$218,2)</f>
        <v>1.54</v>
      </c>
      <c r="H86" s="45">
        <f>ROUND(Y86*' Demand-Supply Gap'!H$218,2)</f>
        <v>1.55</v>
      </c>
      <c r="I86" s="45">
        <f>ROUND(Z86*' Demand-Supply Gap'!I$218,2)</f>
        <v>1.37</v>
      </c>
      <c r="J86" s="45">
        <f>ROUND(AA86*' Demand-Supply Gap'!J$218,2)</f>
        <v>1.38</v>
      </c>
      <c r="K86" s="45">
        <f>ROUND(AB86*' Demand-Supply Gap'!K$218,2)</f>
        <v>1.4</v>
      </c>
      <c r="L86" s="45">
        <f>ROUND(AC86*' Demand-Supply Gap'!L$218,2)</f>
        <v>1.43</v>
      </c>
      <c r="M86" s="45">
        <f>ROUND(AD86*' Demand-Supply Gap'!M$218,2)</f>
        <v>1.47</v>
      </c>
      <c r="N86" s="45">
        <f>ROUND(AE86*' Demand-Supply Gap'!N$218,2)</f>
        <v>1.52</v>
      </c>
      <c r="O86" s="45">
        <f>ROUND(AF86*' Demand-Supply Gap'!O$218,2)</f>
        <v>1.58</v>
      </c>
      <c r="P86" s="45">
        <f>ROUND(AG86*' Demand-Supply Gap'!P$218,2)</f>
        <v>1.64</v>
      </c>
      <c r="Q86" s="45">
        <f>ROUND(AH86*' Demand-Supply Gap'!Q$218,2)</f>
        <v>1.69</v>
      </c>
      <c r="R86" s="45">
        <f>ROUND(AI86*' Demand-Supply Gap'!R$218,2)</f>
        <v>1.76</v>
      </c>
      <c r="S86" s="45">
        <f>ROUND(AJ86*' Demand-Supply Gap'!S$218,2)</f>
        <v>1.84</v>
      </c>
      <c r="T86" s="58"/>
      <c r="U86" s="194">
        <v>0.1234</v>
      </c>
      <c r="V86" s="194">
        <v>0.12273333333333332</v>
      </c>
      <c r="W86" s="194">
        <v>0.12206666666666666</v>
      </c>
      <c r="X86" s="194">
        <v>0.12139999999999999</v>
      </c>
      <c r="Y86" s="194">
        <v>0.12073333333333333</v>
      </c>
      <c r="Z86" s="194">
        <v>0.12006666666666665</v>
      </c>
      <c r="AA86" s="194">
        <v>0.11939999999999999</v>
      </c>
      <c r="AB86" s="194">
        <v>0.11873333333333333</v>
      </c>
      <c r="AC86" s="194">
        <v>0.11806666666666667</v>
      </c>
      <c r="AD86" s="194">
        <v>0.11739999999999999</v>
      </c>
      <c r="AE86" s="194">
        <v>0.11673333333333333</v>
      </c>
      <c r="AF86" s="194">
        <v>0.11606666666666667</v>
      </c>
      <c r="AG86" s="194">
        <v>0.11539999999999999</v>
      </c>
      <c r="AH86" s="194">
        <v>0.11473333333333333</v>
      </c>
      <c r="AI86" s="194">
        <v>0.11406666666666666</v>
      </c>
      <c r="AJ86" s="194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133</v>
      </c>
      <c r="D87" s="45">
        <f>ROUND(U87*' Demand-Supply Gap'!D$218,2)</f>
        <v>2.86</v>
      </c>
      <c r="E87" s="45">
        <f>ROUND(V87*' Demand-Supply Gap'!E$218,2)</f>
        <v>2.94</v>
      </c>
      <c r="F87" s="45">
        <f>ROUND(W87*' Demand-Supply Gap'!F$218,2)</f>
        <v>2.99</v>
      </c>
      <c r="G87" s="45">
        <f>ROUND(X87*' Demand-Supply Gap'!G$218,2)</f>
        <v>2.88</v>
      </c>
      <c r="H87" s="45">
        <f>ROUND(Y87*' Demand-Supply Gap'!H$218,2)</f>
        <v>2.92</v>
      </c>
      <c r="I87" s="45">
        <f>ROUND(Z87*' Demand-Supply Gap'!I$218,2)</f>
        <v>2.59</v>
      </c>
      <c r="J87" s="45">
        <f>ROUND(AA87*' Demand-Supply Gap'!J$218,2)</f>
        <v>2.6</v>
      </c>
      <c r="K87" s="45">
        <f>ROUND(AB87*' Demand-Supply Gap'!K$218,2)</f>
        <v>2.64</v>
      </c>
      <c r="L87" s="45">
        <f>ROUND(AC87*' Demand-Supply Gap'!L$218,2)</f>
        <v>2.7</v>
      </c>
      <c r="M87" s="45">
        <f>ROUND(AD87*' Demand-Supply Gap'!M$218,2)</f>
        <v>2.79</v>
      </c>
      <c r="N87" s="45">
        <f>ROUND(AE87*' Demand-Supply Gap'!N$218,2)</f>
        <v>2.89</v>
      </c>
      <c r="O87" s="45">
        <f>ROUND(AF87*' Demand-Supply Gap'!O$218,2)</f>
        <v>3</v>
      </c>
      <c r="P87" s="45">
        <f>ROUND(AG87*' Demand-Supply Gap'!P$218,2)</f>
        <v>3.12</v>
      </c>
      <c r="Q87" s="45">
        <f>ROUND(AH87*' Demand-Supply Gap'!Q$218,2)</f>
        <v>3.24</v>
      </c>
      <c r="R87" s="45">
        <f>ROUND(AI87*' Demand-Supply Gap'!R$218,2)</f>
        <v>3.37</v>
      </c>
      <c r="S87" s="45">
        <f>ROUND(AJ87*' Demand-Supply Gap'!S$218,2)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149</v>
      </c>
      <c r="D88" s="45">
        <f>ROUND(U88*' Demand-Supply Gap'!D$218,2)</f>
        <v>2.5</v>
      </c>
      <c r="E88" s="45">
        <f>ROUND(V88*' Demand-Supply Gap'!E$218,2)</f>
        <v>2.58</v>
      </c>
      <c r="F88" s="45">
        <f>ROUND(W88*' Demand-Supply Gap'!F$218,2)</f>
        <v>2.63</v>
      </c>
      <c r="G88" s="45">
        <f>ROUND(X88*' Demand-Supply Gap'!G$218,2)</f>
        <v>2.54</v>
      </c>
      <c r="H88" s="45">
        <f>ROUND(Y88*' Demand-Supply Gap'!H$218,2)</f>
        <v>2.58</v>
      </c>
      <c r="I88" s="45">
        <f>ROUND(Z88*' Demand-Supply Gap'!I$218,2)</f>
        <v>2.29</v>
      </c>
      <c r="J88" s="45">
        <f>ROUND(AA88*' Demand-Supply Gap'!J$218,2)</f>
        <v>2.31</v>
      </c>
      <c r="K88" s="45">
        <f>ROUND(AB88*' Demand-Supply Gap'!K$218,2)</f>
        <v>2.35</v>
      </c>
      <c r="L88" s="45">
        <f>ROUND(AC88*' Demand-Supply Gap'!L$218,2)</f>
        <v>2.41</v>
      </c>
      <c r="M88" s="45">
        <f>ROUND(AD88*' Demand-Supply Gap'!M$218,2)</f>
        <v>2.4900000000000002</v>
      </c>
      <c r="N88" s="45">
        <f>ROUND(AE88*' Demand-Supply Gap'!N$218,2)</f>
        <v>2.59</v>
      </c>
      <c r="O88" s="45">
        <f>ROUND(AF88*' Demand-Supply Gap'!O$218,2)</f>
        <v>2.7</v>
      </c>
      <c r="P88" s="45">
        <f>ROUND(AG88*' Demand-Supply Gap'!P$218,2)</f>
        <v>2.81</v>
      </c>
      <c r="Q88" s="45">
        <f>ROUND(AH88*' Demand-Supply Gap'!Q$218,2)</f>
        <v>2.92</v>
      </c>
      <c r="R88" s="45">
        <f>ROUND(AI88*' Demand-Supply Gap'!R$218,2)</f>
        <v>3.05</v>
      </c>
      <c r="S88" s="45">
        <f>ROUND(AJ88*' Demand-Supply Gap'!S$218,2)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200" t="s">
        <v>40</v>
      </c>
      <c r="B89" s="201" t="s">
        <v>18</v>
      </c>
      <c r="C89" s="200" t="s">
        <v>101</v>
      </c>
      <c r="D89" s="204">
        <f>ROUND(U89*' Demand-Supply Gap'!D$218,2)</f>
        <v>12.43</v>
      </c>
      <c r="E89" s="204">
        <f>ROUND(V89*' Demand-Supply Gap'!E$218,2)</f>
        <v>12.83</v>
      </c>
      <c r="F89" s="204">
        <f>ROUND(W89*' Demand-Supply Gap'!F$218,2)</f>
        <v>13.11</v>
      </c>
      <c r="G89" s="204">
        <f>ROUND(X89*' Demand-Supply Gap'!G$218,2)</f>
        <v>12.67</v>
      </c>
      <c r="H89" s="204">
        <f>ROUND(Y89*' Demand-Supply Gap'!H$218,2)</f>
        <v>12.87</v>
      </c>
      <c r="I89" s="204">
        <f>ROUND(Z89*' Demand-Supply Gap'!I$218,2)</f>
        <v>11.44</v>
      </c>
      <c r="J89" s="204">
        <f>ROUND(AA89*' Demand-Supply Gap'!J$218,2)</f>
        <v>11.55</v>
      </c>
      <c r="K89" s="204">
        <f>ROUND(AB89*' Demand-Supply Gap'!K$218,2)</f>
        <v>11.78</v>
      </c>
      <c r="L89" s="204">
        <f>ROUND(AC89*' Demand-Supply Gap'!L$218,2)</f>
        <v>12.09</v>
      </c>
      <c r="M89" s="204">
        <f>ROUND(AD89*' Demand-Supply Gap'!M$218,2)</f>
        <v>12.52</v>
      </c>
      <c r="N89" s="204">
        <f>ROUND(AE89*' Demand-Supply Gap'!N$218,2)</f>
        <v>13.01</v>
      </c>
      <c r="O89" s="204">
        <f>ROUND(AF89*' Demand-Supply Gap'!O$218,2)</f>
        <v>13.58</v>
      </c>
      <c r="P89" s="204">
        <f>ROUND(AG89*' Demand-Supply Gap'!P$218,2)</f>
        <v>14.18</v>
      </c>
      <c r="Q89" s="204">
        <f>ROUND(AH89*' Demand-Supply Gap'!Q$218,2)</f>
        <v>14.75</v>
      </c>
      <c r="R89" s="204">
        <f>ROUND(AI89*' Demand-Supply Gap'!R$218,2)</f>
        <v>15.43</v>
      </c>
      <c r="S89" s="204">
        <f>ROUND(AJ89*' Demand-Supply Gap'!S$218,2)</f>
        <v>16.21</v>
      </c>
      <c r="T89" s="206"/>
      <c r="U89" s="207">
        <f>SUM(U84:U88)</f>
        <v>1</v>
      </c>
      <c r="V89" s="207">
        <f t="shared" ref="V89:AJ89" si="57">SUM(V84:V88)</f>
        <v>1</v>
      </c>
      <c r="W89" s="207">
        <f t="shared" si="57"/>
        <v>1</v>
      </c>
      <c r="X89" s="207">
        <f t="shared" si="57"/>
        <v>1</v>
      </c>
      <c r="Y89" s="207">
        <f t="shared" si="57"/>
        <v>1</v>
      </c>
      <c r="Z89" s="207">
        <f t="shared" si="57"/>
        <v>1</v>
      </c>
      <c r="AA89" s="207">
        <f t="shared" si="57"/>
        <v>1</v>
      </c>
      <c r="AB89" s="207">
        <f t="shared" si="57"/>
        <v>1</v>
      </c>
      <c r="AC89" s="207">
        <f t="shared" si="57"/>
        <v>1</v>
      </c>
      <c r="AD89" s="207">
        <f t="shared" si="57"/>
        <v>1</v>
      </c>
      <c r="AE89" s="207">
        <f t="shared" si="57"/>
        <v>1</v>
      </c>
      <c r="AF89" s="207">
        <f t="shared" si="57"/>
        <v>1</v>
      </c>
      <c r="AG89" s="207">
        <f t="shared" si="57"/>
        <v>1</v>
      </c>
      <c r="AH89" s="207">
        <f t="shared" si="57"/>
        <v>1</v>
      </c>
      <c r="AI89" s="207">
        <f t="shared" si="57"/>
        <v>1</v>
      </c>
      <c r="AJ89" s="207">
        <f t="shared" si="57"/>
        <v>1</v>
      </c>
    </row>
    <row r="90" spans="1:36" s="53" customFormat="1" x14ac:dyDescent="0.2">
      <c r="A90" s="208" t="s">
        <v>40</v>
      </c>
      <c r="B90" s="209" t="s">
        <v>103</v>
      </c>
      <c r="C90" s="208" t="s">
        <v>154</v>
      </c>
      <c r="D90" s="212">
        <f>ROUND(U90*' Demand-Supply Gap'!D$227,2)</f>
        <v>0.08</v>
      </c>
      <c r="E90" s="212">
        <f>ROUND(V90*' Demand-Supply Gap'!E$227,2)</f>
        <v>0.05</v>
      </c>
      <c r="F90" s="212">
        <f>ROUND(W90*' Demand-Supply Gap'!F$227,2)</f>
        <v>0.06</v>
      </c>
      <c r="G90" s="212">
        <f>ROUND(X90*' Demand-Supply Gap'!G$227,2)</f>
        <v>0.72</v>
      </c>
      <c r="H90" s="212">
        <f>ROUND(Y90*' Demand-Supply Gap'!H$227,2)</f>
        <v>0.74</v>
      </c>
      <c r="I90" s="212">
        <f>ROUND(Z90*' Demand-Supply Gap'!I$227,2)</f>
        <v>0.7</v>
      </c>
      <c r="J90" s="212">
        <f>ROUND(AA90*' Demand-Supply Gap'!J$227,2)</f>
        <v>0.71</v>
      </c>
      <c r="K90" s="212">
        <f>ROUND(AB90*' Demand-Supply Gap'!K$227,2)</f>
        <v>0.72</v>
      </c>
      <c r="L90" s="212">
        <f>ROUND(AC90*' Demand-Supply Gap'!L$227,2)</f>
        <v>0.74</v>
      </c>
      <c r="M90" s="212">
        <f>ROUND(AD90*' Demand-Supply Gap'!M$227,2)</f>
        <v>0.76</v>
      </c>
      <c r="N90" s="212">
        <f>ROUND(AE90*' Demand-Supply Gap'!N$227,2)</f>
        <v>0.79</v>
      </c>
      <c r="O90" s="212">
        <f>ROUND(AF90*' Demand-Supply Gap'!O$227,2)</f>
        <v>0.83</v>
      </c>
      <c r="P90" s="212">
        <f>ROUND(AG90*' Demand-Supply Gap'!P$227,2)</f>
        <v>0.86</v>
      </c>
      <c r="Q90" s="212">
        <f>ROUND(AH90*' Demand-Supply Gap'!Q$227,2)</f>
        <v>0.9</v>
      </c>
      <c r="R90" s="212">
        <f>ROUND(AI90*' Demand-Supply Gap'!R$227,2)</f>
        <v>0.94</v>
      </c>
      <c r="S90" s="212">
        <f>ROUND(AJ90*' Demand-Supply Gap'!S$227,2)</f>
        <v>0.99</v>
      </c>
      <c r="T90" s="213"/>
      <c r="U90" s="216">
        <v>0.41</v>
      </c>
      <c r="V90" s="216">
        <v>0.41099999999999998</v>
      </c>
      <c r="W90" s="216">
        <v>0.41199999999999998</v>
      </c>
      <c r="X90" s="216">
        <v>0.41299999999999998</v>
      </c>
      <c r="Y90" s="216">
        <v>0.41399999999999998</v>
      </c>
      <c r="Z90" s="216">
        <v>0.41499999999999998</v>
      </c>
      <c r="AA90" s="216">
        <v>0.41599999999999998</v>
      </c>
      <c r="AB90" s="216">
        <v>0.41699999999999998</v>
      </c>
      <c r="AC90" s="216">
        <v>0.41799999999999998</v>
      </c>
      <c r="AD90" s="216">
        <v>0.41899999999999998</v>
      </c>
      <c r="AE90" s="216">
        <v>0.42</v>
      </c>
      <c r="AF90" s="216">
        <v>0.42099999999999999</v>
      </c>
      <c r="AG90" s="216">
        <v>0.42199999999999999</v>
      </c>
      <c r="AH90" s="216">
        <v>0.42299999999999999</v>
      </c>
      <c r="AI90" s="216">
        <v>0.42399999999999999</v>
      </c>
      <c r="AJ90" s="216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155</v>
      </c>
      <c r="D91" s="45">
        <f>ROUND(U91*' Demand-Supply Gap'!D$227,2)</f>
        <v>0.05</v>
      </c>
      <c r="E91" s="45">
        <f>ROUND(V91*' Demand-Supply Gap'!E$227,2)</f>
        <v>0.04</v>
      </c>
      <c r="F91" s="45">
        <f>ROUND(W91*' Demand-Supply Gap'!F$227,2)</f>
        <v>0.04</v>
      </c>
      <c r="G91" s="45">
        <f>ROUND(X91*' Demand-Supply Gap'!G$227,2)</f>
        <v>0.5</v>
      </c>
      <c r="H91" s="45">
        <f>ROUND(Y91*' Demand-Supply Gap'!H$227,2)</f>
        <v>0.51</v>
      </c>
      <c r="I91" s="45">
        <f>ROUND(Z91*' Demand-Supply Gap'!I$227,2)</f>
        <v>0.48</v>
      </c>
      <c r="J91" s="45">
        <f>ROUND(AA91*' Demand-Supply Gap'!J$227,2)</f>
        <v>0.49</v>
      </c>
      <c r="K91" s="45">
        <f>ROUND(AB91*' Demand-Supply Gap'!K$227,2)</f>
        <v>0.49</v>
      </c>
      <c r="L91" s="45">
        <f>ROUND(AC91*' Demand-Supply Gap'!L$227,2)</f>
        <v>0.5</v>
      </c>
      <c r="M91" s="45">
        <f>ROUND(AD91*' Demand-Supply Gap'!M$227,2)</f>
        <v>0.52</v>
      </c>
      <c r="N91" s="45">
        <f>ROUND(AE91*' Demand-Supply Gap'!N$227,2)</f>
        <v>0.54</v>
      </c>
      <c r="O91" s="45">
        <f>ROUND(AF91*' Demand-Supply Gap'!O$227,2)</f>
        <v>0.56000000000000005</v>
      </c>
      <c r="P91" s="45">
        <f>ROUND(AG91*' Demand-Supply Gap'!P$227,2)</f>
        <v>0.57999999999999996</v>
      </c>
      <c r="Q91" s="45">
        <f>ROUND(AH91*' Demand-Supply Gap'!Q$227,2)</f>
        <v>0.6</v>
      </c>
      <c r="R91" s="45">
        <f>ROUND(AI91*' Demand-Supply Gap'!R$227,2)</f>
        <v>0.62</v>
      </c>
      <c r="S91" s="45">
        <f>ROUND(AJ91*' Demand-Supply Gap'!S$227,2)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156</v>
      </c>
      <c r="D92" s="45">
        <f>ROUND(U92*' Demand-Supply Gap'!D$227,2)</f>
        <v>0.03</v>
      </c>
      <c r="E92" s="45">
        <f>ROUND(V92*' Demand-Supply Gap'!E$227,2)</f>
        <v>0.02</v>
      </c>
      <c r="F92" s="45">
        <f>ROUND(W92*' Demand-Supply Gap'!F$227,2)</f>
        <v>0.03</v>
      </c>
      <c r="G92" s="45">
        <f>ROUND(X92*' Demand-Supply Gap'!G$227,2)</f>
        <v>0.31</v>
      </c>
      <c r="H92" s="45">
        <f>ROUND(Y92*' Demand-Supply Gap'!H$227,2)</f>
        <v>0.32</v>
      </c>
      <c r="I92" s="45">
        <f>ROUND(Z92*' Demand-Supply Gap'!I$227,2)</f>
        <v>0.3</v>
      </c>
      <c r="J92" s="45">
        <f>ROUND(AA92*' Demand-Supply Gap'!J$227,2)</f>
        <v>0.31</v>
      </c>
      <c r="K92" s="45">
        <f>ROUND(AB92*' Demand-Supply Gap'!K$227,2)</f>
        <v>0.31</v>
      </c>
      <c r="L92" s="45">
        <f>ROUND(AC92*' Demand-Supply Gap'!L$227,2)</f>
        <v>0.32</v>
      </c>
      <c r="M92" s="45">
        <f>ROUND(AD92*' Demand-Supply Gap'!M$227,2)</f>
        <v>0.34</v>
      </c>
      <c r="N92" s="45">
        <f>ROUND(AE92*' Demand-Supply Gap'!N$227,2)</f>
        <v>0.35</v>
      </c>
      <c r="O92" s="45">
        <f>ROUND(AF92*' Demand-Supply Gap'!O$227,2)</f>
        <v>0.37</v>
      </c>
      <c r="P92" s="45">
        <f>ROUND(AG92*' Demand-Supply Gap'!P$227,2)</f>
        <v>0.38</v>
      </c>
      <c r="Q92" s="45">
        <f>ROUND(AH92*' Demand-Supply Gap'!Q$227,2)</f>
        <v>0.4</v>
      </c>
      <c r="R92" s="45">
        <f>ROUND(AI92*' Demand-Supply Gap'!R$227,2)</f>
        <v>0.42</v>
      </c>
      <c r="S92" s="45">
        <f>ROUND(AJ92*' Demand-Supply Gap'!S$227,2)</f>
        <v>0.44</v>
      </c>
      <c r="T92" s="58"/>
      <c r="U92" s="194">
        <v>0.17339999999999997</v>
      </c>
      <c r="V92" s="194">
        <v>0.17453333333333332</v>
      </c>
      <c r="W92" s="194">
        <v>0.17566666666666664</v>
      </c>
      <c r="X92" s="194">
        <v>0.17679999999999998</v>
      </c>
      <c r="Y92" s="194">
        <v>0.1779333333333333</v>
      </c>
      <c r="Z92" s="194">
        <v>0.17906666666666665</v>
      </c>
      <c r="AA92" s="194">
        <v>0.18019999999999997</v>
      </c>
      <c r="AB92" s="194">
        <v>0.18133333333333332</v>
      </c>
      <c r="AC92" s="194">
        <v>0.18246666666666664</v>
      </c>
      <c r="AD92" s="194">
        <v>0.18359999999999999</v>
      </c>
      <c r="AE92" s="194">
        <v>0.1847333333333333</v>
      </c>
      <c r="AF92" s="194">
        <v>0.18586666666666665</v>
      </c>
      <c r="AG92" s="194">
        <v>0.18699999999999997</v>
      </c>
      <c r="AH92" s="194">
        <v>0.18813333333333329</v>
      </c>
      <c r="AI92" s="194">
        <v>0.18926666666666664</v>
      </c>
      <c r="AJ92" s="194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Gap'!D$227,2)</f>
        <v>0.02</v>
      </c>
      <c r="E93" s="45">
        <f>ROUND(V93*' Demand-Supply Gap'!E$227,2)</f>
        <v>0.02</v>
      </c>
      <c r="F93" s="45">
        <f>ROUND(W93*' Demand-Supply Gap'!F$227,2)</f>
        <v>0.02</v>
      </c>
      <c r="G93" s="45">
        <f>ROUND(X93*' Demand-Supply Gap'!G$227,2)</f>
        <v>0.21</v>
      </c>
      <c r="H93" s="45">
        <f>ROUND(Y93*' Demand-Supply Gap'!H$227,2)</f>
        <v>0.21</v>
      </c>
      <c r="I93" s="45">
        <f>ROUND(Z93*' Demand-Supply Gap'!I$227,2)</f>
        <v>0.2</v>
      </c>
      <c r="J93" s="45">
        <f>ROUND(AA93*' Demand-Supply Gap'!J$227,2)</f>
        <v>0.2</v>
      </c>
      <c r="K93" s="45">
        <f>ROUND(AB93*' Demand-Supply Gap'!K$227,2)</f>
        <v>0.2</v>
      </c>
      <c r="L93" s="45">
        <f>ROUND(AC93*' Demand-Supply Gap'!L$227,2)</f>
        <v>0.2</v>
      </c>
      <c r="M93" s="45">
        <f>ROUND(AD93*' Demand-Supply Gap'!M$227,2)</f>
        <v>0.21</v>
      </c>
      <c r="N93" s="45">
        <f>ROUND(AE93*' Demand-Supply Gap'!N$227,2)</f>
        <v>0.21</v>
      </c>
      <c r="O93" s="45">
        <f>ROUND(AF93*' Demand-Supply Gap'!O$227,2)</f>
        <v>0.22</v>
      </c>
      <c r="P93" s="45">
        <f>ROUND(AG93*' Demand-Supply Gap'!P$227,2)</f>
        <v>0.22</v>
      </c>
      <c r="Q93" s="45">
        <f>ROUND(AH93*' Demand-Supply Gap'!Q$227,2)</f>
        <v>0.23</v>
      </c>
      <c r="R93" s="45">
        <f>ROUND(AI93*' Demand-Supply Gap'!R$227,2)</f>
        <v>0.24</v>
      </c>
      <c r="S93" s="45">
        <f>ROUND(AJ93*' Demand-Supply Gap'!S$227,2)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200" t="s">
        <v>40</v>
      </c>
      <c r="B94" s="201" t="s">
        <v>103</v>
      </c>
      <c r="C94" s="200" t="s">
        <v>101</v>
      </c>
      <c r="D94" s="204">
        <f>ROUND(U94*' Demand-Supply Gap'!D$227,2)</f>
        <v>0.19</v>
      </c>
      <c r="E94" s="204">
        <f>ROUND(V94*' Demand-Supply Gap'!E$227,2)</f>
        <v>0.13</v>
      </c>
      <c r="F94" s="204">
        <f>ROUND(W94*' Demand-Supply Gap'!F$227,2)</f>
        <v>0.14000000000000001</v>
      </c>
      <c r="G94" s="204">
        <f>ROUND(X94*' Demand-Supply Gap'!G$227,2)</f>
        <v>1.74</v>
      </c>
      <c r="H94" s="204">
        <f>ROUND(Y94*' Demand-Supply Gap'!H$227,2)</f>
        <v>1.78</v>
      </c>
      <c r="I94" s="204">
        <f>ROUND(Z94*' Demand-Supply Gap'!I$227,2)</f>
        <v>1.69</v>
      </c>
      <c r="J94" s="204">
        <f>ROUND(AA94*' Demand-Supply Gap'!J$227,2)</f>
        <v>1.7</v>
      </c>
      <c r="K94" s="204">
        <f>ROUND(AB94*' Demand-Supply Gap'!K$227,2)</f>
        <v>1.73</v>
      </c>
      <c r="L94" s="204">
        <f>ROUND(AC94*' Demand-Supply Gap'!L$227,2)</f>
        <v>1.77</v>
      </c>
      <c r="M94" s="204">
        <f>ROUND(AD94*' Demand-Supply Gap'!M$227,2)</f>
        <v>1.83</v>
      </c>
      <c r="N94" s="204">
        <f>ROUND(AE94*' Demand-Supply Gap'!N$227,2)</f>
        <v>1.89</v>
      </c>
      <c r="O94" s="204">
        <f>ROUND(AF94*' Demand-Supply Gap'!O$227,2)</f>
        <v>1.97</v>
      </c>
      <c r="P94" s="204">
        <f>ROUND(AG94*' Demand-Supply Gap'!P$227,2)</f>
        <v>2.0499999999999998</v>
      </c>
      <c r="Q94" s="204">
        <f>ROUND(AH94*' Demand-Supply Gap'!Q$227,2)</f>
        <v>2.13</v>
      </c>
      <c r="R94" s="204">
        <f>ROUND(AI94*' Demand-Supply Gap'!R$227,2)</f>
        <v>2.2200000000000002</v>
      </c>
      <c r="S94" s="204">
        <f>ROUND(AJ94*' Demand-Supply Gap'!S$227,2)</f>
        <v>2.3199999999999998</v>
      </c>
      <c r="T94" s="206"/>
      <c r="U94" s="207">
        <f>SUM(U90:U93)</f>
        <v>1</v>
      </c>
      <c r="V94" s="207">
        <f t="shared" ref="V94:AJ94" si="59">SUM(V90:V93)</f>
        <v>1</v>
      </c>
      <c r="W94" s="207">
        <f t="shared" si="59"/>
        <v>1</v>
      </c>
      <c r="X94" s="207">
        <f t="shared" si="59"/>
        <v>1</v>
      </c>
      <c r="Y94" s="207">
        <f t="shared" si="59"/>
        <v>1</v>
      </c>
      <c r="Z94" s="207">
        <f t="shared" si="59"/>
        <v>1</v>
      </c>
      <c r="AA94" s="207">
        <f t="shared" si="59"/>
        <v>1</v>
      </c>
      <c r="AB94" s="207">
        <f t="shared" si="59"/>
        <v>1</v>
      </c>
      <c r="AC94" s="207">
        <f t="shared" si="59"/>
        <v>1</v>
      </c>
      <c r="AD94" s="207">
        <f t="shared" si="59"/>
        <v>1</v>
      </c>
      <c r="AE94" s="207">
        <f t="shared" si="59"/>
        <v>1</v>
      </c>
      <c r="AF94" s="207">
        <f t="shared" si="59"/>
        <v>1</v>
      </c>
      <c r="AG94" s="207">
        <f t="shared" si="59"/>
        <v>1</v>
      </c>
      <c r="AH94" s="207">
        <f t="shared" si="59"/>
        <v>1</v>
      </c>
      <c r="AI94" s="207">
        <f t="shared" si="59"/>
        <v>1</v>
      </c>
      <c r="AJ94" s="207">
        <f t="shared" si="59"/>
        <v>1</v>
      </c>
    </row>
    <row r="95" spans="1:36" s="53" customFormat="1" x14ac:dyDescent="0.2">
      <c r="A95" s="208" t="s">
        <v>37</v>
      </c>
      <c r="B95" s="209" t="s">
        <v>312</v>
      </c>
      <c r="C95" s="225" t="s">
        <v>348</v>
      </c>
      <c r="D95" s="211">
        <f>ROUND(U95*' Demand-Supply Gap'!D$258,2)</f>
        <v>7.66</v>
      </c>
      <c r="E95" s="212">
        <f>ROUND(V95*' Demand-Supply Gap'!E$258,2)</f>
        <v>7.85</v>
      </c>
      <c r="F95" s="212">
        <f>ROUND(W95*' Demand-Supply Gap'!F$258,2)</f>
        <v>7.99</v>
      </c>
      <c r="G95" s="212">
        <f>ROUND(X95*' Demand-Supply Gap'!G$258,2)</f>
        <v>8</v>
      </c>
      <c r="H95" s="212">
        <f>ROUND(Y95*' Demand-Supply Gap'!H$258,2)</f>
        <v>8.14</v>
      </c>
      <c r="I95" s="212">
        <f>ROUND(Z95*' Demand-Supply Gap'!I$258,2)</f>
        <v>7.91</v>
      </c>
      <c r="J95" s="212">
        <f>ROUND(AA95*' Demand-Supply Gap'!J$258,2)</f>
        <v>7.99</v>
      </c>
      <c r="K95" s="212">
        <f>ROUND(AB95*' Demand-Supply Gap'!K$258,2)</f>
        <v>8.15</v>
      </c>
      <c r="L95" s="212">
        <f>ROUND(AC95*' Demand-Supply Gap'!L$258,2)</f>
        <v>8.3699999999999992</v>
      </c>
      <c r="M95" s="212">
        <f>ROUND(AD95*' Demand-Supply Gap'!M$258,2)</f>
        <v>8.67</v>
      </c>
      <c r="N95" s="212">
        <f>ROUND(AE95*' Demand-Supply Gap'!N$258,2)</f>
        <v>9.01</v>
      </c>
      <c r="O95" s="212">
        <f>ROUND(AF95*' Demand-Supply Gap'!O$258,2)</f>
        <v>9.41</v>
      </c>
      <c r="P95" s="212">
        <f>ROUND(AG95*' Demand-Supply Gap'!P$258,2)</f>
        <v>9.83</v>
      </c>
      <c r="Q95" s="212">
        <f>ROUND(AH95*' Demand-Supply Gap'!Q$258,2)</f>
        <v>10.23</v>
      </c>
      <c r="R95" s="212">
        <f>ROUND(AI95*' Demand-Supply Gap'!R$258,2)</f>
        <v>10.71</v>
      </c>
      <c r="S95" s="212">
        <f>ROUND(AJ95*' Demand-Supply Gap'!S$258,2)</f>
        <v>11.25</v>
      </c>
      <c r="T95" s="213"/>
      <c r="U95" s="218">
        <v>0.50029999999999997</v>
      </c>
      <c r="V95" s="218">
        <v>0.50180000000000002</v>
      </c>
      <c r="W95" s="218">
        <v>0.50319999999999998</v>
      </c>
      <c r="X95" s="218">
        <v>0.50449999999999995</v>
      </c>
      <c r="Y95" s="218">
        <v>0.50649999999999995</v>
      </c>
      <c r="Z95" s="218">
        <v>0.5075272727272726</v>
      </c>
      <c r="AA95" s="218">
        <v>0.50855454545454537</v>
      </c>
      <c r="AB95" s="218">
        <v>0.50958181818181814</v>
      </c>
      <c r="AC95" s="218">
        <v>0.5106090909090909</v>
      </c>
      <c r="AD95" s="218">
        <v>0.51163636363636356</v>
      </c>
      <c r="AE95" s="218">
        <v>0.51266363636363632</v>
      </c>
      <c r="AF95" s="218">
        <v>0.51369090909090909</v>
      </c>
      <c r="AG95" s="218">
        <v>0.51471818181818185</v>
      </c>
      <c r="AH95" s="218">
        <v>0.51574545454545451</v>
      </c>
      <c r="AI95" s="218">
        <v>0.51677272727272727</v>
      </c>
      <c r="AJ95" s="218">
        <v>0.51780000000000004</v>
      </c>
    </row>
    <row r="96" spans="1:36" s="53" customFormat="1" x14ac:dyDescent="0.2">
      <c r="A96" s="73" t="s">
        <v>37</v>
      </c>
      <c r="B96" s="75" t="s">
        <v>312</v>
      </c>
      <c r="C96" s="198" t="s">
        <v>349</v>
      </c>
      <c r="D96" s="61">
        <f>ROUND(U96*' Demand-Supply Gap'!D$258,2)</f>
        <v>3.66</v>
      </c>
      <c r="E96" s="45">
        <f>ROUND(V96*' Demand-Supply Gap'!E$258,2)</f>
        <v>3.76</v>
      </c>
      <c r="F96" s="45">
        <f>ROUND(W96*' Demand-Supply Gap'!F$258,2)</f>
        <v>3.84</v>
      </c>
      <c r="G96" s="45">
        <f>ROUND(X96*' Demand-Supply Gap'!G$258,2)</f>
        <v>3.84</v>
      </c>
      <c r="H96" s="45">
        <f>ROUND(Y96*' Demand-Supply Gap'!H$258,2)</f>
        <v>3.93</v>
      </c>
      <c r="I96" s="45">
        <f>ROUND(Z96*' Demand-Supply Gap'!I$258,2)</f>
        <v>3.84</v>
      </c>
      <c r="J96" s="45">
        <f>ROUND(AA96*' Demand-Supply Gap'!J$258,2)</f>
        <v>3.9</v>
      </c>
      <c r="K96" s="45">
        <f>ROUND(AB96*' Demand-Supply Gap'!K$258,2)</f>
        <v>4.01</v>
      </c>
      <c r="L96" s="45">
        <f>ROUND(AC96*' Demand-Supply Gap'!L$258,2)</f>
        <v>4.1399999999999997</v>
      </c>
      <c r="M96" s="45">
        <f>ROUND(AD96*' Demand-Supply Gap'!M$258,2)</f>
        <v>4.32</v>
      </c>
      <c r="N96" s="45">
        <f>ROUND(AE96*' Demand-Supply Gap'!N$258,2)</f>
        <v>4.5199999999999996</v>
      </c>
      <c r="O96" s="45">
        <f>ROUND(AF96*' Demand-Supply Gap'!O$258,2)</f>
        <v>4.74</v>
      </c>
      <c r="P96" s="45">
        <f>ROUND(AG96*' Demand-Supply Gap'!P$258,2)</f>
        <v>4.99</v>
      </c>
      <c r="Q96" s="45">
        <f>ROUND(AH96*' Demand-Supply Gap'!Q$258,2)</f>
        <v>5.22</v>
      </c>
      <c r="R96" s="45">
        <f>ROUND(AI96*' Demand-Supply Gap'!R$258,2)</f>
        <v>5.49</v>
      </c>
      <c r="S96" s="45">
        <f>ROUND(AJ96*' Demand-Supply Gap'!S$258,2)</f>
        <v>5.81</v>
      </c>
      <c r="T96" s="58"/>
      <c r="U96" s="194">
        <v>0.2394</v>
      </c>
      <c r="V96" s="194">
        <v>0.24049999999999999</v>
      </c>
      <c r="W96" s="194">
        <v>0.24160000000000001</v>
      </c>
      <c r="X96" s="194">
        <v>0.24249999999999999</v>
      </c>
      <c r="Y96" s="194">
        <v>0.24440000000000003</v>
      </c>
      <c r="Z96" s="194">
        <v>0.24648181818181822</v>
      </c>
      <c r="AA96" s="194">
        <v>0.2485636363636364</v>
      </c>
      <c r="AB96" s="194">
        <v>0.25064545454545456</v>
      </c>
      <c r="AC96" s="194">
        <v>0.25272727272727274</v>
      </c>
      <c r="AD96" s="194">
        <v>0.25480909090909093</v>
      </c>
      <c r="AE96" s="194">
        <v>0.25689090909090911</v>
      </c>
      <c r="AF96" s="194">
        <v>0.2589727272727273</v>
      </c>
      <c r="AG96" s="194">
        <v>0.26105454545454548</v>
      </c>
      <c r="AH96" s="194">
        <v>0.26313636363636367</v>
      </c>
      <c r="AI96" s="194">
        <v>0.26521818181818185</v>
      </c>
      <c r="AJ96" s="194">
        <v>0.26730000000000004</v>
      </c>
    </row>
    <row r="97" spans="1:36" s="53" customFormat="1" x14ac:dyDescent="0.2">
      <c r="A97" s="73" t="s">
        <v>37</v>
      </c>
      <c r="B97" s="75" t="s">
        <v>312</v>
      </c>
      <c r="C97" s="198" t="s">
        <v>350</v>
      </c>
      <c r="D97" s="61">
        <f>ROUND(U97*' Demand-Supply Gap'!D$258,2)</f>
        <v>2.09</v>
      </c>
      <c r="E97" s="45">
        <f>ROUND(V97*' Demand-Supply Gap'!E$258,2)</f>
        <v>2.14</v>
      </c>
      <c r="F97" s="45">
        <f>ROUND(W97*' Demand-Supply Gap'!F$258,2)</f>
        <v>2.17</v>
      </c>
      <c r="G97" s="45">
        <f>ROUND(X97*' Demand-Supply Gap'!G$258,2)</f>
        <v>2.17</v>
      </c>
      <c r="H97" s="45">
        <f>ROUND(Y97*' Demand-Supply Gap'!H$258,2)</f>
        <v>2.2000000000000002</v>
      </c>
      <c r="I97" s="45">
        <f>ROUND(Z97*' Demand-Supply Gap'!I$258,2)</f>
        <v>2.15</v>
      </c>
      <c r="J97" s="45">
        <f>ROUND(AA97*' Demand-Supply Gap'!J$258,2)</f>
        <v>2.19</v>
      </c>
      <c r="K97" s="45">
        <f>ROUND(AB97*' Demand-Supply Gap'!K$258,2)</f>
        <v>2.2400000000000002</v>
      </c>
      <c r="L97" s="45">
        <f>ROUND(AC97*' Demand-Supply Gap'!L$258,2)</f>
        <v>2.3199999999999998</v>
      </c>
      <c r="M97" s="45">
        <f>ROUND(AD97*' Demand-Supply Gap'!M$258,2)</f>
        <v>2.42</v>
      </c>
      <c r="N97" s="45">
        <f>ROUND(AE97*' Demand-Supply Gap'!N$258,2)</f>
        <v>2.5299999999999998</v>
      </c>
      <c r="O97" s="45">
        <f>ROUND(AF97*' Demand-Supply Gap'!O$258,2)</f>
        <v>2.65</v>
      </c>
      <c r="P97" s="45">
        <f>ROUND(AG97*' Demand-Supply Gap'!P$258,2)</f>
        <v>2.79</v>
      </c>
      <c r="Q97" s="45">
        <f>ROUND(AH97*' Demand-Supply Gap'!Q$258,2)</f>
        <v>2.92</v>
      </c>
      <c r="R97" s="45">
        <f>ROUND(AI97*' Demand-Supply Gap'!R$258,2)</f>
        <v>3.07</v>
      </c>
      <c r="S97" s="45">
        <f>ROUND(AJ97*' Demand-Supply Gap'!S$258,2)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312</v>
      </c>
      <c r="C98" s="198" t="s">
        <v>351</v>
      </c>
      <c r="D98" s="61">
        <f>ROUND(U98*' Demand-Supply Gap'!D$258,2)</f>
        <v>1.89</v>
      </c>
      <c r="E98" s="45">
        <f>ROUND(V98*' Demand-Supply Gap'!E$258,2)</f>
        <v>1.89</v>
      </c>
      <c r="F98" s="45">
        <f>ROUND(W98*' Demand-Supply Gap'!F$258,2)</f>
        <v>1.88</v>
      </c>
      <c r="G98" s="45">
        <f>ROUND(X98*' Demand-Supply Gap'!G$258,2)</f>
        <v>1.84</v>
      </c>
      <c r="H98" s="45">
        <f>ROUND(Y98*' Demand-Supply Gap'!H$258,2)</f>
        <v>1.8</v>
      </c>
      <c r="I98" s="45">
        <f>ROUND(Z98*' Demand-Supply Gap'!I$258,2)</f>
        <v>1.68</v>
      </c>
      <c r="J98" s="45">
        <f>ROUND(AA98*' Demand-Supply Gap'!J$258,2)</f>
        <v>1.63</v>
      </c>
      <c r="K98" s="45">
        <f>ROUND(AB98*' Demand-Supply Gap'!K$258,2)</f>
        <v>1.59</v>
      </c>
      <c r="L98" s="45">
        <f>ROUND(AC98*' Demand-Supply Gap'!L$258,2)</f>
        <v>1.56</v>
      </c>
      <c r="M98" s="45">
        <f>ROUND(AD98*' Demand-Supply Gap'!M$258,2)</f>
        <v>1.54</v>
      </c>
      <c r="N98" s="45">
        <f>ROUND(AE98*' Demand-Supply Gap'!N$258,2)</f>
        <v>1.52</v>
      </c>
      <c r="O98" s="45">
        <f>ROUND(AF98*' Demand-Supply Gap'!O$258,2)</f>
        <v>1.51</v>
      </c>
      <c r="P98" s="45">
        <f>ROUND(AG98*' Demand-Supply Gap'!P$258,2)</f>
        <v>1.49</v>
      </c>
      <c r="Q98" s="45">
        <f>ROUND(AH98*' Demand-Supply Gap'!Q$258,2)</f>
        <v>1.47</v>
      </c>
      <c r="R98" s="45">
        <f>ROUND(AI98*' Demand-Supply Gap'!R$258,2)</f>
        <v>1.45</v>
      </c>
      <c r="S98" s="45">
        <f>ROUND(AJ98*' Demand-Supply Gap'!S$258,2)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200" t="s">
        <v>37</v>
      </c>
      <c r="B99" s="201" t="s">
        <v>312</v>
      </c>
      <c r="C99" s="226" t="s">
        <v>101</v>
      </c>
      <c r="D99" s="204">
        <f>SUM(D95:D98)</f>
        <v>15.3</v>
      </c>
      <c r="E99" s="204">
        <f t="shared" ref="E99:S99" si="61">SUM(E95:E98)</f>
        <v>15.64</v>
      </c>
      <c r="F99" s="204">
        <f t="shared" si="61"/>
        <v>15.879999999999999</v>
      </c>
      <c r="G99" s="204">
        <f t="shared" si="61"/>
        <v>15.85</v>
      </c>
      <c r="H99" s="204">
        <f t="shared" si="61"/>
        <v>16.07</v>
      </c>
      <c r="I99" s="204">
        <f t="shared" si="61"/>
        <v>15.58</v>
      </c>
      <c r="J99" s="204">
        <f t="shared" si="61"/>
        <v>15.71</v>
      </c>
      <c r="K99" s="204">
        <f t="shared" si="61"/>
        <v>15.99</v>
      </c>
      <c r="L99" s="204">
        <f t="shared" si="61"/>
        <v>16.389999999999997</v>
      </c>
      <c r="M99" s="204">
        <f t="shared" si="61"/>
        <v>16.95</v>
      </c>
      <c r="N99" s="204">
        <f t="shared" si="61"/>
        <v>17.579999999999998</v>
      </c>
      <c r="O99" s="204">
        <f t="shared" si="61"/>
        <v>18.310000000000002</v>
      </c>
      <c r="P99" s="204">
        <f t="shared" si="61"/>
        <v>19.099999999999998</v>
      </c>
      <c r="Q99" s="204">
        <f t="shared" si="61"/>
        <v>19.839999999999996</v>
      </c>
      <c r="R99" s="204">
        <f t="shared" si="61"/>
        <v>20.720000000000002</v>
      </c>
      <c r="S99" s="204">
        <f t="shared" si="61"/>
        <v>21.729999999999997</v>
      </c>
      <c r="T99" s="206"/>
      <c r="U99" s="207">
        <f>SUM(U95:U98)</f>
        <v>1</v>
      </c>
      <c r="V99" s="207">
        <f t="shared" ref="V99:AJ99" si="62">SUM(V95:V98)</f>
        <v>1.0001</v>
      </c>
      <c r="W99" s="207">
        <f t="shared" si="62"/>
        <v>1</v>
      </c>
      <c r="X99" s="207">
        <f t="shared" si="62"/>
        <v>0.99999999999999989</v>
      </c>
      <c r="Y99" s="207">
        <f t="shared" si="62"/>
        <v>1</v>
      </c>
      <c r="Z99" s="207">
        <f t="shared" si="62"/>
        <v>1</v>
      </c>
      <c r="AA99" s="207">
        <f t="shared" si="62"/>
        <v>1</v>
      </c>
      <c r="AB99" s="207">
        <f t="shared" si="62"/>
        <v>1</v>
      </c>
      <c r="AC99" s="207">
        <f t="shared" si="62"/>
        <v>1</v>
      </c>
      <c r="AD99" s="207">
        <f t="shared" si="62"/>
        <v>1</v>
      </c>
      <c r="AE99" s="207">
        <f t="shared" si="62"/>
        <v>1</v>
      </c>
      <c r="AF99" s="207">
        <f t="shared" si="62"/>
        <v>1</v>
      </c>
      <c r="AG99" s="207">
        <f t="shared" si="62"/>
        <v>1</v>
      </c>
      <c r="AH99" s="207">
        <f t="shared" si="62"/>
        <v>1</v>
      </c>
      <c r="AI99" s="207">
        <f t="shared" si="62"/>
        <v>1</v>
      </c>
      <c r="AJ99" s="207">
        <f t="shared" si="62"/>
        <v>1</v>
      </c>
    </row>
    <row r="100" spans="1:36" s="53" customFormat="1" x14ac:dyDescent="0.2">
      <c r="A100" s="208" t="s">
        <v>37</v>
      </c>
      <c r="B100" s="209" t="s">
        <v>189</v>
      </c>
      <c r="C100" s="208" t="s">
        <v>262</v>
      </c>
      <c r="D100" s="212">
        <f>ROUND(U100*' Demand-Supply Gap'!D$276,2)</f>
        <v>6.18</v>
      </c>
      <c r="E100" s="212">
        <f>ROUND(V100*' Demand-Supply Gap'!E$276,2)</f>
        <v>6.26</v>
      </c>
      <c r="F100" s="212">
        <f>ROUND(W100*' Demand-Supply Gap'!F$276,2)</f>
        <v>6.26</v>
      </c>
      <c r="G100" s="212">
        <f>ROUND(X100*' Demand-Supply Gap'!G$276,2)</f>
        <v>6.28</v>
      </c>
      <c r="H100" s="212">
        <f>ROUND(Y100*' Demand-Supply Gap'!H$276,2)</f>
        <v>6.52</v>
      </c>
      <c r="I100" s="212">
        <f>ROUND(Z100*' Demand-Supply Gap'!I$276,2)</f>
        <v>6.29</v>
      </c>
      <c r="J100" s="212">
        <f>ROUND(AA100*' Demand-Supply Gap'!J$276,2)</f>
        <v>6.29</v>
      </c>
      <c r="K100" s="212">
        <f>ROUND(AB100*' Demand-Supply Gap'!K$276,2)</f>
        <v>6.37</v>
      </c>
      <c r="L100" s="212">
        <f>ROUND(AC100*' Demand-Supply Gap'!L$276,2)</f>
        <v>6.48</v>
      </c>
      <c r="M100" s="212">
        <f>ROUND(AD100*' Demand-Supply Gap'!M$276,2)</f>
        <v>6.7</v>
      </c>
      <c r="N100" s="212">
        <f>ROUND(AE100*' Demand-Supply Gap'!N$276,2)</f>
        <v>6.96</v>
      </c>
      <c r="O100" s="212">
        <f>ROUND(AF100*' Demand-Supply Gap'!O$276,2)</f>
        <v>7.25</v>
      </c>
      <c r="P100" s="212">
        <f>ROUND(AG100*' Demand-Supply Gap'!P$276,2)</f>
        <v>7.45</v>
      </c>
      <c r="Q100" s="212">
        <f>ROUND(AH100*' Demand-Supply Gap'!Q$276,2)</f>
        <v>7.86</v>
      </c>
      <c r="R100" s="212">
        <f>ROUND(AI100*' Demand-Supply Gap'!R$276,2)</f>
        <v>8.16</v>
      </c>
      <c r="S100" s="212">
        <f>ROUND(AJ100*' Demand-Supply Gap'!S$276,2)</f>
        <v>8.5</v>
      </c>
      <c r="T100" s="213"/>
      <c r="U100" s="218">
        <v>0.48280000000000006</v>
      </c>
      <c r="V100" s="218">
        <v>0.48109999999999992</v>
      </c>
      <c r="W100" s="218">
        <v>0.47949999999999998</v>
      </c>
      <c r="X100" s="218">
        <v>0.47889999999999994</v>
      </c>
      <c r="Y100" s="218">
        <v>0.47810000000000002</v>
      </c>
      <c r="Z100" s="218">
        <v>0.47699999999999992</v>
      </c>
      <c r="AA100" s="218">
        <v>0.47539999999999999</v>
      </c>
      <c r="AB100" s="218">
        <v>0.47410000000000002</v>
      </c>
      <c r="AC100" s="218">
        <v>0.47339999999999999</v>
      </c>
      <c r="AD100" s="218">
        <v>0.47249999999999998</v>
      </c>
      <c r="AE100" s="218">
        <v>0.47179999999999994</v>
      </c>
      <c r="AF100" s="218">
        <v>0.47120000000000001</v>
      </c>
      <c r="AG100" s="218">
        <v>0.46339999999999998</v>
      </c>
      <c r="AH100" s="218">
        <v>0.46989999999999993</v>
      </c>
      <c r="AI100" s="218">
        <v>0.46889999999999993</v>
      </c>
      <c r="AJ100" s="218">
        <v>0.46759999999999996</v>
      </c>
    </row>
    <row r="101" spans="1:36" s="53" customFormat="1" x14ac:dyDescent="0.2">
      <c r="A101" s="73" t="s">
        <v>37</v>
      </c>
      <c r="B101" s="75" t="s">
        <v>189</v>
      </c>
      <c r="C101" s="73" t="s">
        <v>263</v>
      </c>
      <c r="D101" s="45">
        <f>ROUND(U101*' Demand-Supply Gap'!D$276,2)</f>
        <v>0.92</v>
      </c>
      <c r="E101" s="45">
        <f>ROUND(V101*' Demand-Supply Gap'!E$276,2)</f>
        <v>0.93</v>
      </c>
      <c r="F101" s="45">
        <f>ROUND(W101*' Demand-Supply Gap'!F$276,2)</f>
        <v>0.92</v>
      </c>
      <c r="G101" s="45">
        <f>ROUND(X101*' Demand-Supply Gap'!G$276,2)</f>
        <v>0.92</v>
      </c>
      <c r="H101" s="45">
        <f>ROUND(Y101*' Demand-Supply Gap'!H$276,2)</f>
        <v>0.95</v>
      </c>
      <c r="I101" s="45">
        <f>ROUND(Z101*' Demand-Supply Gap'!I$276,2)</f>
        <v>0.92</v>
      </c>
      <c r="J101" s="45">
        <f>ROUND(AA101*' Demand-Supply Gap'!J$276,2)</f>
        <v>0.91</v>
      </c>
      <c r="K101" s="45">
        <f>ROUND(AB101*' Demand-Supply Gap'!K$276,2)</f>
        <v>0.9</v>
      </c>
      <c r="L101" s="45">
        <f>ROUND(AC101*' Demand-Supply Gap'!L$276,2)</f>
        <v>0.9</v>
      </c>
      <c r="M101" s="45">
        <f>ROUND(AD101*' Demand-Supply Gap'!M$276,2)</f>
        <v>0.92</v>
      </c>
      <c r="N101" s="45">
        <f>ROUND(AE101*' Demand-Supply Gap'!N$276,2)</f>
        <v>0.94</v>
      </c>
      <c r="O101" s="45">
        <f>ROUND(AF101*' Demand-Supply Gap'!O$276,2)</f>
        <v>0.97</v>
      </c>
      <c r="P101" s="45">
        <f>ROUND(AG101*' Demand-Supply Gap'!P$276,2)</f>
        <v>1</v>
      </c>
      <c r="Q101" s="45">
        <f>ROUND(AH101*' Demand-Supply Gap'!Q$276,2)</f>
        <v>1.03</v>
      </c>
      <c r="R101" s="45">
        <f>ROUND(AI101*' Demand-Supply Gap'!R$276,2)</f>
        <v>1.07</v>
      </c>
      <c r="S101" s="45">
        <f>ROUND(AJ101*' Demand-Supply Gap'!S$276,2)</f>
        <v>1.1000000000000001</v>
      </c>
      <c r="T101" s="58"/>
      <c r="U101" s="194">
        <v>7.1600000000000011E-2</v>
      </c>
      <c r="V101" s="194">
        <v>7.1199999999999999E-2</v>
      </c>
      <c r="W101" s="194">
        <v>7.0699999999999999E-2</v>
      </c>
      <c r="X101" s="194">
        <v>7.0300000000000001E-2</v>
      </c>
      <c r="Y101" s="194">
        <v>6.986666666666666E-2</v>
      </c>
      <c r="Z101" s="194">
        <v>6.9400000000000003E-2</v>
      </c>
      <c r="AA101" s="194">
        <v>6.8999999999999992E-2</v>
      </c>
      <c r="AB101" s="194">
        <v>6.7199999999999996E-2</v>
      </c>
      <c r="AC101" s="194">
        <v>6.54E-2</v>
      </c>
      <c r="AD101" s="194">
        <v>6.4500000000000002E-2</v>
      </c>
      <c r="AE101" s="194">
        <v>6.3799999999999996E-2</v>
      </c>
      <c r="AF101" s="194">
        <v>6.3E-2</v>
      </c>
      <c r="AG101" s="194">
        <v>6.2299999999999994E-2</v>
      </c>
      <c r="AH101" s="194">
        <v>6.1700000000000005E-2</v>
      </c>
      <c r="AI101" s="194">
        <v>6.1300000000000007E-2</v>
      </c>
      <c r="AJ101" s="194">
        <v>6.0499999999999998E-2</v>
      </c>
    </row>
    <row r="102" spans="1:36" s="53" customFormat="1" x14ac:dyDescent="0.2">
      <c r="A102" s="73" t="s">
        <v>37</v>
      </c>
      <c r="B102" s="75" t="s">
        <v>189</v>
      </c>
      <c r="C102" s="73" t="s">
        <v>264</v>
      </c>
      <c r="D102" s="45">
        <f>ROUND(U102*' Demand-Supply Gap'!D$276,2)</f>
        <v>1.69</v>
      </c>
      <c r="E102" s="45">
        <f>ROUND(V102*' Demand-Supply Gap'!E$276,2)</f>
        <v>1.73</v>
      </c>
      <c r="F102" s="45">
        <f>ROUND(W102*' Demand-Supply Gap'!F$276,2)</f>
        <v>1.75</v>
      </c>
      <c r="G102" s="45">
        <f>ROUND(X102*' Demand-Supply Gap'!G$276,2)</f>
        <v>1.77</v>
      </c>
      <c r="H102" s="45">
        <f>ROUND(Y102*' Demand-Supply Gap'!H$276,2)</f>
        <v>1.85</v>
      </c>
      <c r="I102" s="45">
        <f>ROUND(Z102*' Demand-Supply Gap'!I$276,2)</f>
        <v>1.8</v>
      </c>
      <c r="J102" s="45">
        <f>ROUND(AA102*' Demand-Supply Gap'!J$276,2)</f>
        <v>1.82</v>
      </c>
      <c r="K102" s="45">
        <f>ROUND(AB102*' Demand-Supply Gap'!K$276,2)</f>
        <v>1.86</v>
      </c>
      <c r="L102" s="45">
        <f>ROUND(AC102*' Demand-Supply Gap'!L$276,2)</f>
        <v>1.91</v>
      </c>
      <c r="M102" s="45">
        <f>ROUND(AD102*' Demand-Supply Gap'!M$276,2)</f>
        <v>1.97</v>
      </c>
      <c r="N102" s="45">
        <f>ROUND(AE102*' Demand-Supply Gap'!N$276,2)</f>
        <v>2.0499999999999998</v>
      </c>
      <c r="O102" s="45">
        <f>ROUND(AF102*' Demand-Supply Gap'!O$276,2)</f>
        <v>2.15</v>
      </c>
      <c r="P102" s="45">
        <f>ROUND(AG102*' Demand-Supply Gap'!P$276,2)</f>
        <v>2.2599999999999998</v>
      </c>
      <c r="Q102" s="45">
        <f>ROUND(AH102*' Demand-Supply Gap'!Q$276,2)</f>
        <v>2.36</v>
      </c>
      <c r="R102" s="45">
        <f>ROUND(AI102*' Demand-Supply Gap'!R$276,2)</f>
        <v>2.4700000000000002</v>
      </c>
      <c r="S102" s="45">
        <f>ROUND(AJ102*' Demand-Supply Gap'!S$276,2)</f>
        <v>2.6</v>
      </c>
      <c r="T102" s="60"/>
      <c r="U102" s="194">
        <v>0.13189999999999996</v>
      </c>
      <c r="V102" s="194">
        <v>0.13320000000000001</v>
      </c>
      <c r="W102" s="194">
        <v>0.13389999999999999</v>
      </c>
      <c r="X102" s="194">
        <v>0.13469999999999999</v>
      </c>
      <c r="Y102" s="194">
        <v>0.13539999999999999</v>
      </c>
      <c r="Z102" s="194">
        <v>0.13619999999999999</v>
      </c>
      <c r="AA102" s="194">
        <v>0.13769999999999999</v>
      </c>
      <c r="AB102" s="194">
        <v>0.1384</v>
      </c>
      <c r="AC102" s="194">
        <v>0.1391</v>
      </c>
      <c r="AD102" s="194">
        <v>0.13876666666666659</v>
      </c>
      <c r="AE102" s="194">
        <v>0.13919999999999999</v>
      </c>
      <c r="AF102" s="194">
        <v>0.13969999999999999</v>
      </c>
      <c r="AG102" s="194">
        <v>0.1404</v>
      </c>
      <c r="AH102" s="194">
        <v>0.14130000000000001</v>
      </c>
      <c r="AI102" s="194">
        <v>0.14199999999999999</v>
      </c>
      <c r="AJ102" s="194">
        <v>0.14269999999999999</v>
      </c>
    </row>
    <row r="103" spans="1:36" s="53" customFormat="1" x14ac:dyDescent="0.2">
      <c r="A103" s="73" t="s">
        <v>37</v>
      </c>
      <c r="B103" s="75" t="s">
        <v>189</v>
      </c>
      <c r="C103" s="73" t="s">
        <v>265</v>
      </c>
      <c r="D103" s="45">
        <f>ROUND(U103*' Demand-Supply Gap'!D$276,2)</f>
        <v>0.63</v>
      </c>
      <c r="E103" s="45">
        <f>ROUND(V103*' Demand-Supply Gap'!E$276,2)</f>
        <v>0.64</v>
      </c>
      <c r="F103" s="45">
        <f>ROUND(W103*' Demand-Supply Gap'!F$276,2)</f>
        <v>0.65</v>
      </c>
      <c r="G103" s="45">
        <f>ROUND(X103*' Demand-Supply Gap'!G$276,2)</f>
        <v>0.65</v>
      </c>
      <c r="H103" s="45">
        <f>ROUND(Y103*' Demand-Supply Gap'!H$276,2)</f>
        <v>0.69</v>
      </c>
      <c r="I103" s="45">
        <f>ROUND(Z103*' Demand-Supply Gap'!I$276,2)</f>
        <v>0.67</v>
      </c>
      <c r="J103" s="45">
        <f>ROUND(AA103*' Demand-Supply Gap'!J$276,2)</f>
        <v>0.68</v>
      </c>
      <c r="K103" s="45">
        <f>ROUND(AB103*' Demand-Supply Gap'!K$276,2)</f>
        <v>0.69</v>
      </c>
      <c r="L103" s="45">
        <f>ROUND(AC103*' Demand-Supply Gap'!L$276,2)</f>
        <v>0.72</v>
      </c>
      <c r="M103" s="45">
        <f>ROUND(AD103*' Demand-Supply Gap'!M$276,2)</f>
        <v>0.75</v>
      </c>
      <c r="N103" s="45">
        <f>ROUND(AE103*' Demand-Supply Gap'!N$276,2)</f>
        <v>0.78</v>
      </c>
      <c r="O103" s="45">
        <f>ROUND(AF103*' Demand-Supply Gap'!O$276,2)</f>
        <v>0.83</v>
      </c>
      <c r="P103" s="45">
        <f>ROUND(AG103*' Demand-Supply Gap'!P$276,2)</f>
        <v>0.88</v>
      </c>
      <c r="Q103" s="45">
        <f>ROUND(AH103*' Demand-Supply Gap'!Q$276,2)</f>
        <v>0.92</v>
      </c>
      <c r="R103" s="45">
        <f>ROUND(AI103*' Demand-Supply Gap'!R$276,2)</f>
        <v>0.96</v>
      </c>
      <c r="S103" s="45">
        <f>ROUND(AJ103*' Demand-Supply Gap'!S$276,2)</f>
        <v>1.02</v>
      </c>
      <c r="T103" s="58"/>
      <c r="U103" s="194">
        <v>4.8999999999999995E-2</v>
      </c>
      <c r="V103" s="194">
        <v>4.9200000000000001E-2</v>
      </c>
      <c r="W103" s="194">
        <v>4.9499999999999995E-2</v>
      </c>
      <c r="X103" s="194">
        <v>4.99E-2</v>
      </c>
      <c r="Y103" s="194">
        <v>5.0499999999999996E-2</v>
      </c>
      <c r="Z103" s="194">
        <v>5.0900000000000001E-2</v>
      </c>
      <c r="AA103" s="194">
        <v>5.1199999999999996E-2</v>
      </c>
      <c r="AB103" s="194">
        <v>5.16E-2</v>
      </c>
      <c r="AC103" s="194">
        <v>5.2199999999999996E-2</v>
      </c>
      <c r="AD103" s="194">
        <v>5.28E-2</v>
      </c>
      <c r="AE103" s="194">
        <v>5.3199999999999997E-2</v>
      </c>
      <c r="AF103" s="194">
        <v>5.3699999999999998E-2</v>
      </c>
      <c r="AG103" s="194">
        <v>5.45E-2</v>
      </c>
      <c r="AH103" s="194">
        <v>5.4899999999999997E-2</v>
      </c>
      <c r="AI103" s="194">
        <v>5.5399999999999998E-2</v>
      </c>
      <c r="AJ103" s="194">
        <v>5.62E-2</v>
      </c>
    </row>
    <row r="104" spans="1:36" s="53" customFormat="1" x14ac:dyDescent="0.2">
      <c r="A104" s="73" t="s">
        <v>37</v>
      </c>
      <c r="B104" s="75" t="s">
        <v>189</v>
      </c>
      <c r="C104" s="73" t="s">
        <v>266</v>
      </c>
      <c r="D104" s="45">
        <f>ROUND(U104*' Demand-Supply Gap'!D$276,2)</f>
        <v>1.1200000000000001</v>
      </c>
      <c r="E104" s="45">
        <f>ROUND(V104*' Demand-Supply Gap'!E$276,2)</f>
        <v>1.1299999999999999</v>
      </c>
      <c r="F104" s="45">
        <f>ROUND(W104*' Demand-Supply Gap'!F$276,2)</f>
        <v>1.1299999999999999</v>
      </c>
      <c r="G104" s="45">
        <f>ROUND(X104*' Demand-Supply Gap'!G$276,2)</f>
        <v>1.1200000000000001</v>
      </c>
      <c r="H104" s="45">
        <f>ROUND(Y104*' Demand-Supply Gap'!H$276,2)</f>
        <v>1.1599999999999999</v>
      </c>
      <c r="I104" s="45">
        <f>ROUND(Z104*' Demand-Supply Gap'!I$276,2)</f>
        <v>1.1100000000000001</v>
      </c>
      <c r="J104" s="45">
        <f>ROUND(AA104*' Demand-Supply Gap'!J$276,2)</f>
        <v>1.1100000000000001</v>
      </c>
      <c r="K104" s="45">
        <f>ROUND(AB104*' Demand-Supply Gap'!K$276,2)</f>
        <v>1.1100000000000001</v>
      </c>
      <c r="L104" s="45">
        <f>ROUND(AC104*' Demand-Supply Gap'!L$276,2)</f>
        <v>1.1200000000000001</v>
      </c>
      <c r="M104" s="45">
        <f>ROUND(AD104*' Demand-Supply Gap'!M$276,2)</f>
        <v>1.1499999999999999</v>
      </c>
      <c r="N104" s="45">
        <f>ROUND(AE104*' Demand-Supply Gap'!N$276,2)</f>
        <v>1.18</v>
      </c>
      <c r="O104" s="45">
        <f>ROUND(AF104*' Demand-Supply Gap'!O$276,2)</f>
        <v>1.23</v>
      </c>
      <c r="P104" s="45">
        <f>ROUND(AG104*' Demand-Supply Gap'!P$276,2)</f>
        <v>1.27</v>
      </c>
      <c r="Q104" s="45">
        <f>ROUND(AH104*' Demand-Supply Gap'!Q$276,2)</f>
        <v>1.32</v>
      </c>
      <c r="R104" s="45">
        <f>ROUND(AI104*' Demand-Supply Gap'!R$276,2)</f>
        <v>1.36</v>
      </c>
      <c r="S104" s="45">
        <f>ROUND(AJ104*' Demand-Supply Gap'!S$276,2)</f>
        <v>1.4</v>
      </c>
      <c r="T104" s="58"/>
      <c r="U104" s="194">
        <v>8.7500000000000008E-2</v>
      </c>
      <c r="V104" s="194">
        <v>8.6800000000000002E-2</v>
      </c>
      <c r="W104" s="194">
        <v>8.6300000000000002E-2</v>
      </c>
      <c r="X104" s="194">
        <v>8.5500000000000007E-2</v>
      </c>
      <c r="Y104" s="194">
        <v>8.48E-2</v>
      </c>
      <c r="Z104" s="194">
        <v>8.43E-2</v>
      </c>
      <c r="AA104" s="194">
        <v>8.3600000000000008E-2</v>
      </c>
      <c r="AB104" s="194">
        <v>8.2600000000000007E-2</v>
      </c>
      <c r="AC104" s="194">
        <v>8.1799999999999998E-2</v>
      </c>
      <c r="AD104" s="194">
        <v>8.1000000000000003E-2</v>
      </c>
      <c r="AE104" s="194">
        <v>8.030000000000001E-2</v>
      </c>
      <c r="AF104" s="194">
        <v>7.9700000000000007E-2</v>
      </c>
      <c r="AG104" s="194">
        <v>7.9200000000000007E-2</v>
      </c>
      <c r="AH104" s="194">
        <v>7.8700000000000006E-2</v>
      </c>
      <c r="AI104" s="194">
        <v>7.8E-2</v>
      </c>
      <c r="AJ104" s="194">
        <v>7.7200000000000005E-2</v>
      </c>
    </row>
    <row r="105" spans="1:36" s="53" customFormat="1" x14ac:dyDescent="0.2">
      <c r="A105" s="73" t="s">
        <v>37</v>
      </c>
      <c r="B105" s="75" t="s">
        <v>189</v>
      </c>
      <c r="C105" s="73" t="s">
        <v>267</v>
      </c>
      <c r="D105" s="45">
        <f>ROUND(U105*' Demand-Supply Gap'!D$276,2)</f>
        <v>1.44</v>
      </c>
      <c r="E105" s="45">
        <f>ROUND(V105*' Demand-Supply Gap'!E$276,2)</f>
        <v>1.48</v>
      </c>
      <c r="F105" s="45">
        <f>ROUND(W105*' Demand-Supply Gap'!F$276,2)</f>
        <v>1.49</v>
      </c>
      <c r="G105" s="45">
        <f>ROUND(X105*' Demand-Supply Gap'!G$276,2)</f>
        <v>1.51</v>
      </c>
      <c r="H105" s="45">
        <f>ROUND(Y105*' Demand-Supply Gap'!H$276,2)</f>
        <v>1.58</v>
      </c>
      <c r="I105" s="45">
        <f>ROUND(Z105*' Demand-Supply Gap'!I$276,2)</f>
        <v>1.54</v>
      </c>
      <c r="J105" s="45">
        <f>ROUND(AA105*' Demand-Supply Gap'!J$276,2)</f>
        <v>1.55</v>
      </c>
      <c r="K105" s="45">
        <f>ROUND(AB105*' Demand-Supply Gap'!K$276,2)</f>
        <v>1.58</v>
      </c>
      <c r="L105" s="45">
        <f>ROUND(AC105*' Demand-Supply Gap'!L$276,2)</f>
        <v>1.62</v>
      </c>
      <c r="M105" s="45">
        <f>ROUND(AD105*' Demand-Supply Gap'!M$276,2)</f>
        <v>1.68</v>
      </c>
      <c r="N105" s="45">
        <f>ROUND(AE105*' Demand-Supply Gap'!N$276,2)</f>
        <v>1.76</v>
      </c>
      <c r="O105" s="45">
        <f>ROUND(AF105*' Demand-Supply Gap'!O$276,2)</f>
        <v>1.85</v>
      </c>
      <c r="P105" s="45">
        <f>ROUND(AG105*' Demand-Supply Gap'!P$276,2)</f>
        <v>1.94</v>
      </c>
      <c r="Q105" s="45">
        <f>ROUND(AH105*' Demand-Supply Gap'!Q$276,2)</f>
        <v>2.0299999999999998</v>
      </c>
      <c r="R105" s="45">
        <f>ROUND(AI105*' Demand-Supply Gap'!R$276,2)</f>
        <v>2.12</v>
      </c>
      <c r="S105" s="45">
        <f>ROUND(AJ105*' Demand-Supply Gap'!S$276,2)</f>
        <v>2.23</v>
      </c>
      <c r="T105" s="58"/>
      <c r="U105" s="194">
        <v>0.11230000000000001</v>
      </c>
      <c r="V105" s="194">
        <v>0.1135</v>
      </c>
      <c r="W105" s="194">
        <v>0.1142</v>
      </c>
      <c r="X105" s="194">
        <v>0.115</v>
      </c>
      <c r="Y105" s="194">
        <v>0.1157</v>
      </c>
      <c r="Z105" s="194">
        <v>0.1164</v>
      </c>
      <c r="AA105" s="194">
        <v>0.11700000000000001</v>
      </c>
      <c r="AB105" s="194">
        <v>0.11768888888888887</v>
      </c>
      <c r="AC105" s="194">
        <v>0.1181</v>
      </c>
      <c r="AD105" s="194">
        <v>0.1187</v>
      </c>
      <c r="AE105" s="194">
        <v>0.1192</v>
      </c>
      <c r="AF105" s="194">
        <v>0.12</v>
      </c>
      <c r="AG105" s="194">
        <v>0.1206</v>
      </c>
      <c r="AH105" s="194">
        <v>0.1212</v>
      </c>
      <c r="AI105" s="194">
        <v>0.12180000000000001</v>
      </c>
      <c r="AJ105" s="194">
        <v>0.1225</v>
      </c>
    </row>
    <row r="106" spans="1:36" s="53" customFormat="1" ht="15" x14ac:dyDescent="0.25">
      <c r="A106" s="73" t="s">
        <v>37</v>
      </c>
      <c r="B106" s="75" t="s">
        <v>189</v>
      </c>
      <c r="C106" s="73" t="s">
        <v>268</v>
      </c>
      <c r="D106" s="45">
        <f>ROUND(U106*' Demand-Supply Gap'!D$276,2)</f>
        <v>1.02</v>
      </c>
      <c r="E106" s="45">
        <f>ROUND(V106*' Demand-Supply Gap'!E$276,2)</f>
        <v>1.03</v>
      </c>
      <c r="F106" s="45">
        <f>ROUND(W106*' Demand-Supply Gap'!F$276,2)</f>
        <v>1.05</v>
      </c>
      <c r="G106" s="45">
        <f>ROUND(X106*' Demand-Supply Gap'!G$276,2)</f>
        <v>1.05</v>
      </c>
      <c r="H106" s="45">
        <f>ROUND(Y106*' Demand-Supply Gap'!H$276,2)</f>
        <v>1.0900000000000001</v>
      </c>
      <c r="I106" s="45">
        <f>ROUND(Z106*' Demand-Supply Gap'!I$276,2)</f>
        <v>1.06</v>
      </c>
      <c r="J106" s="45">
        <f>ROUND(AA106*' Demand-Supply Gap'!J$276,2)</f>
        <v>1.07</v>
      </c>
      <c r="K106" s="45">
        <f>ROUND(AB106*' Demand-Supply Gap'!K$276,2)</f>
        <v>1.1100000000000001</v>
      </c>
      <c r="L106" s="45">
        <f>ROUND(AC106*' Demand-Supply Gap'!L$276,2)</f>
        <v>1.1599999999999999</v>
      </c>
      <c r="M106" s="45">
        <f>ROUND(AD106*' Demand-Supply Gap'!M$276,2)</f>
        <v>1.22</v>
      </c>
      <c r="N106" s="45">
        <f>ROUND(AE106*' Demand-Supply Gap'!N$276,2)</f>
        <v>1.28</v>
      </c>
      <c r="O106" s="45">
        <f>ROUND(AF106*' Demand-Supply Gap'!O$276,2)</f>
        <v>1.34</v>
      </c>
      <c r="P106" s="45">
        <f>ROUND(AG106*' Demand-Supply Gap'!P$276,2)</f>
        <v>1.51</v>
      </c>
      <c r="Q106" s="45">
        <f>ROUND(AH106*' Demand-Supply Gap'!Q$276,2)</f>
        <v>1.45</v>
      </c>
      <c r="R106" s="45">
        <f>ROUND(AI106*' Demand-Supply Gap'!R$276,2)</f>
        <v>1.51</v>
      </c>
      <c r="S106" s="45">
        <f>ROUND(AJ106*' Demand-Supply Gap'!S$276,2)</f>
        <v>1.6</v>
      </c>
      <c r="T106" s="58"/>
      <c r="U106" s="197">
        <v>7.9299999999999995E-2</v>
      </c>
      <c r="V106" s="197">
        <v>7.9399999999999998E-2</v>
      </c>
      <c r="W106" s="197">
        <v>8.0299999999999996E-2</v>
      </c>
      <c r="X106" s="197">
        <v>8.0100000000000005E-2</v>
      </c>
      <c r="Y106" s="197">
        <v>0.08</v>
      </c>
      <c r="Z106" s="197">
        <v>8.0199999999999994E-2</v>
      </c>
      <c r="AA106" s="197">
        <v>8.0500000000000002E-2</v>
      </c>
      <c r="AB106" s="197">
        <v>8.2799999999999999E-2</v>
      </c>
      <c r="AC106" s="197">
        <v>8.4400000000000003E-2</v>
      </c>
      <c r="AD106" s="197">
        <v>8.6099999999999996E-2</v>
      </c>
      <c r="AE106" s="197">
        <v>8.6900000000000005E-2</v>
      </c>
      <c r="AF106" s="197">
        <v>8.7099999999999997E-2</v>
      </c>
      <c r="AG106" s="197">
        <v>9.4E-2</v>
      </c>
      <c r="AH106" s="197">
        <v>8.6699999999999999E-2</v>
      </c>
      <c r="AI106" s="197">
        <v>8.6999999999999994E-2</v>
      </c>
      <c r="AJ106" s="197">
        <v>8.77E-2</v>
      </c>
    </row>
    <row r="107" spans="1:36" s="53" customFormat="1" ht="13.5" thickBot="1" x14ac:dyDescent="0.25">
      <c r="A107" s="200" t="s">
        <v>37</v>
      </c>
      <c r="B107" s="201" t="s">
        <v>189</v>
      </c>
      <c r="C107" s="200" t="s">
        <v>101</v>
      </c>
      <c r="D107" s="204">
        <f>ROUND(U107*' Demand-Supply Gap'!D$276,2)</f>
        <v>12.99</v>
      </c>
      <c r="E107" s="204">
        <f>ROUND(V107*' Demand-Supply Gap'!E$276,2)</f>
        <v>13.21</v>
      </c>
      <c r="F107" s="204">
        <f>ROUND(W107*' Demand-Supply Gap'!F$276,2)</f>
        <v>13.25</v>
      </c>
      <c r="G107" s="204">
        <f>ROUND(X107*' Demand-Supply Gap'!G$276,2)</f>
        <v>13.3</v>
      </c>
      <c r="H107" s="204">
        <f>ROUND(Y107*' Demand-Supply Gap'!H$276,2)</f>
        <v>13.84</v>
      </c>
      <c r="I107" s="204">
        <f>ROUND(Z107*' Demand-Supply Gap'!I$276,2)</f>
        <v>13.38</v>
      </c>
      <c r="J107" s="204">
        <f>ROUND(AA107*' Demand-Supply Gap'!J$276,2)</f>
        <v>13.43</v>
      </c>
      <c r="K107" s="204">
        <f>ROUND(AB107*' Demand-Supply Gap'!K$276,2)</f>
        <v>13.62</v>
      </c>
      <c r="L107" s="204">
        <f>ROUND(AC107*' Demand-Supply Gap'!L$276,2)</f>
        <v>13.9</v>
      </c>
      <c r="M107" s="204">
        <f>ROUND(AD107*' Demand-Supply Gap'!M$276,2)</f>
        <v>14.39</v>
      </c>
      <c r="N107" s="204">
        <f>ROUND(AE107*' Demand-Supply Gap'!N$276,2)</f>
        <v>14.96</v>
      </c>
      <c r="O107" s="204">
        <f>ROUND(AF107*' Demand-Supply Gap'!O$276,2)</f>
        <v>15.62</v>
      </c>
      <c r="P107" s="204">
        <f>ROUND(AG107*' Demand-Supply Gap'!P$276,2)</f>
        <v>16.309999999999999</v>
      </c>
      <c r="Q107" s="204">
        <f>ROUND(AH107*' Demand-Supply Gap'!Q$276,2)</f>
        <v>16.96</v>
      </c>
      <c r="R107" s="204">
        <f>ROUND(AI107*' Demand-Supply Gap'!R$276,2)</f>
        <v>17.66</v>
      </c>
      <c r="S107" s="204">
        <f>ROUND(AJ107*' Demand-Supply Gap'!S$276,2)</f>
        <v>18.45</v>
      </c>
      <c r="T107" s="206"/>
      <c r="U107" s="207">
        <f>SUM(U100:U106)</f>
        <v>1.0144000000000002</v>
      </c>
      <c r="V107" s="207">
        <f t="shared" ref="V107:AJ107" si="63">SUM(V100:V106)</f>
        <v>1.0144</v>
      </c>
      <c r="W107" s="207">
        <f t="shared" si="63"/>
        <v>1.0144</v>
      </c>
      <c r="X107" s="207">
        <f t="shared" si="63"/>
        <v>1.0144</v>
      </c>
      <c r="Y107" s="207">
        <f t="shared" si="63"/>
        <v>1.0143666666666666</v>
      </c>
      <c r="Z107" s="207">
        <f t="shared" si="63"/>
        <v>1.0144</v>
      </c>
      <c r="AA107" s="207">
        <f t="shared" si="63"/>
        <v>1.0144</v>
      </c>
      <c r="AB107" s="207">
        <f t="shared" si="63"/>
        <v>1.0143888888888888</v>
      </c>
      <c r="AC107" s="207">
        <f t="shared" si="63"/>
        <v>1.0144</v>
      </c>
      <c r="AD107" s="207">
        <f t="shared" si="63"/>
        <v>1.0143666666666664</v>
      </c>
      <c r="AE107" s="207">
        <f t="shared" si="63"/>
        <v>1.0144</v>
      </c>
      <c r="AF107" s="207">
        <f t="shared" si="63"/>
        <v>1.0144</v>
      </c>
      <c r="AG107" s="207">
        <f t="shared" si="63"/>
        <v>1.0144</v>
      </c>
      <c r="AH107" s="207">
        <f t="shared" si="63"/>
        <v>1.0143999999999997</v>
      </c>
      <c r="AI107" s="207">
        <f t="shared" si="63"/>
        <v>1.0144</v>
      </c>
      <c r="AJ107" s="207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420</v>
      </c>
      <c r="D110" s="65">
        <f>' Demand-Supply Gap'!D80/' Demand-Supply Gap'!D$307</f>
        <v>0.43023985368316153</v>
      </c>
      <c r="E110" s="339">
        <f>' Demand-Supply Gap'!E80/' Demand-Supply Gap'!E$307</f>
        <v>0.43649633513983083</v>
      </c>
      <c r="F110" s="339">
        <f>' Demand-Supply Gap'!F80/' Demand-Supply Gap'!F$307</f>
        <v>0.44286528021265731</v>
      </c>
      <c r="G110" s="339">
        <f>' Demand-Supply Gap'!G80/' Demand-Supply Gap'!G$307</f>
        <v>0.44460334085107134</v>
      </c>
      <c r="H110" s="339">
        <f>' Demand-Supply Gap'!H80/' Demand-Supply Gap'!H$307</f>
        <v>0.4483854710297161</v>
      </c>
      <c r="I110" s="339">
        <f>' Demand-Supply Gap'!I80/' Demand-Supply Gap'!I$307</f>
        <v>0.4466666305153788</v>
      </c>
      <c r="J110" s="339">
        <f>' Demand-Supply Gap'!J80/' Demand-Supply Gap'!J$307</f>
        <v>0.41761296918411506</v>
      </c>
      <c r="K110" s="339">
        <f>' Demand-Supply Gap'!K80/' Demand-Supply Gap'!K$307</f>
        <v>0.41984580124485787</v>
      </c>
      <c r="L110" s="339">
        <f>' Demand-Supply Gap'!L80/' Demand-Supply Gap'!L$307</f>
        <v>0.42368481168418298</v>
      </c>
      <c r="M110" s="339">
        <f>' Demand-Supply Gap'!M80/' Demand-Supply Gap'!M$307</f>
        <v>0.42734024499981194</v>
      </c>
      <c r="N110" s="339">
        <f>' Demand-Supply Gap'!N80/' Demand-Supply Gap'!N$307</f>
        <v>0.43128195827153332</v>
      </c>
      <c r="O110" s="339">
        <f>' Demand-Supply Gap'!O80/' Demand-Supply Gap'!O$307</f>
        <v>0.43643574987800748</v>
      </c>
      <c r="P110" s="339">
        <f>' Demand-Supply Gap'!P80/' Demand-Supply Gap'!P$307</f>
        <v>0.44208078220897951</v>
      </c>
      <c r="Q110" s="339">
        <f>' Demand-Supply Gap'!Q80/' Demand-Supply Gap'!Q$307</f>
        <v>0.44894029140835706</v>
      </c>
      <c r="R110" s="339">
        <f>' Demand-Supply Gap'!R80/' Demand-Supply Gap'!R$307</f>
        <v>0.45463636701476373</v>
      </c>
      <c r="S110" s="339">
        <f>' Demand-Supply Gap'!S80/' Demand-Supply Gap'!S$307</f>
        <v>0.45989440588193087</v>
      </c>
    </row>
    <row r="111" spans="1:36" x14ac:dyDescent="0.2">
      <c r="B111" s="74"/>
      <c r="C111" s="74" t="s">
        <v>39</v>
      </c>
      <c r="D111" s="65">
        <f>' Demand-Supply Gap'!D165/' Demand-Supply Gap'!D$307</f>
        <v>0.24729730754629295</v>
      </c>
      <c r="E111" s="339">
        <f>' Demand-Supply Gap'!E165/' Demand-Supply Gap'!E$307</f>
        <v>0.24365652175056032</v>
      </c>
      <c r="F111" s="339">
        <f>' Demand-Supply Gap'!F165/' Demand-Supply Gap'!F$307</f>
        <v>0.23967533095806731</v>
      </c>
      <c r="G111" s="339">
        <f>' Demand-Supply Gap'!G165/' Demand-Supply Gap'!G$307</f>
        <v>0.23698972503246679</v>
      </c>
      <c r="H111" s="339">
        <f>' Demand-Supply Gap'!H165/' Demand-Supply Gap'!H$307</f>
        <v>0.23389341889904383</v>
      </c>
      <c r="I111" s="339">
        <f>' Demand-Supply Gap'!I165/' Demand-Supply Gap'!I$307</f>
        <v>0.23554361453657643</v>
      </c>
      <c r="J111" s="339">
        <f>' Demand-Supply Gap'!J165/' Demand-Supply Gap'!J$307</f>
        <v>0.23929244697837687</v>
      </c>
      <c r="K111" s="339">
        <f>' Demand-Supply Gap'!K165/' Demand-Supply Gap'!K$307</f>
        <v>0.23833223106401602</v>
      </c>
      <c r="L111" s="339">
        <f>' Demand-Supply Gap'!L165/' Demand-Supply Gap'!L$307</f>
        <v>0.23660359840185394</v>
      </c>
      <c r="M111" s="339">
        <f>' Demand-Supply Gap'!M165/' Demand-Supply Gap'!M$307</f>
        <v>0.23463993729188187</v>
      </c>
      <c r="N111" s="339">
        <f>' Demand-Supply Gap'!N165/' Demand-Supply Gap'!N$307</f>
        <v>0.23253068664149776</v>
      </c>
      <c r="O111" s="339">
        <f>' Demand-Supply Gap'!O165/' Demand-Supply Gap'!O$307</f>
        <v>0.22990442664942634</v>
      </c>
      <c r="P111" s="339">
        <f>' Demand-Supply Gap'!P165/' Demand-Supply Gap'!P$307</f>
        <v>0.22711219038705238</v>
      </c>
      <c r="Q111" s="339">
        <f>' Demand-Supply Gap'!Q165/' Demand-Supply Gap'!Q$307</f>
        <v>0.22395692899646991</v>
      </c>
      <c r="R111" s="339">
        <f>' Demand-Supply Gap'!R165/' Demand-Supply Gap'!R$307</f>
        <v>0.22133106731028912</v>
      </c>
      <c r="S111" s="339">
        <f>' Demand-Supply Gap'!S165/' Demand-Supply Gap'!S$307</f>
        <v>0.21889147041046278</v>
      </c>
    </row>
    <row r="112" spans="1:36" x14ac:dyDescent="0.2">
      <c r="B112" s="74"/>
      <c r="C112" s="74" t="s">
        <v>421</v>
      </c>
      <c r="D112" s="65">
        <f>' Demand-Supply Gap'!D205/' Demand-Supply Gap'!D$307</f>
        <v>0.22055207497754947</v>
      </c>
      <c r="E112" s="339">
        <f>' Demand-Supply Gap'!E205/' Demand-Supply Gap'!E$307</f>
        <v>0.21793804334593794</v>
      </c>
      <c r="F112" s="339">
        <f>' Demand-Supply Gap'!F205/' Demand-Supply Gap'!F$307</f>
        <v>0.21626620348884079</v>
      </c>
      <c r="G112" s="339">
        <f>' Demand-Supply Gap'!G205/' Demand-Supply Gap'!G$307</f>
        <v>0.21599653240798233</v>
      </c>
      <c r="H112" s="339">
        <f>' Demand-Supply Gap'!H205/' Demand-Supply Gap'!H$307</f>
        <v>0.21491426818415388</v>
      </c>
      <c r="I112" s="339">
        <f>' Demand-Supply Gap'!I205/' Demand-Supply Gap'!I$307</f>
        <v>0.21689328960103726</v>
      </c>
      <c r="J112" s="339">
        <f>' Demand-Supply Gap'!J205/' Demand-Supply Gap'!J$307</f>
        <v>0.23696358446701482</v>
      </c>
      <c r="K112" s="339">
        <f>' Demand-Supply Gap'!K205/' Demand-Supply Gap'!K$307</f>
        <v>0.23720965806169478</v>
      </c>
      <c r="L112" s="339">
        <f>' Demand-Supply Gap'!L205/' Demand-Supply Gap'!L$307</f>
        <v>0.23683116555715852</v>
      </c>
      <c r="M112" s="339">
        <f>' Demand-Supply Gap'!M205/' Demand-Supply Gap'!M$307</f>
        <v>0.2364338548961494</v>
      </c>
      <c r="N112" s="339">
        <f>' Demand-Supply Gap'!N205/' Demand-Supply Gap'!N$307</f>
        <v>0.23591304030126936</v>
      </c>
      <c r="O112" s="339">
        <f>' Demand-Supply Gap'!O205/' Demand-Supply Gap'!O$307</f>
        <v>0.23487782483074174</v>
      </c>
      <c r="P112" s="339">
        <f>' Demand-Supply Gap'!P205/' Demand-Supply Gap'!P$307</f>
        <v>0.23359733423883089</v>
      </c>
      <c r="Q112" s="339">
        <f>' Demand-Supply Gap'!Q205/' Demand-Supply Gap'!Q$307</f>
        <v>0.23174699675430707</v>
      </c>
      <c r="R112" s="339">
        <f>' Demand-Supply Gap'!R205/' Demand-Supply Gap'!R$307</f>
        <v>0.2304782649930491</v>
      </c>
      <c r="S112" s="339">
        <f>' Demand-Supply Gap'!S205/' Demand-Supply Gap'!S$307</f>
        <v>0.22938551700372412</v>
      </c>
    </row>
    <row r="113" spans="2:19" x14ac:dyDescent="0.2">
      <c r="B113" s="74"/>
      <c r="C113" s="74" t="s">
        <v>422</v>
      </c>
      <c r="D113" s="65">
        <f>' Demand-Supply Gap'!D245/' Demand-Supply Gap'!D$307</f>
        <v>2.8351315467995079E-2</v>
      </c>
      <c r="E113" s="339">
        <f>' Demand-Supply Gap'!E245/' Demand-Supply Gap'!E$307</f>
        <v>2.8350756727616472E-2</v>
      </c>
      <c r="F113" s="339">
        <f>' Demand-Supply Gap'!F245/' Demand-Supply Gap'!F$307</f>
        <v>2.7888514521080373E-2</v>
      </c>
      <c r="G113" s="339">
        <f>' Demand-Supply Gap'!G245/' Demand-Supply Gap'!G$307</f>
        <v>2.766901891126318E-2</v>
      </c>
      <c r="H113" s="339">
        <f>' Demand-Supply Gap'!H245/' Demand-Supply Gap'!H$307</f>
        <v>2.7674332211723822E-2</v>
      </c>
      <c r="I113" s="339">
        <f>' Demand-Supply Gap'!I245/' Demand-Supply Gap'!I$307</f>
        <v>2.6899918304328276E-2</v>
      </c>
      <c r="J113" s="339">
        <f>' Demand-Supply Gap'!J245/' Demand-Supply Gap'!J$307</f>
        <v>2.2045533145841387E-2</v>
      </c>
      <c r="K113" s="339">
        <f>' Demand-Supply Gap'!K245/' Demand-Supply Gap'!K$307</f>
        <v>2.1816676424956941E-2</v>
      </c>
      <c r="L113" s="339">
        <f>' Demand-Supply Gap'!L245/' Demand-Supply Gap'!L$307</f>
        <v>2.1540356784576352E-2</v>
      </c>
      <c r="M113" s="339">
        <f>' Demand-Supply Gap'!M245/' Demand-Supply Gap'!M$307</f>
        <v>2.1276148172683564E-2</v>
      </c>
      <c r="N113" s="339">
        <f>' Demand-Supply Gap'!N245/' Demand-Supply Gap'!N$307</f>
        <v>2.1008138653578697E-2</v>
      </c>
      <c r="O113" s="339">
        <f>' Demand-Supply Gap'!O245/' Demand-Supply Gap'!O$307</f>
        <v>2.070206334864878E-2</v>
      </c>
      <c r="P113" s="339">
        <f>' Demand-Supply Gap'!P245/' Demand-Supply Gap'!P$307</f>
        <v>2.0379011750670434E-2</v>
      </c>
      <c r="Q113" s="339">
        <f>' Demand-Supply Gap'!Q245/' Demand-Supply Gap'!Q$307</f>
        <v>2.0005922466748111E-2</v>
      </c>
      <c r="R113" s="339">
        <f>' Demand-Supply Gap'!R245/' Demand-Supply Gap'!R$307</f>
        <v>1.9693842311688942E-2</v>
      </c>
      <c r="S113" s="339">
        <f>' Demand-Supply Gap'!S245/' Demand-Supply Gap'!S$307</f>
        <v>1.9403957413661108E-2</v>
      </c>
    </row>
    <row r="114" spans="2:19" x14ac:dyDescent="0.2">
      <c r="B114" s="74"/>
      <c r="C114" s="74" t="s">
        <v>37</v>
      </c>
      <c r="D114" s="65">
        <f>' Demand-Supply Gap'!D294/' Demand-Supply Gap'!D$307</f>
        <v>7.3559448325000901E-2</v>
      </c>
      <c r="E114" s="339">
        <f>' Demand-Supply Gap'!E294/' Demand-Supply Gap'!E$307</f>
        <v>7.3558343036054519E-2</v>
      </c>
      <c r="F114" s="339">
        <f>' Demand-Supply Gap'!F294/' Demand-Supply Gap'!F$307</f>
        <v>7.3304670819354129E-2</v>
      </c>
      <c r="G114" s="339">
        <f>' Demand-Supply Gap'!G294/' Demand-Supply Gap'!G$307</f>
        <v>7.4741382797216455E-2</v>
      </c>
      <c r="H114" s="339">
        <f>' Demand-Supply Gap'!H294/' Demand-Supply Gap'!H$307</f>
        <v>7.5132509675362349E-2</v>
      </c>
      <c r="I114" s="339">
        <f>' Demand-Supply Gap'!I294/' Demand-Supply Gap'!I$307</f>
        <v>7.3996547042679217E-2</v>
      </c>
      <c r="J114" s="339">
        <f>' Demand-Supply Gap'!J294/' Demand-Supply Gap'!J$307</f>
        <v>8.4085466224651836E-2</v>
      </c>
      <c r="K114" s="339">
        <f>' Demand-Supply Gap'!K294/' Demand-Supply Gap'!K$307</f>
        <v>8.2795633204474334E-2</v>
      </c>
      <c r="L114" s="339">
        <f>' Demand-Supply Gap'!L294/' Demand-Supply Gap'!L$307</f>
        <v>8.1340067572228308E-2</v>
      </c>
      <c r="M114" s="339">
        <f>' Demand-Supply Gap'!M294/' Demand-Supply Gap'!M$307</f>
        <v>8.0309814639473273E-2</v>
      </c>
      <c r="N114" s="339">
        <f>' Demand-Supply Gap'!N294/' Demand-Supply Gap'!N$307</f>
        <v>7.9266176132120933E-2</v>
      </c>
      <c r="O114" s="339">
        <f>' Demand-Supply Gap'!O294/' Demand-Supply Gap'!O$307</f>
        <v>7.8079935293175598E-2</v>
      </c>
      <c r="P114" s="339">
        <f>' Demand-Supply Gap'!P294/' Demand-Supply Gap'!P$307</f>
        <v>7.683068141446682E-2</v>
      </c>
      <c r="Q114" s="339">
        <f>' Demand-Supply Gap'!Q294/' Demand-Supply Gap'!Q$307</f>
        <v>7.5349860374117797E-2</v>
      </c>
      <c r="R114" s="339">
        <f>' Demand-Supply Gap'!R294/' Demand-Supply Gap'!R$307</f>
        <v>7.3860458370209048E-2</v>
      </c>
      <c r="S114" s="339">
        <f>' Demand-Supply Gap'!S294/' Demand-Supply Gap'!S$307</f>
        <v>7.2424649290221146E-2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Gap'!D93/' Demand-Supply Gap'!D$165</f>
        <v>0.30884475770538683</v>
      </c>
      <c r="E116" s="339">
        <f>' Demand-Supply Gap'!E93/' Demand-Supply Gap'!E$165</f>
        <v>0.3077493090471447</v>
      </c>
      <c r="F116" s="339">
        <f>' Demand-Supply Gap'!F93/' Demand-Supply Gap'!F$165</f>
        <v>0.30038814964571275</v>
      </c>
      <c r="G116" s="339">
        <f>' Demand-Supply Gap'!G93/' Demand-Supply Gap'!G$165</f>
        <v>0.29142447451873205</v>
      </c>
      <c r="H116" s="339">
        <f>' Demand-Supply Gap'!H93/' Demand-Supply Gap'!H$165</f>
        <v>0.28789040747120348</v>
      </c>
      <c r="I116" s="339">
        <f>' Demand-Supply Gap'!I93/' Demand-Supply Gap'!I$165</f>
        <v>0.31352633971486865</v>
      </c>
      <c r="J116" s="339">
        <f>' Demand-Supply Gap'!J93/' Demand-Supply Gap'!J$165</f>
        <v>0.3094872244555204</v>
      </c>
      <c r="K116" s="339">
        <f>' Demand-Supply Gap'!K93/' Demand-Supply Gap'!K$165</f>
        <v>0.31176275981501206</v>
      </c>
      <c r="L116" s="339">
        <f>' Demand-Supply Gap'!L93/' Demand-Supply Gap'!L$165</f>
        <v>0.31432783070387676</v>
      </c>
      <c r="M116" s="339">
        <f>' Demand-Supply Gap'!M93/' Demand-Supply Gap'!M$165</f>
        <v>0.31733788574901367</v>
      </c>
      <c r="N116" s="339">
        <f>' Demand-Supply Gap'!N93/' Demand-Supply Gap'!N$165</f>
        <v>0.32047636100161353</v>
      </c>
      <c r="O116" s="339">
        <f>' Demand-Supply Gap'!O93/' Demand-Supply Gap'!O$165</f>
        <v>0.32373539099555576</v>
      </c>
      <c r="P116" s="339">
        <f>' Demand-Supply Gap'!P93/' Demand-Supply Gap'!P$165</f>
        <v>0.3269604899111217</v>
      </c>
      <c r="Q116" s="339">
        <f>' Demand-Supply Gap'!Q93/' Demand-Supply Gap'!Q$165</f>
        <v>0.3299118169080491</v>
      </c>
      <c r="R116" s="339">
        <f>' Demand-Supply Gap'!R93/' Demand-Supply Gap'!R$165</f>
        <v>0.33304995291611039</v>
      </c>
      <c r="S116" s="339">
        <f>' Demand-Supply Gap'!S93/' Demand-Supply Gap'!S$165</f>
        <v>0.33626209796274853</v>
      </c>
    </row>
    <row r="117" spans="2:19" x14ac:dyDescent="0.2">
      <c r="B117" s="74"/>
      <c r="C117" s="74" t="s">
        <v>53</v>
      </c>
      <c r="D117" s="65">
        <f>' Demand-Supply Gap'!D102/' Demand-Supply Gap'!D$165</f>
        <v>9.4027126305716871E-2</v>
      </c>
      <c r="E117" s="339">
        <f>' Demand-Supply Gap'!E102/' Demand-Supply Gap'!E$165</f>
        <v>9.3115482049508425E-2</v>
      </c>
      <c r="F117" s="339">
        <f>' Demand-Supply Gap'!F102/' Demand-Supply Gap'!F$165</f>
        <v>9.1881548734343635E-2</v>
      </c>
      <c r="G117" s="339">
        <f>' Demand-Supply Gap'!G102/' Demand-Supply Gap'!G$165</f>
        <v>8.8180409801834808E-2</v>
      </c>
      <c r="H117" s="339">
        <f>' Demand-Supply Gap'!H102/' Demand-Supply Gap'!H$165</f>
        <v>8.8076192873682971E-2</v>
      </c>
      <c r="I117" s="339">
        <f>' Demand-Supply Gap'!I102/' Demand-Supply Gap'!I$165</f>
        <v>8.96980608631536E-2</v>
      </c>
      <c r="J117" s="339">
        <f>' Demand-Supply Gap'!J102/' Demand-Supply Gap'!J$165</f>
        <v>8.7659751406391831E-2</v>
      </c>
      <c r="K117" s="339">
        <f>' Demand-Supply Gap'!K102/' Demand-Supply Gap'!K$165</f>
        <v>8.7433360143487432E-2</v>
      </c>
      <c r="L117" s="339">
        <f>' Demand-Supply Gap'!L102/' Demand-Supply Gap'!L$165</f>
        <v>8.7288238383526701E-2</v>
      </c>
      <c r="M117" s="339">
        <f>' Demand-Supply Gap'!M102/' Demand-Supply Gap'!M$165</f>
        <v>8.7267572535599677E-2</v>
      </c>
      <c r="N117" s="339">
        <f>' Demand-Supply Gap'!N102/' Demand-Supply Gap'!N$165</f>
        <v>8.7277124714585874E-2</v>
      </c>
      <c r="O117" s="339">
        <f>' Demand-Supply Gap'!O102/' Demand-Supply Gap'!O$165</f>
        <v>8.7314050641351573E-2</v>
      </c>
      <c r="P117" s="339">
        <f>' Demand-Supply Gap'!P102/' Demand-Supply Gap'!P$165</f>
        <v>8.7333960868783478E-2</v>
      </c>
      <c r="Q117" s="339">
        <f>' Demand-Supply Gap'!Q102/' Demand-Supply Gap'!Q$165</f>
        <v>8.7269651187416489E-2</v>
      </c>
      <c r="R117" s="339">
        <f>' Demand-Supply Gap'!R102/' Demand-Supply Gap'!R$165</f>
        <v>8.7252171502788814E-2</v>
      </c>
      <c r="S117" s="339">
        <f>' Demand-Supply Gap'!S102/' Demand-Supply Gap'!S$165</f>
        <v>8.7249338365367315E-2</v>
      </c>
    </row>
    <row r="118" spans="2:19" x14ac:dyDescent="0.2">
      <c r="B118" s="74"/>
      <c r="C118" s="74" t="s">
        <v>42</v>
      </c>
      <c r="D118" s="65">
        <f>' Demand-Supply Gap'!D111/' Demand-Supply Gap'!D$165</f>
        <v>0.11484125541465502</v>
      </c>
      <c r="E118" s="339">
        <f>' Demand-Supply Gap'!E111/' Demand-Supply Gap'!E$165</f>
        <v>0.11343053080630956</v>
      </c>
      <c r="F118" s="339">
        <f>' Demand-Supply Gap'!F111/' Demand-Supply Gap'!F$165</f>
        <v>0.11167131161308519</v>
      </c>
      <c r="G118" s="339">
        <f>' Demand-Supply Gap'!G111/' Demand-Supply Gap'!G$165</f>
        <v>0.10682864970160716</v>
      </c>
      <c r="H118" s="339">
        <f>' Demand-Supply Gap'!H111/' Demand-Supply Gap'!H$165</f>
        <v>0.10631520259775096</v>
      </c>
      <c r="I118" s="339">
        <f>' Demand-Supply Gap'!I111/' Demand-Supply Gap'!I$165</f>
        <v>0.10549185802259743</v>
      </c>
      <c r="J118" s="339">
        <f>' Demand-Supply Gap'!J111/' Demand-Supply Gap'!J$165</f>
        <v>0.10345088425867162</v>
      </c>
      <c r="K118" s="339">
        <f>' Demand-Supply Gap'!K111/' Demand-Supply Gap'!K$165</f>
        <v>0.10353638930023532</v>
      </c>
      <c r="L118" s="339">
        <f>' Demand-Supply Gap'!L111/' Demand-Supply Gap'!L$165</f>
        <v>0.10371581258813176</v>
      </c>
      <c r="M118" s="339">
        <f>' Demand-Supply Gap'!M111/' Demand-Supply Gap'!M$165</f>
        <v>0.10404048704544132</v>
      </c>
      <c r="N118" s="339">
        <f>' Demand-Supply Gap'!N111/' Demand-Supply Gap'!N$165</f>
        <v>0.10440104252907703</v>
      </c>
      <c r="O118" s="339">
        <f>' Demand-Supply Gap'!O111/' Demand-Supply Gap'!O$165</f>
        <v>0.10479436166221137</v>
      </c>
      <c r="P118" s="339">
        <f>' Demand-Supply Gap'!P111/' Demand-Supply Gap'!P$165</f>
        <v>0.10516828550217862</v>
      </c>
      <c r="Q118" s="339">
        <f>' Demand-Supply Gap'!Q111/' Demand-Supply Gap'!Q$165</f>
        <v>0.10544315929182604</v>
      </c>
      <c r="R118" s="339">
        <f>' Demand-Supply Gap'!R111/' Demand-Supply Gap'!R$165</f>
        <v>0.10577344634081728</v>
      </c>
      <c r="S118" s="339">
        <f>' Demand-Supply Gap'!S111/' Demand-Supply Gap'!S$165</f>
        <v>0.10612124049694213</v>
      </c>
    </row>
    <row r="119" spans="2:19" x14ac:dyDescent="0.2">
      <c r="B119" s="74"/>
      <c r="C119" s="74" t="s">
        <v>423</v>
      </c>
      <c r="D119" s="65">
        <f>' Demand-Supply Gap'!D120/' Demand-Supply Gap'!D$165</f>
        <v>1.8360175142124357E-2</v>
      </c>
      <c r="E119" s="339">
        <f>' Demand-Supply Gap'!E120/' Demand-Supply Gap'!E$165</f>
        <v>1.873248771706966E-2</v>
      </c>
      <c r="F119" s="339">
        <f>' Demand-Supply Gap'!F120/' Demand-Supply Gap'!F$165</f>
        <v>1.8127594657606945E-2</v>
      </c>
      <c r="G119" s="339">
        <f>' Demand-Supply Gap'!G120/' Demand-Supply Gap'!G$165</f>
        <v>1.7039272648893319E-2</v>
      </c>
      <c r="H119" s="339">
        <f>' Demand-Supply Gap'!H120/' Demand-Supply Gap'!H$165</f>
        <v>1.8008288011998743E-2</v>
      </c>
      <c r="I119" s="339">
        <f>' Demand-Supply Gap'!I120/' Demand-Supply Gap'!I$165</f>
        <v>1.9025290242584619E-2</v>
      </c>
      <c r="J119" s="339">
        <f>' Demand-Supply Gap'!J120/' Demand-Supply Gap'!J$165</f>
        <v>1.8655368226427306E-2</v>
      </c>
      <c r="K119" s="339">
        <f>' Demand-Supply Gap'!K120/' Demand-Supply Gap'!K$165</f>
        <v>1.8668970300387385E-2</v>
      </c>
      <c r="L119" s="339">
        <f>' Demand-Supply Gap'!L120/' Demand-Supply Gap'!L$165</f>
        <v>1.8699512986143287E-2</v>
      </c>
      <c r="M119" s="339">
        <f>' Demand-Supply Gap'!M120/' Demand-Supply Gap'!M$165</f>
        <v>1.8756251400051802E-2</v>
      </c>
      <c r="N119" s="339">
        <f>' Demand-Supply Gap'!N120/' Demand-Supply Gap'!N$165</f>
        <v>1.881945326665151E-2</v>
      </c>
      <c r="O119" s="339">
        <f>' Demand-Supply Gap'!O120/' Demand-Supply Gap'!O$165</f>
        <v>1.8888555205744895E-2</v>
      </c>
      <c r="P119" s="339">
        <f>' Demand-Supply Gap'!P120/' Demand-Supply Gap'!P$165</f>
        <v>1.8954150153322989E-2</v>
      </c>
      <c r="Q119" s="339">
        <f>' Demand-Supply Gap'!Q120/' Demand-Supply Gap'!Q$165</f>
        <v>1.9001875599344378E-2</v>
      </c>
      <c r="R119" s="339">
        <f>' Demand-Supply Gap'!R120/' Demand-Supply Gap'!R$165</f>
        <v>1.9059587175286274E-2</v>
      </c>
      <c r="S119" s="339">
        <f>' Demand-Supply Gap'!S120/' Demand-Supply Gap'!S$165</f>
        <v>1.9120448840407613E-2</v>
      </c>
    </row>
    <row r="120" spans="2:19" x14ac:dyDescent="0.2">
      <c r="B120" s="74"/>
      <c r="C120" s="74" t="s">
        <v>106</v>
      </c>
      <c r="D120" s="65">
        <f>' Demand-Supply Gap'!D129/' Demand-Supply Gap'!D$165</f>
        <v>0.12297340957501812</v>
      </c>
      <c r="E120" s="339">
        <f>' Demand-Supply Gap'!E129/' Demand-Supply Gap'!E$165</f>
        <v>0.12388639628151908</v>
      </c>
      <c r="F120" s="339">
        <f>' Demand-Supply Gap'!F129/' Demand-Supply Gap'!F$165</f>
        <v>0.12222571371535955</v>
      </c>
      <c r="G120" s="339">
        <f>' Demand-Supply Gap'!G129/' Demand-Supply Gap'!G$165</f>
        <v>0.11959594347375087</v>
      </c>
      <c r="H120" s="339">
        <f>' Demand-Supply Gap'!H129/' Demand-Supply Gap'!H$165</f>
        <v>0.11968580843655734</v>
      </c>
      <c r="I120" s="339">
        <f>' Demand-Supply Gap'!I129/' Demand-Supply Gap'!I$165</f>
        <v>0.12307853416725936</v>
      </c>
      <c r="J120" s="339">
        <f>' Demand-Supply Gap'!J129/' Demand-Supply Gap'!J$165</f>
        <v>0.12226480467701296</v>
      </c>
      <c r="K120" s="339">
        <f>' Demand-Supply Gap'!K129/' Demand-Supply Gap'!K$165</f>
        <v>0.12393785931729261</v>
      </c>
      <c r="L120" s="339">
        <f>' Demand-Supply Gap'!L129/' Demand-Supply Gap'!L$165</f>
        <v>0.1257384848191973</v>
      </c>
      <c r="M120" s="339">
        <f>' Demand-Supply Gap'!M129/' Demand-Supply Gap'!M$165</f>
        <v>0.1277288615536826</v>
      </c>
      <c r="N120" s="339">
        <f>' Demand-Supply Gap'!N129/' Demand-Supply Gap'!N$165</f>
        <v>0.1297881977626755</v>
      </c>
      <c r="O120" s="339">
        <f>' Demand-Supply Gap'!O129/' Demand-Supply Gap'!O$165</f>
        <v>0.13191415062890999</v>
      </c>
      <c r="P120" s="339">
        <f>' Demand-Supply Gap'!P129/' Demand-Supply Gap'!P$165</f>
        <v>0.13404657684331736</v>
      </c>
      <c r="Q120" s="339">
        <f>' Demand-Supply Gap'!Q129/' Demand-Supply Gap'!Q$165</f>
        <v>0.13609052232524504</v>
      </c>
      <c r="R120" s="339">
        <f>' Demand-Supply Gap'!R129/' Demand-Supply Gap'!R$165</f>
        <v>0.13822731787756509</v>
      </c>
      <c r="S120" s="339">
        <f>' Demand-Supply Gap'!S129/' Demand-Supply Gap'!S$165</f>
        <v>0.14041288765757118</v>
      </c>
    </row>
    <row r="121" spans="2:19" x14ac:dyDescent="0.2">
      <c r="B121" s="74"/>
      <c r="C121" s="74" t="s">
        <v>259</v>
      </c>
      <c r="D121" s="65">
        <f>' Demand-Supply Gap'!D138/' Demand-Supply Gap'!D$165</f>
        <v>8.0124152912273663E-2</v>
      </c>
      <c r="E121" s="339">
        <f>' Demand-Supply Gap'!E138/' Demand-Supply Gap'!E$165</f>
        <v>7.7995575691095567E-2</v>
      </c>
      <c r="F121" s="339">
        <f>' Demand-Supply Gap'!F138/' Demand-Supply Gap'!F$165</f>
        <v>7.7040174016335602E-2</v>
      </c>
      <c r="G121" s="339">
        <f>' Demand-Supply Gap'!G138/' Demand-Supply Gap'!G$165</f>
        <v>7.4585043984319213E-2</v>
      </c>
      <c r="H121" s="339">
        <f>' Demand-Supply Gap'!H138/' Demand-Supply Gap'!H$165</f>
        <v>7.4006864376413906E-2</v>
      </c>
      <c r="I121" s="339">
        <f>' Demand-Supply Gap'!I138/' Demand-Supply Gap'!I$165</f>
        <v>7.5599336390175256E-2</v>
      </c>
      <c r="J121" s="339">
        <f>' Demand-Supply Gap'!J138/' Demand-Supply Gap'!J$165</f>
        <v>7.4829634220202376E-2</v>
      </c>
      <c r="K121" s="339">
        <f>' Demand-Supply Gap'!K138/' Demand-Supply Gap'!K$165</f>
        <v>7.5583910336971954E-2</v>
      </c>
      <c r="L121" s="339">
        <f>' Demand-Supply Gap'!L138/' Demand-Supply Gap'!L$165</f>
        <v>7.6410937032973678E-2</v>
      </c>
      <c r="M121" s="339">
        <f>' Demand-Supply Gap'!M138/' Demand-Supply Gap'!M$165</f>
        <v>7.7348492123144222E-2</v>
      </c>
      <c r="N121" s="339">
        <f>' Demand-Supply Gap'!N138/' Demand-Supply Gap'!N$165</f>
        <v>7.8321139266030182E-2</v>
      </c>
      <c r="O121" s="339">
        <f>' Demand-Supply Gap'!O138/' Demand-Supply Gap'!O$165</f>
        <v>7.932715623852242E-2</v>
      </c>
      <c r="P121" s="339">
        <f>' Demand-Supply Gap'!P138/' Demand-Supply Gap'!P$165</f>
        <v>8.0329395760511055E-2</v>
      </c>
      <c r="Q121" s="339">
        <f>' Demand-Supply Gap'!Q138/' Demand-Supply Gap'!Q$165</f>
        <v>8.1269777686084912E-2</v>
      </c>
      <c r="R121" s="339">
        <f>' Demand-Supply Gap'!R138/' Demand-Supply Gap'!R$165</f>
        <v>8.2259495457947723E-2</v>
      </c>
      <c r="S121" s="339">
        <f>' Demand-Supply Gap'!S138/' Demand-Supply Gap'!S$165</f>
        <v>8.3271377299181132E-2</v>
      </c>
    </row>
    <row r="122" spans="2:19" x14ac:dyDescent="0.2">
      <c r="B122" s="74"/>
      <c r="C122" s="74" t="s">
        <v>424</v>
      </c>
      <c r="D122" s="65">
        <f>' Demand-Supply Gap'!D147/' Demand-Supply Gap'!D$165</f>
        <v>0.10577501947100361</v>
      </c>
      <c r="E122" s="339">
        <f>' Demand-Supply Gap'!E147/' Demand-Supply Gap'!E$165</f>
        <v>0.10381124075216662</v>
      </c>
      <c r="F122" s="339">
        <f>' Demand-Supply Gap'!F147/' Demand-Supply Gap'!F$165</f>
        <v>0.10220930928973254</v>
      </c>
      <c r="G122" s="339">
        <f>' Demand-Supply Gap'!G147/' Demand-Supply Gap'!G$165</f>
        <v>9.887984297665392E-2</v>
      </c>
      <c r="H122" s="339">
        <f>' Demand-Supply Gap'!H147/' Demand-Supply Gap'!H$165</f>
        <v>9.8216305276400892E-2</v>
      </c>
      <c r="I122" s="339">
        <f>' Demand-Supply Gap'!I147/' Demand-Supply Gap'!I$165</f>
        <v>9.7802728850916648E-2</v>
      </c>
      <c r="J122" s="339">
        <f>' Demand-Supply Gap'!J147/' Demand-Supply Gap'!J$165</f>
        <v>9.5485884984348499E-2</v>
      </c>
      <c r="K122" s="339">
        <f>' Demand-Supply Gap'!K147/' Demand-Supply Gap'!K$165</f>
        <v>9.5146274731545896E-2</v>
      </c>
      <c r="L122" s="339">
        <f>' Demand-Supply Gap'!L147/' Demand-Supply Gap'!L$165</f>
        <v>9.4896120433008699E-2</v>
      </c>
      <c r="M122" s="339">
        <f>' Demand-Supply Gap'!M147/' Demand-Supply Gap'!M$165</f>
        <v>9.4782358494288052E-2</v>
      </c>
      <c r="N122" s="339">
        <f>' Demand-Supply Gap'!N147/' Demand-Supply Gap'!N$165</f>
        <v>9.470184853909723E-2</v>
      </c>
      <c r="O122" s="339">
        <f>' Demand-Supply Gap'!O147/' Demand-Supply Gap'!O$165</f>
        <v>9.4651426843544204E-2</v>
      </c>
      <c r="P122" s="339">
        <f>' Demand-Supply Gap'!P147/' Demand-Supply Gap'!P$165</f>
        <v>9.4582681990545314E-2</v>
      </c>
      <c r="Q122" s="339">
        <f>' Demand-Supply Gap'!Q147/' Demand-Supply Gap'!Q$165</f>
        <v>9.4422504877247876E-2</v>
      </c>
      <c r="R122" s="339">
        <f>' Demand-Supply Gap'!R147/' Demand-Supply Gap'!R$165</f>
        <v>9.4313684327639813E-2</v>
      </c>
      <c r="S122" s="339">
        <f>' Demand-Supply Gap'!S147/' Demand-Supply Gap'!S$165</f>
        <v>9.4221143129684243E-2</v>
      </c>
    </row>
    <row r="123" spans="2:19" x14ac:dyDescent="0.2">
      <c r="B123" s="74"/>
      <c r="C123" s="74" t="s">
        <v>425</v>
      </c>
      <c r="D123" s="65">
        <f>' Demand-Supply Gap'!D156/' Demand-Supply Gap'!D$165</f>
        <v>0.20656830146100388</v>
      </c>
      <c r="E123" s="339">
        <f>' Demand-Supply Gap'!E156/' Demand-Supply Gap'!E$165</f>
        <v>0.2021257237967545</v>
      </c>
      <c r="F123" s="339">
        <f>' Demand-Supply Gap'!F156/' Demand-Supply Gap'!F$165</f>
        <v>0.19812541606919687</v>
      </c>
      <c r="G123" s="339">
        <f>' Demand-Supply Gap'!G156/' Demand-Supply Gap'!G$165</f>
        <v>0.19156351906885263</v>
      </c>
      <c r="H123" s="339">
        <f>' Demand-Supply Gap'!H156/' Demand-Supply Gap'!H$165</f>
        <v>0.18308678238668505</v>
      </c>
      <c r="I123" s="339">
        <f>' Demand-Supply Gap'!I156/' Demand-Supply Gap'!I$165</f>
        <v>0.18752384204493344</v>
      </c>
      <c r="J123" s="339">
        <f>' Demand-Supply Gap'!J156/' Demand-Supply Gap'!J$165</f>
        <v>0.18816644777142494</v>
      </c>
      <c r="K123" s="339">
        <f>' Demand-Supply Gap'!K156/' Demand-Supply Gap'!K$165</f>
        <v>0.18393047605506715</v>
      </c>
      <c r="L123" s="339">
        <f>' Demand-Supply Gap'!L156/' Demand-Supply Gap'!L$165</f>
        <v>0.17892306305314182</v>
      </c>
      <c r="M123" s="339">
        <f>' Demand-Supply Gap'!M156/' Demand-Supply Gap'!M$165</f>
        <v>0.17273809109877858</v>
      </c>
      <c r="N123" s="339">
        <f>' Demand-Supply Gap'!N156/' Demand-Supply Gap'!N$165</f>
        <v>0.16621483292026898</v>
      </c>
      <c r="O123" s="339">
        <f>' Demand-Supply Gap'!O156/' Demand-Supply Gap'!O$165</f>
        <v>0.15937490778415983</v>
      </c>
      <c r="P123" s="339">
        <f>' Demand-Supply Gap'!P156/' Demand-Supply Gap'!P$165</f>
        <v>0.15262445897021951</v>
      </c>
      <c r="Q123" s="339">
        <f>' Demand-Supply Gap'!Q156/' Demand-Supply Gap'!Q$165</f>
        <v>0.1465906921247862</v>
      </c>
      <c r="R123" s="339">
        <f>' Demand-Supply Gap'!R156/' Demand-Supply Gap'!R$165</f>
        <v>0.14006434440184465</v>
      </c>
      <c r="S123" s="339">
        <f>' Demand-Supply Gap'!S156/' Demand-Supply Gap'!S$165</f>
        <v>0.13334146624809776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Gap'!D178/' Demand-Supply Gap'!D$205</f>
        <v>1.0009364065510389</v>
      </c>
      <c r="E126" s="339">
        <f>' Demand-Supply Gap'!E178/' Demand-Supply Gap'!E$205</f>
        <v>0.97254786858716313</v>
      </c>
      <c r="F126" s="339">
        <f>' Demand-Supply Gap'!F178/' Demand-Supply Gap'!F$205</f>
        <v>1.0192692975640982</v>
      </c>
      <c r="G126" s="339">
        <f>' Demand-Supply Gap'!G178/' Demand-Supply Gap'!G$205</f>
        <v>1.0358772669174225</v>
      </c>
      <c r="H126" s="339">
        <f>' Demand-Supply Gap'!H178/' Demand-Supply Gap'!H$205</f>
        <v>1.0111785512211207</v>
      </c>
      <c r="I126" s="339">
        <f>' Demand-Supply Gap'!I178/' Demand-Supply Gap'!I$205</f>
        <v>1.0036997794850924</v>
      </c>
      <c r="J126" s="339">
        <f>' Demand-Supply Gap'!J178/' Demand-Supply Gap'!J$205</f>
        <v>0.91957552692084266</v>
      </c>
      <c r="K126" s="339">
        <f>' Demand-Supply Gap'!K178/' Demand-Supply Gap'!K$205</f>
        <v>0.91996931214052224</v>
      </c>
      <c r="L126" s="339">
        <f>' Demand-Supply Gap'!L178/' Demand-Supply Gap'!L$205</f>
        <v>0.92059783403125028</v>
      </c>
      <c r="M126" s="339">
        <f>' Demand-Supply Gap'!M178/' Demand-Supply Gap'!M$205</f>
        <v>0.92157733842817013</v>
      </c>
      <c r="N126" s="339">
        <f>' Demand-Supply Gap'!N178/' Demand-Supply Gap'!N$205</f>
        <v>0.92269407805173276</v>
      </c>
      <c r="O126" s="339">
        <f>' Demand-Supply Gap'!O178/' Demand-Supply Gap'!O$205</f>
        <v>0.92394833324857017</v>
      </c>
      <c r="P126" s="339">
        <f>' Demand-Supply Gap'!P178/' Demand-Supply Gap'!P$205</f>
        <v>0.9252085238269625</v>
      </c>
      <c r="Q126" s="339">
        <f>' Demand-Supply Gap'!Q178/' Demand-Supply Gap'!Q$205</f>
        <v>0.92626788180591813</v>
      </c>
      <c r="R126" s="339">
        <f>' Demand-Supply Gap'!R178/' Demand-Supply Gap'!R$205</f>
        <v>0.92753673745536358</v>
      </c>
      <c r="S126" s="339">
        <f>' Demand-Supply Gap'!S178/' Demand-Supply Gap'!S$205</f>
        <v>0.92891084011323555</v>
      </c>
    </row>
    <row r="127" spans="2:19" x14ac:dyDescent="0.2">
      <c r="B127" s="74"/>
      <c r="C127" s="74" t="s">
        <v>105</v>
      </c>
      <c r="D127" s="65">
        <f>' Demand-Supply Gap'!D187/' Demand-Supply Gap'!D$205</f>
        <v>3.3268465608782015E-2</v>
      </c>
      <c r="E127" s="339">
        <f>' Demand-Supply Gap'!E187/' Demand-Supply Gap'!E$205</f>
        <v>3.2603470424028086E-2</v>
      </c>
      <c r="F127" s="339">
        <f>' Demand-Supply Gap'!F187/' Demand-Supply Gap'!F$205</f>
        <v>2.5873021406065715E-2</v>
      </c>
      <c r="G127" s="339">
        <f>' Demand-Supply Gap'!G187/' Demand-Supply Gap'!G$205</f>
        <v>2.464427290069909E-2</v>
      </c>
      <c r="H127" s="339">
        <f>' Demand-Supply Gap'!H187/' Demand-Supply Gap'!H$205</f>
        <v>2.8353407803500531E-2</v>
      </c>
      <c r="I127" s="339">
        <f>' Demand-Supply Gap'!I187/' Demand-Supply Gap'!I$205</f>
        <v>3.4380249308501032E-2</v>
      </c>
      <c r="J127" s="339">
        <f>' Demand-Supply Gap'!J187/' Demand-Supply Gap'!J$205</f>
        <v>3.116865840521638E-2</v>
      </c>
      <c r="K127" s="339">
        <f>' Demand-Supply Gap'!K187/' Demand-Supply Gap'!K$205</f>
        <v>3.0858797757095442E-2</v>
      </c>
      <c r="L127" s="339">
        <f>' Demand-Supply Gap'!L187/' Demand-Supply Gap'!L$205</f>
        <v>3.056162315712762E-2</v>
      </c>
      <c r="M127" s="339">
        <f>' Demand-Supply Gap'!M187/' Demand-Supply Gap'!M$205</f>
        <v>3.0281627398723501E-2</v>
      </c>
      <c r="N127" s="339">
        <f>' Demand-Supply Gap'!N187/' Demand-Supply Gap'!N$205</f>
        <v>3.0009745672040358E-2</v>
      </c>
      <c r="O127" s="339">
        <f>' Demand-Supply Gap'!O187/' Demand-Supply Gap'!O$205</f>
        <v>2.9745847789476417E-2</v>
      </c>
      <c r="P127" s="339">
        <f>' Demand-Supply Gap'!P187/' Demand-Supply Gap'!P$205</f>
        <v>2.9484719848676445E-2</v>
      </c>
      <c r="Q127" s="339">
        <f>' Demand-Supply Gap'!Q187/' Demand-Supply Gap'!Q$205</f>
        <v>2.921832977563029E-2</v>
      </c>
      <c r="R127" s="339">
        <f>' Demand-Supply Gap'!R187/' Demand-Supply Gap'!R$205</f>
        <v>2.8962536549148352E-2</v>
      </c>
      <c r="S127" s="339">
        <f>' Demand-Supply Gap'!S187/' Demand-Supply Gap'!S$205</f>
        <v>2.8713286334456942E-2</v>
      </c>
    </row>
    <row r="128" spans="2:19" x14ac:dyDescent="0.2">
      <c r="B128" s="74"/>
      <c r="C128" s="74" t="s">
        <v>110</v>
      </c>
      <c r="D128" s="65">
        <f>' Demand-Supply Gap'!D196/' Demand-Supply Gap'!D$205</f>
        <v>6.0387877515074719E-2</v>
      </c>
      <c r="E128" s="339">
        <f>' Demand-Supply Gap'!E196/' Demand-Supply Gap'!E$205</f>
        <v>5.8677623473992226E-2</v>
      </c>
      <c r="F128" s="339">
        <f>' Demand-Supply Gap'!F196/' Demand-Supply Gap'!F$205</f>
        <v>5.7219441961298953E-2</v>
      </c>
      <c r="G128" s="339">
        <f>' Demand-Supply Gap'!G196/' Demand-Supply Gap'!G$205</f>
        <v>5.3961880128016074E-2</v>
      </c>
      <c r="H128" s="339">
        <f>' Demand-Supply Gap'!H196/' Demand-Supply Gap'!H$205</f>
        <v>5.4247335923831588E-2</v>
      </c>
      <c r="I128" s="339">
        <f>' Demand-Supply Gap'!I196/' Demand-Supply Gap'!I$205</f>
        <v>5.333355989403181E-2</v>
      </c>
      <c r="J128" s="339">
        <f>' Demand-Supply Gap'!J196/' Demand-Supply Gap'!J$205</f>
        <v>4.9255814673940967E-2</v>
      </c>
      <c r="K128" s="339">
        <f>' Demand-Supply Gap'!K196/' Demand-Supply Gap'!K$205</f>
        <v>4.9171890102382369E-2</v>
      </c>
      <c r="L128" s="339">
        <f>' Demand-Supply Gap'!L196/' Demand-Supply Gap'!L$205</f>
        <v>4.8840542811622138E-2</v>
      </c>
      <c r="M128" s="339">
        <f>' Demand-Supply Gap'!M196/' Demand-Supply Gap'!M$205</f>
        <v>4.8141034173106292E-2</v>
      </c>
      <c r="N128" s="339">
        <f>' Demand-Supply Gap'!N196/' Demand-Supply Gap'!N$205</f>
        <v>4.7296176276226898E-2</v>
      </c>
      <c r="O128" s="339">
        <f>' Demand-Supply Gap'!O196/' Demand-Supply Gap'!O$205</f>
        <v>4.6305818961953481E-2</v>
      </c>
      <c r="P128" s="339">
        <f>' Demand-Supply Gap'!P196/' Demand-Supply Gap'!P$205</f>
        <v>4.5306756324361083E-2</v>
      </c>
      <c r="Q128" s="339">
        <f>' Demand-Supply Gap'!Q196/' Demand-Supply Gap'!Q$205</f>
        <v>4.4513788418451522E-2</v>
      </c>
      <c r="R128" s="339">
        <f>' Demand-Supply Gap'!R196/' Demand-Supply Gap'!R$205</f>
        <v>4.3500725995488078E-2</v>
      </c>
      <c r="S128" s="339">
        <f>' Demand-Supply Gap'!S196/' Demand-Supply Gap'!S$205</f>
        <v>4.2375873552307597E-2</v>
      </c>
    </row>
    <row r="129" spans="2:19" x14ac:dyDescent="0.2">
      <c r="B129" s="74"/>
      <c r="C129" s="74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</row>
    <row r="130" spans="2:19" x14ac:dyDescent="0.2">
      <c r="B130" s="74"/>
      <c r="C130" s="74" t="s">
        <v>387</v>
      </c>
      <c r="D130" s="65">
        <f>' Demand-Supply Gap'!D8/' Demand-Supply Gap'!D$80</f>
        <v>1.256258910123392E-2</v>
      </c>
      <c r="E130" s="339">
        <f>' Demand-Supply Gap'!E8/' Demand-Supply Gap'!E$80</f>
        <v>1.1959052184760913E-2</v>
      </c>
      <c r="F130" s="339">
        <f>' Demand-Supply Gap'!F8/' Demand-Supply Gap'!F$80</f>
        <v>1.1592858667254801E-2</v>
      </c>
      <c r="G130" s="339">
        <f>' Demand-Supply Gap'!G8/' Demand-Supply Gap'!G$80</f>
        <v>1.0517838582943032E-2</v>
      </c>
      <c r="H130" s="339">
        <f>' Demand-Supply Gap'!H8/' Demand-Supply Gap'!H$80</f>
        <v>1.0809527872865763E-2</v>
      </c>
      <c r="I130" s="339">
        <f>' Demand-Supply Gap'!I8/' Demand-Supply Gap'!I$80</f>
        <v>1.0979772139197387E-2</v>
      </c>
      <c r="J130" s="339">
        <f>' Demand-Supply Gap'!J8/' Demand-Supply Gap'!J$80</f>
        <v>1.211182035487901E-2</v>
      </c>
      <c r="K130" s="339">
        <f>' Demand-Supply Gap'!K8/' Demand-Supply Gap'!K$80</f>
        <v>1.2374802656102576E-2</v>
      </c>
      <c r="L130" s="339">
        <f>' Demand-Supply Gap'!L8/' Demand-Supply Gap'!L$80</f>
        <v>1.2594872587131392E-2</v>
      </c>
      <c r="M130" s="339">
        <f>' Demand-Supply Gap'!M8/' Demand-Supply Gap'!M$80</f>
        <v>1.2846389983045063E-2</v>
      </c>
      <c r="N130" s="339">
        <f>' Demand-Supply Gap'!N8/' Demand-Supply Gap'!N$80</f>
        <v>1.3079205852226498E-2</v>
      </c>
      <c r="O130" s="339">
        <f>' Demand-Supply Gap'!O8/' Demand-Supply Gap'!O$80</f>
        <v>1.3243294347999644E-2</v>
      </c>
      <c r="P130" s="339">
        <f>' Demand-Supply Gap'!P8/' Demand-Supply Gap'!P$80</f>
        <v>1.3415061229304337E-2</v>
      </c>
      <c r="Q130" s="339">
        <f>' Demand-Supply Gap'!Q8/' Demand-Supply Gap'!Q$80</f>
        <v>1.3548120595810653E-2</v>
      </c>
      <c r="R130" s="339">
        <f>' Demand-Supply Gap'!R8/' Demand-Supply Gap'!R$80</f>
        <v>1.3668311977330127E-2</v>
      </c>
      <c r="S130" s="339">
        <f>' Demand-Supply Gap'!S8/' Demand-Supply Gap'!S$80</f>
        <v>1.3758226698990211E-2</v>
      </c>
    </row>
    <row r="131" spans="2:19" x14ac:dyDescent="0.2">
      <c r="B131" s="74"/>
      <c r="C131" s="74" t="s">
        <v>33</v>
      </c>
      <c r="D131" s="65">
        <f>' Demand-Supply Gap'!D17/' Demand-Supply Gap'!D$80</f>
        <v>0.44474569794724245</v>
      </c>
      <c r="E131" s="339">
        <f>' Demand-Supply Gap'!E17/' Demand-Supply Gap'!E$80</f>
        <v>0.42866904578861115</v>
      </c>
      <c r="F131" s="339">
        <f>' Demand-Supply Gap'!F17/' Demand-Supply Gap'!F$80</f>
        <v>0.4197769221167606</v>
      </c>
      <c r="G131" s="339">
        <f>' Demand-Supply Gap'!G17/' Demand-Supply Gap'!G$80</f>
        <v>0.40144132166215635</v>
      </c>
      <c r="H131" s="339">
        <f>' Demand-Supply Gap'!H17/' Demand-Supply Gap'!H$80</f>
        <v>0.38765286765952561</v>
      </c>
      <c r="I131" s="339">
        <f>' Demand-Supply Gap'!I17/' Demand-Supply Gap'!I$80</f>
        <v>0.37637925572611869</v>
      </c>
      <c r="J131" s="339">
        <f>' Demand-Supply Gap'!J17/' Demand-Supply Gap'!J$80</f>
        <v>0.41147598868844232</v>
      </c>
      <c r="K131" s="339">
        <f>' Demand-Supply Gap'!K17/' Demand-Supply Gap'!K$80</f>
        <v>0.41906029641449838</v>
      </c>
      <c r="L131" s="339">
        <f>' Demand-Supply Gap'!L17/' Demand-Supply Gap'!L$80</f>
        <v>0.42655270603259438</v>
      </c>
      <c r="M131" s="339">
        <f>' Demand-Supply Gap'!M17/' Demand-Supply Gap'!M$80</f>
        <v>0.43289210472631307</v>
      </c>
      <c r="N131" s="339">
        <f>' Demand-Supply Gap'!N17/' Demand-Supply Gap'!N$80</f>
        <v>0.4399629941797899</v>
      </c>
      <c r="O131" s="339">
        <f>' Demand-Supply Gap'!O17/' Demand-Supply Gap'!O$80</f>
        <v>0.44507192703962767</v>
      </c>
      <c r="P131" s="339">
        <f>' Demand-Supply Gap'!P17/' Demand-Supply Gap'!P$80</f>
        <v>0.45080313273483757</v>
      </c>
      <c r="Q131" s="339">
        <f>' Demand-Supply Gap'!Q17/' Demand-Supply Gap'!Q$80</f>
        <v>0.45481360460189885</v>
      </c>
      <c r="R131" s="339">
        <f>' Demand-Supply Gap'!R17/' Demand-Supply Gap'!R$80</f>
        <v>0.45829903975201608</v>
      </c>
      <c r="S131" s="339">
        <f>' Demand-Supply Gap'!S17/' Demand-Supply Gap'!S$80</f>
        <v>0.46071874989694295</v>
      </c>
    </row>
    <row r="132" spans="2:19" x14ac:dyDescent="0.2">
      <c r="B132" s="74"/>
      <c r="C132" s="74" t="s">
        <v>41</v>
      </c>
      <c r="D132" s="65">
        <f>' Demand-Supply Gap'!D26/' Demand-Supply Gap'!D$80</f>
        <v>0.15341420068264733</v>
      </c>
      <c r="E132" s="339">
        <f>' Demand-Supply Gap'!E26/' Demand-Supply Gap'!E$80</f>
        <v>0.15210001255131</v>
      </c>
      <c r="F132" s="339">
        <f>' Demand-Supply Gap'!F26/' Demand-Supply Gap'!F$80</f>
        <v>0.14754513073564621</v>
      </c>
      <c r="G132" s="339">
        <f>' Demand-Supply Gap'!G26/' Demand-Supply Gap'!G$80</f>
        <v>0.14202785113518604</v>
      </c>
      <c r="H132" s="339">
        <f>' Demand-Supply Gap'!H26/' Demand-Supply Gap'!H$80</f>
        <v>0.13699792417127291</v>
      </c>
      <c r="I132" s="339">
        <f>' Demand-Supply Gap'!I26/' Demand-Supply Gap'!I$80</f>
        <v>0.13971174628425542</v>
      </c>
      <c r="J132" s="339">
        <f>' Demand-Supply Gap'!J26/' Demand-Supply Gap'!J$80</f>
        <v>0.14828692292489654</v>
      </c>
      <c r="K132" s="339">
        <f>' Demand-Supply Gap'!K26/' Demand-Supply Gap'!K$80</f>
        <v>0.14645548079076345</v>
      </c>
      <c r="L132" s="339">
        <f>' Demand-Supply Gap'!L26/' Demand-Supply Gap'!L$80</f>
        <v>0.14443722949128532</v>
      </c>
      <c r="M132" s="339">
        <f>' Demand-Supply Gap'!M26/' Demand-Supply Gap'!M$80</f>
        <v>0.14293598652129477</v>
      </c>
      <c r="N132" s="339">
        <f>' Demand-Supply Gap'!N26/' Demand-Supply Gap'!N$80</f>
        <v>0.14148888302274071</v>
      </c>
      <c r="O132" s="339">
        <f>' Demand-Supply Gap'!O26/' Demand-Supply Gap'!O$80</f>
        <v>0.14070143684394953</v>
      </c>
      <c r="P132" s="339">
        <f>' Demand-Supply Gap'!P26/' Demand-Supply Gap'!P$80</f>
        <v>0.13989424704912595</v>
      </c>
      <c r="Q132" s="339">
        <f>' Demand-Supply Gap'!Q26/' Demand-Supply Gap'!Q$80</f>
        <v>0.1391494504859562</v>
      </c>
      <c r="R132" s="339">
        <f>' Demand-Supply Gap'!R26/' Demand-Supply Gap'!R$80</f>
        <v>0.13819869183040243</v>
      </c>
      <c r="S132" s="339">
        <f>' Demand-Supply Gap'!S26/' Demand-Supply Gap'!S$80</f>
        <v>0.13683891088536176</v>
      </c>
    </row>
    <row r="133" spans="2:19" x14ac:dyDescent="0.2">
      <c r="B133" s="74"/>
      <c r="C133" s="74" t="s">
        <v>49</v>
      </c>
      <c r="D133" s="65">
        <f>' Demand-Supply Gap'!D35/' Demand-Supply Gap'!D$80</f>
        <v>4.2315410239534057E-2</v>
      </c>
      <c r="E133" s="339">
        <f>' Demand-Supply Gap'!E35/' Demand-Supply Gap'!E$80</f>
        <v>4.127014981973675E-2</v>
      </c>
      <c r="F133" s="339">
        <f>' Demand-Supply Gap'!F35/' Demand-Supply Gap'!F$80</f>
        <v>3.8502817384612156E-2</v>
      </c>
      <c r="G133" s="339">
        <f>' Demand-Supply Gap'!G35/' Demand-Supply Gap'!G$80</f>
        <v>3.9148741373936792E-2</v>
      </c>
      <c r="H133" s="339">
        <f>' Demand-Supply Gap'!H35/' Demand-Supply Gap'!H$80</f>
        <v>3.6346199198211852E-2</v>
      </c>
      <c r="I133" s="339">
        <f>' Demand-Supply Gap'!I35/' Demand-Supply Gap'!I$80</f>
        <v>3.5063461597075629E-2</v>
      </c>
      <c r="J133" s="339">
        <f>' Demand-Supply Gap'!J35/' Demand-Supply Gap'!J$80</f>
        <v>3.7178814209860286E-2</v>
      </c>
      <c r="K133" s="339">
        <f>' Demand-Supply Gap'!K35/' Demand-Supply Gap'!K$80</f>
        <v>3.6683754591529297E-2</v>
      </c>
      <c r="L133" s="339">
        <f>' Demand-Supply Gap'!L35/' Demand-Supply Gap'!L$80</f>
        <v>3.6146745049972548E-2</v>
      </c>
      <c r="M133" s="339">
        <f>' Demand-Supply Gap'!M35/' Demand-Supply Gap'!M$80</f>
        <v>3.5634279580406034E-2</v>
      </c>
      <c r="N133" s="339">
        <f>' Demand-Supply Gap'!N35/' Demand-Supply Gap'!N$80</f>
        <v>3.5387591011008974E-2</v>
      </c>
      <c r="O133" s="339">
        <f>' Demand-Supply Gap'!O35/' Demand-Supply Gap'!O$80</f>
        <v>3.515760727018484E-2</v>
      </c>
      <c r="P133" s="339">
        <f>' Demand-Supply Gap'!P35/' Demand-Supply Gap'!P$80</f>
        <v>3.4661422095050479E-2</v>
      </c>
      <c r="Q133" s="339">
        <f>' Demand-Supply Gap'!Q35/' Demand-Supply Gap'!Q$80</f>
        <v>3.4409232516155748E-2</v>
      </c>
      <c r="R133" s="339">
        <f>' Demand-Supply Gap'!R35/' Demand-Supply Gap'!R$80</f>
        <v>3.4225285352633195E-2</v>
      </c>
      <c r="S133" s="339">
        <f>' Demand-Supply Gap'!S35/' Demand-Supply Gap'!S$80</f>
        <v>3.3955197833668502E-2</v>
      </c>
    </row>
    <row r="134" spans="2:19" x14ac:dyDescent="0.2">
      <c r="B134" s="74"/>
      <c r="C134" s="74" t="s">
        <v>104</v>
      </c>
      <c r="D134" s="65">
        <f>' Demand-Supply Gap'!D44/' Demand-Supply Gap'!D$80</f>
        <v>5.1513576949901614E-2</v>
      </c>
      <c r="E134" s="339">
        <f>' Demand-Supply Gap'!E44/' Demand-Supply Gap'!E$80</f>
        <v>5.1863080968693576E-2</v>
      </c>
      <c r="F134" s="339">
        <f>' Demand-Supply Gap'!F44/' Demand-Supply Gap'!F$80</f>
        <v>5.0857820882009887E-2</v>
      </c>
      <c r="G134" s="339">
        <f>' Demand-Supply Gap'!G44/' Demand-Supply Gap'!G$80</f>
        <v>4.9273855869599446E-2</v>
      </c>
      <c r="H134" s="339">
        <f>' Demand-Supply Gap'!H44/' Demand-Supply Gap'!H$80</f>
        <v>4.8005449881533942E-2</v>
      </c>
      <c r="I134" s="339">
        <f>' Demand-Supply Gap'!I44/' Demand-Supply Gap'!I$80</f>
        <v>4.0836497518443655E-2</v>
      </c>
      <c r="J134" s="339">
        <f>' Demand-Supply Gap'!J44/' Demand-Supply Gap'!J$80</f>
        <v>4.3625504876778284E-2</v>
      </c>
      <c r="K134" s="339">
        <f>' Demand-Supply Gap'!K44/' Demand-Supply Gap'!K$80</f>
        <v>4.3398221719740719E-2</v>
      </c>
      <c r="L134" s="339">
        <f>' Demand-Supply Gap'!L44/' Demand-Supply Gap'!L$80</f>
        <v>4.2874658791021023E-2</v>
      </c>
      <c r="M134" s="339">
        <f>' Demand-Supply Gap'!M44/' Demand-Supply Gap'!M$80</f>
        <v>4.2343864464407008E-2</v>
      </c>
      <c r="N134" s="339">
        <f>' Demand-Supply Gap'!N44/' Demand-Supply Gap'!N$80</f>
        <v>4.1739742059198719E-2</v>
      </c>
      <c r="O134" s="339">
        <f>' Demand-Supply Gap'!O44/' Demand-Supply Gap'!O$80</f>
        <v>4.0950217197404104E-2</v>
      </c>
      <c r="P134" s="339">
        <f>' Demand-Supply Gap'!P44/' Demand-Supply Gap'!P$80</f>
        <v>4.0555218632295803E-2</v>
      </c>
      <c r="Q134" s="339">
        <f>' Demand-Supply Gap'!Q44/' Demand-Supply Gap'!Q$80</f>
        <v>4.0407150594101118E-2</v>
      </c>
      <c r="R134" s="339">
        <f>' Demand-Supply Gap'!R44/' Demand-Supply Gap'!R$80</f>
        <v>4.0131062919737753E-2</v>
      </c>
      <c r="S134" s="339">
        <f>' Demand-Supply Gap'!S44/' Demand-Supply Gap'!S$80</f>
        <v>3.9710144084983821E-2</v>
      </c>
    </row>
    <row r="135" spans="2:19" x14ac:dyDescent="0.2">
      <c r="B135" s="74"/>
      <c r="C135" s="74" t="s">
        <v>331</v>
      </c>
      <c r="D135" s="65">
        <f>' Demand-Supply Gap'!D53/' Demand-Supply Gap'!D$80</f>
        <v>0.24756466264719637</v>
      </c>
      <c r="E135" s="339">
        <f>' Demand-Supply Gap'!E53/' Demand-Supply Gap'!E$80</f>
        <v>0.2458186983270432</v>
      </c>
      <c r="F135" s="339">
        <f>' Demand-Supply Gap'!F53/' Demand-Supply Gap'!F$80</f>
        <v>0.24739846072112048</v>
      </c>
      <c r="G135" s="339">
        <f>' Demand-Supply Gap'!G53/' Demand-Supply Gap'!G$80</f>
        <v>0.23986236641404435</v>
      </c>
      <c r="H135" s="339">
        <f>' Demand-Supply Gap'!H53/' Demand-Supply Gap'!H$80</f>
        <v>0.25572575864474634</v>
      </c>
      <c r="I135" s="339">
        <f>' Demand-Supply Gap'!I53/' Demand-Supply Gap'!I$80</f>
        <v>0.24895664006650814</v>
      </c>
      <c r="J135" s="339">
        <f>' Demand-Supply Gap'!J53/' Demand-Supply Gap'!J$80</f>
        <v>0.26530711244990896</v>
      </c>
      <c r="K135" s="339">
        <f>' Demand-Supply Gap'!K53/' Demand-Supply Gap'!K$80</f>
        <v>0.26197919032429123</v>
      </c>
      <c r="L135" s="339">
        <f>' Demand-Supply Gap'!L53/' Demand-Supply Gap'!L$80</f>
        <v>0.25811912261502828</v>
      </c>
      <c r="M135" s="339">
        <f>' Demand-Supply Gap'!M53/' Demand-Supply Gap'!M$80</f>
        <v>0.25521655898484835</v>
      </c>
      <c r="N135" s="339">
        <f>' Demand-Supply Gap'!N53/' Demand-Supply Gap'!N$80</f>
        <v>0.25316138273327188</v>
      </c>
      <c r="O135" s="339">
        <f>' Demand-Supply Gap'!O53/' Demand-Supply Gap'!O$80</f>
        <v>0.25201240847099132</v>
      </c>
      <c r="P135" s="339">
        <f>' Demand-Supply Gap'!P53/' Demand-Supply Gap'!P$80</f>
        <v>0.25103573313081357</v>
      </c>
      <c r="Q135" s="339">
        <f>' Demand-Supply Gap'!Q53/' Demand-Supply Gap'!Q$80</f>
        <v>0.25021252393988946</v>
      </c>
      <c r="R135" s="339">
        <f>' Demand-Supply Gap'!R53/' Demand-Supply Gap'!R$80</f>
        <v>0.25082797550364549</v>
      </c>
      <c r="S135" s="339">
        <f>' Demand-Supply Gap'!S53/' Demand-Supply Gap'!S$80</f>
        <v>0.25203595980761678</v>
      </c>
    </row>
    <row r="136" spans="2:19" x14ac:dyDescent="0.2">
      <c r="B136" s="74"/>
      <c r="C136" s="74" t="s">
        <v>188</v>
      </c>
      <c r="D136" s="65">
        <f>' Demand-Supply Gap'!D62/' Demand-Supply Gap'!D$80</f>
        <v>2.635741789305189E-2</v>
      </c>
      <c r="E136" s="339">
        <f>' Demand-Supply Gap'!E62/' Demand-Supply Gap'!E$80</f>
        <v>2.5188682276568085E-2</v>
      </c>
      <c r="F136" s="339">
        <f>' Demand-Supply Gap'!F62/' Demand-Supply Gap'!F$80</f>
        <v>2.4319098820770359E-2</v>
      </c>
      <c r="G136" s="339">
        <f>' Demand-Supply Gap'!G62/' Demand-Supply Gap'!G$80</f>
        <v>2.3513887530151698E-2</v>
      </c>
      <c r="H136" s="339">
        <f>' Demand-Supply Gap'!H62/' Demand-Supply Gap'!H$80</f>
        <v>3.4091460463322162E-2</v>
      </c>
      <c r="I136" s="339">
        <f>' Demand-Supply Gap'!I62/' Demand-Supply Gap'!I$80</f>
        <v>3.4744760135879897E-2</v>
      </c>
      <c r="J136" s="339">
        <f>' Demand-Supply Gap'!J62/' Demand-Supply Gap'!J$80</f>
        <v>3.6942877499873863E-2</v>
      </c>
      <c r="K136" s="339">
        <f>' Demand-Supply Gap'!K62/' Demand-Supply Gap'!K$80</f>
        <v>3.6479478617422012E-2</v>
      </c>
      <c r="L136" s="339">
        <f>' Demand-Supply Gap'!L62/' Demand-Supply Gap'!L$80</f>
        <v>3.6042863191755349E-2</v>
      </c>
      <c r="M136" s="339">
        <f>' Demand-Supply Gap'!M62/' Demand-Supply Gap'!M$80</f>
        <v>3.5644377854792166E-2</v>
      </c>
      <c r="N136" s="339">
        <f>' Demand-Supply Gap'!N62/' Demand-Supply Gap'!N$80</f>
        <v>3.5176111566533566E-2</v>
      </c>
      <c r="O136" s="339">
        <f>' Demand-Supply Gap'!O62/' Demand-Supply Gap'!O$80</f>
        <v>3.4582986842438886E-2</v>
      </c>
      <c r="P136" s="339">
        <f>' Demand-Supply Gap'!P62/' Demand-Supply Gap'!P$80</f>
        <v>3.4008008463529679E-2</v>
      </c>
      <c r="Q136" s="339">
        <f>' Demand-Supply Gap'!Q62/' Demand-Supply Gap'!Q$80</f>
        <v>3.3539316544703955E-2</v>
      </c>
      <c r="R136" s="339">
        <f>' Demand-Supply Gap'!R62/' Demand-Supply Gap'!R$80</f>
        <v>3.3129391896012404E-2</v>
      </c>
      <c r="S136" s="339">
        <f>' Demand-Supply Gap'!S62/' Demand-Supply Gap'!S$80</f>
        <v>3.2702014896679114E-2</v>
      </c>
    </row>
    <row r="137" spans="2:19" x14ac:dyDescent="0.2">
      <c r="B137" s="74"/>
      <c r="C137" s="74" t="s">
        <v>52</v>
      </c>
      <c r="D137" s="65">
        <f>' Demand-Supply Gap'!D71/' Demand-Supply Gap'!D$80</f>
        <v>9.3935466860628272E-2</v>
      </c>
      <c r="E137" s="339">
        <f>' Demand-Supply Gap'!E71/' Demand-Supply Gap'!E$80</f>
        <v>9.1647937160125106E-2</v>
      </c>
      <c r="F137" s="339">
        <f>' Demand-Supply Gap'!F71/' Demand-Supply Gap'!F$80</f>
        <v>8.8744089245414007E-2</v>
      </c>
      <c r="G137" s="339">
        <f>' Demand-Supply Gap'!G71/' Demand-Supply Gap'!G$80</f>
        <v>8.6137945439894281E-2</v>
      </c>
      <c r="H137" s="339">
        <f>' Demand-Supply Gap'!H71/' Demand-Supply Gap'!H$80</f>
        <v>8.3586645546898777E-2</v>
      </c>
      <c r="I137" s="339">
        <f>' Demand-Supply Gap'!I71/' Demand-Supply Gap'!I$80</f>
        <v>2.270336662255255E-2</v>
      </c>
      <c r="J137" s="339">
        <f>' Demand-Supply Gap'!J71/' Demand-Supply Gap'!J$80</f>
        <v>4.5070958995360795E-2</v>
      </c>
      <c r="K137" s="339">
        <f>' Demand-Supply Gap'!K71/' Demand-Supply Gap'!K$80</f>
        <v>4.3568774885652153E-2</v>
      </c>
      <c r="L137" s="339">
        <f>' Demand-Supply Gap'!L71/' Demand-Supply Gap'!L$80</f>
        <v>4.3231802241211641E-2</v>
      </c>
      <c r="M137" s="339">
        <f>' Demand-Supply Gap'!M71/' Demand-Supply Gap'!M$80</f>
        <v>4.2486437884893452E-2</v>
      </c>
      <c r="N137" s="339">
        <f>' Demand-Supply Gap'!N71/' Demand-Supply Gap'!N$80</f>
        <v>4.0004089575229863E-2</v>
      </c>
      <c r="O137" s="339">
        <f>' Demand-Supply Gap'!O71/' Demand-Supply Gap'!O$80</f>
        <v>3.8280121987403999E-2</v>
      </c>
      <c r="P137" s="339">
        <f>' Demand-Supply Gap'!P71/' Demand-Supply Gap'!P$80</f>
        <v>3.5627176665042663E-2</v>
      </c>
      <c r="Q137" s="339">
        <f>' Demand-Supply Gap'!Q71/' Demand-Supply Gap'!Q$80</f>
        <v>3.3920600721484007E-2</v>
      </c>
      <c r="R137" s="339">
        <f>' Demand-Supply Gap'!R71/' Demand-Supply Gap'!R$80</f>
        <v>3.1520240768222331E-2</v>
      </c>
      <c r="S137" s="339">
        <f>' Demand-Supply Gap'!S71/' Demand-Supply Gap'!S$80</f>
        <v>3.0280795895757027E-2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Gap'!D218/' Demand-Supply Gap'!D$245</f>
        <v>0.63347866868489222</v>
      </c>
      <c r="E139" s="339">
        <f>' Demand-Supply Gap'!E218/' Demand-Supply Gap'!E$245</f>
        <v>0.62690734152027749</v>
      </c>
      <c r="F139" s="339">
        <f>' Demand-Supply Gap'!F218/' Demand-Supply Gap'!F$245</f>
        <v>0.62711709897401946</v>
      </c>
      <c r="G139" s="339">
        <f>' Demand-Supply Gap'!G218/' Demand-Supply Gap'!G$245</f>
        <v>0.58467041438088396</v>
      </c>
      <c r="H139" s="339">
        <f>' Demand-Supply Gap'!H218/' Demand-Supply Gap'!H$245</f>
        <v>0.57310353709624395</v>
      </c>
      <c r="I139" s="339">
        <f>' Demand-Supply Gap'!I218/' Demand-Supply Gap'!I$245</f>
        <v>0.56423042481922225</v>
      </c>
      <c r="J139" s="339">
        <f>' Demand-Supply Gap'!J218/' Demand-Supply Gap'!J$245</f>
        <v>0.68103959514470003</v>
      </c>
      <c r="K139" s="339">
        <f>' Demand-Supply Gap'!K218/' Demand-Supply Gap'!K$245</f>
        <v>0.68118179094489428</v>
      </c>
      <c r="L139" s="339">
        <f>' Demand-Supply Gap'!L218/' Demand-Supply Gap'!L$245</f>
        <v>0.68132261842691788</v>
      </c>
      <c r="M139" s="339">
        <f>' Demand-Supply Gap'!M218/' Demand-Supply Gap'!M$245</f>
        <v>0.68146163930647774</v>
      </c>
      <c r="N139" s="339">
        <f>' Demand-Supply Gap'!N218/' Demand-Supply Gap'!N$245</f>
        <v>0.6815996180216588</v>
      </c>
      <c r="O139" s="339">
        <f>' Demand-Supply Gap'!O218/' Demand-Supply Gap'!O$245</f>
        <v>0.68173653880096741</v>
      </c>
      <c r="P139" s="339">
        <f>' Demand-Supply Gap'!P218/' Demand-Supply Gap'!P$245</f>
        <v>0.6818727900418704</v>
      </c>
      <c r="Q139" s="339">
        <f>' Demand-Supply Gap'!Q218/' Demand-Supply Gap'!Q$245</f>
        <v>0.68200905250157584</v>
      </c>
      <c r="R139" s="339">
        <f>' Demand-Supply Gap'!R218/' Demand-Supply Gap'!R$245</f>
        <v>0.68214400942092801</v>
      </c>
      <c r="S139" s="339">
        <f>' Demand-Supply Gap'!S218/' Demand-Supply Gap'!S$245</f>
        <v>0.68227793419504035</v>
      </c>
    </row>
    <row r="140" spans="2:19" x14ac:dyDescent="0.2">
      <c r="B140" s="74"/>
      <c r="C140" s="74" t="s">
        <v>103</v>
      </c>
      <c r="D140" s="65">
        <f>' Demand-Supply Gap'!D227/' Demand-Supply Gap'!D$245</f>
        <v>9.5647964092035569E-3</v>
      </c>
      <c r="E140" s="339">
        <f>' Demand-Supply Gap'!E227/' Demand-Supply Gap'!E$245</f>
        <v>6.5024401042010245E-3</v>
      </c>
      <c r="F140" s="339">
        <f>' Demand-Supply Gap'!F227/' Demand-Supply Gap'!F$245</f>
        <v>6.8128197817925772E-3</v>
      </c>
      <c r="G140" s="339">
        <f>' Demand-Supply Gap'!G227/' Demand-Supply Gap'!G$245</f>
        <v>8.0124955807433951E-2</v>
      </c>
      <c r="H140" s="339">
        <f>' Demand-Supply Gap'!H227/' Demand-Supply Gap'!H$245</f>
        <v>7.9242586542974114E-2</v>
      </c>
      <c r="I140" s="339">
        <f>' Demand-Supply Gap'!I227/' Demand-Supply Gap'!I$245</f>
        <v>8.323483097350047E-2</v>
      </c>
      <c r="J140" s="339">
        <f>' Demand-Supply Gap'!J227/' Demand-Supply Gap'!J$245</f>
        <v>0.10016777673142284</v>
      </c>
      <c r="K140" s="339">
        <f>' Demand-Supply Gap'!K227/' Demand-Supply Gap'!K$245</f>
        <v>9.9894105010870551E-2</v>
      </c>
      <c r="L140" s="339">
        <f>' Demand-Supply Gap'!L227/' Demand-Supply Gap'!L$245</f>
        <v>9.9622665637364854E-2</v>
      </c>
      <c r="M140" s="339">
        <f>' Demand-Supply Gap'!M227/' Demand-Supply Gap'!M$245</f>
        <v>9.9354312392696612E-2</v>
      </c>
      <c r="N140" s="339">
        <f>' Demand-Supply Gap'!N227/' Demand-Supply Gap'!N$245</f>
        <v>9.9087579044274787E-2</v>
      </c>
      <c r="O140" s="339">
        <f>' Demand-Supply Gap'!O227/' Demand-Supply Gap'!O$245</f>
        <v>9.8822501208727584E-2</v>
      </c>
      <c r="P140" s="339">
        <f>' Demand-Supply Gap'!P227/' Demand-Supply Gap'!P$245</f>
        <v>9.8558331106124372E-2</v>
      </c>
      <c r="Q140" s="339">
        <f>' Demand-Supply Gap'!Q227/' Demand-Supply Gap'!Q$245</f>
        <v>9.829374888073672E-2</v>
      </c>
      <c r="R140" s="339">
        <f>' Demand-Supply Gap'!R227/' Demand-Supply Gap'!R$245</f>
        <v>9.8031311211653135E-2</v>
      </c>
      <c r="S140" s="339">
        <f>' Demand-Supply Gap'!S227/' Demand-Supply Gap'!S$245</f>
        <v>9.777049318668235E-2</v>
      </c>
    </row>
    <row r="141" spans="2:19" x14ac:dyDescent="0.2">
      <c r="B141" s="74"/>
      <c r="C141" s="74" t="s">
        <v>426</v>
      </c>
      <c r="D141" s="65">
        <f>' Demand-Supply Gap'!D236/' Demand-Supply Gap'!D$245</f>
        <v>0.21333864230656874</v>
      </c>
      <c r="E141" s="339">
        <f>' Demand-Supply Gap'!E236/' Demand-Supply Gap'!E$245</f>
        <v>0.21061566269829052</v>
      </c>
      <c r="F141" s="339">
        <f>' Demand-Supply Gap'!F236/' Demand-Supply Gap'!F$245</f>
        <v>0.20456371909334087</v>
      </c>
      <c r="G141" s="339">
        <f>' Demand-Supply Gap'!G236/' Demand-Supply Gap'!G$245</f>
        <v>0.1990059326500678</v>
      </c>
      <c r="H141" s="339">
        <f>' Demand-Supply Gap'!H236/' Demand-Supply Gap'!H$245</f>
        <v>0.1940172555742995</v>
      </c>
      <c r="I141" s="339">
        <f>' Demand-Supply Gap'!I236/' Demand-Supply Gap'!I$245</f>
        <v>0.18119438010468941</v>
      </c>
      <c r="J141" s="339">
        <f>' Demand-Supply Gap'!J236/' Demand-Supply Gap'!J$245</f>
        <v>0.21879262812387718</v>
      </c>
      <c r="K141" s="339">
        <f>' Demand-Supply Gap'!K236/' Demand-Supply Gap'!K$245</f>
        <v>0.21892410404423512</v>
      </c>
      <c r="L141" s="339">
        <f>' Demand-Supply Gap'!L236/' Demand-Supply Gap'!L$245</f>
        <v>0.21905471593571726</v>
      </c>
      <c r="M141" s="339">
        <f>' Demand-Supply Gap'!M236/' Demand-Supply Gap'!M$245</f>
        <v>0.21918404830082566</v>
      </c>
      <c r="N141" s="339">
        <f>' Demand-Supply Gap'!N236/' Demand-Supply Gap'!N$245</f>
        <v>0.21931280293406638</v>
      </c>
      <c r="O141" s="339">
        <f>' Demand-Supply Gap'!O236/' Demand-Supply Gap'!O$245</f>
        <v>0.21944095999030508</v>
      </c>
      <c r="P141" s="339">
        <f>' Demand-Supply Gap'!P236/' Demand-Supply Gap'!P$245</f>
        <v>0.21956887885200521</v>
      </c>
      <c r="Q141" s="339">
        <f>' Demand-Supply Gap'!Q236/' Demand-Supply Gap'!Q$245</f>
        <v>0.21969719861768738</v>
      </c>
      <c r="R141" s="339">
        <f>' Demand-Supply Gap'!R236/' Demand-Supply Gap'!R$245</f>
        <v>0.21982467936741887</v>
      </c>
      <c r="S141" s="339">
        <f>' Demand-Supply Gap'!S236/' Demand-Supply Gap'!S$245</f>
        <v>0.2199515726182773</v>
      </c>
    </row>
    <row r="142" spans="2:19" x14ac:dyDescent="0.2">
      <c r="B142" s="74"/>
      <c r="C142" s="74"/>
    </row>
    <row r="143" spans="2:19" x14ac:dyDescent="0.2">
      <c r="B143" s="74"/>
      <c r="C143" s="74" t="s">
        <v>312</v>
      </c>
      <c r="D143" s="65">
        <f>' Demand-Supply Gap'!D258/' Demand-Supply Gap'!D$294</f>
        <v>0.30067942703886569</v>
      </c>
      <c r="E143" s="339">
        <f>' Demand-Supply Gap'!E258/' Demand-Supply Gap'!E$294</f>
        <v>0.29474013463546134</v>
      </c>
      <c r="F143" s="339">
        <f>' Demand-Supply Gap'!F258/' Demand-Supply Gap'!F$294</f>
        <v>0.28909778034827671</v>
      </c>
      <c r="G143" s="339">
        <f>' Demand-Supply Gap'!G258/' Demand-Supply Gap'!G$294</f>
        <v>0.27078093238532785</v>
      </c>
      <c r="H143" s="339">
        <f>' Demand-Supply Gap'!H258/' Demand-Supply Gap'!H$294</f>
        <v>0.26367543027828277</v>
      </c>
      <c r="I143" s="339">
        <f>' Demand-Supply Gap'!I258/' Demand-Supply Gap'!I$294</f>
        <v>0.27944432041266304</v>
      </c>
      <c r="J143" s="339">
        <f>' Demand-Supply Gap'!J258/' Demand-Supply Gap'!J$294</f>
        <v>0.24285056857594398</v>
      </c>
      <c r="K143" s="339">
        <f>' Demand-Supply Gap'!K258/' Demand-Supply Gap'!K$294</f>
        <v>0.24371769750377309</v>
      </c>
      <c r="L143" s="339">
        <f>' Demand-Supply Gap'!L258/' Demand-Supply Gap'!L$294</f>
        <v>0.24458172335479927</v>
      </c>
      <c r="M143" s="339">
        <f>' Demand-Supply Gap'!M258/' Demand-Supply Gap'!M$294</f>
        <v>0.24432901899413817</v>
      </c>
      <c r="N143" s="339">
        <f>' Demand-Supply Gap'!N258/' Demand-Supply Gap'!N$294</f>
        <v>0.24407724704123565</v>
      </c>
      <c r="O143" s="339">
        <f>' Demand-Supply Gap'!O258/' Demand-Supply Gap'!O$294</f>
        <v>0.24382644932406808</v>
      </c>
      <c r="P143" s="339">
        <f>' Demand-Supply Gap'!P258/' Demand-Supply Gap'!P$294</f>
        <v>0.24357592477146398</v>
      </c>
      <c r="Q143" s="339">
        <f>' Demand-Supply Gap'!Q258/' Demand-Supply Gap'!Q$294</f>
        <v>0.24346613050848642</v>
      </c>
      <c r="R143" s="339">
        <f>' Demand-Supply Gap'!R258/' Demand-Supply Gap'!R$294</f>
        <v>0.24415218097639121</v>
      </c>
      <c r="S143" s="339">
        <f>' Demand-Supply Gap'!S258/' Demand-Supply Gap'!S$294</f>
        <v>0.24497840717785874</v>
      </c>
    </row>
    <row r="144" spans="2:19" x14ac:dyDescent="0.2">
      <c r="B144" s="74"/>
      <c r="C144" s="74" t="s">
        <v>32</v>
      </c>
      <c r="D144" s="65">
        <f>' Demand-Supply Gap'!D267/' Demand-Supply Gap'!D$294</f>
        <v>0.40041177872650813</v>
      </c>
      <c r="E144" s="339">
        <f>' Demand-Supply Gap'!E267/' Demand-Supply Gap'!E$294</f>
        <v>0.40535100548693975</v>
      </c>
      <c r="F144" s="339">
        <f>' Demand-Supply Gap'!F267/' Demand-Supply Gap'!F$294</f>
        <v>0.41090327519015163</v>
      </c>
      <c r="G144" s="339">
        <f>' Demand-Supply Gap'!G267/' Demand-Supply Gap'!G$294</f>
        <v>0.37984871620987826</v>
      </c>
      <c r="H144" s="339">
        <f>' Demand-Supply Gap'!H267/' Demand-Supply Gap'!H$294</f>
        <v>0.36998726067023407</v>
      </c>
      <c r="I144" s="339">
        <f>' Demand-Supply Gap'!I267/' Demand-Supply Gap'!I$294</f>
        <v>0.37614272344253724</v>
      </c>
      <c r="J144" s="339">
        <f>' Demand-Supply Gap'!J267/' Demand-Supply Gap'!J$294</f>
        <v>0.32555588021637516</v>
      </c>
      <c r="K144" s="339">
        <f>' Demand-Supply Gap'!K267/' Demand-Supply Gap'!K$294</f>
        <v>0.32540323447193531</v>
      </c>
      <c r="L144" s="339">
        <f>' Demand-Supply Gap'!L267/' Demand-Supply Gap'!L$294</f>
        <v>0.32524998627489377</v>
      </c>
      <c r="M144" s="339">
        <f>' Demand-Supply Gap'!M267/' Demand-Supply Gap'!M$294</f>
        <v>0.32557394552697894</v>
      </c>
      <c r="N144" s="339">
        <f>' Demand-Supply Gap'!N267/' Demand-Supply Gap'!N$294</f>
        <v>0.32589670423637596</v>
      </c>
      <c r="O144" s="339">
        <f>' Demand-Supply Gap'!O267/' Demand-Supply Gap'!O$294</f>
        <v>0.32621820889503911</v>
      </c>
      <c r="P144" s="339">
        <f>' Demand-Supply Gap'!P267/' Demand-Supply Gap'!P$294</f>
        <v>0.32653935832520864</v>
      </c>
      <c r="Q144" s="339">
        <f>' Demand-Supply Gap'!Q267/' Demand-Supply Gap'!Q$294</f>
        <v>0.32680070763928915</v>
      </c>
      <c r="R144" s="339">
        <f>' Demand-Supply Gap'!R267/' Demand-Supply Gap'!R$294</f>
        <v>0.32671764862737129</v>
      </c>
      <c r="S144" s="339">
        <f>' Demand-Supply Gap'!S267/' Demand-Supply Gap'!S$294</f>
        <v>0.32657276356516957</v>
      </c>
    </row>
    <row r="145" spans="2:19" x14ac:dyDescent="0.2">
      <c r="B145" s="74"/>
      <c r="C145" s="74" t="s">
        <v>189</v>
      </c>
      <c r="D145" s="65">
        <f>' Demand-Supply Gap'!D276/' Demand-Supply Gap'!D$294</f>
        <v>0.25171613205450588</v>
      </c>
      <c r="E145" s="339">
        <f>' Demand-Supply Gap'!E276/' Demand-Supply Gap'!E$294</f>
        <v>0.24517629564294771</v>
      </c>
      <c r="F145" s="339">
        <f>' Demand-Supply Gap'!F276/' Demand-Supply Gap'!F$294</f>
        <v>0.23762340135975193</v>
      </c>
      <c r="G145" s="339">
        <f>' Demand-Supply Gap'!G276/' Demand-Supply Gap'!G$294</f>
        <v>0.22398346611799763</v>
      </c>
      <c r="H145" s="339">
        <f>' Demand-Supply Gap'!H276/' Demand-Supply Gap'!H$294</f>
        <v>0.22372748722336563</v>
      </c>
      <c r="I145" s="339">
        <f>' Demand-Supply Gap'!I276/' Demand-Supply Gap'!I$294</f>
        <v>0.23644723365393758</v>
      </c>
      <c r="J145" s="339">
        <f>' Demand-Supply Gap'!J276/' Demand-Supply Gap'!J$294</f>
        <v>0.20462742167971079</v>
      </c>
      <c r="K145" s="339">
        <f>' Demand-Supply Gap'!K276/' Demand-Supply Gap'!K$294</f>
        <v>0.20451131572201298</v>
      </c>
      <c r="L145" s="339">
        <f>' Demand-Supply Gap'!L276/' Demand-Supply Gap'!L$294</f>
        <v>0.20439496857420936</v>
      </c>
      <c r="M145" s="339">
        <f>' Demand-Supply Gap'!M276/' Demand-Supply Gap'!M$294</f>
        <v>0.2045788016126899</v>
      </c>
      <c r="N145" s="339">
        <f>' Demand-Supply Gap'!N276/' Demand-Supply Gap'!N$294</f>
        <v>0.2047619152013595</v>
      </c>
      <c r="O145" s="339">
        <f>' Demand-Supply Gap'!O276/' Demand-Supply Gap'!O$294</f>
        <v>0.20494427937831891</v>
      </c>
      <c r="P145" s="339">
        <f>' Demand-Supply Gap'!P276/' Demand-Supply Gap'!P$294</f>
        <v>0.20512640427554799</v>
      </c>
      <c r="Q145" s="339">
        <f>' Demand-Supply Gap'!Q276/' Demand-Supply Gap'!Q$294</f>
        <v>0.20527083803912641</v>
      </c>
      <c r="R145" s="339">
        <f>' Demand-Supply Gap'!R276/' Demand-Supply Gap'!R$294</f>
        <v>0.20519896077817867</v>
      </c>
      <c r="S145" s="339">
        <f>' Demand-Supply Gap'!S276/' Demand-Supply Gap'!S$294</f>
        <v>0.20508832889477596</v>
      </c>
    </row>
    <row r="146" spans="2:19" x14ac:dyDescent="0.2">
      <c r="B146" s="74"/>
      <c r="C146" s="74" t="s">
        <v>55</v>
      </c>
      <c r="D146" s="65">
        <f>' Demand-Supply Gap'!D285/' Demand-Supply Gap'!D$294</f>
        <v>0.29058420664705498</v>
      </c>
      <c r="E146" s="339">
        <f>' Demand-Supply Gap'!E285/' Demand-Supply Gap'!E$294</f>
        <v>0.28720514121294866</v>
      </c>
      <c r="F146" s="339">
        <f>' Demand-Supply Gap'!F285/' Demand-Supply Gap'!F$294</f>
        <v>0.28193795399526761</v>
      </c>
      <c r="G146" s="339">
        <f>' Demand-Supply Gap'!G285/' Demand-Supply Gap'!G$294</f>
        <v>0.27064595215651421</v>
      </c>
      <c r="H146" s="339">
        <f>' Demand-Supply Gap'!H285/' Demand-Supply Gap'!H$294</f>
        <v>0.27141380652124475</v>
      </c>
      <c r="I146" s="339">
        <f>' Demand-Supply Gap'!I285/' Demand-Supply Gap'!I$294</f>
        <v>0.26280972277247883</v>
      </c>
      <c r="J146" s="339">
        <f>' Demand-Supply Gap'!J285/' Demand-Supply Gap'!J$294</f>
        <v>0.22696612952796996</v>
      </c>
      <c r="K146" s="339">
        <f>' Demand-Supply Gap'!K285/' Demand-Supply Gap'!K$294</f>
        <v>0.22636775230227862</v>
      </c>
      <c r="L146" s="339">
        <f>' Demand-Supply Gap'!L285/' Demand-Supply Gap'!L$294</f>
        <v>0.22577332179609749</v>
      </c>
      <c r="M146" s="339">
        <f>' Demand-Supply Gap'!M285/' Demand-Supply Gap'!M$294</f>
        <v>0.22551823386619282</v>
      </c>
      <c r="N146" s="339">
        <f>' Demand-Supply Gap'!N285/' Demand-Supply Gap'!N$294</f>
        <v>0.22526413352102884</v>
      </c>
      <c r="O146" s="339">
        <f>' Demand-Supply Gap'!O285/' Demand-Supply Gap'!O$294</f>
        <v>0.22501106240257407</v>
      </c>
      <c r="P146" s="339">
        <f>' Demand-Supply Gap'!P285/' Demand-Supply Gap'!P$294</f>
        <v>0.2247583126277794</v>
      </c>
      <c r="Q146" s="339">
        <f>' Demand-Supply Gap'!Q285/' Demand-Supply Gap'!Q$294</f>
        <v>0.22446232381309808</v>
      </c>
      <c r="R146" s="339">
        <f>' Demand-Supply Gap'!R285/' Demand-Supply Gap'!R$294</f>
        <v>0.22393120961805876</v>
      </c>
      <c r="S146" s="339">
        <f>' Demand-Supply Gap'!S285/' Demand-Supply Gap'!S$294</f>
        <v>0.22336050036219562</v>
      </c>
    </row>
    <row r="147" spans="2:19" x14ac:dyDescent="0.2">
      <c r="B147" s="74"/>
      <c r="C147" s="74"/>
    </row>
    <row r="148" spans="2:19" x14ac:dyDescent="0.2">
      <c r="B148" s="74"/>
      <c r="C148" s="74"/>
    </row>
    <row r="149" spans="2:19" x14ac:dyDescent="0.2">
      <c r="B149" s="74"/>
      <c r="C149" s="74"/>
    </row>
    <row r="150" spans="2:19" x14ac:dyDescent="0.2">
      <c r="B150" s="74"/>
      <c r="C150" s="74"/>
    </row>
    <row r="151" spans="2:19" x14ac:dyDescent="0.2">
      <c r="B151" s="74"/>
      <c r="C151" s="74"/>
    </row>
    <row r="152" spans="2:19" x14ac:dyDescent="0.2">
      <c r="B152" s="74"/>
      <c r="C152" s="74"/>
    </row>
    <row r="153" spans="2:19" x14ac:dyDescent="0.2">
      <c r="B153" s="74"/>
      <c r="C153" s="74"/>
    </row>
    <row r="154" spans="2:19" x14ac:dyDescent="0.2">
      <c r="B154" s="74"/>
      <c r="C154" s="74"/>
    </row>
    <row r="155" spans="2:19" x14ac:dyDescent="0.2">
      <c r="B155" s="74"/>
      <c r="C155" s="74"/>
    </row>
    <row r="156" spans="2:19" x14ac:dyDescent="0.2">
      <c r="B156" s="74"/>
      <c r="C156" s="74"/>
    </row>
    <row r="157" spans="2:19" x14ac:dyDescent="0.2">
      <c r="B157" s="74"/>
      <c r="C157" s="74"/>
    </row>
    <row r="158" spans="2:19" x14ac:dyDescent="0.2">
      <c r="B158" s="74"/>
      <c r="C158" s="74"/>
    </row>
    <row r="159" spans="2:19" x14ac:dyDescent="0.2">
      <c r="B159" s="74"/>
      <c r="C159" s="74"/>
    </row>
    <row r="160" spans="2:19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L8" sqref="L8"/>
    </sheetView>
  </sheetViews>
  <sheetFormatPr defaultColWidth="9" defaultRowHeight="12.75" x14ac:dyDescent="0.2"/>
  <cols>
    <col min="1" max="1" width="12.7109375" style="105" customWidth="1"/>
    <col min="2" max="2" width="15" style="105" customWidth="1"/>
    <col min="3" max="3" width="57.7109375" style="105" customWidth="1"/>
    <col min="4" max="4" width="11" style="105" customWidth="1"/>
    <col min="5" max="5" width="10.42578125" style="105" customWidth="1"/>
    <col min="6" max="6" width="9" style="105"/>
    <col min="7" max="7" width="9.28515625" style="105" bestFit="1" customWidth="1"/>
    <col min="8" max="16384" width="9" style="105"/>
  </cols>
  <sheetData>
    <row r="1" spans="1:8" ht="14.25" customHeight="1" x14ac:dyDescent="0.2">
      <c r="A1" s="104" t="s">
        <v>29</v>
      </c>
      <c r="B1" s="104" t="s">
        <v>15</v>
      </c>
      <c r="C1" s="104" t="s">
        <v>13</v>
      </c>
      <c r="D1" s="104">
        <v>2020</v>
      </c>
      <c r="E1" s="104" t="s">
        <v>28</v>
      </c>
      <c r="G1" s="104">
        <v>2020</v>
      </c>
      <c r="H1" s="104" t="s">
        <v>28</v>
      </c>
    </row>
    <row r="2" spans="1:8" ht="14.25" customHeight="1" x14ac:dyDescent="0.2">
      <c r="A2" s="106" t="s">
        <v>30</v>
      </c>
      <c r="B2" s="106" t="s">
        <v>31</v>
      </c>
      <c r="C2" s="491" t="s">
        <v>381</v>
      </c>
      <c r="D2" s="328">
        <f>G2*' Demand-Supply Gap'!I$8</f>
        <v>0.59111999999999998</v>
      </c>
      <c r="E2" s="328">
        <f>H2*' Demand-Supply Gap'!J$8</f>
        <v>0.54720000000000002</v>
      </c>
      <c r="G2" s="107">
        <f>'Production by Company'!I2/' Demand-Supply Gap'!I$8</f>
        <v>0.15985902463365045</v>
      </c>
      <c r="H2" s="107">
        <f>'Production by Company'!J2/' Demand-Supply Gap'!J$8</f>
        <v>0.14064014209954659</v>
      </c>
    </row>
    <row r="3" spans="1:8" x14ac:dyDescent="0.2">
      <c r="A3" s="106" t="s">
        <v>30</v>
      </c>
      <c r="B3" s="106" t="s">
        <v>31</v>
      </c>
      <c r="C3" s="130" t="s">
        <v>384</v>
      </c>
      <c r="D3" s="33">
        <f>G3*' Demand-Supply Gap'!I$8</f>
        <v>0.28501199999999999</v>
      </c>
      <c r="E3" s="328">
        <f>H3*' Demand-Supply Gap'!J$8</f>
        <v>0.29134799999999994</v>
      </c>
      <c r="G3" s="107">
        <f>'Production by Company'!I3/' Demand-Supply Gap'!I$8</f>
        <v>7.7076973083106612E-2</v>
      </c>
      <c r="H3" s="107">
        <f>'Production by Company'!J3/' Demand-Supply Gap'!J$8</f>
        <v>7.4881623027080943E-2</v>
      </c>
    </row>
    <row r="4" spans="1:8" x14ac:dyDescent="0.2">
      <c r="A4" s="106" t="s">
        <v>30</v>
      </c>
      <c r="B4" s="106" t="s">
        <v>31</v>
      </c>
      <c r="C4" s="130" t="s">
        <v>382</v>
      </c>
      <c r="D4" s="328">
        <f>G4*' Demand-Supply Gap'!I$8</f>
        <v>0.285804</v>
      </c>
      <c r="E4" s="328">
        <f>H4*' Demand-Supply Gap'!J$8</f>
        <v>0.29714399999999996</v>
      </c>
      <c r="G4" s="107">
        <f>'Production by Company'!I4/' Demand-Supply Gap'!I$8</f>
        <v>7.7291156916355117E-2</v>
      </c>
      <c r="H4" s="107">
        <f>'Production by Company'!J4/' Demand-Supply Gap'!J$8</f>
        <v>7.6371298216424827E-2</v>
      </c>
    </row>
    <row r="5" spans="1:8" x14ac:dyDescent="0.2">
      <c r="A5" s="106" t="s">
        <v>30</v>
      </c>
      <c r="B5" s="106" t="s">
        <v>31</v>
      </c>
      <c r="C5" s="130" t="s">
        <v>354</v>
      </c>
      <c r="D5" s="328">
        <f>G5*' Demand-Supply Gap'!I$8</f>
        <v>1.43496</v>
      </c>
      <c r="E5" s="328">
        <f>H5*' Demand-Supply Gap'!J$8</f>
        <v>1.3251599999999999</v>
      </c>
      <c r="G5" s="107">
        <f>'Production by Company'!I5/' Demand-Supply Gap'!I$8</f>
        <v>0.3880621633311393</v>
      </c>
      <c r="H5" s="107">
        <f>'Production by Company'!J5/' Demand-Supply Gap'!J$8</f>
        <v>0.34058971254502041</v>
      </c>
    </row>
    <row r="6" spans="1:8" x14ac:dyDescent="0.2">
      <c r="A6" s="106" t="s">
        <v>30</v>
      </c>
      <c r="B6" s="106" t="s">
        <v>31</v>
      </c>
      <c r="C6" s="130" t="s">
        <v>355</v>
      </c>
      <c r="D6" s="328">
        <f>G6*' Demand-Supply Gap'!I$8</f>
        <v>0.30560000000000004</v>
      </c>
      <c r="E6" s="328">
        <f>H6*' Demand-Supply Gap'!J$8</f>
        <v>0.32088000000000005</v>
      </c>
      <c r="G6" s="107">
        <f>'Production by Company'!I6/' Demand-Supply Gap'!I$8</f>
        <v>8.2644671011035981E-2</v>
      </c>
      <c r="H6" s="107">
        <f>'Production by Company'!J6/' Demand-Supply Gap'!J$8</f>
        <v>8.2471872801356941E-2</v>
      </c>
    </row>
    <row r="7" spans="1:8" x14ac:dyDescent="0.2">
      <c r="A7" s="106" t="s">
        <v>30</v>
      </c>
      <c r="B7" s="106" t="s">
        <v>31</v>
      </c>
      <c r="C7" s="130" t="s">
        <v>361</v>
      </c>
      <c r="D7" s="328">
        <f>G7*' Demand-Supply Gap'!I$8</f>
        <v>0.48839999999999995</v>
      </c>
      <c r="E7" s="328">
        <f>H7*' Demand-Supply Gap'!J$8</f>
        <v>0.42402000000000001</v>
      </c>
      <c r="G7" s="107">
        <f>'Production by Company'!I7/' Demand-Supply Gap'!I$8</f>
        <v>0.13208003050323941</v>
      </c>
      <c r="H7" s="107">
        <f>'Production by Company'!J7/' Demand-Supply Gap'!J$8</f>
        <v>0.10898068905893595</v>
      </c>
    </row>
    <row r="8" spans="1:8" x14ac:dyDescent="0.2">
      <c r="A8" s="106" t="s">
        <v>30</v>
      </c>
      <c r="B8" s="106" t="s">
        <v>31</v>
      </c>
      <c r="C8" s="130" t="s">
        <v>368</v>
      </c>
      <c r="D8" s="328">
        <f>G8*' Demand-Supply Gap'!I$8</f>
        <v>0.47412000000000004</v>
      </c>
      <c r="E8" s="328">
        <f>H8*' Demand-Supply Gap'!J$8</f>
        <v>0.40973999999999994</v>
      </c>
      <c r="G8" s="107">
        <f>'Production by Company'!I8/' Demand-Supply Gap'!I$8</f>
        <v>0.12821823108557714</v>
      </c>
      <c r="H8" s="107">
        <f>'Production by Company'!J8/' Demand-Supply Gap'!J$8</f>
        <v>0.10531047482432057</v>
      </c>
    </row>
    <row r="9" spans="1:8" x14ac:dyDescent="0.2">
      <c r="A9" s="106" t="s">
        <v>30</v>
      </c>
      <c r="B9" s="106" t="s">
        <v>31</v>
      </c>
      <c r="C9" s="130" t="s">
        <v>12</v>
      </c>
      <c r="D9" s="328">
        <f>G9*' Demand-Supply Gap'!I$8</f>
        <v>0.42386207999999992</v>
      </c>
      <c r="E9" s="328">
        <f>H9*' Demand-Supply Gap'!J$8</f>
        <v>0.82248905177599996</v>
      </c>
      <c r="G9" s="107">
        <f>100%-SUM(G3:G8)</f>
        <v>0.11462677406954647</v>
      </c>
      <c r="H9" s="107">
        <f>100%-SUM(H3:H8)</f>
        <v>0.21139432952686033</v>
      </c>
    </row>
    <row r="10" spans="1:8" x14ac:dyDescent="0.2">
      <c r="A10" s="106" t="s">
        <v>30</v>
      </c>
      <c r="B10" s="106" t="s">
        <v>33</v>
      </c>
      <c r="C10" s="130" t="s">
        <v>298</v>
      </c>
      <c r="D10" s="33">
        <f>G10*' Demand-Supply Gap'!I$17</f>
        <v>28.584946236559119</v>
      </c>
      <c r="E10" s="328">
        <f>H10*' Demand-Supply Gap'!J$17</f>
        <v>29.16559139784944</v>
      </c>
      <c r="G10" s="110">
        <f>'Production by Company'!I11/' Demand-Supply Gap'!I$17</f>
        <v>0.22551037817312525</v>
      </c>
      <c r="H10" s="110">
        <f>'Production by Company'!J11/' Demand-Supply Gap'!J$17</f>
        <v>0.22064745278717915</v>
      </c>
    </row>
    <row r="11" spans="1:8" x14ac:dyDescent="0.2">
      <c r="A11" s="106" t="s">
        <v>30</v>
      </c>
      <c r="B11" s="106" t="s">
        <v>33</v>
      </c>
      <c r="C11" s="131" t="s">
        <v>269</v>
      </c>
      <c r="D11" s="328">
        <f>G11*' Demand-Supply Gap'!I$17</f>
        <v>14.678000000000001</v>
      </c>
      <c r="E11" s="328">
        <f>H11*' Demand-Supply Gap'!J$17</f>
        <v>15.602</v>
      </c>
      <c r="G11" s="110">
        <f>'Production by Company'!I12/' Demand-Supply Gap'!I$17</f>
        <v>0.11579666106181823</v>
      </c>
      <c r="H11" s="110">
        <f>'Production by Company'!J12/' Demand-Supply Gap'!J$17</f>
        <v>0.11803434778419783</v>
      </c>
    </row>
    <row r="12" spans="1:8" x14ac:dyDescent="0.2">
      <c r="A12" s="106" t="s">
        <v>30</v>
      </c>
      <c r="B12" s="106" t="s">
        <v>33</v>
      </c>
      <c r="C12" s="131" t="s">
        <v>287</v>
      </c>
      <c r="D12" s="328">
        <f>G12*' Demand-Supply Gap'!I$17</f>
        <v>7.65</v>
      </c>
      <c r="E12" s="328">
        <f>H12*' Demand-Supply Gap'!J$17</f>
        <v>7.9279999999999999</v>
      </c>
      <c r="G12" s="110">
        <f>'Production by Company'!I13/' Demand-Supply Gap'!I$17</f>
        <v>6.0351850192322483E-2</v>
      </c>
      <c r="H12" s="110">
        <f>'Production by Company'!J13/' Demand-Supply Gap'!J$17</f>
        <v>5.9977971364768644E-2</v>
      </c>
    </row>
    <row r="13" spans="1:8" x14ac:dyDescent="0.2">
      <c r="A13" s="106" t="s">
        <v>30</v>
      </c>
      <c r="B13" s="106" t="s">
        <v>33</v>
      </c>
      <c r="C13" s="130" t="s">
        <v>288</v>
      </c>
      <c r="D13" s="328">
        <f>G13*' Demand-Supply Gap'!I$17</f>
        <v>15.837999999999999</v>
      </c>
      <c r="E13" s="328">
        <f>H13*' Demand-Supply Gap'!J$17</f>
        <v>42.03</v>
      </c>
      <c r="G13" s="110">
        <f>'Production by Company'!I14/' Demand-Supply Gap'!I$17</f>
        <v>0.12494805272496776</v>
      </c>
      <c r="H13" s="110">
        <f>'Production by Company'!J14/' Demand-Supply Gap'!J$17</f>
        <v>0.31797100611266726</v>
      </c>
    </row>
    <row r="14" spans="1:8" x14ac:dyDescent="0.2">
      <c r="A14" s="106" t="s">
        <v>30</v>
      </c>
      <c r="B14" s="106" t="s">
        <v>33</v>
      </c>
      <c r="C14" s="372" t="s">
        <v>375</v>
      </c>
      <c r="D14" s="328">
        <f>G14*' Demand-Supply Gap'!I$17</f>
        <v>52.5</v>
      </c>
      <c r="E14" s="328">
        <f>H14*' Demand-Supply Gap'!J$17</f>
        <v>53.2</v>
      </c>
      <c r="G14" s="110">
        <f>'Production by Company'!I15/' Demand-Supply Gap'!I$17</f>
        <v>0.4141793640649582</v>
      </c>
      <c r="H14" s="110">
        <f>'Production by Company'!J15/' Demand-Supply Gap'!J$17</f>
        <v>0.40247579170102066</v>
      </c>
    </row>
    <row r="15" spans="1:8" x14ac:dyDescent="0.2">
      <c r="A15" s="106" t="s">
        <v>30</v>
      </c>
      <c r="B15" s="106" t="s">
        <v>33</v>
      </c>
      <c r="C15" s="132" t="s">
        <v>12</v>
      </c>
      <c r="D15" s="328">
        <f>G15*' Demand-Supply Gap'!I$17</f>
        <v>7.5057310752687911</v>
      </c>
      <c r="E15" s="328">
        <f>H15*' Demand-Supply Gap'!J$17</f>
        <v>-15.743728297075293</v>
      </c>
      <c r="G15" s="110">
        <f>100%-SUM(G10:G14)</f>
        <v>5.9213693782808052E-2</v>
      </c>
      <c r="H15" s="110">
        <f>100%-SUM(H10:H14)</f>
        <v>-0.11910656974983347</v>
      </c>
    </row>
    <row r="16" spans="1:8" ht="15" x14ac:dyDescent="0.25">
      <c r="A16" s="106" t="s">
        <v>30</v>
      </c>
      <c r="B16" s="106" t="s">
        <v>41</v>
      </c>
      <c r="C16" s="133" t="s">
        <v>289</v>
      </c>
      <c r="D16" s="33">
        <f>G16*' Demand-Supply Gap'!H$26</f>
        <v>25.095534650624842</v>
      </c>
      <c r="E16" s="33">
        <f>H16*' Demand-Supply Gap'!I$26</f>
        <v>24.307585934413279</v>
      </c>
      <c r="G16" s="107">
        <f>'Production by Company'!I18/' Demand-Supply Gap'!I$26</f>
        <v>0.503315480744708</v>
      </c>
      <c r="H16" s="107">
        <f>'Production by Company'!J18/' Demand-Supply Gap'!J$26</f>
        <v>0.51661110971719115</v>
      </c>
    </row>
    <row r="17" spans="1:8" ht="15" x14ac:dyDescent="0.25">
      <c r="A17" s="106" t="s">
        <v>30</v>
      </c>
      <c r="B17" s="106" t="s">
        <v>41</v>
      </c>
      <c r="C17" s="133" t="s">
        <v>290</v>
      </c>
      <c r="D17" s="33">
        <f>G17*' Demand-Supply Gap'!H$26</f>
        <v>17.162709196922556</v>
      </c>
      <c r="E17" s="33">
        <f>H17*' Demand-Supply Gap'!I$26</f>
        <v>16.18332674832082</v>
      </c>
      <c r="G17" s="107">
        <f>'Production by Company'!I19/' Demand-Supply Gap'!I$26</f>
        <v>0.34421491116211855</v>
      </c>
      <c r="H17" s="107">
        <f>'Production by Company'!J19/' Demand-Supply Gap'!J$26</f>
        <v>0.34394556550881622</v>
      </c>
    </row>
    <row r="18" spans="1:8" x14ac:dyDescent="0.2">
      <c r="A18" s="106" t="s">
        <v>30</v>
      </c>
      <c r="B18" s="106" t="s">
        <v>41</v>
      </c>
      <c r="C18" s="132" t="s">
        <v>12</v>
      </c>
      <c r="D18" s="33">
        <f>G18*' Demand-Supply Gap'!H$26</f>
        <v>8.5559220829805316</v>
      </c>
      <c r="E18" s="33">
        <f>H18*' Demand-Supply Gap'!I$26</f>
        <v>8.5815883050177799</v>
      </c>
      <c r="G18" s="107">
        <f>'Production by Company'!I20/' Demand-Supply Gap'!I$26</f>
        <v>0.17159738162033494</v>
      </c>
      <c r="H18" s="107">
        <f>'Production by Company'!J20/' Demand-Supply Gap'!J$26</f>
        <v>0.18238519733524142</v>
      </c>
    </row>
    <row r="19" spans="1:8" ht="15" x14ac:dyDescent="0.25">
      <c r="A19" s="106" t="s">
        <v>30</v>
      </c>
      <c r="B19" s="106" t="s">
        <v>49</v>
      </c>
      <c r="C19" s="135" t="s">
        <v>291</v>
      </c>
      <c r="D19" s="33">
        <f>G19*' Demand-Supply Gap'!H$35</f>
        <v>2.8340308834240213</v>
      </c>
      <c r="E19" s="33">
        <f>H19*' Demand-Supply Gap'!I$35</f>
        <v>2.590369784457188</v>
      </c>
      <c r="G19" s="110">
        <f>'Production by Company'!I22/' Demand-Supply Gap'!I$35</f>
        <v>0.214241400492961</v>
      </c>
      <c r="H19" s="110">
        <f>'Production by Company'!J22/' Demand-Supply Gap'!J$35</f>
        <v>0.21936220815714355</v>
      </c>
    </row>
    <row r="20" spans="1:8" x14ac:dyDescent="0.2">
      <c r="A20" s="106" t="s">
        <v>30</v>
      </c>
      <c r="B20" s="106" t="s">
        <v>49</v>
      </c>
      <c r="C20" s="131" t="s">
        <v>12</v>
      </c>
      <c r="D20" s="33">
        <f>G20*' Demand-Supply Gap'!H$35</f>
        <v>10.394182136575978</v>
      </c>
      <c r="E20" s="33">
        <f>H20*' Demand-Supply Gap'!I$35</f>
        <v>9.2182722155428127</v>
      </c>
      <c r="G20" s="110">
        <f>100%-G19</f>
        <v>0.78575859950703897</v>
      </c>
      <c r="H20" s="110">
        <f>100%-H19</f>
        <v>0.78063779184285642</v>
      </c>
    </row>
    <row r="21" spans="1:8" x14ac:dyDescent="0.2">
      <c r="A21" s="106" t="s">
        <v>30</v>
      </c>
      <c r="B21" s="116" t="s">
        <v>104</v>
      </c>
      <c r="C21" s="130" t="s">
        <v>288</v>
      </c>
      <c r="D21" s="33">
        <f>G21*' Demand-Supply Gap'!H$44</f>
        <v>16.563421151505715</v>
      </c>
      <c r="E21" s="33">
        <f>H21*' Demand-Supply Gap'!I$44</f>
        <v>12.519627085377822</v>
      </c>
      <c r="G21" s="125">
        <f>'Production by Company'!I25/' Demand-Supply Gap'!I44</f>
        <v>0.94801961480068164</v>
      </c>
      <c r="H21" s="125">
        <f>'Production by Company'!J25/' Demand-Supply Gap'!J44</f>
        <v>0.91032766121552877</v>
      </c>
    </row>
    <row r="22" spans="1:8" x14ac:dyDescent="0.2">
      <c r="A22" s="106" t="s">
        <v>30</v>
      </c>
      <c r="B22" s="116" t="s">
        <v>104</v>
      </c>
      <c r="C22" s="130" t="s">
        <v>12</v>
      </c>
      <c r="D22" s="33">
        <f>G22*' Demand-Supply Gap'!H$44</f>
        <v>0.90818058849428074</v>
      </c>
      <c r="E22" s="33">
        <f>H22*' Demand-Supply Gap'!I$44</f>
        <v>1.2332529146221787</v>
      </c>
      <c r="G22" s="125">
        <f>100%-G21</f>
        <v>5.1980385199318357E-2</v>
      </c>
      <c r="H22" s="125">
        <f>100%-H21</f>
        <v>8.9672338784471228E-2</v>
      </c>
    </row>
    <row r="23" spans="1:8" x14ac:dyDescent="0.2">
      <c r="A23" s="106" t="s">
        <v>30</v>
      </c>
      <c r="B23" s="106" t="s">
        <v>51</v>
      </c>
      <c r="C23" s="136" t="s">
        <v>293</v>
      </c>
      <c r="D23" s="33">
        <f>G23*' Demand-Supply Gap'!H$53</f>
        <v>16.630969400483909</v>
      </c>
      <c r="E23" s="33">
        <f>H23*' Demand-Supply Gap'!I$53</f>
        <v>15.159862272503688</v>
      </c>
      <c r="G23" s="107">
        <f>'Production by Company'!I28/' Demand-Supply Gap'!I$53</f>
        <v>0.1786902725795948</v>
      </c>
      <c r="H23" s="107">
        <f>'Production by Company'!J28/' Demand-Supply Gap'!J$53</f>
        <v>0.18081163541201439</v>
      </c>
    </row>
    <row r="24" spans="1:8" x14ac:dyDescent="0.2">
      <c r="A24" s="106" t="s">
        <v>30</v>
      </c>
      <c r="B24" s="106" t="s">
        <v>51</v>
      </c>
      <c r="C24" s="136" t="s">
        <v>363</v>
      </c>
      <c r="D24" s="33">
        <f>G24*' Demand-Supply Gap'!H$53</f>
        <v>8.1123431036401286</v>
      </c>
      <c r="E24" s="33">
        <f>H24*' Demand-Supply Gap'!I$53</f>
        <v>7.5671421544515489</v>
      </c>
      <c r="G24" s="107">
        <f>'Production by Company'!I29/' Demand-Supply Gap'!I$53</f>
        <v>8.7162495795733472E-2</v>
      </c>
      <c r="H24" s="107">
        <f>'Production by Company'!J29/' Demand-Supply Gap'!J$53</f>
        <v>9.0253283555432495E-2</v>
      </c>
    </row>
    <row r="25" spans="1:8" x14ac:dyDescent="0.2">
      <c r="A25" s="106" t="s">
        <v>30</v>
      </c>
      <c r="B25" s="106" t="s">
        <v>51</v>
      </c>
      <c r="C25" s="136" t="s">
        <v>364</v>
      </c>
      <c r="D25" s="33">
        <f>G25*' Demand-Supply Gap'!H$53</f>
        <v>61.837190056291327</v>
      </c>
      <c r="E25" s="33">
        <f>H25*' Demand-Supply Gap'!I$53</f>
        <v>57.556320708312839</v>
      </c>
      <c r="G25" s="107">
        <f>'Production by Company'!I30/' Demand-Supply Gap'!I$53</f>
        <v>0.66440530799084963</v>
      </c>
      <c r="H25" s="107">
        <f>'Production by Company'!J30/' Demand-Supply Gap'!J$53</f>
        <v>0.68647407796335591</v>
      </c>
    </row>
    <row r="26" spans="1:8" x14ac:dyDescent="0.2">
      <c r="A26" s="106" t="s">
        <v>30</v>
      </c>
      <c r="B26" s="106" t="s">
        <v>51</v>
      </c>
      <c r="C26" s="131" t="s">
        <v>12</v>
      </c>
      <c r="D26" s="33">
        <f>G26*' Demand-Supply Gap'!H$62</f>
        <v>0.86532989167901164</v>
      </c>
      <c r="E26" s="33">
        <f>H26*' Demand-Supply Gap'!I$62</f>
        <v>0.49684935982362793</v>
      </c>
      <c r="G26" s="107">
        <f>100%-SUM(G23:G25)</f>
        <v>6.9741923633822145E-2</v>
      </c>
      <c r="H26" s="107">
        <f>100%-SUM(H23:H25)</f>
        <v>4.2461003069197201E-2</v>
      </c>
    </row>
    <row r="27" spans="1:8" x14ac:dyDescent="0.2">
      <c r="A27" s="106" t="s">
        <v>30</v>
      </c>
      <c r="B27" s="116" t="s">
        <v>188</v>
      </c>
      <c r="C27" s="130" t="s">
        <v>295</v>
      </c>
      <c r="D27" s="33">
        <f>G27*' Demand-Supply Gap'!H$62</f>
        <v>12.299644757723707</v>
      </c>
      <c r="E27" s="33">
        <f>H27*' Demand-Supply Gap'!I$62</f>
        <v>11.880792743048708</v>
      </c>
      <c r="G27" s="107">
        <f>'Production by Company'!I33/' Demand-Supply Gap'!I$62</f>
        <v>0.99129926478317376</v>
      </c>
      <c r="H27" s="107">
        <f>'Production by Company'!J33/' Demand-Supply Gap'!J$62</f>
        <v>1.0153386879801243</v>
      </c>
    </row>
    <row r="28" spans="1:8" x14ac:dyDescent="0.2">
      <c r="A28" s="106" t="s">
        <v>30</v>
      </c>
      <c r="B28" s="116" t="s">
        <v>188</v>
      </c>
      <c r="C28" s="130" t="s">
        <v>12</v>
      </c>
      <c r="D28" s="33">
        <f>G28*' Demand-Supply Gap'!I$61</f>
        <v>2.0184835629515193E-3</v>
      </c>
      <c r="E28" s="328">
        <f>H28*' Demand-Supply Gap'!J$61</f>
        <v>-3.6964704163301495E-3</v>
      </c>
      <c r="G28" s="107">
        <f>100%-G27</f>
        <v>8.7007352168262386E-3</v>
      </c>
      <c r="H28" s="107">
        <f>100%-H27</f>
        <v>-1.5338687980124277E-2</v>
      </c>
    </row>
    <row r="29" spans="1:8" x14ac:dyDescent="0.2">
      <c r="A29" s="106" t="s">
        <v>39</v>
      </c>
      <c r="B29" s="106" t="s">
        <v>36</v>
      </c>
      <c r="C29" s="130" t="s">
        <v>299</v>
      </c>
      <c r="D29" s="33">
        <f>G29*' Demand-Supply Gap'!H$93</f>
        <v>0</v>
      </c>
      <c r="E29" s="33">
        <f>H29*' Demand-Supply Gap'!I$93</f>
        <v>0</v>
      </c>
      <c r="G29" s="107">
        <f>'Production by Company'!I38/' Demand-Supply Gap'!I$93</f>
        <v>0</v>
      </c>
      <c r="H29" s="107">
        <f>'Production by Company'!J38/' Demand-Supply Gap'!J$93</f>
        <v>0</v>
      </c>
    </row>
    <row r="30" spans="1:8" x14ac:dyDescent="0.2">
      <c r="A30" s="106" t="s">
        <v>39</v>
      </c>
      <c r="B30" s="106" t="s">
        <v>36</v>
      </c>
      <c r="C30" s="130" t="s">
        <v>298</v>
      </c>
      <c r="D30" s="33">
        <f>G30*' Demand-Supply Gap'!H$93</f>
        <v>22.93968913561179</v>
      </c>
      <c r="E30" s="33">
        <f>H30*' Demand-Supply Gap'!I$93</f>
        <v>23.246994428697096</v>
      </c>
      <c r="G30" s="107">
        <f>'Production by Company'!I39/' Demand-Supply Gap'!I$93</f>
        <v>0.41971228964997043</v>
      </c>
      <c r="H30" s="107">
        <f>'Production by Company'!J39/' Demand-Supply Gap'!J$93</f>
        <v>0.41750317754165872</v>
      </c>
    </row>
    <row r="31" spans="1:8" x14ac:dyDescent="0.2">
      <c r="A31" s="106" t="s">
        <v>39</v>
      </c>
      <c r="B31" s="106" t="s">
        <v>36</v>
      </c>
      <c r="C31" s="130" t="s">
        <v>303</v>
      </c>
      <c r="D31" s="33">
        <f>G31*' Demand-Supply Gap'!H$93</f>
        <v>14.158411471633052</v>
      </c>
      <c r="E31" s="33">
        <f>H31*' Demand-Supply Gap'!I$93</f>
        <v>14.254716059036262</v>
      </c>
      <c r="G31" s="107">
        <f>'Production by Company'!I40/' Demand-Supply Gap'!I$93</f>
        <v>0.25904707171207414</v>
      </c>
      <c r="H31" s="107">
        <f>'Production by Company'!J40/' Demand-Supply Gap'!J$93</f>
        <v>0.25600682565033428</v>
      </c>
    </row>
    <row r="32" spans="1:8" x14ac:dyDescent="0.2">
      <c r="A32" s="106" t="s">
        <v>39</v>
      </c>
      <c r="B32" s="106" t="s">
        <v>36</v>
      </c>
      <c r="C32" s="130" t="s">
        <v>304</v>
      </c>
      <c r="D32" s="33">
        <f>G32*' Demand-Supply Gap'!H$93</f>
        <v>14.572641202708283</v>
      </c>
      <c r="E32" s="33">
        <f>H32*' Demand-Supply Gap'!I$93</f>
        <v>15.29273775779494</v>
      </c>
      <c r="G32" s="107">
        <f>'Production by Company'!I41/' Demand-Supply Gap'!I$93</f>
        <v>0.26662595858551391</v>
      </c>
      <c r="H32" s="107">
        <f>'Production by Company'!J41/' Demand-Supply Gap'!J$93</f>
        <v>0.27464912192300678</v>
      </c>
    </row>
    <row r="33" spans="1:8" x14ac:dyDescent="0.2">
      <c r="A33" s="106" t="s">
        <v>39</v>
      </c>
      <c r="B33" s="106" t="s">
        <v>36</v>
      </c>
      <c r="C33" s="131" t="s">
        <v>12</v>
      </c>
      <c r="D33" s="33">
        <f>G33*' Demand-Supply Gap'!I$93</f>
        <v>6.7759999999999998</v>
      </c>
      <c r="E33" s="328">
        <f>H33*' Demand-Supply Gap'!J$93</f>
        <v>7.0540000000000003</v>
      </c>
      <c r="G33" s="107">
        <f>'Production by Company'!I42/' Demand-Supply Gap'!I$93</f>
        <v>0.1216932167166538</v>
      </c>
      <c r="H33" s="107">
        <f>'Production by Company'!J42/' Demand-Supply Gap'!J$93</f>
        <v>0.12382557241754376</v>
      </c>
    </row>
    <row r="34" spans="1:8" x14ac:dyDescent="0.2">
      <c r="A34" s="106" t="s">
        <v>39</v>
      </c>
      <c r="B34" s="106" t="s">
        <v>53</v>
      </c>
      <c r="C34" s="130" t="s">
        <v>302</v>
      </c>
      <c r="D34" s="33">
        <f>G34*' Demand-Supply Gap'!I$102</f>
        <v>12.372</v>
      </c>
      <c r="E34" s="328">
        <f>H34*' Demand-Supply Gap'!J$102</f>
        <v>12.579000000000001</v>
      </c>
      <c r="G34" s="107">
        <f>'Production by Company'!I44/' Demand-Supply Gap'!I$102</f>
        <v>0.77664734673738434</v>
      </c>
      <c r="H34" s="107">
        <f>'Production by Company'!J44/' Demand-Supply Gap'!J$102</f>
        <v>0.77958504182319954</v>
      </c>
    </row>
    <row r="35" spans="1:8" x14ac:dyDescent="0.2">
      <c r="A35" s="106" t="s">
        <v>39</v>
      </c>
      <c r="B35" s="106" t="s">
        <v>53</v>
      </c>
      <c r="C35" s="130" t="s">
        <v>379</v>
      </c>
      <c r="D35" s="33">
        <f>G35*' Demand-Supply Gap'!H$111</f>
        <v>4.3034780236503298</v>
      </c>
      <c r="E35" s="33">
        <f>H35*' Demand-Supply Gap'!I$111</f>
        <v>4.1114521752320936</v>
      </c>
      <c r="G35" s="107">
        <f>'Production by Company'!I45/' Demand-Supply Gap'!I$102</f>
        <v>0.21321392767487277</v>
      </c>
      <c r="H35" s="107">
        <f>'Production by Company'!J45/' Demand-Supply Gap'!J$102</f>
        <v>0.21945390198711739</v>
      </c>
    </row>
    <row r="36" spans="1:8" x14ac:dyDescent="0.2">
      <c r="A36" s="106" t="s">
        <v>39</v>
      </c>
      <c r="B36" s="106" t="s">
        <v>42</v>
      </c>
      <c r="C36" s="131" t="s">
        <v>269</v>
      </c>
      <c r="D36" s="33">
        <f>G36*' Demand-Supply Gap'!H$111</f>
        <v>15.542651340581788</v>
      </c>
      <c r="E36" s="33">
        <f>H36*' Demand-Supply Gap'!I$111</f>
        <v>15.115013774104682</v>
      </c>
      <c r="G36" s="107">
        <f>'Production by Company'!I47/' Demand-Supply Gap'!I$111</f>
        <v>0.77005383101634128</v>
      </c>
      <c r="H36" s="107">
        <f>'Production by Company'!J47/' Demand-Supply Gap'!J$111</f>
        <v>0.80678276432317952</v>
      </c>
    </row>
    <row r="37" spans="1:8" x14ac:dyDescent="0.2">
      <c r="A37" s="106" t="s">
        <v>39</v>
      </c>
      <c r="B37" s="106" t="s">
        <v>42</v>
      </c>
      <c r="C37" s="131" t="s">
        <v>301</v>
      </c>
      <c r="D37" s="33">
        <f>G37*' Demand-Supply Gap'!H$120</f>
        <v>0.77773634610900977</v>
      </c>
      <c r="E37" s="33">
        <f>H37*' Demand-Supply Gap'!I$120</f>
        <v>0.8077707214167108</v>
      </c>
      <c r="G37" s="107">
        <f>'Production by Company'!I48/' Demand-Supply Gap'!I$111</f>
        <v>0.22748424279703505</v>
      </c>
      <c r="H37" s="107">
        <f>'Production by Company'!J48/' Demand-Supply Gap'!J$111</f>
        <v>0.23906930698662637</v>
      </c>
    </row>
    <row r="38" spans="1:8" x14ac:dyDescent="0.2">
      <c r="A38" s="106" t="s">
        <v>39</v>
      </c>
      <c r="B38" s="106" t="s">
        <v>42</v>
      </c>
      <c r="C38" s="131" t="s">
        <v>12</v>
      </c>
      <c r="D38" s="33">
        <f>G38*' Demand-Supply Gap'!H$120</f>
        <v>8.4169762847404236E-3</v>
      </c>
      <c r="E38" s="33">
        <f>H38*' Demand-Supply Gap'!I$120</f>
        <v>-0.15492562047057029</v>
      </c>
      <c r="G38" s="107">
        <f>100%-SUM(G36:G37)</f>
        <v>2.4619261866236641E-3</v>
      </c>
      <c r="H38" s="107">
        <f>100%-SUM(H36:H37)</f>
        <v>-4.5852071309805842E-2</v>
      </c>
    </row>
    <row r="39" spans="1:8" x14ac:dyDescent="0.2">
      <c r="A39" s="106" t="s">
        <v>39</v>
      </c>
      <c r="B39" s="106" t="s">
        <v>109</v>
      </c>
      <c r="C39" s="130" t="s">
        <v>285</v>
      </c>
      <c r="D39" s="33">
        <f>G39*' Demand-Supply Gap'!H$129</f>
        <v>22.722248520000004</v>
      </c>
      <c r="E39" s="33">
        <f>H39*' Demand-Supply Gap'!I$129</f>
        <v>21.858245999999998</v>
      </c>
      <c r="G39" s="107">
        <v>1</v>
      </c>
      <c r="H39" s="107">
        <v>1</v>
      </c>
    </row>
    <row r="40" spans="1:8" x14ac:dyDescent="0.2">
      <c r="A40" s="106" t="s">
        <v>39</v>
      </c>
      <c r="B40" s="106" t="s">
        <v>109</v>
      </c>
      <c r="C40" s="131" t="s">
        <v>12</v>
      </c>
      <c r="D40" s="33">
        <f>G40*' Demand-Supply Gap'!H$129</f>
        <v>0</v>
      </c>
      <c r="E40" s="33">
        <f>H40*' Demand-Supply Gap'!I$129</f>
        <v>0</v>
      </c>
      <c r="G40" s="107">
        <f>100%-G39</f>
        <v>0</v>
      </c>
      <c r="H40" s="107">
        <f>100%-H39</f>
        <v>0</v>
      </c>
    </row>
    <row r="41" spans="1:8" x14ac:dyDescent="0.2">
      <c r="A41" s="106" t="s">
        <v>39</v>
      </c>
      <c r="B41" s="106" t="s">
        <v>106</v>
      </c>
      <c r="C41" s="131" t="s">
        <v>194</v>
      </c>
      <c r="D41" s="33">
        <f>G41*' Demand-Supply Gap'!H$138</f>
        <v>14.050140000000003</v>
      </c>
      <c r="E41" s="33">
        <f>H41*' Demand-Supply Gap'!I$138</f>
        <v>13.426133999999999</v>
      </c>
      <c r="G41" s="107">
        <v>1</v>
      </c>
      <c r="H41" s="107">
        <v>1</v>
      </c>
    </row>
    <row r="42" spans="1:8" x14ac:dyDescent="0.2">
      <c r="A42" s="106" t="s">
        <v>39</v>
      </c>
      <c r="B42" s="106" t="s">
        <v>106</v>
      </c>
      <c r="C42" s="131" t="s">
        <v>12</v>
      </c>
      <c r="D42" s="33">
        <f>G42*' Demand-Supply Gap'!H$138</f>
        <v>0</v>
      </c>
      <c r="E42" s="33">
        <f>H42*' Demand-Supply Gap'!I$138</f>
        <v>0</v>
      </c>
      <c r="G42" s="107">
        <f>100%-G41</f>
        <v>0</v>
      </c>
      <c r="H42" s="107">
        <f>100%-H41</f>
        <v>0</v>
      </c>
    </row>
    <row r="43" spans="1:8" ht="15" x14ac:dyDescent="0.25">
      <c r="A43" s="106" t="s">
        <v>39</v>
      </c>
      <c r="B43" s="106" t="s">
        <v>259</v>
      </c>
      <c r="C43" s="178" t="s">
        <v>308</v>
      </c>
      <c r="D43" s="33">
        <f>G43*' Demand-Supply Gap'!I$138</f>
        <v>12.8163</v>
      </c>
      <c r="E43" s="328">
        <f>H43*' Demand-Supply Gap'!J$138</f>
        <v>13.2736</v>
      </c>
      <c r="G43" s="107">
        <f>'Production by Company'!I57/' Demand-Supply Gap'!I$138</f>
        <v>0.95457858531726258</v>
      </c>
      <c r="H43" s="107">
        <f>'Production by Company'!J57/' Demand-Supply Gap'!J$138</f>
        <v>0.96367971826512355</v>
      </c>
    </row>
    <row r="44" spans="1:8" x14ac:dyDescent="0.2">
      <c r="A44" s="106" t="s">
        <v>39</v>
      </c>
      <c r="B44" s="106" t="s">
        <v>259</v>
      </c>
      <c r="C44" s="131" t="s">
        <v>12</v>
      </c>
      <c r="D44" s="328">
        <f>G44*' Demand-Supply Gap'!I$138</f>
        <v>0.60983399999999999</v>
      </c>
      <c r="E44" s="328">
        <f>H44*' Demand-Supply Gap'!J$138</f>
        <v>0.50027087059999997</v>
      </c>
      <c r="G44" s="107">
        <f>100%-G43</f>
        <v>4.5421414682737415E-2</v>
      </c>
      <c r="H44" s="107">
        <f>100%-H43</f>
        <v>3.6320281734876447E-2</v>
      </c>
    </row>
    <row r="45" spans="1:8" x14ac:dyDescent="0.2">
      <c r="A45" s="106" t="s">
        <v>39</v>
      </c>
      <c r="B45" s="106" t="s">
        <v>107</v>
      </c>
      <c r="C45" s="134" t="s">
        <v>302</v>
      </c>
      <c r="D45" s="33">
        <f>G45*' Demand-Supply Gap'!I$147</f>
        <v>17.008700000000001</v>
      </c>
      <c r="E45" s="328">
        <f>H45*' Demand-Supply Gap'!J$147</f>
        <v>17.671299999999999</v>
      </c>
      <c r="G45" s="107">
        <f>'Production by Company'!I60/' Demand-Supply Gap'!I$147</f>
        <v>0.9792355115321999</v>
      </c>
      <c r="H45" s="107">
        <f>'Production by Company'!J60/' Demand-Supply Gap'!J$147</f>
        <v>1.0054186510920933</v>
      </c>
    </row>
    <row r="46" spans="1:8" x14ac:dyDescent="0.2">
      <c r="A46" s="106" t="s">
        <v>39</v>
      </c>
      <c r="B46" s="106" t="s">
        <v>107</v>
      </c>
      <c r="C46" s="131" t="s">
        <v>12</v>
      </c>
      <c r="D46" s="328">
        <f>G46*' Demand-Supply Gap'!I$147</f>
        <v>0.36066599999999915</v>
      </c>
      <c r="E46" s="328">
        <f>H46*' Demand-Supply Gap'!J$147</f>
        <v>-9.5238544600001696E-2</v>
      </c>
      <c r="G46" s="107">
        <f>100%-G45</f>
        <v>2.0764488467800102E-2</v>
      </c>
      <c r="H46" s="107">
        <f>100%-H45</f>
        <v>-5.418651092093274E-3</v>
      </c>
    </row>
    <row r="47" spans="1:8" x14ac:dyDescent="0.2">
      <c r="A47" s="106" t="s">
        <v>38</v>
      </c>
      <c r="B47" s="106" t="s">
        <v>34</v>
      </c>
      <c r="C47" s="130" t="s">
        <v>298</v>
      </c>
      <c r="D47" s="33">
        <f>G47*' Demand-Supply Gap'!H$178</f>
        <v>31.312981918569147</v>
      </c>
      <c r="E47" s="33">
        <f>H47*' Demand-Supply Gap'!I$178</f>
        <v>27.943106149627887</v>
      </c>
      <c r="G47" s="110">
        <f>'Production by Company'!I65/' Demand-Supply Gap'!I$178</f>
        <v>0.17751729979576084</v>
      </c>
      <c r="H47" s="110">
        <f>'Production by Company'!J65/' Demand-Supply Gap'!J$178</f>
        <v>0.17024057491508407</v>
      </c>
    </row>
    <row r="48" spans="1:8" x14ac:dyDescent="0.2">
      <c r="A48" s="106" t="s">
        <v>38</v>
      </c>
      <c r="B48" s="106" t="s">
        <v>34</v>
      </c>
      <c r="C48" s="131" t="s">
        <v>286</v>
      </c>
      <c r="D48" s="33">
        <f>G48*' Demand-Supply Gap'!H$178</f>
        <v>37.922264461594189</v>
      </c>
      <c r="E48" s="33">
        <f>H48*' Demand-Supply Gap'!I$178</f>
        <v>34.227575401488444</v>
      </c>
      <c r="G48" s="110">
        <f>'Production by Company'!I66/' Demand-Supply Gap'!I$178</f>
        <v>0.21498616793729353</v>
      </c>
      <c r="H48" s="110">
        <f>'Production by Company'!J66/' Demand-Supply Gap'!J$178</f>
        <v>0.20852807426265238</v>
      </c>
    </row>
    <row r="49" spans="1:10" x14ac:dyDescent="0.2">
      <c r="A49" s="106" t="s">
        <v>38</v>
      </c>
      <c r="B49" s="106" t="s">
        <v>34</v>
      </c>
      <c r="C49" s="131" t="s">
        <v>283</v>
      </c>
      <c r="D49" s="33">
        <f>G49*' Demand-Supply Gap'!H$178</f>
        <v>15.531991295440172</v>
      </c>
      <c r="E49" s="33">
        <f>H49*' Demand-Supply Gap'!I$178</f>
        <v>13.981688209949079</v>
      </c>
      <c r="G49" s="110">
        <f>'Production by Company'!I67/' Demand-Supply Gap'!I$178</f>
        <v>8.8052845378572345E-2</v>
      </c>
      <c r="H49" s="110">
        <f>'Production by Company'!J67/' Demand-Supply Gap'!J$178</f>
        <v>8.5182034753029101E-2</v>
      </c>
    </row>
    <row r="50" spans="1:10" ht="15" x14ac:dyDescent="0.25">
      <c r="A50" s="106" t="s">
        <v>38</v>
      </c>
      <c r="B50" s="106" t="s">
        <v>34</v>
      </c>
      <c r="C50" s="135" t="s">
        <v>315</v>
      </c>
      <c r="D50" s="33">
        <f>G50*' Demand-Supply Gap'!H$178</f>
        <v>64.697053627047055</v>
      </c>
      <c r="E50" s="33">
        <f>H50*' Demand-Supply Gap'!I$178</f>
        <v>57.005581668625148</v>
      </c>
      <c r="G50" s="110">
        <f>'Production by Company'!I68/' Demand-Supply Gap'!I$178</f>
        <v>0.36677587252730515</v>
      </c>
      <c r="H50" s="110">
        <f>'Production by Company'!J68/' Demand-Supply Gap'!J$178</f>
        <v>0.34730079557618393</v>
      </c>
    </row>
    <row r="51" spans="1:10" x14ac:dyDescent="0.2">
      <c r="A51" s="106" t="s">
        <v>38</v>
      </c>
      <c r="B51" s="106" t="s">
        <v>34</v>
      </c>
      <c r="C51" s="130" t="s">
        <v>299</v>
      </c>
      <c r="D51" s="33">
        <f>G51*' Demand-Supply Gap'!H$187</f>
        <v>0</v>
      </c>
      <c r="E51" s="33">
        <f>H51*' Demand-Supply Gap'!I$187</f>
        <v>0</v>
      </c>
      <c r="G51" s="110">
        <f>'Production by Company'!I69/' Demand-Supply Gap'!I$178</f>
        <v>0</v>
      </c>
      <c r="H51" s="110">
        <f>'Production by Company'!J69/' Demand-Supply Gap'!J$178</f>
        <v>0</v>
      </c>
    </row>
    <row r="52" spans="1:10" x14ac:dyDescent="0.2">
      <c r="A52" s="106" t="s">
        <v>38</v>
      </c>
      <c r="B52" s="106" t="s">
        <v>34</v>
      </c>
      <c r="C52" s="131" t="s">
        <v>12</v>
      </c>
      <c r="D52" s="33">
        <f>G52*' Demand-Supply Gap'!H$187</f>
        <v>0.91012808167188508</v>
      </c>
      <c r="E52" s="33">
        <f>H52*' Demand-Supply Gap'!I$187</f>
        <v>1.0148795712894643</v>
      </c>
      <c r="G52" s="110">
        <f>'Production by Company'!I70/' Demand-Supply Gap'!I$178</f>
        <v>0.18400997028541652</v>
      </c>
      <c r="H52" s="110">
        <f>'Production by Company'!J70/' Demand-Supply Gap'!J$178</f>
        <v>0.18050852373274456</v>
      </c>
    </row>
    <row r="53" spans="1:10" ht="15" x14ac:dyDescent="0.25">
      <c r="A53" s="106" t="s">
        <v>40</v>
      </c>
      <c r="B53" s="106" t="s">
        <v>312</v>
      </c>
      <c r="C53" s="135" t="s">
        <v>273</v>
      </c>
      <c r="D53" s="33">
        <f>G53*' Demand-Supply Gap'!H$218</f>
        <v>12.873625899999999</v>
      </c>
      <c r="E53" s="33">
        <f>H53*' Demand-Supply Gap'!I$218</f>
        <v>11.443770000000001</v>
      </c>
      <c r="G53" s="107">
        <v>1</v>
      </c>
      <c r="H53" s="107">
        <v>1</v>
      </c>
    </row>
    <row r="54" spans="1:10" x14ac:dyDescent="0.2">
      <c r="A54" s="106" t="s">
        <v>40</v>
      </c>
      <c r="B54" s="106" t="s">
        <v>312</v>
      </c>
      <c r="C54" s="131" t="s">
        <v>12</v>
      </c>
      <c r="D54" s="33">
        <f>G54*' Demand-Supply Gap'!H$218</f>
        <v>0</v>
      </c>
      <c r="E54" s="33">
        <f>H54*' Demand-Supply Gap'!I$218</f>
        <v>0</v>
      </c>
      <c r="G54" s="107">
        <v>0</v>
      </c>
      <c r="H54" s="107">
        <v>0</v>
      </c>
    </row>
    <row r="55" spans="1:10" ht="15" x14ac:dyDescent="0.25">
      <c r="A55" s="106" t="s">
        <v>40</v>
      </c>
      <c r="B55" s="506" t="s">
        <v>32</v>
      </c>
      <c r="C55" s="135" t="s">
        <v>427</v>
      </c>
      <c r="D55" s="33">
        <f>G55*' Demand-Supply Gap'!H$218</f>
        <v>9.6298479838759619</v>
      </c>
      <c r="E55" s="33">
        <f>H55*' Demand-Supply Gap'!I$218</f>
        <v>9.3475477626490164</v>
      </c>
      <c r="G55" s="107">
        <f>'Production by Company'!I85/' Demand-Supply Gap'!I$267</f>
        <v>0.74802919229429854</v>
      </c>
      <c r="H55" s="107">
        <f>'Production by Company'!J85/' Demand-Supply Gap'!J$267</f>
        <v>0.81682415520838114</v>
      </c>
    </row>
    <row r="56" spans="1:10" x14ac:dyDescent="0.2">
      <c r="A56" s="106" t="s">
        <v>40</v>
      </c>
      <c r="B56" s="506" t="s">
        <v>32</v>
      </c>
      <c r="C56" s="131" t="s">
        <v>12</v>
      </c>
      <c r="D56" s="33">
        <f>G56*' Demand-Supply Gap'!H$227</f>
        <v>0.47553746773448646</v>
      </c>
      <c r="E56" s="33">
        <f>H56*' Demand-Supply Gap'!I$227</f>
        <v>0.45562840049050829</v>
      </c>
      <c r="G56" s="107">
        <f>'Production by Company'!I86/' Demand-Supply Gap'!I$267</f>
        <v>0.26715192149820072</v>
      </c>
      <c r="H56" s="107">
        <f>'Production by Company'!J86/' Demand-Supply Gap'!J$267</f>
        <v>0.26989389760931815</v>
      </c>
    </row>
    <row r="57" spans="1:10" ht="15" x14ac:dyDescent="0.25">
      <c r="A57" s="106" t="s">
        <v>40</v>
      </c>
      <c r="B57" s="106" t="s">
        <v>189</v>
      </c>
      <c r="C57" s="133" t="s">
        <v>308</v>
      </c>
      <c r="D57" s="33">
        <f>G57*' Demand-Supply Gap'!H$227</f>
        <v>1.6912537729151982</v>
      </c>
      <c r="E57" s="33">
        <f>H57*' Demand-Supply Gap'!I$227</f>
        <v>1.6109531471348655</v>
      </c>
      <c r="G57" s="107">
        <f>'Production by Company'!I88/' Demand-Supply Gap'!I$276</f>
        <v>0.95012848793577875</v>
      </c>
      <c r="H57" s="107">
        <f>'Production by Company'!J88/' Demand-Supply Gap'!J$276</f>
        <v>0.95425663386688675</v>
      </c>
    </row>
    <row r="58" spans="1:10" ht="15" x14ac:dyDescent="0.25">
      <c r="A58" s="106" t="s">
        <v>40</v>
      </c>
      <c r="B58" s="106" t="s">
        <v>189</v>
      </c>
      <c r="C58" s="133" t="s">
        <v>12</v>
      </c>
      <c r="D58" s="33">
        <f>G58*' Demand-Supply Gap'!H$227</f>
        <v>8.8772607084802085E-2</v>
      </c>
      <c r="E58" s="33">
        <f>H58*' Demand-Supply Gap'!I$227</f>
        <v>7.7222852865134597E-2</v>
      </c>
      <c r="G58" s="107">
        <f>100%-G57</f>
        <v>4.9871512064221246E-2</v>
      </c>
      <c r="H58" s="107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6" workbookViewId="0">
      <selection activeCell="C19" sqref="C19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20" t="s">
        <v>246</v>
      </c>
      <c r="B1" s="121" t="s">
        <v>247</v>
      </c>
    </row>
    <row r="2" spans="1:2" x14ac:dyDescent="0.25">
      <c r="A2" s="69" t="s">
        <v>234</v>
      </c>
      <c r="B2" s="69" t="s">
        <v>210</v>
      </c>
    </row>
    <row r="3" spans="1:2" x14ac:dyDescent="0.25">
      <c r="A3" s="69" t="s">
        <v>243</v>
      </c>
      <c r="B3" s="69" t="s">
        <v>195</v>
      </c>
    </row>
    <row r="4" spans="1:2" x14ac:dyDescent="0.25">
      <c r="A4" s="69" t="s">
        <v>197</v>
      </c>
      <c r="B4" s="69" t="s">
        <v>196</v>
      </c>
    </row>
    <row r="5" spans="1:2" x14ac:dyDescent="0.25">
      <c r="A5" s="69" t="s">
        <v>200</v>
      </c>
      <c r="B5" s="68" t="s">
        <v>199</v>
      </c>
    </row>
    <row r="6" spans="1:2" x14ac:dyDescent="0.25">
      <c r="A6" s="69" t="s">
        <v>235</v>
      </c>
      <c r="B6" s="69" t="s">
        <v>204</v>
      </c>
    </row>
    <row r="7" spans="1:2" x14ac:dyDescent="0.25">
      <c r="A7" s="69" t="s">
        <v>236</v>
      </c>
      <c r="B7" s="69" t="s">
        <v>205</v>
      </c>
    </row>
    <row r="8" spans="1:2" x14ac:dyDescent="0.25">
      <c r="A8" s="69" t="s">
        <v>237</v>
      </c>
      <c r="B8" s="69" t="s">
        <v>207</v>
      </c>
    </row>
    <row r="9" spans="1:2" x14ac:dyDescent="0.25">
      <c r="A9" s="69" t="s">
        <v>238</v>
      </c>
      <c r="B9" s="69" t="s">
        <v>208</v>
      </c>
    </row>
    <row r="10" spans="1:2" x14ac:dyDescent="0.25">
      <c r="A10" s="69" t="s">
        <v>244</v>
      </c>
      <c r="B10" s="69" t="s">
        <v>209</v>
      </c>
    </row>
    <row r="11" spans="1:2" x14ac:dyDescent="0.25">
      <c r="A11" s="69" t="s">
        <v>200</v>
      </c>
      <c r="B11" s="69" t="s">
        <v>212</v>
      </c>
    </row>
    <row r="12" spans="1:2" x14ac:dyDescent="0.25">
      <c r="A12" s="69" t="s">
        <v>214</v>
      </c>
      <c r="B12" s="69" t="s">
        <v>213</v>
      </c>
    </row>
    <row r="13" spans="1:2" x14ac:dyDescent="0.25">
      <c r="A13" s="69" t="s">
        <v>216</v>
      </c>
      <c r="B13" s="69" t="s">
        <v>215</v>
      </c>
    </row>
    <row r="14" spans="1:2" x14ac:dyDescent="0.25">
      <c r="A14" s="69" t="s">
        <v>245</v>
      </c>
      <c r="B14" s="69" t="s">
        <v>232</v>
      </c>
    </row>
    <row r="15" spans="1:2" x14ac:dyDescent="0.25">
      <c r="A15" s="69" t="s">
        <v>203</v>
      </c>
      <c r="B15" s="69" t="s">
        <v>233</v>
      </c>
    </row>
    <row r="16" spans="1:2" x14ac:dyDescent="0.25">
      <c r="A16" s="69" t="s">
        <v>49</v>
      </c>
      <c r="B16" s="69" t="s">
        <v>239</v>
      </c>
    </row>
    <row r="17" spans="1:2" x14ac:dyDescent="0.25">
      <c r="A17" s="69" t="s">
        <v>200</v>
      </c>
      <c r="B17" s="69" t="s">
        <v>240</v>
      </c>
    </row>
    <row r="18" spans="1:2" x14ac:dyDescent="0.25">
      <c r="A18" s="69" t="s">
        <v>222</v>
      </c>
      <c r="B18" s="69" t="s">
        <v>241</v>
      </c>
    </row>
    <row r="19" spans="1:2" x14ac:dyDescent="0.25">
      <c r="A19" s="69" t="s">
        <v>39</v>
      </c>
      <c r="B19" s="69" t="s">
        <v>242</v>
      </c>
    </row>
    <row r="20" spans="1:2" x14ac:dyDescent="0.25">
      <c r="A20" s="69" t="s">
        <v>256</v>
      </c>
      <c r="B20" s="69" t="s">
        <v>255</v>
      </c>
    </row>
    <row r="21" spans="1:2" x14ac:dyDescent="0.25">
      <c r="A21" s="69" t="s">
        <v>261</v>
      </c>
      <c r="B21" s="69" t="s">
        <v>260</v>
      </c>
    </row>
    <row r="22" spans="1:2" x14ac:dyDescent="0.25">
      <c r="A22" s="69"/>
      <c r="B22" s="70"/>
    </row>
    <row r="23" spans="1:2" x14ac:dyDescent="0.25">
      <c r="A23" s="69" t="s">
        <v>352</v>
      </c>
      <c r="B23" s="70" t="s">
        <v>353</v>
      </c>
    </row>
    <row r="24" spans="1:2" x14ac:dyDescent="0.25">
      <c r="A24" s="371" t="s">
        <v>362</v>
      </c>
      <c r="B24" s="68" t="s">
        <v>374</v>
      </c>
    </row>
    <row r="25" spans="1:2" x14ac:dyDescent="0.25">
      <c r="A25" s="68" t="s">
        <v>271</v>
      </c>
      <c r="B25" s="68" t="s">
        <v>365</v>
      </c>
    </row>
    <row r="26" spans="1:2" s="324" customFormat="1" x14ac:dyDescent="0.25">
      <c r="A26" s="341" t="s">
        <v>369</v>
      </c>
      <c r="B26" s="341" t="s">
        <v>370</v>
      </c>
    </row>
    <row r="27" spans="1:2" s="324" customFormat="1" x14ac:dyDescent="0.25">
      <c r="A27" s="341" t="s">
        <v>371</v>
      </c>
      <c r="B27" s="341"/>
    </row>
    <row r="28" spans="1:2" s="324" customFormat="1" x14ac:dyDescent="0.25">
      <c r="A28" s="341" t="s">
        <v>372</v>
      </c>
      <c r="B28" s="341" t="s">
        <v>373</v>
      </c>
    </row>
    <row r="29" spans="1:2" s="324" customFormat="1" x14ac:dyDescent="0.25">
      <c r="A29" s="341" t="s">
        <v>376</v>
      </c>
      <c r="B29" s="341" t="s">
        <v>377</v>
      </c>
    </row>
    <row r="30" spans="1:2" s="324" customFormat="1" x14ac:dyDescent="0.25">
      <c r="A30" s="341" t="s">
        <v>273</v>
      </c>
      <c r="B30" s="341" t="s">
        <v>378</v>
      </c>
    </row>
    <row r="31" spans="1:2" x14ac:dyDescent="0.25">
      <c r="A31" s="68" t="s">
        <v>367</v>
      </c>
      <c r="B31" s="68" t="s">
        <v>366</v>
      </c>
    </row>
    <row r="46" spans="1:2" x14ac:dyDescent="0.25">
      <c r="A46" s="128" t="s">
        <v>293</v>
      </c>
      <c r="B46" t="s">
        <v>292</v>
      </c>
    </row>
    <row r="47" spans="1:2" x14ac:dyDescent="0.25">
      <c r="A47" s="128" t="s">
        <v>287</v>
      </c>
      <c r="B47" t="s">
        <v>294</v>
      </c>
    </row>
    <row r="73" spans="2:2" x14ac:dyDescent="0.25">
      <c r="B73" t="s">
        <v>296</v>
      </c>
    </row>
    <row r="85" spans="2:2" x14ac:dyDescent="0.25">
      <c r="B85" t="s">
        <v>297</v>
      </c>
    </row>
    <row r="128" spans="2:2" x14ac:dyDescent="0.25">
      <c r="B128" t="s">
        <v>300</v>
      </c>
    </row>
    <row r="146" spans="2:2" x14ac:dyDescent="0.25">
      <c r="B146" t="s">
        <v>305</v>
      </c>
    </row>
    <row r="148" spans="2:2" x14ac:dyDescent="0.25">
      <c r="B148" t="s">
        <v>306</v>
      </c>
    </row>
    <row r="160" spans="2:2" x14ac:dyDescent="0.25">
      <c r="B160" t="s">
        <v>307</v>
      </c>
    </row>
    <row r="184" spans="2:2" x14ac:dyDescent="0.25">
      <c r="B184" t="s">
        <v>309</v>
      </c>
    </row>
    <row r="205" spans="2:2" x14ac:dyDescent="0.25">
      <c r="B205" t="s">
        <v>310</v>
      </c>
    </row>
    <row r="208" spans="2:2" x14ac:dyDescent="0.25">
      <c r="B208" t="s">
        <v>311</v>
      </c>
    </row>
    <row r="240" spans="2:2" x14ac:dyDescent="0.25">
      <c r="B240" t="s">
        <v>313</v>
      </c>
    </row>
    <row r="263" spans="2:2" x14ac:dyDescent="0.25">
      <c r="B263" t="s">
        <v>314</v>
      </c>
    </row>
    <row r="274" spans="2:2" x14ac:dyDescent="0.25">
      <c r="B274" t="s">
        <v>316</v>
      </c>
    </row>
    <row r="298" spans="2:2" x14ac:dyDescent="0.25">
      <c r="B298" t="s">
        <v>317</v>
      </c>
    </row>
    <row r="347" spans="2:2" x14ac:dyDescent="0.25">
      <c r="B347" t="s">
        <v>323</v>
      </c>
    </row>
    <row r="349" spans="2:2" x14ac:dyDescent="0.25">
      <c r="B349" t="s">
        <v>324</v>
      </c>
    </row>
    <row r="351" spans="2:2" x14ac:dyDescent="0.25">
      <c r="B351" t="s">
        <v>325</v>
      </c>
    </row>
    <row r="353" spans="2:2" x14ac:dyDescent="0.25">
      <c r="B353" t="s">
        <v>326</v>
      </c>
    </row>
    <row r="374" spans="2:2" x14ac:dyDescent="0.25">
      <c r="B374" t="s">
        <v>415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47" t="s">
        <v>248</v>
      </c>
      <c r="B1" s="548"/>
      <c r="C1" s="549"/>
    </row>
    <row r="2" spans="1:15" ht="15" customHeight="1" x14ac:dyDescent="0.25">
      <c r="A2" s="538"/>
      <c r="B2" s="539"/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40"/>
    </row>
    <row r="3" spans="1:15" x14ac:dyDescent="0.25">
      <c r="A3" s="541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3"/>
    </row>
    <row r="4" spans="1:15" x14ac:dyDescent="0.25">
      <c r="A4" s="541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3"/>
    </row>
    <row r="5" spans="1:15" x14ac:dyDescent="0.25">
      <c r="A5" s="541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3"/>
    </row>
    <row r="6" spans="1:15" x14ac:dyDescent="0.25">
      <c r="A6" s="541"/>
      <c r="B6" s="542"/>
      <c r="C6" s="542"/>
      <c r="D6" s="542"/>
      <c r="E6" s="542"/>
      <c r="F6" s="542"/>
      <c r="G6" s="542"/>
      <c r="H6" s="542"/>
      <c r="I6" s="542"/>
      <c r="J6" s="542"/>
      <c r="K6" s="542"/>
      <c r="L6" s="542"/>
      <c r="M6" s="542"/>
      <c r="N6" s="542"/>
      <c r="O6" s="543"/>
    </row>
    <row r="7" spans="1:15" x14ac:dyDescent="0.25">
      <c r="A7" s="541"/>
      <c r="B7" s="542"/>
      <c r="C7" s="542"/>
      <c r="D7" s="542"/>
      <c r="E7" s="542"/>
      <c r="F7" s="542"/>
      <c r="G7" s="542"/>
      <c r="H7" s="542"/>
      <c r="I7" s="542"/>
      <c r="J7" s="542"/>
      <c r="K7" s="542"/>
      <c r="L7" s="542"/>
      <c r="M7" s="542"/>
      <c r="N7" s="542"/>
      <c r="O7" s="543"/>
    </row>
    <row r="8" spans="1:15" x14ac:dyDescent="0.25">
      <c r="A8" s="541"/>
      <c r="B8" s="542"/>
      <c r="C8" s="542"/>
      <c r="D8" s="542"/>
      <c r="E8" s="542"/>
      <c r="F8" s="542"/>
      <c r="G8" s="542"/>
      <c r="H8" s="542"/>
      <c r="I8" s="542"/>
      <c r="J8" s="542"/>
      <c r="K8" s="542"/>
      <c r="L8" s="542"/>
      <c r="M8" s="542"/>
      <c r="N8" s="542"/>
      <c r="O8" s="543"/>
    </row>
    <row r="9" spans="1:15" x14ac:dyDescent="0.25">
      <c r="A9" s="541"/>
      <c r="B9" s="542"/>
      <c r="C9" s="542"/>
      <c r="D9" s="542"/>
      <c r="E9" s="542"/>
      <c r="F9" s="542"/>
      <c r="G9" s="542"/>
      <c r="H9" s="542"/>
      <c r="I9" s="542"/>
      <c r="J9" s="542"/>
      <c r="K9" s="542"/>
      <c r="L9" s="542"/>
      <c r="M9" s="542"/>
      <c r="N9" s="542"/>
      <c r="O9" s="543"/>
    </row>
    <row r="10" spans="1:15" x14ac:dyDescent="0.25">
      <c r="A10" s="541"/>
      <c r="B10" s="542"/>
      <c r="C10" s="542"/>
      <c r="D10" s="542"/>
      <c r="E10" s="542"/>
      <c r="F10" s="542"/>
      <c r="G10" s="542"/>
      <c r="H10" s="542"/>
      <c r="I10" s="542"/>
      <c r="J10" s="542"/>
      <c r="K10" s="542"/>
      <c r="L10" s="542"/>
      <c r="M10" s="542"/>
      <c r="N10" s="542"/>
      <c r="O10" s="543"/>
    </row>
    <row r="11" spans="1:15" x14ac:dyDescent="0.25">
      <c r="A11" s="541"/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3"/>
    </row>
    <row r="12" spans="1:15" x14ac:dyDescent="0.25">
      <c r="A12" s="541"/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3"/>
    </row>
    <row r="13" spans="1:15" ht="15.75" thickBot="1" x14ac:dyDescent="0.3">
      <c r="A13" s="544"/>
      <c r="B13" s="545"/>
      <c r="C13" s="545"/>
      <c r="D13" s="545"/>
      <c r="E13" s="545"/>
      <c r="F13" s="545"/>
      <c r="G13" s="545"/>
      <c r="H13" s="545"/>
      <c r="I13" s="545"/>
      <c r="J13" s="545"/>
      <c r="K13" s="545"/>
      <c r="L13" s="545"/>
      <c r="M13" s="545"/>
      <c r="N13" s="545"/>
      <c r="O13" s="546"/>
    </row>
  </sheetData>
  <mergeCells count="2">
    <mergeCell ref="A2:O13"/>
    <mergeCell ref="A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Coverpage</vt:lpstr>
      <vt:lpstr>Audit Trail Information</vt:lpstr>
      <vt:lpstr> Capacity by Company</vt:lpstr>
      <vt:lpstr>Sheet2</vt:lpstr>
      <vt:lpstr>Sheet5</vt:lpstr>
      <vt:lpstr> Capacity by Location</vt:lpstr>
      <vt:lpstr>Production by Company</vt:lpstr>
      <vt:lpstr>Sheet3</vt:lpstr>
      <vt:lpstr>Operating Efficiency(%)</vt:lpstr>
      <vt:lpstr>Sheet4</vt:lpstr>
      <vt:lpstr> Demand-Supply Gap</vt:lpstr>
      <vt:lpstr>Demand by Sales Channel</vt:lpstr>
      <vt:lpstr>Demand by Type</vt:lpstr>
      <vt:lpstr>Demand by Application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About Us &amp; Disclaimer</vt:lpstr>
      <vt:lpstr>Sheet1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2021-09-14T11:03:32Z</dcterms:modified>
</cp:coreProperties>
</file>